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drawings/drawing4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5.xml" ContentType="application/vnd.openxmlformats-officedocument.drawing+xml"/>
  <Override PartName="/xl/ctrlProps/ctrlProp2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026" codeName="{AE6600E7-7A62-396C-DE95-9942FA9DD81E}"/>
  <workbookPr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Yves\Developp\ExcelPratique\Q17\"/>
    </mc:Choice>
  </mc:AlternateContent>
  <xr:revisionPtr revIDLastSave="0" documentId="13_ncr:1_{390CB149-43FA-4B1B-A5A6-A8BFC76552BC}" xr6:coauthVersionLast="47" xr6:coauthVersionMax="47" xr10:uidLastSave="{00000000-0000-0000-0000-000000000000}"/>
  <bookViews>
    <workbookView xWindow="-120" yWindow="-120" windowWidth="29040" windowHeight="15720" firstSheet="2" activeTab="3" xr2:uid="{00000000-000D-0000-FFFF-FFFF00000000}"/>
  </bookViews>
  <sheets>
    <sheet name="Notes" sheetId="19" r:id="rId1"/>
    <sheet name=".3 colonne auto" sheetId="8" r:id="rId2"/>
    <sheet name="Tab.print" sheetId="12" r:id="rId3"/>
    <sheet name="Encoder" sheetId="14" r:id="rId4"/>
    <sheet name="Explications" sheetId="23" r:id="rId5"/>
    <sheet name="versements" sheetId="15" r:id="rId6"/>
    <sheet name="Fiche individuel" sheetId="2" r:id="rId7"/>
    <sheet name="Remboursement" sheetId="18" r:id="rId8"/>
    <sheet name="valeur mois" sheetId="16" r:id="rId9"/>
    <sheet name="Cheques" sheetId="20" r:id="rId10"/>
    <sheet name="Emarger" sheetId="21" r:id="rId11"/>
    <sheet name="Paramètres" sheetId="22" r:id="rId12"/>
  </sheets>
  <externalReferences>
    <externalReference r:id="rId13"/>
  </externalReferences>
  <definedNames>
    <definedName name="_xlnm._FilterDatabase" localSheetId="10" hidden="1">Emarger!#REF!</definedName>
    <definedName name="_xlnm._FilterDatabase" localSheetId="5" hidden="1">versements!$C$6:$E$6</definedName>
    <definedName name="AC3_226">Tab.print!$AC$4</definedName>
    <definedName name="Année" localSheetId="10">#REF!</definedName>
    <definedName name="Année">#REF!</definedName>
    <definedName name="Basededonnées2">#REF!</definedName>
    <definedName name="DER_NUM_SAISIE">Paramètres!$C$8</definedName>
    <definedName name="Matrice" localSheetId="10">'[1]Base de données'!$A$2:$K$255</definedName>
    <definedName name="Matrice" localSheetId="3">#REF!</definedName>
    <definedName name="Matrice" localSheetId="5">'[1]Base de données'!$A$2:$K$255</definedName>
    <definedName name="Matrice">#REF!</definedName>
    <definedName name="noms" localSheetId="3">#REF!</definedName>
    <definedName name="noms">#REF!</definedName>
    <definedName name="Nomsetprénoms" localSheetId="3">#REF!</definedName>
    <definedName name="Nomsetprénoms">#REF!</definedName>
    <definedName name="Remboursement">#REF!</definedName>
    <definedName name="TAB_COLOR">Paramètres!$B$2:$C$5</definedName>
    <definedName name="Versements" localSheetId="10">Emarger!$B$1:$I$251</definedName>
    <definedName name="Versements">versements!$B$6:$AH$257</definedName>
    <definedName name="_xlnm.Print_Area" localSheetId="1">'.3 colonne auto'!$A$55:$I$101</definedName>
    <definedName name="_xlnm.Print_Area" localSheetId="9">Cheques!$A$1:$E$256</definedName>
    <definedName name="_xlnm.Print_Area" localSheetId="3">Encoder!$A$1:$AC$34</definedName>
    <definedName name="_xlnm.Print_Area" localSheetId="2">Tab.print!$A$1:$AC$34</definedName>
  </definedNames>
  <calcPr calcId="191029"/>
</workbook>
</file>

<file path=xl/calcChain.xml><?xml version="1.0" encoding="utf-8"?>
<calcChain xmlns="http://schemas.openxmlformats.org/spreadsheetml/2006/main">
  <c r="B5" i="22" l="1"/>
  <c r="B3" i="22"/>
  <c r="B2" i="22"/>
  <c r="AI25" i="14"/>
  <c r="AH6" i="14"/>
  <c r="D4" i="21"/>
  <c r="D5" i="21"/>
  <c r="D6" i="21"/>
  <c r="D7" i="21"/>
  <c r="D8" i="21"/>
  <c r="D9" i="21"/>
  <c r="D10" i="21"/>
  <c r="D11" i="21"/>
  <c r="D12" i="21"/>
  <c r="D13" i="21"/>
  <c r="D14" i="21"/>
  <c r="D15" i="21"/>
  <c r="D16" i="21"/>
  <c r="D17" i="21"/>
  <c r="D18" i="21"/>
  <c r="D19" i="21"/>
  <c r="D20" i="21"/>
  <c r="D21" i="21"/>
  <c r="D22" i="21"/>
  <c r="D23" i="21"/>
  <c r="D24" i="21"/>
  <c r="D25" i="21"/>
  <c r="D26" i="21"/>
  <c r="D27" i="21"/>
  <c r="D28" i="21"/>
  <c r="D29" i="21"/>
  <c r="D30" i="21"/>
  <c r="D31" i="21"/>
  <c r="D32" i="21"/>
  <c r="D33" i="21"/>
  <c r="D34" i="21"/>
  <c r="D35" i="21"/>
  <c r="D36" i="21"/>
  <c r="D37" i="21"/>
  <c r="D38" i="21"/>
  <c r="D39" i="21"/>
  <c r="D40" i="21"/>
  <c r="D41" i="21"/>
  <c r="D42" i="21"/>
  <c r="D43" i="21"/>
  <c r="D44" i="21"/>
  <c r="D45" i="21"/>
  <c r="D46" i="21"/>
  <c r="D47" i="21"/>
  <c r="D48" i="21"/>
  <c r="D49" i="21"/>
  <c r="D50" i="21"/>
  <c r="D51" i="21"/>
  <c r="D52" i="21"/>
  <c r="D53" i="21"/>
  <c r="D54" i="21"/>
  <c r="D55" i="21"/>
  <c r="D56" i="21"/>
  <c r="D57" i="21"/>
  <c r="D58" i="21"/>
  <c r="D59" i="21"/>
  <c r="D60" i="21"/>
  <c r="D61" i="21"/>
  <c r="D62" i="21"/>
  <c r="D63" i="21"/>
  <c r="D64" i="21"/>
  <c r="D65" i="21"/>
  <c r="D66" i="21"/>
  <c r="D67" i="21"/>
  <c r="D68" i="21"/>
  <c r="D69" i="21"/>
  <c r="D70" i="21"/>
  <c r="D71" i="21"/>
  <c r="D72" i="21"/>
  <c r="D73" i="21"/>
  <c r="D74" i="21"/>
  <c r="D75" i="21"/>
  <c r="D76" i="21"/>
  <c r="D77" i="21"/>
  <c r="D78" i="21"/>
  <c r="D79" i="21"/>
  <c r="D80" i="21"/>
  <c r="D81" i="21"/>
  <c r="D82" i="21"/>
  <c r="D83" i="21"/>
  <c r="D84" i="21"/>
  <c r="D85" i="21"/>
  <c r="D86" i="21"/>
  <c r="D87" i="21"/>
  <c r="D88" i="21"/>
  <c r="D89" i="21"/>
  <c r="D90" i="21"/>
  <c r="D91" i="21"/>
  <c r="D92" i="21"/>
  <c r="D93" i="21"/>
  <c r="D94" i="21"/>
  <c r="D95" i="21"/>
  <c r="D96" i="21"/>
  <c r="D97" i="21"/>
  <c r="D98" i="21"/>
  <c r="D99" i="21"/>
  <c r="D100" i="21"/>
  <c r="D101" i="21"/>
  <c r="D102" i="21"/>
  <c r="D103" i="21"/>
  <c r="D104" i="21"/>
  <c r="D105" i="21"/>
  <c r="D106" i="21"/>
  <c r="D107" i="21"/>
  <c r="D108" i="21"/>
  <c r="D109" i="21"/>
  <c r="D110" i="21"/>
  <c r="D111" i="21"/>
  <c r="D113" i="21"/>
  <c r="D114" i="21"/>
  <c r="D115" i="21"/>
  <c r="D116" i="21"/>
  <c r="D117" i="21"/>
  <c r="D118" i="21"/>
  <c r="D119" i="21"/>
  <c r="D120" i="21"/>
  <c r="D121" i="21"/>
  <c r="D122" i="21"/>
  <c r="D123" i="21"/>
  <c r="D124" i="21"/>
  <c r="D125" i="21"/>
  <c r="D126" i="21"/>
  <c r="D127" i="21"/>
  <c r="D128" i="21"/>
  <c r="D129" i="21"/>
  <c r="D130" i="21"/>
  <c r="D131" i="21"/>
  <c r="D132" i="21"/>
  <c r="D133" i="21"/>
  <c r="D134" i="21"/>
  <c r="D135" i="21"/>
  <c r="D136" i="21"/>
  <c r="D137" i="21"/>
  <c r="D138" i="21"/>
  <c r="D139" i="21"/>
  <c r="D141" i="21"/>
  <c r="D142" i="21"/>
  <c r="D143" i="21"/>
  <c r="D144" i="21"/>
  <c r="D145" i="21"/>
  <c r="D146" i="21"/>
  <c r="D147" i="21"/>
  <c r="D148" i="21"/>
  <c r="D149" i="21"/>
  <c r="D150" i="21"/>
  <c r="D151" i="21"/>
  <c r="D152" i="21"/>
  <c r="D153" i="21"/>
  <c r="D154" i="21"/>
  <c r="D155" i="21"/>
  <c r="D156" i="21"/>
  <c r="D157" i="21"/>
  <c r="D158" i="21"/>
  <c r="D159" i="21"/>
  <c r="D160" i="21"/>
  <c r="D161" i="21"/>
  <c r="D162" i="21"/>
  <c r="D163" i="21"/>
  <c r="D164" i="21"/>
  <c r="D165" i="21"/>
  <c r="D166" i="21"/>
  <c r="D167" i="21"/>
  <c r="D168" i="21"/>
  <c r="D169" i="21"/>
  <c r="D170" i="21"/>
  <c r="D171" i="21"/>
  <c r="D172" i="21"/>
  <c r="D173" i="21"/>
  <c r="D174" i="21"/>
  <c r="D175" i="21"/>
  <c r="D176" i="21"/>
  <c r="D177" i="21"/>
  <c r="D178" i="21"/>
  <c r="D179" i="21"/>
  <c r="D180" i="21"/>
  <c r="D181" i="21"/>
  <c r="D182" i="21"/>
  <c r="D183" i="21"/>
  <c r="D184" i="21"/>
  <c r="D185" i="21"/>
  <c r="D186" i="21"/>
  <c r="D187" i="21"/>
  <c r="D188" i="21"/>
  <c r="D189" i="21"/>
  <c r="D190" i="21"/>
  <c r="D191" i="21"/>
  <c r="D192" i="21"/>
  <c r="D193" i="21"/>
  <c r="D194" i="21"/>
  <c r="D195" i="21"/>
  <c r="D196" i="21"/>
  <c r="D197" i="21"/>
  <c r="D198" i="21"/>
  <c r="D199" i="21"/>
  <c r="D200" i="21"/>
  <c r="D201" i="21"/>
  <c r="D202" i="21"/>
  <c r="D203" i="21"/>
  <c r="D204" i="21"/>
  <c r="D205" i="21"/>
  <c r="D206" i="21"/>
  <c r="D207" i="21"/>
  <c r="D208" i="21"/>
  <c r="D209" i="21"/>
  <c r="D210" i="21"/>
  <c r="D211" i="21"/>
  <c r="D212" i="21"/>
  <c r="D213" i="21"/>
  <c r="D214" i="21"/>
  <c r="D215" i="21"/>
  <c r="D216" i="21"/>
  <c r="D217" i="21"/>
  <c r="D218" i="21"/>
  <c r="D219" i="21"/>
  <c r="D220" i="21"/>
  <c r="D221" i="21"/>
  <c r="D222" i="21"/>
  <c r="D223" i="21"/>
  <c r="D224" i="21"/>
  <c r="D225" i="21"/>
  <c r="D226" i="21"/>
  <c r="D227" i="21"/>
  <c r="D228" i="21"/>
  <c r="D229" i="21"/>
  <c r="D230" i="21"/>
  <c r="D231" i="21"/>
  <c r="D232" i="21"/>
  <c r="D233" i="21"/>
  <c r="D234" i="21"/>
  <c r="D235" i="21"/>
  <c r="D236" i="21"/>
  <c r="D237" i="21"/>
  <c r="D238" i="21"/>
  <c r="D239" i="21"/>
  <c r="D240" i="21"/>
  <c r="D241" i="21"/>
  <c r="D242" i="21"/>
  <c r="D243" i="21"/>
  <c r="D244" i="21"/>
  <c r="D245" i="21"/>
  <c r="D246" i="21"/>
  <c r="D247" i="21"/>
  <c r="D248" i="21"/>
  <c r="D249" i="21"/>
  <c r="D250" i="21"/>
  <c r="D251" i="21"/>
  <c r="C219" i="21"/>
  <c r="C220" i="21"/>
  <c r="C221" i="21"/>
  <c r="C222" i="21"/>
  <c r="C223" i="21"/>
  <c r="C224" i="21"/>
  <c r="C225" i="21"/>
  <c r="C226" i="21"/>
  <c r="C227" i="21"/>
  <c r="C228" i="21"/>
  <c r="C229" i="21"/>
  <c r="C230" i="21"/>
  <c r="C231" i="21"/>
  <c r="C232" i="21"/>
  <c r="C233" i="21"/>
  <c r="C234" i="21"/>
  <c r="C235" i="21"/>
  <c r="C236" i="21"/>
  <c r="C237" i="21"/>
  <c r="C238" i="21"/>
  <c r="C239" i="21"/>
  <c r="C240" i="21"/>
  <c r="C241" i="21"/>
  <c r="C242" i="21"/>
  <c r="C243" i="21"/>
  <c r="C244" i="21"/>
  <c r="C245" i="21"/>
  <c r="C246" i="21"/>
  <c r="C247" i="21"/>
  <c r="C248" i="21"/>
  <c r="C249" i="21"/>
  <c r="C250" i="21"/>
  <c r="C251" i="21"/>
  <c r="A249" i="21"/>
  <c r="A250" i="21"/>
  <c r="A251" i="21"/>
  <c r="A234" i="21"/>
  <c r="A235" i="21"/>
  <c r="A236" i="21"/>
  <c r="A237" i="21"/>
  <c r="A238" i="21"/>
  <c r="A239" i="21"/>
  <c r="A240" i="21"/>
  <c r="A241" i="21"/>
  <c r="A242" i="21"/>
  <c r="A243" i="21"/>
  <c r="A244" i="21"/>
  <c r="A245" i="21"/>
  <c r="A246" i="21"/>
  <c r="A247" i="21"/>
  <c r="A248" i="21"/>
  <c r="C104" i="21"/>
  <c r="C105" i="21"/>
  <c r="C106" i="21"/>
  <c r="C107" i="21"/>
  <c r="C108" i="21"/>
  <c r="C109" i="21"/>
  <c r="C110" i="21"/>
  <c r="C111" i="21"/>
  <c r="C112" i="21"/>
  <c r="C113" i="21"/>
  <c r="C114" i="21"/>
  <c r="C115" i="21"/>
  <c r="C116" i="21"/>
  <c r="C117" i="21"/>
  <c r="C118" i="21"/>
  <c r="C119" i="21"/>
  <c r="C120" i="21"/>
  <c r="C121" i="21"/>
  <c r="C122" i="21"/>
  <c r="C123" i="21"/>
  <c r="C124" i="21"/>
  <c r="C125" i="21"/>
  <c r="C126" i="21"/>
  <c r="C127" i="21"/>
  <c r="C128" i="21"/>
  <c r="C129" i="21"/>
  <c r="C130" i="21"/>
  <c r="C131" i="21"/>
  <c r="C132" i="21"/>
  <c r="C133" i="21"/>
  <c r="C134" i="21"/>
  <c r="C135" i="21"/>
  <c r="C136" i="21"/>
  <c r="C137" i="21"/>
  <c r="C138" i="21"/>
  <c r="C139" i="21"/>
  <c r="C140" i="21"/>
  <c r="C141" i="21"/>
  <c r="C142" i="21"/>
  <c r="C143" i="21"/>
  <c r="C144" i="21"/>
  <c r="C145" i="21"/>
  <c r="C146" i="21"/>
  <c r="C147" i="21"/>
  <c r="C148" i="21"/>
  <c r="C149" i="21"/>
  <c r="C150" i="21"/>
  <c r="C151" i="21"/>
  <c r="C152" i="21"/>
  <c r="C153" i="21"/>
  <c r="C154" i="21"/>
  <c r="C155" i="21"/>
  <c r="C156" i="21"/>
  <c r="C157" i="21"/>
  <c r="C158" i="21"/>
  <c r="C159" i="21"/>
  <c r="C160" i="21"/>
  <c r="C161" i="21"/>
  <c r="C162" i="21"/>
  <c r="C163" i="21"/>
  <c r="C164" i="21"/>
  <c r="C165" i="21"/>
  <c r="C166" i="21"/>
  <c r="C167" i="21"/>
  <c r="C168" i="21"/>
  <c r="C169" i="21"/>
  <c r="C170" i="21"/>
  <c r="C171" i="21"/>
  <c r="C172" i="21"/>
  <c r="C173" i="21"/>
  <c r="C174" i="21"/>
  <c r="C175" i="21"/>
  <c r="C176" i="21"/>
  <c r="C177" i="21"/>
  <c r="C178" i="21"/>
  <c r="C179" i="21"/>
  <c r="C180" i="21"/>
  <c r="C181" i="21"/>
  <c r="C182" i="21"/>
  <c r="C183" i="21"/>
  <c r="C184" i="21"/>
  <c r="C185" i="21"/>
  <c r="C186" i="21"/>
  <c r="C187" i="21"/>
  <c r="C188" i="21"/>
  <c r="C189" i="21"/>
  <c r="C190" i="21"/>
  <c r="C191" i="21"/>
  <c r="C192" i="21"/>
  <c r="C193" i="21"/>
  <c r="C194" i="21"/>
  <c r="C195" i="21"/>
  <c r="C196" i="21"/>
  <c r="C197" i="21"/>
  <c r="C198" i="21"/>
  <c r="C199" i="21"/>
  <c r="C200" i="21"/>
  <c r="C201" i="21"/>
  <c r="C202" i="21"/>
  <c r="C203" i="21"/>
  <c r="C204" i="21"/>
  <c r="C205" i="21"/>
  <c r="C206" i="21"/>
  <c r="C207" i="21"/>
  <c r="C208" i="21"/>
  <c r="C209" i="21"/>
  <c r="C210" i="21"/>
  <c r="C211" i="21"/>
  <c r="C212" i="21"/>
  <c r="C213" i="21"/>
  <c r="C214" i="21"/>
  <c r="C215" i="21"/>
  <c r="C216" i="21"/>
  <c r="C217" i="21"/>
  <c r="C218" i="21"/>
  <c r="E254" i="21"/>
  <c r="G5" i="15"/>
  <c r="G4" i="15" s="1"/>
  <c r="AE250" i="12"/>
  <c r="AE249" i="12"/>
  <c r="AE248" i="12"/>
  <c r="AE247" i="12"/>
  <c r="A233" i="21"/>
  <c r="I97" i="8"/>
  <c r="H97" i="8"/>
  <c r="I48" i="8" l="1"/>
  <c r="H48" i="8"/>
  <c r="D131" i="15"/>
  <c r="D130" i="15"/>
  <c r="C131" i="15"/>
  <c r="AD250" i="14"/>
  <c r="AD249" i="14"/>
  <c r="AD248" i="14"/>
  <c r="D255" i="15" l="1"/>
  <c r="C255" i="15"/>
  <c r="D257" i="15"/>
  <c r="C257" i="15"/>
  <c r="D256" i="15"/>
  <c r="C256" i="15"/>
  <c r="A82" i="21"/>
  <c r="C82" i="21"/>
  <c r="A179" i="21"/>
  <c r="A180" i="21"/>
  <c r="J19" i="2"/>
  <c r="A232" i="21"/>
  <c r="A228" i="21"/>
  <c r="A227" i="21"/>
  <c r="A221" i="21"/>
  <c r="A220" i="21"/>
  <c r="A219" i="21"/>
  <c r="A218" i="21"/>
  <c r="A211" i="21"/>
  <c r="A208" i="21"/>
  <c r="A207" i="21"/>
  <c r="A206" i="21"/>
  <c r="A202" i="21"/>
  <c r="A201" i="21"/>
  <c r="A200" i="21"/>
  <c r="A199" i="21"/>
  <c r="A198" i="21"/>
  <c r="A197" i="21"/>
  <c r="A196" i="21"/>
  <c r="A192" i="21"/>
  <c r="A191" i="21"/>
  <c r="A185" i="21"/>
  <c r="A181" i="21"/>
  <c r="A176" i="21"/>
  <c r="A175" i="21"/>
  <c r="A173" i="21"/>
  <c r="A172" i="21"/>
  <c r="A168" i="21"/>
  <c r="A166" i="21"/>
  <c r="A165" i="21"/>
  <c r="A164" i="21"/>
  <c r="A162" i="21"/>
  <c r="A161" i="21"/>
  <c r="A158" i="21"/>
  <c r="A153" i="21"/>
  <c r="A151" i="21"/>
  <c r="A149" i="21"/>
  <c r="A148" i="21"/>
  <c r="A145" i="21"/>
  <c r="A143" i="21"/>
  <c r="A142" i="21"/>
  <c r="A140" i="21"/>
  <c r="A138" i="21"/>
  <c r="A137" i="21"/>
  <c r="A136" i="21"/>
  <c r="A135" i="21"/>
  <c r="A134" i="21"/>
  <c r="A131" i="21"/>
  <c r="A122" i="21"/>
  <c r="A119" i="21"/>
  <c r="A117" i="21"/>
  <c r="A116" i="21"/>
  <c r="A115" i="21"/>
  <c r="A111" i="21"/>
  <c r="A109" i="21"/>
  <c r="A108" i="21"/>
  <c r="A107" i="21"/>
  <c r="A104" i="21"/>
  <c r="C103" i="21"/>
  <c r="A103" i="21"/>
  <c r="C102" i="21"/>
  <c r="C101" i="21"/>
  <c r="C100" i="21"/>
  <c r="C99" i="21"/>
  <c r="A99" i="21"/>
  <c r="C98" i="21"/>
  <c r="A98" i="21"/>
  <c r="C97" i="21"/>
  <c r="C96" i="21"/>
  <c r="C95" i="21"/>
  <c r="A95" i="21"/>
  <c r="C94" i="21"/>
  <c r="C93" i="21"/>
  <c r="C92" i="21"/>
  <c r="C91" i="21"/>
  <c r="A91" i="21"/>
  <c r="C90" i="21"/>
  <c r="C89" i="21"/>
  <c r="A89" i="21"/>
  <c r="C88" i="21"/>
  <c r="A88" i="21"/>
  <c r="C87" i="21"/>
  <c r="A87" i="21"/>
  <c r="C86" i="21"/>
  <c r="A86" i="21"/>
  <c r="C85" i="21"/>
  <c r="A85" i="21"/>
  <c r="C84" i="21"/>
  <c r="C83" i="21"/>
  <c r="C81" i="21"/>
  <c r="A81" i="21"/>
  <c r="C80" i="21"/>
  <c r="C79" i="21"/>
  <c r="C78" i="21"/>
  <c r="C77" i="21"/>
  <c r="C76" i="21"/>
  <c r="C75" i="21"/>
  <c r="A75" i="21"/>
  <c r="C74" i="21"/>
  <c r="C73" i="21"/>
  <c r="A73" i="21"/>
  <c r="C72" i="21"/>
  <c r="C71" i="21"/>
  <c r="C70" i="21"/>
  <c r="C69" i="21"/>
  <c r="A69" i="21"/>
  <c r="C68" i="21"/>
  <c r="C67" i="21"/>
  <c r="A67" i="21"/>
  <c r="C66" i="21"/>
  <c r="A66" i="21"/>
  <c r="C65" i="21"/>
  <c r="C64" i="21"/>
  <c r="A64" i="21"/>
  <c r="C63" i="21"/>
  <c r="A63" i="21"/>
  <c r="C62" i="21"/>
  <c r="C61" i="21"/>
  <c r="C60" i="21"/>
  <c r="C59" i="21"/>
  <c r="C58" i="21"/>
  <c r="C57" i="21"/>
  <c r="C56" i="21"/>
  <c r="C55" i="21"/>
  <c r="C54" i="21"/>
  <c r="C53" i="21"/>
  <c r="A53" i="21"/>
  <c r="C52" i="21"/>
  <c r="C51" i="21"/>
  <c r="C50" i="21"/>
  <c r="C49" i="21"/>
  <c r="C48" i="21"/>
  <c r="C47" i="21"/>
  <c r="A47" i="21"/>
  <c r="C46" i="21"/>
  <c r="C45" i="21"/>
  <c r="C44" i="21"/>
  <c r="C43" i="21"/>
  <c r="C42" i="21"/>
  <c r="C41" i="21"/>
  <c r="A41" i="21"/>
  <c r="C40" i="21"/>
  <c r="A40" i="21"/>
  <c r="C39" i="21"/>
  <c r="A39" i="21"/>
  <c r="C38" i="21"/>
  <c r="C37" i="21"/>
  <c r="C36" i="21"/>
  <c r="A36" i="21"/>
  <c r="C35" i="21"/>
  <c r="C34" i="21"/>
  <c r="A34" i="21"/>
  <c r="C33" i="21"/>
  <c r="A33" i="21"/>
  <c r="C32" i="21"/>
  <c r="A32" i="21"/>
  <c r="C31" i="21"/>
  <c r="A31" i="21"/>
  <c r="C30" i="21"/>
  <c r="C29" i="21"/>
  <c r="C28" i="21"/>
  <c r="C27" i="21"/>
  <c r="A27" i="21"/>
  <c r="C26" i="21"/>
  <c r="C25" i="21"/>
  <c r="C24" i="21"/>
  <c r="C23" i="21"/>
  <c r="A23" i="21"/>
  <c r="C22" i="21"/>
  <c r="C21" i="21"/>
  <c r="A21" i="21"/>
  <c r="C20" i="21"/>
  <c r="C19" i="21"/>
  <c r="A19" i="21"/>
  <c r="C18" i="21"/>
  <c r="C17" i="21"/>
  <c r="C16" i="21"/>
  <c r="C15" i="21"/>
  <c r="C14" i="21"/>
  <c r="C13" i="21"/>
  <c r="A13" i="21"/>
  <c r="C12" i="21"/>
  <c r="A12" i="21"/>
  <c r="C11" i="21"/>
  <c r="A11" i="21"/>
  <c r="C10" i="21"/>
  <c r="C9" i="21"/>
  <c r="A9" i="21"/>
  <c r="C8" i="21"/>
  <c r="C7" i="21"/>
  <c r="C6" i="21"/>
  <c r="C5" i="21"/>
  <c r="C4" i="21"/>
  <c r="D3" i="21"/>
  <c r="C3" i="21"/>
  <c r="C2" i="21"/>
  <c r="A2" i="21"/>
  <c r="E5" i="8"/>
  <c r="AE246" i="12"/>
  <c r="AE245" i="12"/>
  <c r="AE244" i="12"/>
  <c r="AE243" i="12"/>
  <c r="AE242" i="12"/>
  <c r="AE241" i="12"/>
  <c r="AD247" i="14"/>
  <c r="AD246" i="14"/>
  <c r="AD245" i="14"/>
  <c r="AD244" i="14"/>
  <c r="AD243" i="14"/>
  <c r="AD242" i="14"/>
  <c r="AD241" i="14"/>
  <c r="C254" i="21" l="1"/>
  <c r="Q258" i="15"/>
  <c r="P258" i="15"/>
  <c r="O258" i="15"/>
  <c r="N258" i="15"/>
  <c r="M258" i="15"/>
  <c r="L258" i="15"/>
  <c r="K258" i="15"/>
  <c r="C101" i="8"/>
  <c r="C53" i="8"/>
  <c r="I98" i="8"/>
  <c r="H98" i="8"/>
  <c r="G98" i="8"/>
  <c r="G97" i="8"/>
  <c r="I96" i="8"/>
  <c r="H96" i="8"/>
  <c r="G96" i="8"/>
  <c r="I95" i="8"/>
  <c r="H95" i="8"/>
  <c r="G95" i="8"/>
  <c r="I94" i="8"/>
  <c r="H94" i="8"/>
  <c r="G94" i="8"/>
  <c r="I93" i="8"/>
  <c r="H93" i="8"/>
  <c r="G93" i="8"/>
  <c r="I92" i="8"/>
  <c r="H92" i="8"/>
  <c r="G92" i="8"/>
  <c r="I91" i="8"/>
  <c r="H91" i="8"/>
  <c r="G91" i="8"/>
  <c r="I90" i="8"/>
  <c r="H90" i="8"/>
  <c r="G90" i="8"/>
  <c r="A157" i="21" l="1"/>
  <c r="A105" i="21"/>
  <c r="A195" i="21"/>
  <c r="A156" i="21"/>
  <c r="A121" i="21"/>
  <c r="A128" i="21"/>
  <c r="A160" i="21"/>
  <c r="A60" i="21"/>
  <c r="A6" i="21"/>
  <c r="A58" i="21"/>
  <c r="A97" i="21"/>
  <c r="A123" i="21"/>
  <c r="A52" i="21"/>
  <c r="A70" i="21"/>
  <c r="A79" i="21"/>
  <c r="A65" i="21"/>
  <c r="A93" i="21"/>
  <c r="A102" i="21"/>
  <c r="A15" i="21"/>
  <c r="A51" i="21"/>
  <c r="A30" i="21"/>
  <c r="A16" i="21"/>
  <c r="A8" i="21"/>
  <c r="A45" i="21"/>
  <c r="A5" i="21"/>
  <c r="A231" i="21"/>
  <c r="A230" i="21"/>
  <c r="A171" i="21"/>
  <c r="A129" i="21"/>
  <c r="A152" i="21"/>
  <c r="A25" i="21"/>
  <c r="A14" i="21"/>
  <c r="A37" i="21"/>
  <c r="A54" i="21"/>
  <c r="A77" i="21"/>
  <c r="A92" i="21"/>
  <c r="A80" i="21"/>
  <c r="A96" i="21"/>
  <c r="A74" i="21"/>
  <c r="A83" i="21"/>
  <c r="A100" i="21"/>
  <c r="A56" i="21"/>
  <c r="A24" i="21"/>
  <c r="A46" i="21"/>
  <c r="A29" i="21"/>
  <c r="A18" i="21"/>
  <c r="A71" i="21"/>
  <c r="A61" i="21"/>
  <c r="A76" i="21"/>
  <c r="A94" i="21"/>
  <c r="A78" i="21"/>
  <c r="A112" i="21"/>
  <c r="A20" i="21"/>
  <c r="J255" i="21"/>
  <c r="A3" i="21"/>
  <c r="A38" i="21"/>
  <c r="A10" i="21"/>
  <c r="A113" i="21"/>
  <c r="A146" i="21"/>
  <c r="A126" i="21"/>
  <c r="A110" i="21"/>
  <c r="A55" i="21"/>
  <c r="A28" i="21"/>
  <c r="A49" i="21"/>
  <c r="A62" i="21"/>
  <c r="A43" i="21"/>
  <c r="A57" i="21"/>
  <c r="A90" i="21"/>
  <c r="A106" i="21"/>
  <c r="A68" i="21"/>
  <c r="A84" i="21"/>
  <c r="A59" i="21"/>
  <c r="A72" i="21"/>
  <c r="A101" i="21"/>
  <c r="A124" i="21"/>
  <c r="A26" i="21"/>
  <c r="A7" i="21"/>
  <c r="A42" i="21"/>
  <c r="A22" i="21"/>
  <c r="A4" i="21"/>
  <c r="A17" i="21"/>
  <c r="A224" i="21"/>
  <c r="A194" i="21"/>
  <c r="A183" i="21"/>
  <c r="A217" i="21"/>
  <c r="A193" i="21"/>
  <c r="A187" i="21"/>
  <c r="A139" i="21"/>
  <c r="A204" i="21"/>
  <c r="A186" i="21"/>
  <c r="A130" i="21"/>
  <c r="A150" i="21"/>
  <c r="A118" i="21"/>
  <c r="A44" i="21"/>
  <c r="A159" i="21"/>
  <c r="A215" i="21"/>
  <c r="A222" i="21"/>
  <c r="A209" i="21"/>
  <c r="A182" i="21"/>
  <c r="A132" i="21"/>
  <c r="A35" i="21"/>
  <c r="A223" i="21"/>
  <c r="A210" i="21"/>
  <c r="A212" i="21"/>
  <c r="A225" i="21"/>
  <c r="A213" i="21"/>
  <c r="A189" i="21"/>
  <c r="A170" i="21"/>
  <c r="A177" i="21"/>
  <c r="A141" i="21"/>
  <c r="A127" i="21"/>
  <c r="A154" i="21"/>
  <c r="A144" i="21"/>
  <c r="A133" i="21"/>
  <c r="A114" i="21"/>
  <c r="A48" i="21"/>
  <c r="A167" i="21"/>
  <c r="A229" i="21"/>
  <c r="A216" i="21"/>
  <c r="A205" i="21"/>
  <c r="A188" i="21"/>
  <c r="A178" i="21"/>
  <c r="A226" i="21"/>
  <c r="A214" i="21"/>
  <c r="A163" i="21"/>
  <c r="A203" i="21"/>
  <c r="A190" i="21"/>
  <c r="A184" i="21"/>
  <c r="A174" i="21"/>
  <c r="A147" i="21"/>
  <c r="A125" i="21"/>
  <c r="A169" i="21"/>
  <c r="A155" i="21"/>
  <c r="A120" i="21"/>
  <c r="A50" i="21"/>
  <c r="C251" i="20"/>
  <c r="B251" i="20"/>
  <c r="C250" i="20"/>
  <c r="B250" i="20"/>
  <c r="C249" i="20"/>
  <c r="B249" i="20"/>
  <c r="C248" i="20"/>
  <c r="B248" i="20"/>
  <c r="C247" i="20"/>
  <c r="B247" i="20"/>
  <c r="C246" i="20"/>
  <c r="B246" i="20"/>
  <c r="C245" i="20"/>
  <c r="B245" i="20"/>
  <c r="C244" i="20"/>
  <c r="B244" i="20"/>
  <c r="C243" i="20"/>
  <c r="B243" i="20"/>
  <c r="C242" i="20"/>
  <c r="B242" i="20"/>
  <c r="K256" i="21" l="1"/>
  <c r="T8" i="15"/>
  <c r="T9" i="15"/>
  <c r="T10" i="15"/>
  <c r="T11" i="15"/>
  <c r="T12" i="15"/>
  <c r="T13" i="15"/>
  <c r="T14" i="15"/>
  <c r="T15" i="15"/>
  <c r="T16" i="15"/>
  <c r="T17" i="15"/>
  <c r="T18" i="15"/>
  <c r="T19" i="15"/>
  <c r="T20" i="15"/>
  <c r="T21" i="15"/>
  <c r="T22" i="15"/>
  <c r="T23" i="15"/>
  <c r="T24" i="15"/>
  <c r="T25" i="15"/>
  <c r="T26" i="15"/>
  <c r="T27" i="15"/>
  <c r="T28" i="15"/>
  <c r="T29" i="15"/>
  <c r="T30" i="15"/>
  <c r="T31" i="15"/>
  <c r="T32" i="15"/>
  <c r="T33" i="15"/>
  <c r="T34" i="15"/>
  <c r="T35" i="15"/>
  <c r="T36" i="15"/>
  <c r="T37" i="15"/>
  <c r="T38" i="15"/>
  <c r="T39" i="15"/>
  <c r="T40" i="15"/>
  <c r="T41" i="15"/>
  <c r="T42" i="15"/>
  <c r="T43" i="15"/>
  <c r="T44" i="15"/>
  <c r="T45" i="15"/>
  <c r="T46" i="15"/>
  <c r="T47" i="15"/>
  <c r="T48" i="15"/>
  <c r="T49" i="15"/>
  <c r="T50" i="15"/>
  <c r="T51" i="15"/>
  <c r="T52" i="15"/>
  <c r="T53" i="15"/>
  <c r="T54" i="15"/>
  <c r="T55" i="15"/>
  <c r="T56" i="15"/>
  <c r="T57" i="15"/>
  <c r="T58" i="15"/>
  <c r="T59" i="15"/>
  <c r="T60" i="15"/>
  <c r="T61" i="15"/>
  <c r="T62" i="15"/>
  <c r="T63" i="15"/>
  <c r="T64" i="15"/>
  <c r="T65" i="15"/>
  <c r="T66" i="15"/>
  <c r="T67" i="15"/>
  <c r="T68" i="15"/>
  <c r="T69" i="15"/>
  <c r="T70" i="15"/>
  <c r="T71" i="15"/>
  <c r="T72" i="15"/>
  <c r="T73" i="15"/>
  <c r="T74" i="15"/>
  <c r="T75" i="15"/>
  <c r="T76" i="15"/>
  <c r="T77" i="15"/>
  <c r="T78" i="15"/>
  <c r="T79" i="15"/>
  <c r="T80" i="15"/>
  <c r="T81" i="15"/>
  <c r="T82" i="15"/>
  <c r="T83" i="15"/>
  <c r="T84" i="15"/>
  <c r="T85" i="15"/>
  <c r="T86" i="15"/>
  <c r="T87" i="15"/>
  <c r="T88" i="15"/>
  <c r="T89" i="15"/>
  <c r="T90" i="15"/>
  <c r="T91" i="15"/>
  <c r="T92" i="15"/>
  <c r="T93" i="15"/>
  <c r="T94" i="15"/>
  <c r="T95" i="15"/>
  <c r="T96" i="15"/>
  <c r="T97" i="15"/>
  <c r="T98" i="15"/>
  <c r="T99" i="15"/>
  <c r="T100" i="15"/>
  <c r="T101" i="15"/>
  <c r="T102" i="15"/>
  <c r="T103" i="15"/>
  <c r="T104" i="15"/>
  <c r="T105" i="15"/>
  <c r="T106" i="15"/>
  <c r="T107" i="15"/>
  <c r="T108" i="15"/>
  <c r="T109" i="15"/>
  <c r="T110" i="15"/>
  <c r="T111" i="15"/>
  <c r="T112" i="15"/>
  <c r="T113" i="15"/>
  <c r="T114" i="15"/>
  <c r="T115" i="15"/>
  <c r="T116" i="15"/>
  <c r="T117" i="15"/>
  <c r="T118" i="15"/>
  <c r="T119" i="15"/>
  <c r="T120" i="15"/>
  <c r="T121" i="15"/>
  <c r="T122" i="15"/>
  <c r="T123" i="15"/>
  <c r="T124" i="15"/>
  <c r="T125" i="15"/>
  <c r="T126" i="15"/>
  <c r="T127" i="15"/>
  <c r="T128" i="15"/>
  <c r="T129" i="15"/>
  <c r="T130" i="15"/>
  <c r="T131" i="15"/>
  <c r="T132" i="15"/>
  <c r="T133" i="15"/>
  <c r="T134" i="15"/>
  <c r="T135" i="15"/>
  <c r="T136" i="15"/>
  <c r="T137" i="15"/>
  <c r="T138" i="15"/>
  <c r="T139" i="15"/>
  <c r="T140" i="15"/>
  <c r="T141" i="15"/>
  <c r="T142" i="15"/>
  <c r="T143" i="15"/>
  <c r="T144" i="15"/>
  <c r="T145" i="15"/>
  <c r="T146" i="15"/>
  <c r="T147" i="15"/>
  <c r="T148" i="15"/>
  <c r="T149" i="15"/>
  <c r="T150" i="15"/>
  <c r="T151" i="15"/>
  <c r="T152" i="15"/>
  <c r="T153" i="15"/>
  <c r="T154" i="15"/>
  <c r="T155" i="15"/>
  <c r="T156" i="15"/>
  <c r="T157" i="15"/>
  <c r="T158" i="15"/>
  <c r="T159" i="15"/>
  <c r="T160" i="15"/>
  <c r="T161" i="15"/>
  <c r="T162" i="15"/>
  <c r="T163" i="15"/>
  <c r="T164" i="15"/>
  <c r="T165" i="15"/>
  <c r="T166" i="15"/>
  <c r="T167" i="15"/>
  <c r="T168" i="15"/>
  <c r="T169" i="15"/>
  <c r="T170" i="15"/>
  <c r="T171" i="15"/>
  <c r="T172" i="15"/>
  <c r="T173" i="15"/>
  <c r="T174" i="15"/>
  <c r="T175" i="15"/>
  <c r="T176" i="15"/>
  <c r="T177" i="15"/>
  <c r="T178" i="15"/>
  <c r="T179" i="15"/>
  <c r="T180" i="15"/>
  <c r="T181" i="15"/>
  <c r="T182" i="15"/>
  <c r="T183" i="15"/>
  <c r="T184" i="15"/>
  <c r="T185" i="15"/>
  <c r="T186" i="15"/>
  <c r="T187" i="15"/>
  <c r="T188" i="15"/>
  <c r="T189" i="15"/>
  <c r="T190" i="15"/>
  <c r="T191" i="15"/>
  <c r="T192" i="15"/>
  <c r="T193" i="15"/>
  <c r="T194" i="15"/>
  <c r="T195" i="15"/>
  <c r="T196" i="15"/>
  <c r="T197" i="15"/>
  <c r="T198" i="15"/>
  <c r="T199" i="15"/>
  <c r="T200" i="15"/>
  <c r="T201" i="15"/>
  <c r="T202" i="15"/>
  <c r="T203" i="15"/>
  <c r="T204" i="15"/>
  <c r="T205" i="15"/>
  <c r="T206" i="15"/>
  <c r="T207" i="15"/>
  <c r="T208" i="15"/>
  <c r="T209" i="15"/>
  <c r="T210" i="15"/>
  <c r="T211" i="15"/>
  <c r="T212" i="15"/>
  <c r="T213" i="15"/>
  <c r="T214" i="15"/>
  <c r="T215" i="15"/>
  <c r="T216" i="15"/>
  <c r="T217" i="15"/>
  <c r="T218" i="15"/>
  <c r="T219" i="15"/>
  <c r="T220" i="15"/>
  <c r="T221" i="15"/>
  <c r="T222" i="15"/>
  <c r="T223" i="15"/>
  <c r="T224" i="15"/>
  <c r="T225" i="15"/>
  <c r="T226" i="15"/>
  <c r="T227" i="15"/>
  <c r="T228" i="15"/>
  <c r="T229" i="15"/>
  <c r="T230" i="15"/>
  <c r="T231" i="15"/>
  <c r="T232" i="15"/>
  <c r="T233" i="15"/>
  <c r="T234" i="15"/>
  <c r="T235" i="15"/>
  <c r="T236" i="15"/>
  <c r="T237" i="15"/>
  <c r="T238" i="15"/>
  <c r="T239" i="15"/>
  <c r="T240" i="15"/>
  <c r="T241" i="15"/>
  <c r="T242" i="15"/>
  <c r="T243" i="15"/>
  <c r="T244" i="15"/>
  <c r="T245" i="15"/>
  <c r="T246" i="15"/>
  <c r="T247" i="15"/>
  <c r="T248" i="15"/>
  <c r="T249" i="15"/>
  <c r="T250" i="15"/>
  <c r="T251" i="15"/>
  <c r="T252" i="15"/>
  <c r="T253" i="15"/>
  <c r="T254" i="15"/>
  <c r="T255" i="15"/>
  <c r="T256" i="15"/>
  <c r="T257" i="15"/>
  <c r="D254" i="15" l="1"/>
  <c r="C254" i="15"/>
  <c r="D253" i="15"/>
  <c r="C253" i="15"/>
  <c r="D252" i="15"/>
  <c r="C252" i="15"/>
  <c r="D251" i="15"/>
  <c r="C251" i="15"/>
  <c r="D250" i="15"/>
  <c r="C250" i="15"/>
  <c r="D249" i="15"/>
  <c r="C249" i="15"/>
  <c r="D248" i="15"/>
  <c r="C248" i="15"/>
  <c r="G9" i="20" l="1"/>
  <c r="G21" i="20"/>
  <c r="G23" i="20"/>
  <c r="G27" i="20"/>
  <c r="G31" i="20"/>
  <c r="G32" i="20"/>
  <c r="G34" i="20"/>
  <c r="G53" i="20"/>
  <c r="G63" i="20"/>
  <c r="G64" i="20"/>
  <c r="G67" i="20"/>
  <c r="G73" i="20"/>
  <c r="G87" i="20"/>
  <c r="G95" i="20"/>
  <c r="G98" i="20"/>
  <c r="G104" i="20"/>
  <c r="G107" i="20"/>
  <c r="G109" i="20"/>
  <c r="G111" i="20"/>
  <c r="G115" i="20"/>
  <c r="G116" i="20"/>
  <c r="G117" i="20"/>
  <c r="G118" i="20"/>
  <c r="G119" i="20"/>
  <c r="G128" i="20"/>
  <c r="G137" i="20"/>
  <c r="G148" i="20"/>
  <c r="G151" i="20"/>
  <c r="G158" i="20"/>
  <c r="G162" i="20"/>
  <c r="G167" i="20"/>
  <c r="G170" i="20"/>
  <c r="G171" i="20"/>
  <c r="G178" i="20"/>
  <c r="G182" i="20"/>
  <c r="G183" i="20"/>
  <c r="G191" i="20"/>
  <c r="G192" i="20"/>
  <c r="G193" i="20"/>
  <c r="G197" i="20"/>
  <c r="G207" i="20"/>
  <c r="G208" i="20"/>
  <c r="G212" i="20"/>
  <c r="G213" i="20"/>
  <c r="G220" i="20"/>
  <c r="G221" i="20"/>
  <c r="G229" i="20"/>
  <c r="G245" i="20"/>
  <c r="G246" i="20"/>
  <c r="G251" i="20"/>
  <c r="C3" i="20"/>
  <c r="C4" i="20"/>
  <c r="C5" i="20"/>
  <c r="C6" i="20"/>
  <c r="C7" i="20"/>
  <c r="C8" i="20"/>
  <c r="C9" i="20"/>
  <c r="C10" i="20"/>
  <c r="C11" i="20"/>
  <c r="C12" i="20"/>
  <c r="C13" i="20"/>
  <c r="C14" i="20"/>
  <c r="C15" i="20"/>
  <c r="C16" i="20"/>
  <c r="C17" i="20"/>
  <c r="C18" i="20"/>
  <c r="C19" i="20"/>
  <c r="C20" i="20"/>
  <c r="C21" i="20"/>
  <c r="C22" i="20"/>
  <c r="C23" i="20"/>
  <c r="C24" i="20"/>
  <c r="C25" i="20"/>
  <c r="C26" i="20"/>
  <c r="C27" i="20"/>
  <c r="C28" i="20"/>
  <c r="C29" i="20"/>
  <c r="C30" i="20"/>
  <c r="C31" i="20"/>
  <c r="C32" i="20"/>
  <c r="C33" i="20"/>
  <c r="C34" i="20"/>
  <c r="C35" i="20"/>
  <c r="C36" i="20"/>
  <c r="C37" i="20"/>
  <c r="C38" i="20"/>
  <c r="C39" i="20"/>
  <c r="C40" i="20"/>
  <c r="C41" i="20"/>
  <c r="C42" i="20"/>
  <c r="C43" i="20"/>
  <c r="C44" i="20"/>
  <c r="C45" i="20"/>
  <c r="C46" i="20"/>
  <c r="C47" i="20"/>
  <c r="C48" i="20"/>
  <c r="C49" i="20"/>
  <c r="C50" i="20"/>
  <c r="C51" i="20"/>
  <c r="C52" i="20"/>
  <c r="C53" i="20"/>
  <c r="C54" i="20"/>
  <c r="C55" i="20"/>
  <c r="C56" i="20"/>
  <c r="C57" i="20"/>
  <c r="C58" i="20"/>
  <c r="C59" i="20"/>
  <c r="C60" i="20"/>
  <c r="C61" i="20"/>
  <c r="C62" i="20"/>
  <c r="C63" i="20"/>
  <c r="C64" i="20"/>
  <c r="C65" i="20"/>
  <c r="C66" i="20"/>
  <c r="C67" i="20"/>
  <c r="C68" i="20"/>
  <c r="C69" i="20"/>
  <c r="C70" i="20"/>
  <c r="C71" i="20"/>
  <c r="C72" i="20"/>
  <c r="C73" i="20"/>
  <c r="C74" i="20"/>
  <c r="C75" i="20"/>
  <c r="C76" i="20"/>
  <c r="C77" i="20"/>
  <c r="C78" i="20"/>
  <c r="C79" i="20"/>
  <c r="C80" i="20"/>
  <c r="C81" i="20"/>
  <c r="C82" i="20"/>
  <c r="C83" i="20"/>
  <c r="C84" i="20"/>
  <c r="C85" i="20"/>
  <c r="C86" i="20"/>
  <c r="C87" i="20"/>
  <c r="C88" i="20"/>
  <c r="C89" i="20"/>
  <c r="C90" i="20"/>
  <c r="C91" i="20"/>
  <c r="C92" i="20"/>
  <c r="C93" i="20"/>
  <c r="C94" i="20"/>
  <c r="C95" i="20"/>
  <c r="C96" i="20"/>
  <c r="C97" i="20"/>
  <c r="C98" i="20"/>
  <c r="C99" i="20"/>
  <c r="C100" i="20"/>
  <c r="C101" i="20"/>
  <c r="C102" i="20"/>
  <c r="C103" i="20"/>
  <c r="C104" i="20"/>
  <c r="C105" i="20"/>
  <c r="C106" i="20"/>
  <c r="C107" i="20"/>
  <c r="C108" i="20"/>
  <c r="C109" i="20"/>
  <c r="C110" i="20"/>
  <c r="C111" i="20"/>
  <c r="C113" i="20"/>
  <c r="C114" i="20"/>
  <c r="C115" i="20"/>
  <c r="C116" i="20"/>
  <c r="C117" i="20"/>
  <c r="C118" i="20"/>
  <c r="C119" i="20"/>
  <c r="C120" i="20"/>
  <c r="C121" i="20"/>
  <c r="C122" i="20"/>
  <c r="C123" i="20"/>
  <c r="C124" i="20"/>
  <c r="C125" i="20"/>
  <c r="C126" i="20"/>
  <c r="C127" i="20"/>
  <c r="C128" i="20"/>
  <c r="C129" i="20"/>
  <c r="C130" i="20"/>
  <c r="C131" i="20"/>
  <c r="C132" i="20"/>
  <c r="C133" i="20"/>
  <c r="C134" i="20"/>
  <c r="C135" i="20"/>
  <c r="C138" i="20"/>
  <c r="C139" i="20"/>
  <c r="C141" i="20"/>
  <c r="C142" i="20"/>
  <c r="C143" i="20"/>
  <c r="C144" i="20"/>
  <c r="C145" i="20"/>
  <c r="C146" i="20"/>
  <c r="C147" i="20"/>
  <c r="C148" i="20"/>
  <c r="C149" i="20"/>
  <c r="C150" i="20"/>
  <c r="C151" i="20"/>
  <c r="C152" i="20"/>
  <c r="C153" i="20"/>
  <c r="C154" i="20"/>
  <c r="C155" i="20"/>
  <c r="C156" i="20"/>
  <c r="C157" i="20"/>
  <c r="C158" i="20"/>
  <c r="C159" i="20"/>
  <c r="C160" i="20"/>
  <c r="C161" i="20"/>
  <c r="C162" i="20"/>
  <c r="C163" i="20"/>
  <c r="C164" i="20"/>
  <c r="C165" i="20"/>
  <c r="C166" i="20"/>
  <c r="C167" i="20"/>
  <c r="C168" i="20"/>
  <c r="C169" i="20"/>
  <c r="C170" i="20"/>
  <c r="C171" i="20"/>
  <c r="C172" i="20"/>
  <c r="C173" i="20"/>
  <c r="C174" i="20"/>
  <c r="C175" i="20"/>
  <c r="C176" i="20"/>
  <c r="C177" i="20"/>
  <c r="C178" i="20"/>
  <c r="C179" i="20"/>
  <c r="C180" i="20"/>
  <c r="C181" i="20"/>
  <c r="C182" i="20"/>
  <c r="C183" i="20"/>
  <c r="C184" i="20"/>
  <c r="C185" i="20"/>
  <c r="C186" i="20"/>
  <c r="C187" i="20"/>
  <c r="C188" i="20"/>
  <c r="C189" i="20"/>
  <c r="C190" i="20"/>
  <c r="C191" i="20"/>
  <c r="C192" i="20"/>
  <c r="C193" i="20"/>
  <c r="C194" i="20"/>
  <c r="C195" i="20"/>
  <c r="C196" i="20"/>
  <c r="C197" i="20"/>
  <c r="C198" i="20"/>
  <c r="C199" i="20"/>
  <c r="C200" i="20"/>
  <c r="C201" i="20"/>
  <c r="C202" i="20"/>
  <c r="C203" i="20"/>
  <c r="C204" i="20"/>
  <c r="C205" i="20"/>
  <c r="C206" i="20"/>
  <c r="C207" i="20"/>
  <c r="C208" i="20"/>
  <c r="C209" i="20"/>
  <c r="C210" i="20"/>
  <c r="C211" i="20"/>
  <c r="C212" i="20"/>
  <c r="C213" i="20"/>
  <c r="C214" i="20"/>
  <c r="C215" i="20"/>
  <c r="C216" i="20"/>
  <c r="C217" i="20"/>
  <c r="C218" i="20"/>
  <c r="C219" i="20"/>
  <c r="C220" i="20"/>
  <c r="C221" i="20"/>
  <c r="C222" i="20"/>
  <c r="C223" i="20"/>
  <c r="C224" i="20"/>
  <c r="C225" i="20"/>
  <c r="C226" i="20"/>
  <c r="C227" i="20"/>
  <c r="C228" i="20"/>
  <c r="C229" i="20"/>
  <c r="C230" i="20"/>
  <c r="C231" i="20"/>
  <c r="C232" i="20"/>
  <c r="C233" i="20"/>
  <c r="C234" i="20"/>
  <c r="C235" i="20"/>
  <c r="C236" i="20"/>
  <c r="C237" i="20"/>
  <c r="C238" i="20"/>
  <c r="C239" i="20"/>
  <c r="C240" i="20"/>
  <c r="C241" i="20"/>
  <c r="B3" i="20"/>
  <c r="B4" i="20"/>
  <c r="B5" i="20"/>
  <c r="B6" i="20"/>
  <c r="B7" i="20"/>
  <c r="B8" i="20"/>
  <c r="B9" i="20"/>
  <c r="B10" i="20"/>
  <c r="B11" i="20"/>
  <c r="B12" i="20"/>
  <c r="B13" i="20"/>
  <c r="B14" i="20"/>
  <c r="B15" i="20"/>
  <c r="B16" i="20"/>
  <c r="B17" i="20"/>
  <c r="B18" i="20"/>
  <c r="B19" i="20"/>
  <c r="B20" i="20"/>
  <c r="B21" i="20"/>
  <c r="B22" i="20"/>
  <c r="B23" i="20"/>
  <c r="B24" i="20"/>
  <c r="B25" i="20"/>
  <c r="B26" i="20"/>
  <c r="B27" i="20"/>
  <c r="B28" i="20"/>
  <c r="B29" i="20"/>
  <c r="B30" i="20"/>
  <c r="B31" i="20"/>
  <c r="B32" i="20"/>
  <c r="B33" i="20"/>
  <c r="B34" i="20"/>
  <c r="B35" i="20"/>
  <c r="B36" i="20"/>
  <c r="B37" i="20"/>
  <c r="B38" i="20"/>
  <c r="B39" i="20"/>
  <c r="B40" i="20"/>
  <c r="B41" i="20"/>
  <c r="B42" i="20"/>
  <c r="B43" i="20"/>
  <c r="B44" i="20"/>
  <c r="B45" i="20"/>
  <c r="B46" i="20"/>
  <c r="B47" i="20"/>
  <c r="B48" i="20"/>
  <c r="B49" i="20"/>
  <c r="B50" i="20"/>
  <c r="B51" i="20"/>
  <c r="B52" i="20"/>
  <c r="B53" i="20"/>
  <c r="B54" i="20"/>
  <c r="B55" i="20"/>
  <c r="B56" i="20"/>
  <c r="B57" i="20"/>
  <c r="B58" i="20"/>
  <c r="B59" i="20"/>
  <c r="B60" i="20"/>
  <c r="B61" i="20"/>
  <c r="B62" i="20"/>
  <c r="B63" i="20"/>
  <c r="B64" i="20"/>
  <c r="B65" i="20"/>
  <c r="B66" i="20"/>
  <c r="B67" i="20"/>
  <c r="B68" i="20"/>
  <c r="B69" i="20"/>
  <c r="B70" i="20"/>
  <c r="B71" i="20"/>
  <c r="B72" i="20"/>
  <c r="B73" i="20"/>
  <c r="B74" i="20"/>
  <c r="B75" i="20"/>
  <c r="B76" i="20"/>
  <c r="B77" i="20"/>
  <c r="B78" i="20"/>
  <c r="B79" i="20"/>
  <c r="B80" i="20"/>
  <c r="B81" i="20"/>
  <c r="B82" i="20"/>
  <c r="B83" i="20"/>
  <c r="B84" i="20"/>
  <c r="B85" i="20"/>
  <c r="B86" i="20"/>
  <c r="B87" i="20"/>
  <c r="B88" i="20"/>
  <c r="B89" i="20"/>
  <c r="B90" i="20"/>
  <c r="B91" i="20"/>
  <c r="B92" i="20"/>
  <c r="B93" i="20"/>
  <c r="B94" i="20"/>
  <c r="B95" i="20"/>
  <c r="B96" i="20"/>
  <c r="B97" i="20"/>
  <c r="B98" i="20"/>
  <c r="B99" i="20"/>
  <c r="B100" i="20"/>
  <c r="B101" i="20"/>
  <c r="B102" i="20"/>
  <c r="B103" i="20"/>
  <c r="B104" i="20"/>
  <c r="B105" i="20"/>
  <c r="B106" i="20"/>
  <c r="B107" i="20"/>
  <c r="B108" i="20"/>
  <c r="B109" i="20"/>
  <c r="B110" i="20"/>
  <c r="B111" i="20"/>
  <c r="B112" i="20"/>
  <c r="B113" i="20"/>
  <c r="B114" i="20"/>
  <c r="B115" i="20"/>
  <c r="B116" i="20"/>
  <c r="B117" i="20"/>
  <c r="B118" i="20"/>
  <c r="B119" i="20"/>
  <c r="B120" i="20"/>
  <c r="B121" i="20"/>
  <c r="B122" i="20"/>
  <c r="B123" i="20"/>
  <c r="B124" i="20"/>
  <c r="B125" i="20"/>
  <c r="B126" i="20"/>
  <c r="B127" i="20"/>
  <c r="B128" i="20"/>
  <c r="B129" i="20"/>
  <c r="B130" i="20"/>
  <c r="B131" i="20"/>
  <c r="B132" i="20"/>
  <c r="B133" i="20"/>
  <c r="B134" i="20"/>
  <c r="B135" i="20"/>
  <c r="B136" i="20"/>
  <c r="B137" i="20"/>
  <c r="B138" i="20"/>
  <c r="B139" i="20"/>
  <c r="B140" i="20"/>
  <c r="B141" i="20"/>
  <c r="B142" i="20"/>
  <c r="B143" i="20"/>
  <c r="B144" i="20"/>
  <c r="B145" i="20"/>
  <c r="B146" i="20"/>
  <c r="B147" i="20"/>
  <c r="B148" i="20"/>
  <c r="B149" i="20"/>
  <c r="B150" i="20"/>
  <c r="B151" i="20"/>
  <c r="B152" i="20"/>
  <c r="B153" i="20"/>
  <c r="B154" i="20"/>
  <c r="B155" i="20"/>
  <c r="B156" i="20"/>
  <c r="B157" i="20"/>
  <c r="B158" i="20"/>
  <c r="B159" i="20"/>
  <c r="B160" i="20"/>
  <c r="B161" i="20"/>
  <c r="B162" i="20"/>
  <c r="B163" i="20"/>
  <c r="B164" i="20"/>
  <c r="B165" i="20"/>
  <c r="B166" i="20"/>
  <c r="B167" i="20"/>
  <c r="B168" i="20"/>
  <c r="B169" i="20"/>
  <c r="B170" i="20"/>
  <c r="B171" i="20"/>
  <c r="B172" i="20"/>
  <c r="B173" i="20"/>
  <c r="B174" i="20"/>
  <c r="B175" i="20"/>
  <c r="B176" i="20"/>
  <c r="B177" i="20"/>
  <c r="B178" i="20"/>
  <c r="B179" i="20"/>
  <c r="B180" i="20"/>
  <c r="B181" i="20"/>
  <c r="B182" i="20"/>
  <c r="B183" i="20"/>
  <c r="B184" i="20"/>
  <c r="B185" i="20"/>
  <c r="B186" i="20"/>
  <c r="B187" i="20"/>
  <c r="B188" i="20"/>
  <c r="B189" i="20"/>
  <c r="B190" i="20"/>
  <c r="B191" i="20"/>
  <c r="B192" i="20"/>
  <c r="B193" i="20"/>
  <c r="B194" i="20"/>
  <c r="B195" i="20"/>
  <c r="B196" i="20"/>
  <c r="B197" i="20"/>
  <c r="B198" i="20"/>
  <c r="B199" i="20"/>
  <c r="B200" i="20"/>
  <c r="B201" i="20"/>
  <c r="B202" i="20"/>
  <c r="B203" i="20"/>
  <c r="B204" i="20"/>
  <c r="B205" i="20"/>
  <c r="B206" i="20"/>
  <c r="B207" i="20"/>
  <c r="B208" i="20"/>
  <c r="B209" i="20"/>
  <c r="B210" i="20"/>
  <c r="B211" i="20"/>
  <c r="B212" i="20"/>
  <c r="B213" i="20"/>
  <c r="B214" i="20"/>
  <c r="B215" i="20"/>
  <c r="B216" i="20"/>
  <c r="B217" i="20"/>
  <c r="B218" i="20"/>
  <c r="B219" i="20"/>
  <c r="B220" i="20"/>
  <c r="B221" i="20"/>
  <c r="B222" i="20"/>
  <c r="B223" i="20"/>
  <c r="B224" i="20"/>
  <c r="B225" i="20"/>
  <c r="B226" i="20"/>
  <c r="B227" i="20"/>
  <c r="B228" i="20"/>
  <c r="B229" i="20"/>
  <c r="B230" i="20"/>
  <c r="B231" i="20"/>
  <c r="B232" i="20"/>
  <c r="B233" i="20"/>
  <c r="B234" i="20"/>
  <c r="B235" i="20"/>
  <c r="B236" i="20"/>
  <c r="B237" i="20"/>
  <c r="B238" i="20"/>
  <c r="B239" i="20"/>
  <c r="B240" i="20"/>
  <c r="B241" i="20"/>
  <c r="B2" i="20"/>
  <c r="F259" i="15" l="1"/>
  <c r="F258" i="15"/>
  <c r="D99" i="15" l="1"/>
  <c r="C99" i="15"/>
  <c r="AE2" i="12" l="1"/>
  <c r="AE3" i="12"/>
  <c r="AE4" i="12"/>
  <c r="AE5" i="12"/>
  <c r="AE6" i="12"/>
  <c r="AE7" i="12"/>
  <c r="AE8" i="12"/>
  <c r="AE9" i="12"/>
  <c r="AE10" i="12"/>
  <c r="AE11" i="12"/>
  <c r="AE12" i="12"/>
  <c r="AE13" i="12"/>
  <c r="AE14" i="12"/>
  <c r="AE15" i="12"/>
  <c r="AE16" i="12"/>
  <c r="AE17" i="12"/>
  <c r="AE18" i="12"/>
  <c r="AE19" i="12"/>
  <c r="AE20" i="12"/>
  <c r="AE21" i="12"/>
  <c r="AE22" i="12"/>
  <c r="AE23" i="12"/>
  <c r="AE24" i="12"/>
  <c r="AE25" i="12"/>
  <c r="AE26" i="12"/>
  <c r="AE27" i="12"/>
  <c r="AE28" i="12"/>
  <c r="AE29" i="12"/>
  <c r="AE30" i="12"/>
  <c r="AE31" i="12"/>
  <c r="AE32" i="12"/>
  <c r="AE33" i="12"/>
  <c r="AE34" i="12"/>
  <c r="AE35" i="12"/>
  <c r="AE36" i="12"/>
  <c r="AE37" i="12"/>
  <c r="AE38" i="12"/>
  <c r="AE39" i="12"/>
  <c r="AE40" i="12"/>
  <c r="AE41" i="12"/>
  <c r="AE42" i="12"/>
  <c r="AE43" i="12"/>
  <c r="AE44" i="12"/>
  <c r="AE45" i="12"/>
  <c r="AE46" i="12"/>
  <c r="AE47" i="12"/>
  <c r="AE48" i="12"/>
  <c r="AE49" i="12"/>
  <c r="AE50" i="12"/>
  <c r="AE51" i="12"/>
  <c r="AE52" i="12"/>
  <c r="AE53" i="12"/>
  <c r="AE54" i="12"/>
  <c r="AE55" i="12"/>
  <c r="AE56" i="12"/>
  <c r="AE57" i="12"/>
  <c r="AE58" i="12"/>
  <c r="AE59" i="12"/>
  <c r="AE60" i="12"/>
  <c r="AE61" i="12"/>
  <c r="AE62" i="12"/>
  <c r="AE63" i="12"/>
  <c r="AE64" i="12"/>
  <c r="AE65" i="12"/>
  <c r="AE66" i="12"/>
  <c r="AE67" i="12"/>
  <c r="AE68" i="12"/>
  <c r="AE69" i="12"/>
  <c r="AE70" i="12"/>
  <c r="AE71" i="12"/>
  <c r="AE72" i="12"/>
  <c r="AE73" i="12"/>
  <c r="AE74" i="12"/>
  <c r="AE75" i="12"/>
  <c r="AE76" i="12"/>
  <c r="AE77" i="12"/>
  <c r="AE78" i="12"/>
  <c r="AE79" i="12"/>
  <c r="AE80" i="12"/>
  <c r="AE81" i="12"/>
  <c r="AE82" i="12"/>
  <c r="AE83" i="12"/>
  <c r="AE84" i="12"/>
  <c r="AE85" i="12"/>
  <c r="AE86" i="12"/>
  <c r="AE87" i="12"/>
  <c r="AE88" i="12"/>
  <c r="AE89" i="12"/>
  <c r="AE90" i="12"/>
  <c r="AE91" i="12"/>
  <c r="AE92" i="12"/>
  <c r="AE93" i="12"/>
  <c r="AE94" i="12"/>
  <c r="AE95" i="12"/>
  <c r="AE96" i="12"/>
  <c r="AE97" i="12"/>
  <c r="AE98" i="12"/>
  <c r="AE99" i="12"/>
  <c r="AE100" i="12"/>
  <c r="AE101" i="12"/>
  <c r="AE102" i="12"/>
  <c r="AE103" i="12"/>
  <c r="AE104" i="12"/>
  <c r="AE105" i="12"/>
  <c r="AE106" i="12"/>
  <c r="AE107" i="12"/>
  <c r="AE108" i="12"/>
  <c r="AE109" i="12"/>
  <c r="AE110" i="12"/>
  <c r="AE111" i="12"/>
  <c r="AE112" i="12"/>
  <c r="AE113" i="12"/>
  <c r="AE114" i="12"/>
  <c r="AE115" i="12"/>
  <c r="AE116" i="12"/>
  <c r="AE117" i="12"/>
  <c r="AE118" i="12"/>
  <c r="AE119" i="12"/>
  <c r="AE120" i="12"/>
  <c r="AE121" i="12"/>
  <c r="AE122" i="12"/>
  <c r="AE123" i="12"/>
  <c r="AE124" i="12"/>
  <c r="AE125" i="12"/>
  <c r="AE126" i="12"/>
  <c r="AE127" i="12"/>
  <c r="AE128" i="12"/>
  <c r="AE129" i="12"/>
  <c r="AE130" i="12"/>
  <c r="AE131" i="12"/>
  <c r="AE132" i="12"/>
  <c r="AE133" i="12"/>
  <c r="AE134" i="12"/>
  <c r="AE135" i="12"/>
  <c r="AE136" i="12"/>
  <c r="AE137" i="12"/>
  <c r="AE138" i="12"/>
  <c r="AE139" i="12"/>
  <c r="AE140" i="12"/>
  <c r="AE141" i="12"/>
  <c r="AE142" i="12"/>
  <c r="AE143" i="12"/>
  <c r="AE144" i="12"/>
  <c r="AE145" i="12"/>
  <c r="AE146" i="12"/>
  <c r="AE147" i="12"/>
  <c r="AE148" i="12"/>
  <c r="AE149" i="12"/>
  <c r="AE150" i="12"/>
  <c r="AE151" i="12"/>
  <c r="AE152" i="12"/>
  <c r="AE153" i="12"/>
  <c r="AE154" i="12"/>
  <c r="AE155" i="12"/>
  <c r="AE156" i="12"/>
  <c r="AE157" i="12"/>
  <c r="AE158" i="12"/>
  <c r="AE159" i="12"/>
  <c r="AE160" i="12"/>
  <c r="AE161" i="12"/>
  <c r="AE162" i="12"/>
  <c r="AE163" i="12"/>
  <c r="AE164" i="12"/>
  <c r="AE165" i="12"/>
  <c r="AE166" i="12"/>
  <c r="AE167" i="12"/>
  <c r="AE168" i="12"/>
  <c r="AE169" i="12"/>
  <c r="AE170" i="12"/>
  <c r="AE171" i="12"/>
  <c r="AE172" i="12"/>
  <c r="AE173" i="12"/>
  <c r="AE174" i="12"/>
  <c r="AE175" i="12"/>
  <c r="AE176" i="12"/>
  <c r="AE177" i="12"/>
  <c r="AE178" i="12"/>
  <c r="AE179" i="12"/>
  <c r="AE180" i="12"/>
  <c r="AE181" i="12"/>
  <c r="AE182" i="12"/>
  <c r="AE183" i="12"/>
  <c r="AE184" i="12"/>
  <c r="AE185" i="12"/>
  <c r="AE186" i="12"/>
  <c r="AE187" i="12"/>
  <c r="AE188" i="12"/>
  <c r="AE189" i="12"/>
  <c r="AE190" i="12"/>
  <c r="AE191" i="12"/>
  <c r="AE192" i="12"/>
  <c r="AE193" i="12"/>
  <c r="AE194" i="12"/>
  <c r="AE195" i="12"/>
  <c r="AE196" i="12"/>
  <c r="AE197" i="12"/>
  <c r="AE198" i="12"/>
  <c r="AE199" i="12"/>
  <c r="AE200" i="12"/>
  <c r="AE201" i="12"/>
  <c r="AE202" i="12"/>
  <c r="AE203" i="12"/>
  <c r="AE204" i="12"/>
  <c r="AE205" i="12"/>
  <c r="AE206" i="12"/>
  <c r="AE207" i="12"/>
  <c r="AE208" i="12"/>
  <c r="AE209" i="12"/>
  <c r="AE210" i="12"/>
  <c r="AE211" i="12"/>
  <c r="AE212" i="12"/>
  <c r="AE213" i="12"/>
  <c r="AE214" i="12"/>
  <c r="AE215" i="12"/>
  <c r="AE216" i="12"/>
  <c r="AE217" i="12"/>
  <c r="AE218" i="12"/>
  <c r="AE219" i="12"/>
  <c r="AE220" i="12"/>
  <c r="AE221" i="12"/>
  <c r="AE222" i="12"/>
  <c r="AE223" i="12"/>
  <c r="AE224" i="12"/>
  <c r="AE225" i="12"/>
  <c r="AE226" i="12"/>
  <c r="AE227" i="12"/>
  <c r="AE228" i="12"/>
  <c r="AE229" i="12"/>
  <c r="AE230" i="12"/>
  <c r="AE231" i="12"/>
  <c r="AE232" i="12"/>
  <c r="AE233" i="12"/>
  <c r="AE234" i="12"/>
  <c r="AE235" i="12"/>
  <c r="AE236" i="12"/>
  <c r="AE237" i="12"/>
  <c r="AE238" i="12"/>
  <c r="AE239" i="12"/>
  <c r="AE240" i="12"/>
  <c r="AE1" i="12"/>
  <c r="R257" i="15" l="1"/>
  <c r="AD2" i="14" l="1"/>
  <c r="AD3" i="14"/>
  <c r="AD4" i="14"/>
  <c r="AD5" i="14"/>
  <c r="AD6" i="14"/>
  <c r="AD7" i="14"/>
  <c r="AD8" i="14"/>
  <c r="AD9" i="14"/>
  <c r="AD10" i="14"/>
  <c r="AD11" i="14"/>
  <c r="AD12" i="14"/>
  <c r="AD13" i="14"/>
  <c r="AD14" i="14"/>
  <c r="AD15" i="14"/>
  <c r="AD16" i="14"/>
  <c r="AD17" i="14"/>
  <c r="AD18" i="14"/>
  <c r="AD19" i="14"/>
  <c r="AD20" i="14"/>
  <c r="AD21" i="14"/>
  <c r="AD22" i="14"/>
  <c r="AD23" i="14"/>
  <c r="AD24" i="14"/>
  <c r="AD25" i="14"/>
  <c r="AD26" i="14"/>
  <c r="AD27" i="14"/>
  <c r="AD28" i="14"/>
  <c r="AD29" i="14"/>
  <c r="AD30" i="14"/>
  <c r="AD31" i="14"/>
  <c r="AD32" i="14"/>
  <c r="AD33" i="14"/>
  <c r="AD34" i="14"/>
  <c r="AD35" i="14"/>
  <c r="AD36" i="14"/>
  <c r="AD37" i="14"/>
  <c r="AD38" i="14"/>
  <c r="AD39" i="14"/>
  <c r="AD40" i="14"/>
  <c r="AD41" i="14"/>
  <c r="AD42" i="14"/>
  <c r="AD43" i="14"/>
  <c r="AD44" i="14"/>
  <c r="AD45" i="14"/>
  <c r="AD46" i="14"/>
  <c r="AD47" i="14"/>
  <c r="AD48" i="14"/>
  <c r="AD49" i="14"/>
  <c r="AD50" i="14"/>
  <c r="AD51" i="14"/>
  <c r="AD52" i="14"/>
  <c r="AD53" i="14"/>
  <c r="AD54" i="14"/>
  <c r="AD55" i="14"/>
  <c r="AD56" i="14"/>
  <c r="AD57" i="14"/>
  <c r="AD58" i="14"/>
  <c r="AD59" i="14"/>
  <c r="AD60" i="14"/>
  <c r="AD61" i="14"/>
  <c r="AD62" i="14"/>
  <c r="AD63" i="14"/>
  <c r="AD64" i="14"/>
  <c r="AD65" i="14"/>
  <c r="AD66" i="14"/>
  <c r="AD67" i="14"/>
  <c r="AD68" i="14"/>
  <c r="AD69" i="14"/>
  <c r="AD70" i="14"/>
  <c r="AD71" i="14"/>
  <c r="AD72" i="14"/>
  <c r="AD73" i="14"/>
  <c r="AD74" i="14"/>
  <c r="AD75" i="14"/>
  <c r="AD76" i="14"/>
  <c r="AD77" i="14"/>
  <c r="AD78" i="14"/>
  <c r="AD79" i="14"/>
  <c r="AD80" i="14"/>
  <c r="AD81" i="14"/>
  <c r="AD82" i="14"/>
  <c r="AD83" i="14"/>
  <c r="AD84" i="14"/>
  <c r="AD85" i="14"/>
  <c r="AD86" i="14"/>
  <c r="AD87" i="14"/>
  <c r="AD88" i="14"/>
  <c r="AD89" i="14"/>
  <c r="AD90" i="14"/>
  <c r="AD91" i="14"/>
  <c r="AD92" i="14"/>
  <c r="AD93" i="14"/>
  <c r="AD94" i="14"/>
  <c r="AD95" i="14"/>
  <c r="AD96" i="14"/>
  <c r="AD97" i="14"/>
  <c r="AD98" i="14"/>
  <c r="AD99" i="14"/>
  <c r="AD100" i="14"/>
  <c r="AD101" i="14"/>
  <c r="AD102" i="14"/>
  <c r="AD103" i="14"/>
  <c r="AD104" i="14"/>
  <c r="AD105" i="14"/>
  <c r="AD106" i="14"/>
  <c r="AD107" i="14"/>
  <c r="AD108" i="14"/>
  <c r="AD109" i="14"/>
  <c r="AD110" i="14"/>
  <c r="AD111" i="14"/>
  <c r="AD112" i="14"/>
  <c r="AD113" i="14"/>
  <c r="AD114" i="14"/>
  <c r="AD115" i="14"/>
  <c r="AD116" i="14"/>
  <c r="AD117" i="14"/>
  <c r="AD118" i="14"/>
  <c r="AD119" i="14"/>
  <c r="AD120" i="14"/>
  <c r="AD121" i="14"/>
  <c r="AD122" i="14"/>
  <c r="AD123" i="14"/>
  <c r="AD124" i="14"/>
  <c r="AD125" i="14"/>
  <c r="AD126" i="14"/>
  <c r="AD127" i="14"/>
  <c r="AD128" i="14"/>
  <c r="AD129" i="14"/>
  <c r="AD130" i="14"/>
  <c r="AD131" i="14"/>
  <c r="AD132" i="14"/>
  <c r="AD133" i="14"/>
  <c r="AD134" i="14"/>
  <c r="AD135" i="14"/>
  <c r="AD136" i="14"/>
  <c r="AD137" i="14"/>
  <c r="AD138" i="14"/>
  <c r="AD139" i="14"/>
  <c r="AD140" i="14"/>
  <c r="AD141" i="14"/>
  <c r="AD142" i="14"/>
  <c r="AD143" i="14"/>
  <c r="AD144" i="14"/>
  <c r="AD145" i="14"/>
  <c r="AD146" i="14"/>
  <c r="AD147" i="14"/>
  <c r="AD148" i="14"/>
  <c r="AD149" i="14"/>
  <c r="AD150" i="14"/>
  <c r="AD151" i="14"/>
  <c r="AD152" i="14"/>
  <c r="AD153" i="14"/>
  <c r="AD154" i="14"/>
  <c r="AD155" i="14"/>
  <c r="AD156" i="14"/>
  <c r="AD157" i="14"/>
  <c r="AD158" i="14"/>
  <c r="AD159" i="14"/>
  <c r="AD160" i="14"/>
  <c r="AD161" i="14"/>
  <c r="AD162" i="14"/>
  <c r="AD163" i="14"/>
  <c r="AD164" i="14"/>
  <c r="AD165" i="14"/>
  <c r="AD166" i="14"/>
  <c r="AD167" i="14"/>
  <c r="AD168" i="14"/>
  <c r="AD169" i="14"/>
  <c r="AD170" i="14"/>
  <c r="AD171" i="14"/>
  <c r="AD172" i="14"/>
  <c r="AD173" i="14"/>
  <c r="AD174" i="14"/>
  <c r="AD175" i="14"/>
  <c r="AD176" i="14"/>
  <c r="AD177" i="14"/>
  <c r="AD178" i="14"/>
  <c r="AD179" i="14"/>
  <c r="AD180" i="14"/>
  <c r="AD181" i="14"/>
  <c r="AD182" i="14"/>
  <c r="AD183" i="14"/>
  <c r="AD184" i="14"/>
  <c r="AD185" i="14"/>
  <c r="AD186" i="14"/>
  <c r="AD187" i="14"/>
  <c r="AD188" i="14"/>
  <c r="AD189" i="14"/>
  <c r="AD190" i="14"/>
  <c r="AD191" i="14"/>
  <c r="AD192" i="14"/>
  <c r="AD193" i="14"/>
  <c r="AD194" i="14"/>
  <c r="AD195" i="14"/>
  <c r="AD196" i="14"/>
  <c r="AD197" i="14"/>
  <c r="AD198" i="14"/>
  <c r="AD199" i="14"/>
  <c r="AD200" i="14"/>
  <c r="AD201" i="14"/>
  <c r="AD202" i="14"/>
  <c r="AD203" i="14"/>
  <c r="AD204" i="14"/>
  <c r="AD205" i="14"/>
  <c r="AD206" i="14"/>
  <c r="AD207" i="14"/>
  <c r="AD208" i="14"/>
  <c r="AD209" i="14"/>
  <c r="AD210" i="14"/>
  <c r="AD211" i="14"/>
  <c r="AD212" i="14"/>
  <c r="AD213" i="14"/>
  <c r="AD214" i="14"/>
  <c r="AD215" i="14"/>
  <c r="AD216" i="14"/>
  <c r="AD217" i="14"/>
  <c r="AD218" i="14"/>
  <c r="AD219" i="14"/>
  <c r="AD220" i="14"/>
  <c r="AD221" i="14"/>
  <c r="AD222" i="14"/>
  <c r="AD223" i="14"/>
  <c r="AD224" i="14"/>
  <c r="AD225" i="14"/>
  <c r="AD226" i="14"/>
  <c r="AD227" i="14"/>
  <c r="AD228" i="14"/>
  <c r="AD229" i="14"/>
  <c r="AD230" i="14"/>
  <c r="AD231" i="14"/>
  <c r="AD232" i="14"/>
  <c r="AD233" i="14"/>
  <c r="AD234" i="14"/>
  <c r="AD235" i="14"/>
  <c r="AD236" i="14"/>
  <c r="AD237" i="14"/>
  <c r="AD238" i="14"/>
  <c r="AD239" i="14"/>
  <c r="AD240" i="14"/>
  <c r="AD1" i="14"/>
  <c r="G59" i="8" l="1"/>
  <c r="G60" i="8"/>
  <c r="G61" i="8"/>
  <c r="G62" i="8"/>
  <c r="G63" i="8"/>
  <c r="G64" i="8"/>
  <c r="G65" i="8"/>
  <c r="G66" i="8"/>
  <c r="G67" i="8"/>
  <c r="G68" i="8"/>
  <c r="G69" i="8"/>
  <c r="G70" i="8"/>
  <c r="G71" i="8"/>
  <c r="G72" i="8"/>
  <c r="G73" i="8"/>
  <c r="G74" i="8"/>
  <c r="G75" i="8"/>
  <c r="G76" i="8"/>
  <c r="G77" i="8"/>
  <c r="G78" i="8"/>
  <c r="G79" i="8"/>
  <c r="G80" i="8"/>
  <c r="G81" i="8"/>
  <c r="G82" i="8"/>
  <c r="G83" i="8"/>
  <c r="G84" i="8"/>
  <c r="G85" i="8"/>
  <c r="G86" i="8"/>
  <c r="G87" i="8"/>
  <c r="G88" i="8"/>
  <c r="G89" i="8"/>
  <c r="D59" i="8"/>
  <c r="D60" i="8"/>
  <c r="D61" i="8"/>
  <c r="D62" i="8"/>
  <c r="D63" i="8"/>
  <c r="D64" i="8"/>
  <c r="D65" i="8"/>
  <c r="D66" i="8"/>
  <c r="D67" i="8"/>
  <c r="D68" i="8"/>
  <c r="D69" i="8"/>
  <c r="D70" i="8"/>
  <c r="D71" i="8"/>
  <c r="D72" i="8"/>
  <c r="D73" i="8"/>
  <c r="D74" i="8"/>
  <c r="D75" i="8"/>
  <c r="D76" i="8"/>
  <c r="D77" i="8"/>
  <c r="D78" i="8"/>
  <c r="D79" i="8"/>
  <c r="D80" i="8"/>
  <c r="D81" i="8"/>
  <c r="D82" i="8"/>
  <c r="D83" i="8"/>
  <c r="D84" i="8"/>
  <c r="D85" i="8"/>
  <c r="D86" i="8"/>
  <c r="D87" i="8"/>
  <c r="D88" i="8"/>
  <c r="D89" i="8"/>
  <c r="D90" i="8"/>
  <c r="D91" i="8"/>
  <c r="D92" i="8"/>
  <c r="D93" i="8"/>
  <c r="D94" i="8"/>
  <c r="D95" i="8"/>
  <c r="D96" i="8"/>
  <c r="D97" i="8"/>
  <c r="D98" i="8"/>
  <c r="A59" i="8"/>
  <c r="A60" i="8"/>
  <c r="A61" i="8"/>
  <c r="A62" i="8"/>
  <c r="A63" i="8"/>
  <c r="A64" i="8"/>
  <c r="A65" i="8"/>
  <c r="A66" i="8"/>
  <c r="A67" i="8"/>
  <c r="A68" i="8"/>
  <c r="A69" i="8"/>
  <c r="A70" i="8"/>
  <c r="A71" i="8"/>
  <c r="A72" i="8"/>
  <c r="A73" i="8"/>
  <c r="A74" i="8"/>
  <c r="A75" i="8"/>
  <c r="A76" i="8"/>
  <c r="A77" i="8"/>
  <c r="A78" i="8"/>
  <c r="A79" i="8"/>
  <c r="A80" i="8"/>
  <c r="A81" i="8"/>
  <c r="A82" i="8"/>
  <c r="A83" i="8"/>
  <c r="A84" i="8"/>
  <c r="A85" i="8"/>
  <c r="A86" i="8"/>
  <c r="A87" i="8"/>
  <c r="A88" i="8"/>
  <c r="A89" i="8"/>
  <c r="A90" i="8"/>
  <c r="A91" i="8"/>
  <c r="A92" i="8"/>
  <c r="A93" i="8"/>
  <c r="A94" i="8"/>
  <c r="A95" i="8"/>
  <c r="A96" i="8"/>
  <c r="A97" i="8"/>
  <c r="A98" i="8"/>
  <c r="G10" i="8"/>
  <c r="G11" i="8"/>
  <c r="G12" i="8"/>
  <c r="G13" i="8"/>
  <c r="G14" i="8"/>
  <c r="G15" i="8"/>
  <c r="G16" i="8"/>
  <c r="G17" i="8"/>
  <c r="G18" i="8"/>
  <c r="G19" i="8"/>
  <c r="G20" i="8"/>
  <c r="G21" i="8"/>
  <c r="G22" i="8"/>
  <c r="G23" i="8"/>
  <c r="G24" i="8"/>
  <c r="G25" i="8"/>
  <c r="G26" i="8"/>
  <c r="G27" i="8"/>
  <c r="G28" i="8"/>
  <c r="G29" i="8"/>
  <c r="G30" i="8"/>
  <c r="G31" i="8"/>
  <c r="G32" i="8"/>
  <c r="G33" i="8"/>
  <c r="G34" i="8"/>
  <c r="G35" i="8"/>
  <c r="G36" i="8"/>
  <c r="G37" i="8"/>
  <c r="G38" i="8"/>
  <c r="G39" i="8"/>
  <c r="G40" i="8"/>
  <c r="G41" i="8"/>
  <c r="G42" i="8"/>
  <c r="G43" i="8"/>
  <c r="G44" i="8"/>
  <c r="G45" i="8"/>
  <c r="G46" i="8"/>
  <c r="G47" i="8"/>
  <c r="G49" i="8"/>
  <c r="G50" i="8"/>
  <c r="D10" i="8"/>
  <c r="D11" i="8"/>
  <c r="D12" i="8"/>
  <c r="D13" i="8"/>
  <c r="D14" i="8"/>
  <c r="D15" i="8"/>
  <c r="D16" i="8"/>
  <c r="D17" i="8"/>
  <c r="D18" i="8"/>
  <c r="D19" i="8"/>
  <c r="D20" i="8"/>
  <c r="D21" i="8"/>
  <c r="D22" i="8"/>
  <c r="D23" i="8"/>
  <c r="D24" i="8"/>
  <c r="D25" i="8"/>
  <c r="D26" i="8"/>
  <c r="D27" i="8"/>
  <c r="D28" i="8"/>
  <c r="D29" i="8"/>
  <c r="D30" i="8"/>
  <c r="D31" i="8"/>
  <c r="D32" i="8"/>
  <c r="D33" i="8"/>
  <c r="D34" i="8"/>
  <c r="D35" i="8"/>
  <c r="D36" i="8"/>
  <c r="D37" i="8"/>
  <c r="D38" i="8"/>
  <c r="D39" i="8"/>
  <c r="D40" i="8"/>
  <c r="D41" i="8"/>
  <c r="D42" i="8"/>
  <c r="D43" i="8"/>
  <c r="D44" i="8"/>
  <c r="D45" i="8"/>
  <c r="D46" i="8"/>
  <c r="D47" i="8"/>
  <c r="D48" i="8"/>
  <c r="D49" i="8"/>
  <c r="D50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6" i="8"/>
  <c r="A37" i="8"/>
  <c r="A38" i="8"/>
  <c r="A39" i="8"/>
  <c r="A40" i="8"/>
  <c r="A41" i="8"/>
  <c r="A42" i="8"/>
  <c r="A43" i="8"/>
  <c r="A44" i="8"/>
  <c r="A45" i="8"/>
  <c r="A46" i="8"/>
  <c r="A47" i="8"/>
  <c r="A48" i="8"/>
  <c r="A49" i="8"/>
  <c r="A50" i="8"/>
  <c r="H59" i="8" l="1"/>
  <c r="H60" i="8"/>
  <c r="H61" i="8"/>
  <c r="H62" i="8"/>
  <c r="H63" i="8"/>
  <c r="H64" i="8"/>
  <c r="H65" i="8"/>
  <c r="H66" i="8"/>
  <c r="H67" i="8"/>
  <c r="H68" i="8"/>
  <c r="H69" i="8"/>
  <c r="H70" i="8"/>
  <c r="H71" i="8"/>
  <c r="H72" i="8"/>
  <c r="H73" i="8"/>
  <c r="H74" i="8"/>
  <c r="H75" i="8"/>
  <c r="H76" i="8"/>
  <c r="H77" i="8"/>
  <c r="H78" i="8"/>
  <c r="H79" i="8"/>
  <c r="H80" i="8"/>
  <c r="H81" i="8"/>
  <c r="H82" i="8"/>
  <c r="H83" i="8"/>
  <c r="H84" i="8"/>
  <c r="H85" i="8"/>
  <c r="H86" i="8"/>
  <c r="H87" i="8"/>
  <c r="H88" i="8"/>
  <c r="H89" i="8"/>
  <c r="E59" i="8"/>
  <c r="E60" i="8"/>
  <c r="E61" i="8"/>
  <c r="E62" i="8"/>
  <c r="E63" i="8"/>
  <c r="E64" i="8"/>
  <c r="E65" i="8"/>
  <c r="E66" i="8"/>
  <c r="E67" i="8"/>
  <c r="E68" i="8"/>
  <c r="E69" i="8"/>
  <c r="E70" i="8"/>
  <c r="E71" i="8"/>
  <c r="E72" i="8"/>
  <c r="E73" i="8"/>
  <c r="E74" i="8"/>
  <c r="E75" i="8"/>
  <c r="E76" i="8"/>
  <c r="E77" i="8"/>
  <c r="E78" i="8"/>
  <c r="E79" i="8"/>
  <c r="E80" i="8"/>
  <c r="E81" i="8"/>
  <c r="E82" i="8"/>
  <c r="E83" i="8"/>
  <c r="E84" i="8"/>
  <c r="E85" i="8"/>
  <c r="E86" i="8"/>
  <c r="E87" i="8"/>
  <c r="E88" i="8"/>
  <c r="E89" i="8"/>
  <c r="E90" i="8"/>
  <c r="E91" i="8"/>
  <c r="E92" i="8"/>
  <c r="E93" i="8"/>
  <c r="E94" i="8"/>
  <c r="E95" i="8"/>
  <c r="E96" i="8"/>
  <c r="E97" i="8"/>
  <c r="E98" i="8"/>
  <c r="B59" i="8"/>
  <c r="B60" i="8"/>
  <c r="B61" i="8"/>
  <c r="B62" i="8"/>
  <c r="B63" i="8"/>
  <c r="B64" i="8"/>
  <c r="B65" i="8"/>
  <c r="B66" i="8"/>
  <c r="B67" i="8"/>
  <c r="B68" i="8"/>
  <c r="B69" i="8"/>
  <c r="B70" i="8"/>
  <c r="B71" i="8"/>
  <c r="B72" i="8"/>
  <c r="B73" i="8"/>
  <c r="B74" i="8"/>
  <c r="B75" i="8"/>
  <c r="B76" i="8"/>
  <c r="B77" i="8"/>
  <c r="B78" i="8"/>
  <c r="B79" i="8"/>
  <c r="B80" i="8"/>
  <c r="B81" i="8"/>
  <c r="B82" i="8"/>
  <c r="B83" i="8"/>
  <c r="B84" i="8"/>
  <c r="B85" i="8"/>
  <c r="B86" i="8"/>
  <c r="B87" i="8"/>
  <c r="B88" i="8"/>
  <c r="B89" i="8"/>
  <c r="B90" i="8"/>
  <c r="B91" i="8"/>
  <c r="B92" i="8"/>
  <c r="B93" i="8"/>
  <c r="B94" i="8"/>
  <c r="B95" i="8"/>
  <c r="B96" i="8"/>
  <c r="B97" i="8"/>
  <c r="B98" i="8"/>
  <c r="H10" i="8"/>
  <c r="H11" i="8"/>
  <c r="H12" i="8"/>
  <c r="H13" i="8"/>
  <c r="H14" i="8"/>
  <c r="H15" i="8"/>
  <c r="H16" i="8"/>
  <c r="H17" i="8"/>
  <c r="H18" i="8"/>
  <c r="H19" i="8"/>
  <c r="H20" i="8"/>
  <c r="H21" i="8"/>
  <c r="H22" i="8"/>
  <c r="H23" i="8"/>
  <c r="H24" i="8"/>
  <c r="H25" i="8"/>
  <c r="H26" i="8"/>
  <c r="H27" i="8"/>
  <c r="H28" i="8"/>
  <c r="H29" i="8"/>
  <c r="H30" i="8"/>
  <c r="H31" i="8"/>
  <c r="H32" i="8"/>
  <c r="H33" i="8"/>
  <c r="H34" i="8"/>
  <c r="H35" i="8"/>
  <c r="H36" i="8"/>
  <c r="H37" i="8"/>
  <c r="H38" i="8"/>
  <c r="H39" i="8"/>
  <c r="H40" i="8"/>
  <c r="H41" i="8"/>
  <c r="H42" i="8"/>
  <c r="H43" i="8"/>
  <c r="H44" i="8"/>
  <c r="H45" i="8"/>
  <c r="H46" i="8"/>
  <c r="H47" i="8"/>
  <c r="H49" i="8"/>
  <c r="H50" i="8"/>
  <c r="E10" i="8"/>
  <c r="E11" i="8"/>
  <c r="E12" i="8"/>
  <c r="E13" i="8"/>
  <c r="E14" i="8"/>
  <c r="E15" i="8"/>
  <c r="E16" i="8"/>
  <c r="E17" i="8"/>
  <c r="E18" i="8"/>
  <c r="E19" i="8"/>
  <c r="E20" i="8"/>
  <c r="E21" i="8"/>
  <c r="E22" i="8"/>
  <c r="E23" i="8"/>
  <c r="E24" i="8"/>
  <c r="E25" i="8"/>
  <c r="E26" i="8"/>
  <c r="E27" i="8"/>
  <c r="E28" i="8"/>
  <c r="E29" i="8"/>
  <c r="E30" i="8"/>
  <c r="E31" i="8"/>
  <c r="E32" i="8"/>
  <c r="E33" i="8"/>
  <c r="E34" i="8"/>
  <c r="E35" i="8"/>
  <c r="E36" i="8"/>
  <c r="E37" i="8"/>
  <c r="E38" i="8"/>
  <c r="E39" i="8"/>
  <c r="E40" i="8"/>
  <c r="E41" i="8"/>
  <c r="E42" i="8"/>
  <c r="E43" i="8"/>
  <c r="E44" i="8"/>
  <c r="E45" i="8"/>
  <c r="E46" i="8"/>
  <c r="E47" i="8"/>
  <c r="E48" i="8"/>
  <c r="E49" i="8"/>
  <c r="E50" i="8"/>
  <c r="B10" i="8"/>
  <c r="B11" i="8"/>
  <c r="B12" i="8"/>
  <c r="B13" i="8"/>
  <c r="B14" i="8"/>
  <c r="B15" i="8"/>
  <c r="B16" i="8"/>
  <c r="B17" i="8"/>
  <c r="B18" i="8"/>
  <c r="B19" i="8"/>
  <c r="B20" i="8"/>
  <c r="B21" i="8"/>
  <c r="B22" i="8"/>
  <c r="B23" i="8"/>
  <c r="B24" i="8"/>
  <c r="B25" i="8"/>
  <c r="B26" i="8"/>
  <c r="B27" i="8"/>
  <c r="B28" i="8"/>
  <c r="B29" i="8"/>
  <c r="B30" i="8"/>
  <c r="B31" i="8"/>
  <c r="B32" i="8"/>
  <c r="B33" i="8"/>
  <c r="B34" i="8"/>
  <c r="B35" i="8"/>
  <c r="B36" i="8"/>
  <c r="B37" i="8"/>
  <c r="B38" i="8"/>
  <c r="B39" i="8"/>
  <c r="B40" i="8"/>
  <c r="B41" i="8"/>
  <c r="B42" i="8"/>
  <c r="B43" i="8"/>
  <c r="B44" i="8"/>
  <c r="B45" i="8"/>
  <c r="B46" i="8"/>
  <c r="B47" i="8"/>
  <c r="B48" i="8"/>
  <c r="B49" i="8"/>
  <c r="B50" i="8"/>
  <c r="D9" i="15" l="1"/>
  <c r="D10" i="15"/>
  <c r="D11" i="15"/>
  <c r="D12" i="15"/>
  <c r="D13" i="15"/>
  <c r="D14" i="15"/>
  <c r="D15" i="15"/>
  <c r="D16" i="15"/>
  <c r="D17" i="15"/>
  <c r="D18" i="15"/>
  <c r="D19" i="15"/>
  <c r="D20" i="15"/>
  <c r="D21" i="15"/>
  <c r="D22" i="15"/>
  <c r="D23" i="15"/>
  <c r="D24" i="15"/>
  <c r="D25" i="15"/>
  <c r="D26" i="15"/>
  <c r="D27" i="15"/>
  <c r="D28" i="15"/>
  <c r="D29" i="15"/>
  <c r="D30" i="15"/>
  <c r="D31" i="15"/>
  <c r="D32" i="15"/>
  <c r="D33" i="15"/>
  <c r="D34" i="15"/>
  <c r="D35" i="15"/>
  <c r="D36" i="15"/>
  <c r="D37" i="15"/>
  <c r="D38" i="15"/>
  <c r="D39" i="15"/>
  <c r="D40" i="15"/>
  <c r="D41" i="15"/>
  <c r="D42" i="15"/>
  <c r="D43" i="15"/>
  <c r="D44" i="15"/>
  <c r="D45" i="15"/>
  <c r="D46" i="15"/>
  <c r="D47" i="15"/>
  <c r="D48" i="15"/>
  <c r="D49" i="15"/>
  <c r="D50" i="15"/>
  <c r="D51" i="15"/>
  <c r="D52" i="15"/>
  <c r="D53" i="15"/>
  <c r="D54" i="15"/>
  <c r="D55" i="15"/>
  <c r="D56" i="15"/>
  <c r="D57" i="15"/>
  <c r="D58" i="15"/>
  <c r="D59" i="15"/>
  <c r="D60" i="15"/>
  <c r="D61" i="15"/>
  <c r="D62" i="15"/>
  <c r="D63" i="15"/>
  <c r="D64" i="15"/>
  <c r="D65" i="15"/>
  <c r="D66" i="15"/>
  <c r="D67" i="15"/>
  <c r="D68" i="15"/>
  <c r="D69" i="15"/>
  <c r="D70" i="15"/>
  <c r="D71" i="15"/>
  <c r="D72" i="15"/>
  <c r="D73" i="15"/>
  <c r="D74" i="15"/>
  <c r="D75" i="15"/>
  <c r="D76" i="15"/>
  <c r="D77" i="15"/>
  <c r="D78" i="15"/>
  <c r="D79" i="15"/>
  <c r="D80" i="15"/>
  <c r="D81" i="15"/>
  <c r="D82" i="15"/>
  <c r="D83" i="15"/>
  <c r="D84" i="15"/>
  <c r="D85" i="15"/>
  <c r="D86" i="15"/>
  <c r="D87" i="15"/>
  <c r="D88" i="15"/>
  <c r="D89" i="15"/>
  <c r="D90" i="15"/>
  <c r="D91" i="15"/>
  <c r="D92" i="15"/>
  <c r="D93" i="15"/>
  <c r="D94" i="15"/>
  <c r="D95" i="15"/>
  <c r="D96" i="15"/>
  <c r="D97" i="15"/>
  <c r="D98" i="15"/>
  <c r="D100" i="15"/>
  <c r="D101" i="15"/>
  <c r="D102" i="15"/>
  <c r="D103" i="15"/>
  <c r="D104" i="15"/>
  <c r="D105" i="15"/>
  <c r="D106" i="15"/>
  <c r="D107" i="15"/>
  <c r="D108" i="15"/>
  <c r="D109" i="15"/>
  <c r="D110" i="15"/>
  <c r="D111" i="15"/>
  <c r="D112" i="15"/>
  <c r="D113" i="15"/>
  <c r="D114" i="15"/>
  <c r="D115" i="15"/>
  <c r="D116" i="15"/>
  <c r="D117" i="15"/>
  <c r="D119" i="15"/>
  <c r="D120" i="15"/>
  <c r="D121" i="15"/>
  <c r="D122" i="15"/>
  <c r="D123" i="15"/>
  <c r="D124" i="15"/>
  <c r="D125" i="15"/>
  <c r="D126" i="15"/>
  <c r="D127" i="15"/>
  <c r="D128" i="15"/>
  <c r="D129" i="15"/>
  <c r="D132" i="15"/>
  <c r="D133" i="15"/>
  <c r="D134" i="15"/>
  <c r="D135" i="15"/>
  <c r="D136" i="15"/>
  <c r="D137" i="15"/>
  <c r="D138" i="15"/>
  <c r="D139" i="15"/>
  <c r="D140" i="15"/>
  <c r="D141" i="15"/>
  <c r="D144" i="15"/>
  <c r="D145" i="15"/>
  <c r="D147" i="15"/>
  <c r="D148" i="15"/>
  <c r="D149" i="15"/>
  <c r="D150" i="15"/>
  <c r="D151" i="15"/>
  <c r="D152" i="15"/>
  <c r="D153" i="15"/>
  <c r="D154" i="15"/>
  <c r="D155" i="15"/>
  <c r="D156" i="15"/>
  <c r="D157" i="15"/>
  <c r="D158" i="15"/>
  <c r="D159" i="15"/>
  <c r="D160" i="15"/>
  <c r="D161" i="15"/>
  <c r="D162" i="15"/>
  <c r="D163" i="15"/>
  <c r="D164" i="15"/>
  <c r="D165" i="15"/>
  <c r="D166" i="15"/>
  <c r="D167" i="15"/>
  <c r="D168" i="15"/>
  <c r="D169" i="15"/>
  <c r="D170" i="15"/>
  <c r="D171" i="15"/>
  <c r="D172" i="15"/>
  <c r="D173" i="15"/>
  <c r="D174" i="15"/>
  <c r="D175" i="15"/>
  <c r="D176" i="15"/>
  <c r="D177" i="15"/>
  <c r="D178" i="15"/>
  <c r="D179" i="15"/>
  <c r="D180" i="15"/>
  <c r="D181" i="15"/>
  <c r="D182" i="15"/>
  <c r="D183" i="15"/>
  <c r="D184" i="15"/>
  <c r="D185" i="15"/>
  <c r="D186" i="15"/>
  <c r="D187" i="15"/>
  <c r="D188" i="15"/>
  <c r="D189" i="15"/>
  <c r="D190" i="15"/>
  <c r="D191" i="15"/>
  <c r="D192" i="15"/>
  <c r="D193" i="15"/>
  <c r="D194" i="15"/>
  <c r="D195" i="15"/>
  <c r="D196" i="15"/>
  <c r="D197" i="15"/>
  <c r="D198" i="15"/>
  <c r="D199" i="15"/>
  <c r="D200" i="15"/>
  <c r="D201" i="15"/>
  <c r="D202" i="15"/>
  <c r="D203" i="15"/>
  <c r="D204" i="15"/>
  <c r="D205" i="15"/>
  <c r="D206" i="15"/>
  <c r="D207" i="15"/>
  <c r="D208" i="15"/>
  <c r="D209" i="15"/>
  <c r="D210" i="15"/>
  <c r="D211" i="15"/>
  <c r="D212" i="15"/>
  <c r="D213" i="15"/>
  <c r="D214" i="15"/>
  <c r="D215" i="15"/>
  <c r="D216" i="15"/>
  <c r="D217" i="15"/>
  <c r="D218" i="15"/>
  <c r="D219" i="15"/>
  <c r="D220" i="15"/>
  <c r="D221" i="15"/>
  <c r="D222" i="15"/>
  <c r="D223" i="15"/>
  <c r="D224" i="15"/>
  <c r="D225" i="15"/>
  <c r="D226" i="15"/>
  <c r="D227" i="15"/>
  <c r="D228" i="15"/>
  <c r="D229" i="15"/>
  <c r="D230" i="15"/>
  <c r="D231" i="15"/>
  <c r="D232" i="15"/>
  <c r="D233" i="15"/>
  <c r="D234" i="15"/>
  <c r="D235" i="15"/>
  <c r="D236" i="15"/>
  <c r="D237" i="15"/>
  <c r="D238" i="15"/>
  <c r="D239" i="15"/>
  <c r="D240" i="15"/>
  <c r="D241" i="15"/>
  <c r="D242" i="15"/>
  <c r="D243" i="15"/>
  <c r="D244" i="15"/>
  <c r="D245" i="15"/>
  <c r="D246" i="15"/>
  <c r="D247" i="15"/>
  <c r="C9" i="15"/>
  <c r="C10" i="15"/>
  <c r="C11" i="15"/>
  <c r="C12" i="15"/>
  <c r="C13" i="15"/>
  <c r="C14" i="15"/>
  <c r="C15" i="15"/>
  <c r="C16" i="15"/>
  <c r="C17" i="15"/>
  <c r="C18" i="15"/>
  <c r="C19" i="15"/>
  <c r="C20" i="15"/>
  <c r="C21" i="15"/>
  <c r="C22" i="15"/>
  <c r="C23" i="15"/>
  <c r="C24" i="15"/>
  <c r="C25" i="15"/>
  <c r="C26" i="15"/>
  <c r="C27" i="15"/>
  <c r="C28" i="15"/>
  <c r="C29" i="15"/>
  <c r="C30" i="15"/>
  <c r="C31" i="15"/>
  <c r="C32" i="15"/>
  <c r="C33" i="15"/>
  <c r="C34" i="15"/>
  <c r="C35" i="15"/>
  <c r="C36" i="15"/>
  <c r="C37" i="15"/>
  <c r="C38" i="15"/>
  <c r="C39" i="15"/>
  <c r="C40" i="15"/>
  <c r="C41" i="15"/>
  <c r="C42" i="15"/>
  <c r="C43" i="15"/>
  <c r="C44" i="15"/>
  <c r="C45" i="15"/>
  <c r="C46" i="15"/>
  <c r="C47" i="15"/>
  <c r="C48" i="15"/>
  <c r="C49" i="15"/>
  <c r="C50" i="15"/>
  <c r="C51" i="15"/>
  <c r="C52" i="15"/>
  <c r="C53" i="15"/>
  <c r="C54" i="15"/>
  <c r="C55" i="15"/>
  <c r="C56" i="15"/>
  <c r="C57" i="15"/>
  <c r="C58" i="15"/>
  <c r="C59" i="15"/>
  <c r="C60" i="15"/>
  <c r="C61" i="15"/>
  <c r="C62" i="15"/>
  <c r="C63" i="15"/>
  <c r="C64" i="15"/>
  <c r="C65" i="15"/>
  <c r="C66" i="15"/>
  <c r="C67" i="15"/>
  <c r="C68" i="15"/>
  <c r="C69" i="15"/>
  <c r="C70" i="15"/>
  <c r="C71" i="15"/>
  <c r="C72" i="15"/>
  <c r="C73" i="15"/>
  <c r="C74" i="15"/>
  <c r="C75" i="15"/>
  <c r="C76" i="15"/>
  <c r="C77" i="15"/>
  <c r="C78" i="15"/>
  <c r="C79" i="15"/>
  <c r="C80" i="15"/>
  <c r="C81" i="15"/>
  <c r="C82" i="15"/>
  <c r="C83" i="15"/>
  <c r="C84" i="15"/>
  <c r="C85" i="15"/>
  <c r="C86" i="15"/>
  <c r="C87" i="15"/>
  <c r="C88" i="15"/>
  <c r="C89" i="15"/>
  <c r="C90" i="15"/>
  <c r="C91" i="15"/>
  <c r="C92" i="15"/>
  <c r="C93" i="15"/>
  <c r="C94" i="15"/>
  <c r="C95" i="15"/>
  <c r="C96" i="15"/>
  <c r="C97" i="15"/>
  <c r="C98" i="15"/>
  <c r="C100" i="15"/>
  <c r="C101" i="15"/>
  <c r="C102" i="15"/>
  <c r="C103" i="15"/>
  <c r="C104" i="15"/>
  <c r="C105" i="15"/>
  <c r="C106" i="15"/>
  <c r="C107" i="15"/>
  <c r="C108" i="15"/>
  <c r="C109" i="15"/>
  <c r="C110" i="15"/>
  <c r="C111" i="15"/>
  <c r="C112" i="15"/>
  <c r="C113" i="15"/>
  <c r="C114" i="15"/>
  <c r="C115" i="15"/>
  <c r="C116" i="15"/>
  <c r="C117" i="15"/>
  <c r="C118" i="15"/>
  <c r="C119" i="15"/>
  <c r="C120" i="15"/>
  <c r="C121" i="15"/>
  <c r="C122" i="15"/>
  <c r="C123" i="15"/>
  <c r="C124" i="15"/>
  <c r="C125" i="15"/>
  <c r="C126" i="15"/>
  <c r="C127" i="15"/>
  <c r="C128" i="15"/>
  <c r="C129" i="15"/>
  <c r="C130" i="15"/>
  <c r="C132" i="15"/>
  <c r="C133" i="15"/>
  <c r="C134" i="15"/>
  <c r="C135" i="15"/>
  <c r="C136" i="15"/>
  <c r="C137" i="15"/>
  <c r="C138" i="15"/>
  <c r="C139" i="15"/>
  <c r="C140" i="15"/>
  <c r="C141" i="15"/>
  <c r="C142" i="15"/>
  <c r="C143" i="15"/>
  <c r="C144" i="15"/>
  <c r="C145" i="15"/>
  <c r="C146" i="15"/>
  <c r="C147" i="15"/>
  <c r="C148" i="15"/>
  <c r="C149" i="15"/>
  <c r="C150" i="15"/>
  <c r="C151" i="15"/>
  <c r="C152" i="15"/>
  <c r="C153" i="15"/>
  <c r="C154" i="15"/>
  <c r="C155" i="15"/>
  <c r="C156" i="15"/>
  <c r="C157" i="15"/>
  <c r="C158" i="15"/>
  <c r="C159" i="15"/>
  <c r="C160" i="15"/>
  <c r="C161" i="15"/>
  <c r="C162" i="15"/>
  <c r="C163" i="15"/>
  <c r="C164" i="15"/>
  <c r="C165" i="15"/>
  <c r="C166" i="15"/>
  <c r="C167" i="15"/>
  <c r="C168" i="15"/>
  <c r="C169" i="15"/>
  <c r="C170" i="15"/>
  <c r="C171" i="15"/>
  <c r="C172" i="15"/>
  <c r="C173" i="15"/>
  <c r="C174" i="15"/>
  <c r="C175" i="15"/>
  <c r="C176" i="15"/>
  <c r="C177" i="15"/>
  <c r="C178" i="15"/>
  <c r="C179" i="15"/>
  <c r="C180" i="15"/>
  <c r="C181" i="15"/>
  <c r="C182" i="15"/>
  <c r="C183" i="15"/>
  <c r="C184" i="15"/>
  <c r="C185" i="15"/>
  <c r="C186" i="15"/>
  <c r="C187" i="15"/>
  <c r="C188" i="15"/>
  <c r="C189" i="15"/>
  <c r="C190" i="15"/>
  <c r="C191" i="15"/>
  <c r="C192" i="15"/>
  <c r="C193" i="15"/>
  <c r="C194" i="15"/>
  <c r="C195" i="15"/>
  <c r="C196" i="15"/>
  <c r="C197" i="15"/>
  <c r="C198" i="15"/>
  <c r="C199" i="15"/>
  <c r="C200" i="15"/>
  <c r="C201" i="15"/>
  <c r="C202" i="15"/>
  <c r="C203" i="15"/>
  <c r="C204" i="15"/>
  <c r="C205" i="15"/>
  <c r="C206" i="15"/>
  <c r="C207" i="15"/>
  <c r="C208" i="15"/>
  <c r="C209" i="15"/>
  <c r="C210" i="15"/>
  <c r="C211" i="15"/>
  <c r="C212" i="15"/>
  <c r="C213" i="15"/>
  <c r="C214" i="15"/>
  <c r="C215" i="15"/>
  <c r="C216" i="15"/>
  <c r="C217" i="15"/>
  <c r="C218" i="15"/>
  <c r="C219" i="15"/>
  <c r="C220" i="15"/>
  <c r="C221" i="15"/>
  <c r="C222" i="15"/>
  <c r="C223" i="15"/>
  <c r="C224" i="15"/>
  <c r="C225" i="15"/>
  <c r="C226" i="15"/>
  <c r="C227" i="15"/>
  <c r="C228" i="15"/>
  <c r="C229" i="15"/>
  <c r="C230" i="15"/>
  <c r="C231" i="15"/>
  <c r="C232" i="15"/>
  <c r="C233" i="15"/>
  <c r="C234" i="15"/>
  <c r="C235" i="15"/>
  <c r="C236" i="15"/>
  <c r="C237" i="15"/>
  <c r="C238" i="15"/>
  <c r="C239" i="15"/>
  <c r="C240" i="15"/>
  <c r="C241" i="15"/>
  <c r="C242" i="15"/>
  <c r="C243" i="15"/>
  <c r="C244" i="15"/>
  <c r="C245" i="15"/>
  <c r="C247" i="15"/>
  <c r="R11" i="15" l="1"/>
  <c r="C246" i="15" l="1"/>
  <c r="I59" i="8"/>
  <c r="I60" i="8"/>
  <c r="I61" i="8"/>
  <c r="I62" i="8"/>
  <c r="I63" i="8"/>
  <c r="I64" i="8"/>
  <c r="I65" i="8"/>
  <c r="I66" i="8"/>
  <c r="I67" i="8"/>
  <c r="I68" i="8"/>
  <c r="I69" i="8"/>
  <c r="I70" i="8"/>
  <c r="I71" i="8"/>
  <c r="I72" i="8"/>
  <c r="I73" i="8"/>
  <c r="I74" i="8"/>
  <c r="I75" i="8"/>
  <c r="I76" i="8"/>
  <c r="I77" i="8"/>
  <c r="I78" i="8"/>
  <c r="I79" i="8"/>
  <c r="I80" i="8"/>
  <c r="I81" i="8"/>
  <c r="I82" i="8"/>
  <c r="I83" i="8"/>
  <c r="I84" i="8"/>
  <c r="I85" i="8"/>
  <c r="I86" i="8"/>
  <c r="I87" i="8"/>
  <c r="I88" i="8"/>
  <c r="I89" i="8"/>
  <c r="H58" i="8"/>
  <c r="I58" i="8"/>
  <c r="G58" i="8"/>
  <c r="F59" i="8"/>
  <c r="F60" i="8"/>
  <c r="F61" i="8"/>
  <c r="F62" i="8"/>
  <c r="F63" i="8"/>
  <c r="F64" i="8"/>
  <c r="F65" i="8"/>
  <c r="F66" i="8"/>
  <c r="F67" i="8"/>
  <c r="F68" i="8"/>
  <c r="F69" i="8"/>
  <c r="F70" i="8"/>
  <c r="F71" i="8"/>
  <c r="F72" i="8"/>
  <c r="F73" i="8"/>
  <c r="F74" i="8"/>
  <c r="F75" i="8"/>
  <c r="F76" i="8"/>
  <c r="F77" i="8"/>
  <c r="F78" i="8"/>
  <c r="F79" i="8"/>
  <c r="F80" i="8"/>
  <c r="F81" i="8"/>
  <c r="F82" i="8"/>
  <c r="F83" i="8"/>
  <c r="F84" i="8"/>
  <c r="F85" i="8"/>
  <c r="F86" i="8"/>
  <c r="F87" i="8"/>
  <c r="F88" i="8"/>
  <c r="F89" i="8"/>
  <c r="F90" i="8"/>
  <c r="F91" i="8"/>
  <c r="F92" i="8"/>
  <c r="F93" i="8"/>
  <c r="F94" i="8"/>
  <c r="F95" i="8"/>
  <c r="F96" i="8"/>
  <c r="F97" i="8"/>
  <c r="F98" i="8"/>
  <c r="E58" i="8"/>
  <c r="F58" i="8"/>
  <c r="D58" i="8"/>
  <c r="C59" i="8"/>
  <c r="C60" i="8"/>
  <c r="C61" i="8"/>
  <c r="C62" i="8"/>
  <c r="C63" i="8"/>
  <c r="C64" i="8"/>
  <c r="C65" i="8"/>
  <c r="C68" i="8"/>
  <c r="C69" i="8"/>
  <c r="C71" i="8"/>
  <c r="C72" i="8"/>
  <c r="C73" i="8"/>
  <c r="C74" i="8"/>
  <c r="C75" i="8"/>
  <c r="C76" i="8"/>
  <c r="C77" i="8"/>
  <c r="C78" i="8"/>
  <c r="C79" i="8"/>
  <c r="C80" i="8"/>
  <c r="C81" i="8"/>
  <c r="C82" i="8"/>
  <c r="C83" i="8"/>
  <c r="C84" i="8"/>
  <c r="C85" i="8"/>
  <c r="C86" i="8"/>
  <c r="C87" i="8"/>
  <c r="C88" i="8"/>
  <c r="C89" i="8"/>
  <c r="C90" i="8"/>
  <c r="C91" i="8"/>
  <c r="C92" i="8"/>
  <c r="C93" i="8"/>
  <c r="C94" i="8"/>
  <c r="C95" i="8"/>
  <c r="C96" i="8"/>
  <c r="C97" i="8"/>
  <c r="C98" i="8"/>
  <c r="B58" i="8"/>
  <c r="C58" i="8"/>
  <c r="A58" i="8"/>
  <c r="I10" i="8"/>
  <c r="I11" i="8"/>
  <c r="I12" i="8"/>
  <c r="I13" i="8"/>
  <c r="I14" i="8"/>
  <c r="I15" i="8"/>
  <c r="I16" i="8"/>
  <c r="I17" i="8"/>
  <c r="I18" i="8"/>
  <c r="I19" i="8"/>
  <c r="I20" i="8"/>
  <c r="I21" i="8"/>
  <c r="I22" i="8"/>
  <c r="I23" i="8"/>
  <c r="I24" i="8"/>
  <c r="I25" i="8"/>
  <c r="I26" i="8"/>
  <c r="I27" i="8"/>
  <c r="I28" i="8"/>
  <c r="I29" i="8"/>
  <c r="I30" i="8"/>
  <c r="I31" i="8"/>
  <c r="I32" i="8"/>
  <c r="I33" i="8"/>
  <c r="I34" i="8"/>
  <c r="I36" i="8"/>
  <c r="I37" i="8"/>
  <c r="I38" i="8"/>
  <c r="I39" i="8"/>
  <c r="I40" i="8"/>
  <c r="I41" i="8"/>
  <c r="I42" i="8"/>
  <c r="I43" i="8"/>
  <c r="I44" i="8"/>
  <c r="I45" i="8"/>
  <c r="I46" i="8"/>
  <c r="I47" i="8"/>
  <c r="I49" i="8"/>
  <c r="I50" i="8"/>
  <c r="H9" i="8"/>
  <c r="I9" i="8"/>
  <c r="G9" i="8"/>
  <c r="F10" i="8"/>
  <c r="F11" i="8"/>
  <c r="F12" i="8"/>
  <c r="F13" i="8"/>
  <c r="F14" i="8"/>
  <c r="F15" i="8"/>
  <c r="F16" i="8"/>
  <c r="F17" i="8"/>
  <c r="F18" i="8"/>
  <c r="F19" i="8"/>
  <c r="F20" i="8"/>
  <c r="F21" i="8"/>
  <c r="F22" i="8"/>
  <c r="F23" i="8"/>
  <c r="F24" i="8"/>
  <c r="F25" i="8"/>
  <c r="F26" i="8"/>
  <c r="F27" i="8"/>
  <c r="F28" i="8"/>
  <c r="F29" i="8"/>
  <c r="F30" i="8"/>
  <c r="F31" i="8"/>
  <c r="F32" i="8"/>
  <c r="F33" i="8"/>
  <c r="F34" i="8"/>
  <c r="F35" i="8"/>
  <c r="F36" i="8"/>
  <c r="F37" i="8"/>
  <c r="F38" i="8"/>
  <c r="F39" i="8"/>
  <c r="F40" i="8"/>
  <c r="F41" i="8"/>
  <c r="F42" i="8"/>
  <c r="F43" i="8"/>
  <c r="F44" i="8"/>
  <c r="F45" i="8"/>
  <c r="F46" i="8"/>
  <c r="F47" i="8"/>
  <c r="F48" i="8"/>
  <c r="F49" i="8"/>
  <c r="F50" i="8"/>
  <c r="E9" i="8"/>
  <c r="F9" i="8"/>
  <c r="D9" i="8"/>
  <c r="C10" i="8"/>
  <c r="C11" i="8"/>
  <c r="C12" i="8"/>
  <c r="C13" i="8"/>
  <c r="C14" i="8"/>
  <c r="C15" i="8"/>
  <c r="C16" i="8"/>
  <c r="C17" i="8"/>
  <c r="C18" i="8"/>
  <c r="C19" i="8"/>
  <c r="C20" i="8"/>
  <c r="C21" i="8"/>
  <c r="C22" i="8"/>
  <c r="C23" i="8"/>
  <c r="C24" i="8"/>
  <c r="C25" i="8"/>
  <c r="C26" i="8"/>
  <c r="C27" i="8"/>
  <c r="C28" i="8"/>
  <c r="C29" i="8"/>
  <c r="C30" i="8"/>
  <c r="C31" i="8"/>
  <c r="C32" i="8"/>
  <c r="C33" i="8"/>
  <c r="C34" i="8"/>
  <c r="C35" i="8"/>
  <c r="C36" i="8"/>
  <c r="C37" i="8"/>
  <c r="C38" i="8"/>
  <c r="C39" i="8"/>
  <c r="C40" i="8"/>
  <c r="C41" i="8"/>
  <c r="C42" i="8"/>
  <c r="C43" i="8"/>
  <c r="C44" i="8"/>
  <c r="C45" i="8"/>
  <c r="C46" i="8"/>
  <c r="C47" i="8"/>
  <c r="C48" i="8"/>
  <c r="C49" i="8"/>
  <c r="C50" i="8"/>
  <c r="B9" i="8"/>
  <c r="A9" i="8"/>
  <c r="H55" i="8" s="1"/>
  <c r="A11" i="2"/>
  <c r="A69" i="15" l="1"/>
  <c r="A197" i="15"/>
  <c r="A198" i="15"/>
  <c r="A213" i="15"/>
  <c r="A218" i="15"/>
  <c r="A219" i="15"/>
  <c r="A226" i="15"/>
  <c r="A251" i="15"/>
  <c r="R116" i="15" l="1"/>
  <c r="R117" i="15"/>
  <c r="R8" i="15" l="1"/>
  <c r="R9" i="15"/>
  <c r="R10" i="15"/>
  <c r="R12" i="15"/>
  <c r="R13" i="15"/>
  <c r="R14" i="15"/>
  <c r="R15" i="15"/>
  <c r="R16" i="15"/>
  <c r="R17" i="15"/>
  <c r="R18" i="15"/>
  <c r="R19" i="15"/>
  <c r="R20" i="15"/>
  <c r="R21" i="15"/>
  <c r="R22" i="15"/>
  <c r="R23" i="15"/>
  <c r="R24" i="15"/>
  <c r="R25" i="15"/>
  <c r="R26" i="15"/>
  <c r="R27" i="15"/>
  <c r="R28" i="15"/>
  <c r="R29" i="15"/>
  <c r="R30" i="15"/>
  <c r="R31" i="15"/>
  <c r="R32" i="15"/>
  <c r="R33" i="15"/>
  <c r="R34" i="15"/>
  <c r="R35" i="15"/>
  <c r="R36" i="15"/>
  <c r="R37" i="15"/>
  <c r="R38" i="15"/>
  <c r="R39" i="15"/>
  <c r="R40" i="15"/>
  <c r="R41" i="15"/>
  <c r="R42" i="15"/>
  <c r="R43" i="15"/>
  <c r="R44" i="15"/>
  <c r="R45" i="15"/>
  <c r="R46" i="15"/>
  <c r="R47" i="15"/>
  <c r="R48" i="15"/>
  <c r="R49" i="15"/>
  <c r="R50" i="15"/>
  <c r="R51" i="15"/>
  <c r="R52" i="15"/>
  <c r="R53" i="15"/>
  <c r="R54" i="15"/>
  <c r="R55" i="15"/>
  <c r="R56" i="15"/>
  <c r="R57" i="15"/>
  <c r="R58" i="15"/>
  <c r="R59" i="15"/>
  <c r="R60" i="15"/>
  <c r="R61" i="15"/>
  <c r="R62" i="15"/>
  <c r="R63" i="15"/>
  <c r="R64" i="15"/>
  <c r="R65" i="15"/>
  <c r="R66" i="15"/>
  <c r="R67" i="15"/>
  <c r="R68" i="15"/>
  <c r="R69" i="15"/>
  <c r="R70" i="15"/>
  <c r="R71" i="15"/>
  <c r="R72" i="15"/>
  <c r="R73" i="15"/>
  <c r="R74" i="15"/>
  <c r="R75" i="15"/>
  <c r="R76" i="15"/>
  <c r="R77" i="15"/>
  <c r="R78" i="15"/>
  <c r="R79" i="15"/>
  <c r="R80" i="15"/>
  <c r="R81" i="15"/>
  <c r="R82" i="15"/>
  <c r="R83" i="15"/>
  <c r="R84" i="15"/>
  <c r="R85" i="15"/>
  <c r="R86" i="15"/>
  <c r="R87" i="15"/>
  <c r="R88" i="15"/>
  <c r="R89" i="15"/>
  <c r="R90" i="15"/>
  <c r="R91" i="15"/>
  <c r="R92" i="15"/>
  <c r="R93" i="15"/>
  <c r="R94" i="15"/>
  <c r="R95" i="15"/>
  <c r="R96" i="15"/>
  <c r="R97" i="15"/>
  <c r="R98" i="15"/>
  <c r="R99" i="15"/>
  <c r="R100" i="15"/>
  <c r="R101" i="15"/>
  <c r="R102" i="15"/>
  <c r="R103" i="15"/>
  <c r="R104" i="15"/>
  <c r="R105" i="15"/>
  <c r="R106" i="15"/>
  <c r="R107" i="15"/>
  <c r="R108" i="15"/>
  <c r="R109" i="15"/>
  <c r="R110" i="15"/>
  <c r="R111" i="15"/>
  <c r="R112" i="15"/>
  <c r="R113" i="15"/>
  <c r="R114" i="15"/>
  <c r="R115" i="15"/>
  <c r="R118" i="15"/>
  <c r="R119" i="15"/>
  <c r="R120" i="15"/>
  <c r="R121" i="15"/>
  <c r="R122" i="15"/>
  <c r="R123" i="15"/>
  <c r="R124" i="15"/>
  <c r="R125" i="15"/>
  <c r="R126" i="15"/>
  <c r="R127" i="15"/>
  <c r="R128" i="15"/>
  <c r="R129" i="15"/>
  <c r="R130" i="15"/>
  <c r="R131" i="15"/>
  <c r="R132" i="15"/>
  <c r="R133" i="15"/>
  <c r="R134" i="15"/>
  <c r="R135" i="15"/>
  <c r="R136" i="15"/>
  <c r="R137" i="15"/>
  <c r="R138" i="15"/>
  <c r="R139" i="15"/>
  <c r="R140" i="15"/>
  <c r="R141" i="15"/>
  <c r="R142" i="15"/>
  <c r="R143" i="15"/>
  <c r="R144" i="15"/>
  <c r="R145" i="15"/>
  <c r="R146" i="15"/>
  <c r="R147" i="15"/>
  <c r="R148" i="15"/>
  <c r="R149" i="15"/>
  <c r="R150" i="15"/>
  <c r="R151" i="15"/>
  <c r="R152" i="15"/>
  <c r="R153" i="15"/>
  <c r="R154" i="15"/>
  <c r="R155" i="15"/>
  <c r="R156" i="15"/>
  <c r="R157" i="15"/>
  <c r="R158" i="15"/>
  <c r="R159" i="15"/>
  <c r="R160" i="15"/>
  <c r="R161" i="15"/>
  <c r="R162" i="15"/>
  <c r="R163" i="15"/>
  <c r="R164" i="15"/>
  <c r="R165" i="15"/>
  <c r="R166" i="15"/>
  <c r="R167" i="15"/>
  <c r="R168" i="15"/>
  <c r="R169" i="15"/>
  <c r="R170" i="15"/>
  <c r="R171" i="15"/>
  <c r="R172" i="15"/>
  <c r="R173" i="15"/>
  <c r="R174" i="15"/>
  <c r="R175" i="15"/>
  <c r="R176" i="15"/>
  <c r="R177" i="15"/>
  <c r="R178" i="15"/>
  <c r="R179" i="15"/>
  <c r="R180" i="15"/>
  <c r="R181" i="15"/>
  <c r="R182" i="15"/>
  <c r="R183" i="15"/>
  <c r="R184" i="15"/>
  <c r="R185" i="15"/>
  <c r="R186" i="15"/>
  <c r="R187" i="15"/>
  <c r="R188" i="15"/>
  <c r="R189" i="15"/>
  <c r="R190" i="15"/>
  <c r="R191" i="15"/>
  <c r="R192" i="15"/>
  <c r="R193" i="15"/>
  <c r="R194" i="15"/>
  <c r="R195" i="15"/>
  <c r="R196" i="15"/>
  <c r="R197" i="15"/>
  <c r="R198" i="15"/>
  <c r="R199" i="15"/>
  <c r="R200" i="15"/>
  <c r="R201" i="15"/>
  <c r="R202" i="15"/>
  <c r="R203" i="15"/>
  <c r="R204" i="15"/>
  <c r="R205" i="15"/>
  <c r="R206" i="15"/>
  <c r="R207" i="15"/>
  <c r="R208" i="15"/>
  <c r="R209" i="15"/>
  <c r="R210" i="15"/>
  <c r="R211" i="15"/>
  <c r="R212" i="15"/>
  <c r="R213" i="15"/>
  <c r="R214" i="15"/>
  <c r="R215" i="15"/>
  <c r="R216" i="15"/>
  <c r="R217" i="15"/>
  <c r="R218" i="15"/>
  <c r="R219" i="15"/>
  <c r="R220" i="15"/>
  <c r="R221" i="15"/>
  <c r="R222" i="15"/>
  <c r="R223" i="15"/>
  <c r="R224" i="15"/>
  <c r="R225" i="15"/>
  <c r="R226" i="15"/>
  <c r="R227" i="15"/>
  <c r="R228" i="15"/>
  <c r="R229" i="15"/>
  <c r="R230" i="15"/>
  <c r="R231" i="15"/>
  <c r="R232" i="15"/>
  <c r="R233" i="15"/>
  <c r="R234" i="15"/>
  <c r="R235" i="15"/>
  <c r="R236" i="15"/>
  <c r="R237" i="15"/>
  <c r="R238" i="15"/>
  <c r="R239" i="15"/>
  <c r="R240" i="15"/>
  <c r="R241" i="15"/>
  <c r="R242" i="15"/>
  <c r="R243" i="15"/>
  <c r="R244" i="15"/>
  <c r="R245" i="15"/>
  <c r="R246" i="15"/>
  <c r="R247" i="15"/>
  <c r="R248" i="15"/>
  <c r="R249" i="15"/>
  <c r="R250" i="15"/>
  <c r="R251" i="15"/>
  <c r="R252" i="15"/>
  <c r="R253" i="15"/>
  <c r="R254" i="15"/>
  <c r="R255" i="15"/>
  <c r="R256" i="15"/>
  <c r="X37" i="15"/>
  <c r="X69" i="15"/>
  <c r="X134" i="15"/>
  <c r="X213" i="15"/>
  <c r="A134" i="15" l="1"/>
  <c r="A121" i="15"/>
  <c r="A37" i="15"/>
  <c r="Y213" i="15"/>
  <c r="Y134" i="15"/>
  <c r="Y69" i="15"/>
  <c r="Y37" i="15"/>
  <c r="Z213" i="15" l="1"/>
  <c r="Z134" i="15"/>
  <c r="Z69" i="15"/>
  <c r="Z37" i="15"/>
  <c r="AA37" i="15" l="1"/>
  <c r="AA69" i="15"/>
  <c r="AA134" i="15"/>
  <c r="AA213" i="15"/>
  <c r="AB37" i="15" l="1"/>
  <c r="AB69" i="15"/>
  <c r="AB134" i="15"/>
  <c r="AB213" i="15"/>
  <c r="P5" i="15"/>
  <c r="C8" i="15"/>
  <c r="J17" i="2"/>
  <c r="J11" i="2"/>
  <c r="H9" i="2"/>
  <c r="H7" i="2"/>
  <c r="I9" i="2"/>
  <c r="AC69" i="15" l="1"/>
  <c r="AC37" i="15"/>
  <c r="AC134" i="15"/>
  <c r="C13" i="16"/>
  <c r="P4" i="15"/>
  <c r="D13" i="16" s="1"/>
  <c r="E13" i="16" s="1"/>
  <c r="AC213" i="15"/>
  <c r="J15" i="2"/>
  <c r="F25" i="16"/>
  <c r="Q5" i="15"/>
  <c r="F5" i="15"/>
  <c r="H5" i="15"/>
  <c r="AR2" i="14" s="1"/>
  <c r="I5" i="15"/>
  <c r="J5" i="15"/>
  <c r="K5" i="15"/>
  <c r="L5" i="15"/>
  <c r="M5" i="15"/>
  <c r="N5" i="15"/>
  <c r="O5" i="15"/>
  <c r="G258" i="15"/>
  <c r="H258" i="15"/>
  <c r="I258" i="15"/>
  <c r="J258" i="15"/>
  <c r="Q259" i="15"/>
  <c r="G259" i="15"/>
  <c r="H259" i="15"/>
  <c r="I259" i="15"/>
  <c r="J259" i="15"/>
  <c r="K259" i="15"/>
  <c r="L259" i="15"/>
  <c r="M259" i="15"/>
  <c r="N259" i="15"/>
  <c r="O259" i="15"/>
  <c r="AC29" i="14"/>
  <c r="Z29" i="14"/>
  <c r="W29" i="14"/>
  <c r="T29" i="14"/>
  <c r="Q29" i="14"/>
  <c r="N29" i="14"/>
  <c r="K29" i="14"/>
  <c r="H29" i="14"/>
  <c r="E29" i="14"/>
  <c r="B29" i="14"/>
  <c r="AD69" i="15" l="1"/>
  <c r="AD37" i="15"/>
  <c r="O4" i="15"/>
  <c r="D12" i="16" s="1"/>
  <c r="E12" i="16" s="1"/>
  <c r="F13" i="16"/>
  <c r="AD134" i="15"/>
  <c r="AD213" i="15"/>
  <c r="F4" i="15"/>
  <c r="D3" i="16" s="1"/>
  <c r="E3" i="16" s="1"/>
  <c r="C11" i="16"/>
  <c r="N4" i="15"/>
  <c r="D11" i="16" s="1"/>
  <c r="E11" i="16" s="1"/>
  <c r="C10" i="16"/>
  <c r="M4" i="15"/>
  <c r="D10" i="16" s="1"/>
  <c r="E10" i="16" s="1"/>
  <c r="C9" i="16"/>
  <c r="L4" i="15"/>
  <c r="D9" i="16" s="1"/>
  <c r="E9" i="16" s="1"/>
  <c r="C8" i="16"/>
  <c r="K4" i="15"/>
  <c r="D8" i="16" s="1"/>
  <c r="E8" i="16" s="1"/>
  <c r="C7" i="16"/>
  <c r="J4" i="15"/>
  <c r="D7" i="16" s="1"/>
  <c r="E7" i="16" s="1"/>
  <c r="C5" i="16"/>
  <c r="H4" i="15"/>
  <c r="D5" i="16" s="1"/>
  <c r="E5" i="16" s="1"/>
  <c r="C4" i="16"/>
  <c r="D4" i="16"/>
  <c r="E4" i="16" s="1"/>
  <c r="C14" i="16"/>
  <c r="Q4" i="15"/>
  <c r="D14" i="16" s="1"/>
  <c r="E14" i="16" s="1"/>
  <c r="C6" i="16"/>
  <c r="I4" i="15"/>
  <c r="D6" i="16" s="1"/>
  <c r="E6" i="16" s="1"/>
  <c r="R4" i="15"/>
  <c r="C12" i="16"/>
  <c r="S257" i="15"/>
  <c r="U257" i="15" s="1"/>
  <c r="S9" i="15"/>
  <c r="S10" i="15"/>
  <c r="S11" i="15"/>
  <c r="S12" i="15"/>
  <c r="S13" i="15"/>
  <c r="S14" i="15"/>
  <c r="S15" i="15"/>
  <c r="S16" i="15"/>
  <c r="S17" i="15"/>
  <c r="S18" i="15"/>
  <c r="S19" i="15"/>
  <c r="S20" i="15"/>
  <c r="S21" i="15"/>
  <c r="S22" i="15"/>
  <c r="S23" i="15"/>
  <c r="S24" i="15"/>
  <c r="S25" i="15"/>
  <c r="S26" i="15"/>
  <c r="S27" i="15"/>
  <c r="S28" i="15"/>
  <c r="S29" i="15"/>
  <c r="S30" i="15"/>
  <c r="S31" i="15"/>
  <c r="S32" i="15"/>
  <c r="S33" i="15"/>
  <c r="S34" i="15"/>
  <c r="S35" i="15"/>
  <c r="S36" i="15"/>
  <c r="S37" i="15"/>
  <c r="S38" i="15"/>
  <c r="S39" i="15"/>
  <c r="S40" i="15"/>
  <c r="S41" i="15"/>
  <c r="S42" i="15"/>
  <c r="S43" i="15"/>
  <c r="S44" i="15"/>
  <c r="S45" i="15"/>
  <c r="S46" i="15"/>
  <c r="S47" i="15"/>
  <c r="S48" i="15"/>
  <c r="S49" i="15"/>
  <c r="S50" i="15"/>
  <c r="S51" i="15"/>
  <c r="S52" i="15"/>
  <c r="S53" i="15"/>
  <c r="S54" i="15"/>
  <c r="S55" i="15"/>
  <c r="S56" i="15"/>
  <c r="S57" i="15"/>
  <c r="S58" i="15"/>
  <c r="S59" i="15"/>
  <c r="S60" i="15"/>
  <c r="S61" i="15"/>
  <c r="S62" i="15"/>
  <c r="S63" i="15"/>
  <c r="S64" i="15"/>
  <c r="S65" i="15"/>
  <c r="S66" i="15"/>
  <c r="S67" i="15"/>
  <c r="S68" i="15"/>
  <c r="S69" i="15"/>
  <c r="S70" i="15"/>
  <c r="S71" i="15"/>
  <c r="S72" i="15"/>
  <c r="S73" i="15"/>
  <c r="S74" i="15"/>
  <c r="S75" i="15"/>
  <c r="S76" i="15"/>
  <c r="S77" i="15"/>
  <c r="S78" i="15"/>
  <c r="S79" i="15"/>
  <c r="S80" i="15"/>
  <c r="S81" i="15"/>
  <c r="S82" i="15"/>
  <c r="S83" i="15"/>
  <c r="S84" i="15"/>
  <c r="S85" i="15"/>
  <c r="S86" i="15"/>
  <c r="S87" i="15"/>
  <c r="S88" i="15"/>
  <c r="S89" i="15"/>
  <c r="S90" i="15"/>
  <c r="S91" i="15"/>
  <c r="S92" i="15"/>
  <c r="S93" i="15"/>
  <c r="S94" i="15"/>
  <c r="S95" i="15"/>
  <c r="S96" i="15"/>
  <c r="S97" i="15"/>
  <c r="S98" i="15"/>
  <c r="S99" i="15"/>
  <c r="S100" i="15"/>
  <c r="S101" i="15"/>
  <c r="S102" i="15"/>
  <c r="S103" i="15"/>
  <c r="S104" i="15"/>
  <c r="S105" i="15"/>
  <c r="S106" i="15"/>
  <c r="S107" i="15"/>
  <c r="S108" i="15"/>
  <c r="S109" i="15"/>
  <c r="S110" i="15"/>
  <c r="S111" i="15"/>
  <c r="S112" i="15"/>
  <c r="S113" i="15"/>
  <c r="S114" i="15"/>
  <c r="S115" i="15"/>
  <c r="S116" i="15"/>
  <c r="S117" i="15"/>
  <c r="S118" i="15"/>
  <c r="S119" i="15"/>
  <c r="S120" i="15"/>
  <c r="S121" i="15"/>
  <c r="S122" i="15"/>
  <c r="S123" i="15"/>
  <c r="S124" i="15"/>
  <c r="S125" i="15"/>
  <c r="S126" i="15"/>
  <c r="S127" i="15"/>
  <c r="S128" i="15"/>
  <c r="S129" i="15"/>
  <c r="S130" i="15"/>
  <c r="S131" i="15"/>
  <c r="S132" i="15"/>
  <c r="S133" i="15"/>
  <c r="S134" i="15"/>
  <c r="S135" i="15"/>
  <c r="S136" i="15"/>
  <c r="S137" i="15"/>
  <c r="S138" i="15"/>
  <c r="S139" i="15"/>
  <c r="S140" i="15"/>
  <c r="S141" i="15"/>
  <c r="S142" i="15"/>
  <c r="S143" i="15"/>
  <c r="S144" i="15"/>
  <c r="S145" i="15"/>
  <c r="S146" i="15"/>
  <c r="S147" i="15"/>
  <c r="S148" i="15"/>
  <c r="S149" i="15"/>
  <c r="S150" i="15"/>
  <c r="S151" i="15"/>
  <c r="S152" i="15"/>
  <c r="S153" i="15"/>
  <c r="S154" i="15"/>
  <c r="S155" i="15"/>
  <c r="S156" i="15"/>
  <c r="S157" i="15"/>
  <c r="S158" i="15"/>
  <c r="S159" i="15"/>
  <c r="S160" i="15"/>
  <c r="S161" i="15"/>
  <c r="S162" i="15"/>
  <c r="S163" i="15"/>
  <c r="S164" i="15"/>
  <c r="S165" i="15"/>
  <c r="S166" i="15"/>
  <c r="S167" i="15"/>
  <c r="S168" i="15"/>
  <c r="S169" i="15"/>
  <c r="S170" i="15"/>
  <c r="S171" i="15"/>
  <c r="S172" i="15"/>
  <c r="S173" i="15"/>
  <c r="S174" i="15"/>
  <c r="S175" i="15"/>
  <c r="S176" i="15"/>
  <c r="S177" i="15"/>
  <c r="S178" i="15"/>
  <c r="S179" i="15"/>
  <c r="S180" i="15"/>
  <c r="S181" i="15"/>
  <c r="S182" i="15"/>
  <c r="S183" i="15"/>
  <c r="S184" i="15"/>
  <c r="S185" i="15"/>
  <c r="S186" i="15"/>
  <c r="S187" i="15"/>
  <c r="S188" i="15"/>
  <c r="S189" i="15"/>
  <c r="S190" i="15"/>
  <c r="S191" i="15"/>
  <c r="S192" i="15"/>
  <c r="S193" i="15"/>
  <c r="S194" i="15"/>
  <c r="S195" i="15"/>
  <c r="S196" i="15"/>
  <c r="S197" i="15"/>
  <c r="S198" i="15"/>
  <c r="S199" i="15"/>
  <c r="S200" i="15"/>
  <c r="S201" i="15"/>
  <c r="S202" i="15"/>
  <c r="S203" i="15"/>
  <c r="S204" i="15"/>
  <c r="S205" i="15"/>
  <c r="S206" i="15"/>
  <c r="S207" i="15"/>
  <c r="S208" i="15"/>
  <c r="S209" i="15"/>
  <c r="S210" i="15"/>
  <c r="S211" i="15"/>
  <c r="S212" i="15"/>
  <c r="S213" i="15"/>
  <c r="S214" i="15"/>
  <c r="S215" i="15"/>
  <c r="S216" i="15"/>
  <c r="S217" i="15"/>
  <c r="S218" i="15"/>
  <c r="S219" i="15"/>
  <c r="S220" i="15"/>
  <c r="S221" i="15"/>
  <c r="S222" i="15"/>
  <c r="S223" i="15"/>
  <c r="S224" i="15"/>
  <c r="S225" i="15"/>
  <c r="S226" i="15"/>
  <c r="S227" i="15"/>
  <c r="S228" i="15"/>
  <c r="S229" i="15"/>
  <c r="S230" i="15"/>
  <c r="S231" i="15"/>
  <c r="S232" i="15"/>
  <c r="S233" i="15"/>
  <c r="S234" i="15"/>
  <c r="S235" i="15"/>
  <c r="S236" i="15"/>
  <c r="S237" i="15"/>
  <c r="S238" i="15"/>
  <c r="S239" i="15"/>
  <c r="S240" i="15"/>
  <c r="S241" i="15"/>
  <c r="S242" i="15"/>
  <c r="S243" i="15"/>
  <c r="S244" i="15"/>
  <c r="S245" i="15"/>
  <c r="S246" i="15"/>
  <c r="S247" i="15"/>
  <c r="S248" i="15"/>
  <c r="S249" i="15"/>
  <c r="S250" i="15"/>
  <c r="S251" i="15"/>
  <c r="S252" i="15"/>
  <c r="S253" i="15"/>
  <c r="S254" i="15"/>
  <c r="S255" i="15"/>
  <c r="S256" i="15"/>
  <c r="G260" i="15"/>
  <c r="C3" i="16"/>
  <c r="S8" i="15"/>
  <c r="U8" i="15" s="1"/>
  <c r="F260" i="15"/>
  <c r="O260" i="15"/>
  <c r="N260" i="15"/>
  <c r="M260" i="15"/>
  <c r="L260" i="15"/>
  <c r="K260" i="15"/>
  <c r="J260" i="15"/>
  <c r="I260" i="15"/>
  <c r="H260" i="15"/>
  <c r="Q260" i="15"/>
  <c r="R258" i="15"/>
  <c r="R259" i="15"/>
  <c r="A31" i="14"/>
  <c r="AQ2" i="14" s="1"/>
  <c r="T5" i="15"/>
  <c r="R5" i="15"/>
  <c r="V257" i="15" l="1"/>
  <c r="F232" i="21" s="1"/>
  <c r="V8" i="15"/>
  <c r="F2" i="21" s="1"/>
  <c r="F12" i="16"/>
  <c r="F11" i="16"/>
  <c r="F9" i="16"/>
  <c r="F10" i="16"/>
  <c r="F8" i="16"/>
  <c r="F7" i="16"/>
  <c r="F6" i="16"/>
  <c r="F5" i="16"/>
  <c r="F4" i="16"/>
  <c r="U251" i="15"/>
  <c r="V251" i="15" s="1"/>
  <c r="U235" i="15"/>
  <c r="V235" i="15" s="1"/>
  <c r="U219" i="15"/>
  <c r="V219" i="15" s="1"/>
  <c r="U207" i="15"/>
  <c r="V207" i="15" s="1"/>
  <c r="U191" i="15"/>
  <c r="V191" i="15" s="1"/>
  <c r="U175" i="15"/>
  <c r="V175" i="15" s="1"/>
  <c r="U159" i="15"/>
  <c r="V159" i="15" s="1"/>
  <c r="U143" i="15"/>
  <c r="V143" i="15" s="1"/>
  <c r="U127" i="15"/>
  <c r="V127" i="15" s="1"/>
  <c r="U119" i="15"/>
  <c r="V119" i="15" s="1"/>
  <c r="U111" i="15"/>
  <c r="U99" i="15"/>
  <c r="U95" i="15"/>
  <c r="U83" i="15"/>
  <c r="V83" i="15" s="1"/>
  <c r="U75" i="15"/>
  <c r="V75" i="15" s="1"/>
  <c r="U67" i="15"/>
  <c r="V67" i="15" s="1"/>
  <c r="U59" i="15"/>
  <c r="V59" i="15" s="1"/>
  <c r="U55" i="15"/>
  <c r="V55" i="15" s="1"/>
  <c r="U47" i="15"/>
  <c r="V47" i="15" s="1"/>
  <c r="U39" i="15"/>
  <c r="V39" i="15" s="1"/>
  <c r="U35" i="15"/>
  <c r="V35" i="15" s="1"/>
  <c r="U27" i="15"/>
  <c r="V27" i="15" s="1"/>
  <c r="U23" i="15"/>
  <c r="V23" i="15" s="1"/>
  <c r="U19" i="15"/>
  <c r="V19" i="15" s="1"/>
  <c r="U15" i="15"/>
  <c r="V15" i="15" s="1"/>
  <c r="U254" i="15"/>
  <c r="V254" i="15" s="1"/>
  <c r="U250" i="15"/>
  <c r="V250" i="15" s="1"/>
  <c r="U246" i="15"/>
  <c r="V246" i="15" s="1"/>
  <c r="U242" i="15"/>
  <c r="V242" i="15" s="1"/>
  <c r="U238" i="15"/>
  <c r="V238" i="15" s="1"/>
  <c r="U234" i="15"/>
  <c r="V234" i="15" s="1"/>
  <c r="U230" i="15"/>
  <c r="V230" i="15" s="1"/>
  <c r="U226" i="15"/>
  <c r="V226" i="15" s="1"/>
  <c r="U222" i="15"/>
  <c r="V222" i="15" s="1"/>
  <c r="U218" i="15"/>
  <c r="V218" i="15" s="1"/>
  <c r="U214" i="15"/>
  <c r="U210" i="15"/>
  <c r="V210" i="15" s="1"/>
  <c r="U206" i="15"/>
  <c r="V206" i="15" s="1"/>
  <c r="U202" i="15"/>
  <c r="V202" i="15" s="1"/>
  <c r="U198" i="15"/>
  <c r="V198" i="15" s="1"/>
  <c r="U194" i="15"/>
  <c r="V194" i="15" s="1"/>
  <c r="U190" i="15"/>
  <c r="U186" i="15"/>
  <c r="V186" i="15" s="1"/>
  <c r="U182" i="15"/>
  <c r="V182" i="15" s="1"/>
  <c r="U178" i="15"/>
  <c r="U174" i="15"/>
  <c r="V174" i="15" s="1"/>
  <c r="U170" i="15"/>
  <c r="V170" i="15" s="1"/>
  <c r="U166" i="15"/>
  <c r="V166" i="15" s="1"/>
  <c r="U162" i="15"/>
  <c r="U158" i="15"/>
  <c r="V158" i="15" s="1"/>
  <c r="U154" i="15"/>
  <c r="V154" i="15" s="1"/>
  <c r="U150" i="15"/>
  <c r="V150" i="15" s="1"/>
  <c r="U146" i="15"/>
  <c r="V146" i="15" s="1"/>
  <c r="U142" i="15"/>
  <c r="V142" i="15" s="1"/>
  <c r="U138" i="15"/>
  <c r="U134" i="15"/>
  <c r="V134" i="15" s="1"/>
  <c r="U130" i="15"/>
  <c r="U126" i="15"/>
  <c r="V126" i="15" s="1"/>
  <c r="U122" i="15"/>
  <c r="U118" i="15"/>
  <c r="V118" i="15" s="1"/>
  <c r="U114" i="15"/>
  <c r="U110" i="15"/>
  <c r="U106" i="15"/>
  <c r="U102" i="15"/>
  <c r="V102" i="15" s="1"/>
  <c r="U98" i="15"/>
  <c r="U94" i="15"/>
  <c r="U90" i="15"/>
  <c r="V90" i="15" s="1"/>
  <c r="U86" i="15"/>
  <c r="V86" i="15" s="1"/>
  <c r="U82" i="15"/>
  <c r="U78" i="15"/>
  <c r="V78" i="15" s="1"/>
  <c r="U74" i="15"/>
  <c r="V74" i="15" s="1"/>
  <c r="U70" i="15"/>
  <c r="V70" i="15" s="1"/>
  <c r="U66" i="15"/>
  <c r="V66" i="15" s="1"/>
  <c r="U62" i="15"/>
  <c r="V62" i="15" s="1"/>
  <c r="U58" i="15"/>
  <c r="U54" i="15"/>
  <c r="V54" i="15" s="1"/>
  <c r="U50" i="15"/>
  <c r="V50" i="15" s="1"/>
  <c r="U46" i="15"/>
  <c r="V46" i="15" s="1"/>
  <c r="U42" i="15"/>
  <c r="V42" i="15" s="1"/>
  <c r="U38" i="15"/>
  <c r="V38" i="15" s="1"/>
  <c r="U34" i="15"/>
  <c r="V34" i="15" s="1"/>
  <c r="U30" i="15"/>
  <c r="V30" i="15" s="1"/>
  <c r="U26" i="15"/>
  <c r="V26" i="15" s="1"/>
  <c r="U22" i="15"/>
  <c r="U18" i="15"/>
  <c r="V18" i="15" s="1"/>
  <c r="U14" i="15"/>
  <c r="V14" i="15" s="1"/>
  <c r="U10" i="15"/>
  <c r="U255" i="15"/>
  <c r="U239" i="15"/>
  <c r="U227" i="15"/>
  <c r="V227" i="15" s="1"/>
  <c r="U211" i="15"/>
  <c r="V211" i="15" s="1"/>
  <c r="U195" i="15"/>
  <c r="U179" i="15"/>
  <c r="U163" i="15"/>
  <c r="U147" i="15"/>
  <c r="V147" i="15" s="1"/>
  <c r="U131" i="15"/>
  <c r="U87" i="15"/>
  <c r="V87" i="15" s="1"/>
  <c r="U253" i="15"/>
  <c r="V253" i="15" s="1"/>
  <c r="U249" i="15"/>
  <c r="V249" i="15" s="1"/>
  <c r="U245" i="15"/>
  <c r="V245" i="15" s="1"/>
  <c r="U241" i="15"/>
  <c r="U237" i="15"/>
  <c r="V237" i="15" s="1"/>
  <c r="U233" i="15"/>
  <c r="V233" i="15" s="1"/>
  <c r="U229" i="15"/>
  <c r="U225" i="15"/>
  <c r="V225" i="15" s="1"/>
  <c r="U221" i="15"/>
  <c r="V221" i="15" s="1"/>
  <c r="U217" i="15"/>
  <c r="V217" i="15" s="1"/>
  <c r="U213" i="15"/>
  <c r="U209" i="15"/>
  <c r="V209" i="15" s="1"/>
  <c r="U205" i="15"/>
  <c r="V205" i="15" s="1"/>
  <c r="U201" i="15"/>
  <c r="V201" i="15" s="1"/>
  <c r="U197" i="15"/>
  <c r="V197" i="15" s="1"/>
  <c r="U193" i="15"/>
  <c r="V193" i="15" s="1"/>
  <c r="U189" i="15"/>
  <c r="V189" i="15" s="1"/>
  <c r="U185" i="15"/>
  <c r="V185" i="15" s="1"/>
  <c r="U181" i="15"/>
  <c r="V181" i="15" s="1"/>
  <c r="U177" i="15"/>
  <c r="V177" i="15" s="1"/>
  <c r="U173" i="15"/>
  <c r="V173" i="15" s="1"/>
  <c r="U169" i="15"/>
  <c r="V169" i="15" s="1"/>
  <c r="U165" i="15"/>
  <c r="V165" i="15" s="1"/>
  <c r="U161" i="15"/>
  <c r="V161" i="15" s="1"/>
  <c r="U157" i="15"/>
  <c r="V157" i="15" s="1"/>
  <c r="U153" i="15"/>
  <c r="V153" i="15" s="1"/>
  <c r="U149" i="15"/>
  <c r="V149" i="15" s="1"/>
  <c r="U145" i="15"/>
  <c r="V145" i="15" s="1"/>
  <c r="U141" i="15"/>
  <c r="V141" i="15" s="1"/>
  <c r="U137" i="15"/>
  <c r="V137" i="15" s="1"/>
  <c r="U133" i="15"/>
  <c r="U129" i="15"/>
  <c r="V129" i="15" s="1"/>
  <c r="U125" i="15"/>
  <c r="V125" i="15" s="1"/>
  <c r="U121" i="15"/>
  <c r="U117" i="15"/>
  <c r="V117" i="15" s="1"/>
  <c r="U113" i="15"/>
  <c r="U109" i="15"/>
  <c r="V109" i="15" s="1"/>
  <c r="U105" i="15"/>
  <c r="V105" i="15" s="1"/>
  <c r="U101" i="15"/>
  <c r="V101" i="15" s="1"/>
  <c r="U97" i="15"/>
  <c r="V97" i="15" s="1"/>
  <c r="U93" i="15"/>
  <c r="U89" i="15"/>
  <c r="U85" i="15"/>
  <c r="V85" i="15" s="1"/>
  <c r="U81" i="15"/>
  <c r="V81" i="15" s="1"/>
  <c r="U77" i="15"/>
  <c r="V77" i="15" s="1"/>
  <c r="U73" i="15"/>
  <c r="V73" i="15" s="1"/>
  <c r="U69" i="15"/>
  <c r="V69" i="15" s="1"/>
  <c r="U65" i="15"/>
  <c r="V65" i="15" s="1"/>
  <c r="U61" i="15"/>
  <c r="V61" i="15" s="1"/>
  <c r="U57" i="15"/>
  <c r="U53" i="15"/>
  <c r="V53" i="15" s="1"/>
  <c r="U49" i="15"/>
  <c r="V49" i="15" s="1"/>
  <c r="U45" i="15"/>
  <c r="V45" i="15" s="1"/>
  <c r="U41" i="15"/>
  <c r="V41" i="15" s="1"/>
  <c r="U37" i="15"/>
  <c r="V37" i="15" s="1"/>
  <c r="U33" i="15"/>
  <c r="V33" i="15" s="1"/>
  <c r="U29" i="15"/>
  <c r="V29" i="15" s="1"/>
  <c r="U25" i="15"/>
  <c r="V25" i="15" s="1"/>
  <c r="U21" i="15"/>
  <c r="U17" i="15"/>
  <c r="V17" i="15" s="1"/>
  <c r="U13" i="15"/>
  <c r="V13" i="15" s="1"/>
  <c r="U9" i="15"/>
  <c r="U247" i="15"/>
  <c r="V247" i="15" s="1"/>
  <c r="U231" i="15"/>
  <c r="U215" i="15"/>
  <c r="V215" i="15" s="1"/>
  <c r="U199" i="15"/>
  <c r="V199" i="15" s="1"/>
  <c r="U187" i="15"/>
  <c r="V187" i="15" s="1"/>
  <c r="U171" i="15"/>
  <c r="V171" i="15" s="1"/>
  <c r="U155" i="15"/>
  <c r="V155" i="15" s="1"/>
  <c r="U139" i="15"/>
  <c r="V139" i="15" s="1"/>
  <c r="U107" i="15"/>
  <c r="U256" i="15"/>
  <c r="U252" i="15"/>
  <c r="V252" i="15" s="1"/>
  <c r="U248" i="15"/>
  <c r="V248" i="15" s="1"/>
  <c r="U244" i="15"/>
  <c r="V244" i="15" s="1"/>
  <c r="U240" i="15"/>
  <c r="V240" i="15" s="1"/>
  <c r="U236" i="15"/>
  <c r="V236" i="15" s="1"/>
  <c r="U232" i="15"/>
  <c r="U228" i="15"/>
  <c r="U224" i="15"/>
  <c r="U220" i="15"/>
  <c r="V220" i="15" s="1"/>
  <c r="U216" i="15"/>
  <c r="V216" i="15" s="1"/>
  <c r="U212" i="15"/>
  <c r="V212" i="15" s="1"/>
  <c r="U208" i="15"/>
  <c r="V208" i="15" s="1"/>
  <c r="U204" i="15"/>
  <c r="V204" i="15" s="1"/>
  <c r="U200" i="15"/>
  <c r="V200" i="15" s="1"/>
  <c r="U196" i="15"/>
  <c r="U192" i="15"/>
  <c r="V192" i="15" s="1"/>
  <c r="U188" i="15"/>
  <c r="V188" i="15" s="1"/>
  <c r="U184" i="15"/>
  <c r="V184" i="15" s="1"/>
  <c r="U180" i="15"/>
  <c r="V180" i="15" s="1"/>
  <c r="U176" i="15"/>
  <c r="V176" i="15" s="1"/>
  <c r="U172" i="15"/>
  <c r="V172" i="15" s="1"/>
  <c r="U168" i="15"/>
  <c r="V168" i="15" s="1"/>
  <c r="U164" i="15"/>
  <c r="V164" i="15" s="1"/>
  <c r="U160" i="15"/>
  <c r="U156" i="15"/>
  <c r="V156" i="15" s="1"/>
  <c r="U152" i="15"/>
  <c r="U148" i="15"/>
  <c r="V148" i="15" s="1"/>
  <c r="U144" i="15"/>
  <c r="V144" i="15" s="1"/>
  <c r="U140" i="15"/>
  <c r="V140" i="15" s="1"/>
  <c r="U136" i="15"/>
  <c r="V136" i="15" s="1"/>
  <c r="U132" i="15"/>
  <c r="U128" i="15"/>
  <c r="V128" i="15" s="1"/>
  <c r="U124" i="15"/>
  <c r="V124" i="15" s="1"/>
  <c r="U120" i="15"/>
  <c r="V120" i="15" s="1"/>
  <c r="U116" i="15"/>
  <c r="V116" i="15" s="1"/>
  <c r="U112" i="15"/>
  <c r="U108" i="15"/>
  <c r="V108" i="15" s="1"/>
  <c r="U104" i="15"/>
  <c r="V104" i="15" s="1"/>
  <c r="U100" i="15"/>
  <c r="U96" i="15"/>
  <c r="U92" i="15"/>
  <c r="V92" i="15" s="1"/>
  <c r="U88" i="15"/>
  <c r="U84" i="15"/>
  <c r="V84" i="15" s="1"/>
  <c r="U80" i="15"/>
  <c r="V80" i="15" s="1"/>
  <c r="U76" i="15"/>
  <c r="V76" i="15" s="1"/>
  <c r="U72" i="15"/>
  <c r="V72" i="15" s="1"/>
  <c r="U68" i="15"/>
  <c r="V68" i="15" s="1"/>
  <c r="U64" i="15"/>
  <c r="V64" i="15" s="1"/>
  <c r="U60" i="15"/>
  <c r="V60" i="15" s="1"/>
  <c r="U56" i="15"/>
  <c r="V56" i="15" s="1"/>
  <c r="U52" i="15"/>
  <c r="V52" i="15" s="1"/>
  <c r="U48" i="15"/>
  <c r="V48" i="15" s="1"/>
  <c r="U44" i="15"/>
  <c r="V44" i="15" s="1"/>
  <c r="U40" i="15"/>
  <c r="V40" i="15" s="1"/>
  <c r="U36" i="15"/>
  <c r="V36" i="15" s="1"/>
  <c r="U32" i="15"/>
  <c r="V32" i="15" s="1"/>
  <c r="U28" i="15"/>
  <c r="V28" i="15" s="1"/>
  <c r="U24" i="15"/>
  <c r="V24" i="15" s="1"/>
  <c r="U20" i="15"/>
  <c r="U16" i="15"/>
  <c r="U12" i="15"/>
  <c r="U243" i="15"/>
  <c r="V243" i="15" s="1"/>
  <c r="U223" i="15"/>
  <c r="V223" i="15" s="1"/>
  <c r="U203" i="15"/>
  <c r="V203" i="15" s="1"/>
  <c r="U183" i="15"/>
  <c r="V183" i="15" s="1"/>
  <c r="U167" i="15"/>
  <c r="V167" i="15" s="1"/>
  <c r="U151" i="15"/>
  <c r="V151" i="15" s="1"/>
  <c r="U135" i="15"/>
  <c r="V135" i="15" s="1"/>
  <c r="U123" i="15"/>
  <c r="V123" i="15" s="1"/>
  <c r="U115" i="15"/>
  <c r="V115" i="15" s="1"/>
  <c r="U103" i="15"/>
  <c r="V103" i="15" s="1"/>
  <c r="U91" i="15"/>
  <c r="V91" i="15" s="1"/>
  <c r="U79" i="15"/>
  <c r="V79" i="15" s="1"/>
  <c r="U71" i="15"/>
  <c r="V71" i="15" s="1"/>
  <c r="U63" i="15"/>
  <c r="V63" i="15" s="1"/>
  <c r="U51" i="15"/>
  <c r="U43" i="15"/>
  <c r="V43" i="15" s="1"/>
  <c r="U31" i="15"/>
  <c r="U11" i="15"/>
  <c r="V11" i="15" s="1"/>
  <c r="F3" i="16"/>
  <c r="G143" i="20"/>
  <c r="A149" i="15"/>
  <c r="G142" i="20"/>
  <c r="X148" i="15"/>
  <c r="A148" i="15"/>
  <c r="G141" i="20"/>
  <c r="A147" i="15"/>
  <c r="G140" i="20"/>
  <c r="A146" i="15"/>
  <c r="A217" i="15"/>
  <c r="A180" i="15"/>
  <c r="X109" i="15"/>
  <c r="A109" i="15"/>
  <c r="X91" i="15"/>
  <c r="A91" i="15"/>
  <c r="A87" i="15"/>
  <c r="A72" i="15"/>
  <c r="F14" i="16"/>
  <c r="C16" i="16"/>
  <c r="X149" i="15"/>
  <c r="Y149" i="15" s="1"/>
  <c r="X197" i="15"/>
  <c r="X146" i="15"/>
  <c r="X226" i="15"/>
  <c r="X217" i="15"/>
  <c r="Y217" i="15" s="1"/>
  <c r="X219" i="15"/>
  <c r="Y219" i="15" s="1"/>
  <c r="X198" i="15"/>
  <c r="Y198" i="15" s="1"/>
  <c r="X218" i="15"/>
  <c r="Y218" i="15" s="1"/>
  <c r="X180" i="15"/>
  <c r="Y180" i="15" s="1"/>
  <c r="S5" i="15"/>
  <c r="A123" i="15"/>
  <c r="A125" i="15"/>
  <c r="A177" i="15"/>
  <c r="A40" i="15"/>
  <c r="R260" i="15"/>
  <c r="AC30" i="12"/>
  <c r="Z30" i="12"/>
  <c r="W30" i="12"/>
  <c r="T30" i="12"/>
  <c r="Q30" i="12"/>
  <c r="N30" i="12"/>
  <c r="K30" i="12"/>
  <c r="H30" i="12"/>
  <c r="E30" i="12"/>
  <c r="B30" i="12"/>
  <c r="I136" i="8"/>
  <c r="I137" i="8"/>
  <c r="I138" i="8"/>
  <c r="E19" i="2"/>
  <c r="V256" i="15" l="1"/>
  <c r="F237" i="21"/>
  <c r="F234" i="21"/>
  <c r="F236" i="21"/>
  <c r="F238" i="21"/>
  <c r="F240" i="21"/>
  <c r="F242" i="21"/>
  <c r="F244" i="21"/>
  <c r="F246" i="21"/>
  <c r="F248" i="21"/>
  <c r="F235" i="21"/>
  <c r="F239" i="21"/>
  <c r="F241" i="21"/>
  <c r="F243" i="21"/>
  <c r="F245" i="21"/>
  <c r="F247" i="21"/>
  <c r="G11" i="20"/>
  <c r="X17" i="15"/>
  <c r="A17" i="15"/>
  <c r="V255" i="15"/>
  <c r="V51" i="15"/>
  <c r="V16" i="15"/>
  <c r="V96" i="15"/>
  <c r="V112" i="15"/>
  <c r="V160" i="15"/>
  <c r="V224" i="15"/>
  <c r="V231" i="15"/>
  <c r="V113" i="15"/>
  <c r="F107" i="21" s="1"/>
  <c r="V241" i="15"/>
  <c r="V179" i="15"/>
  <c r="V239" i="15"/>
  <c r="F233" i="21" s="1"/>
  <c r="V82" i="15"/>
  <c r="V98" i="15"/>
  <c r="V114" i="15"/>
  <c r="V130" i="15"/>
  <c r="V162" i="15"/>
  <c r="V178" i="15"/>
  <c r="V95" i="15"/>
  <c r="V12" i="15"/>
  <c r="F6" i="21" s="1"/>
  <c r="V93" i="15"/>
  <c r="V163" i="15"/>
  <c r="V94" i="15"/>
  <c r="V110" i="15"/>
  <c r="V190" i="15"/>
  <c r="V31" i="15"/>
  <c r="F25" i="21" s="1"/>
  <c r="V88" i="15"/>
  <c r="V152" i="15"/>
  <c r="V232" i="15"/>
  <c r="V9" i="15"/>
  <c r="F3" i="21" s="1"/>
  <c r="V57" i="15"/>
  <c r="V89" i="15"/>
  <c r="V121" i="15"/>
  <c r="V10" i="15"/>
  <c r="F4" i="21" s="1"/>
  <c r="V58" i="15"/>
  <c r="V106" i="15"/>
  <c r="V122" i="15"/>
  <c r="V138" i="15"/>
  <c r="V111" i="15"/>
  <c r="V20" i="15"/>
  <c r="V100" i="15"/>
  <c r="V132" i="15"/>
  <c r="V196" i="15"/>
  <c r="V228" i="15"/>
  <c r="V107" i="15"/>
  <c r="V21" i="15"/>
  <c r="V133" i="15"/>
  <c r="V213" i="15"/>
  <c r="V229" i="15"/>
  <c r="V131" i="15"/>
  <c r="V195" i="15"/>
  <c r="V22" i="15"/>
  <c r="V214" i="15"/>
  <c r="V99" i="15"/>
  <c r="F93" i="21" s="1"/>
  <c r="F139" i="21"/>
  <c r="F62" i="21"/>
  <c r="F65" i="21"/>
  <c r="F109" i="21"/>
  <c r="F152" i="21"/>
  <c r="F219" i="21"/>
  <c r="F18" i="21"/>
  <c r="F34" i="21"/>
  <c r="F50" i="21"/>
  <c r="F66" i="21"/>
  <c r="F98" i="21"/>
  <c r="F114" i="21"/>
  <c r="F124" i="21"/>
  <c r="F153" i="21"/>
  <c r="F168" i="21"/>
  <c r="F182" i="21"/>
  <c r="F196" i="21"/>
  <c r="F224" i="21"/>
  <c r="F127" i="21"/>
  <c r="F181" i="21"/>
  <c r="F19" i="21"/>
  <c r="F35" i="21"/>
  <c r="F67" i="21"/>
  <c r="F99" i="21"/>
  <c r="F125" i="21"/>
  <c r="F141" i="21"/>
  <c r="F154" i="21"/>
  <c r="F169" i="21"/>
  <c r="F183" i="21"/>
  <c r="F197" i="21"/>
  <c r="F209" i="21"/>
  <c r="F225" i="21"/>
  <c r="F135" i="21"/>
  <c r="F193" i="21"/>
  <c r="F36" i="21"/>
  <c r="F68" i="21"/>
  <c r="F142" i="21"/>
  <c r="F155" i="21"/>
  <c r="F170" i="21"/>
  <c r="F184" i="21"/>
  <c r="F198" i="21"/>
  <c r="F210" i="21"/>
  <c r="F226" i="21"/>
  <c r="F17" i="21"/>
  <c r="F69" i="21"/>
  <c r="F147" i="21"/>
  <c r="F199" i="21"/>
  <c r="F97" i="21"/>
  <c r="F30" i="21"/>
  <c r="F78" i="21"/>
  <c r="F110" i="21"/>
  <c r="F136" i="21"/>
  <c r="F149" i="21"/>
  <c r="F164" i="21"/>
  <c r="F194" i="21"/>
  <c r="F220" i="21"/>
  <c r="F171" i="21"/>
  <c r="F223" i="21"/>
  <c r="F31" i="21"/>
  <c r="F47" i="21"/>
  <c r="F63" i="21"/>
  <c r="F79" i="21"/>
  <c r="F95" i="21"/>
  <c r="F111" i="21"/>
  <c r="F137" i="21"/>
  <c r="F150" i="21"/>
  <c r="F165" i="21"/>
  <c r="F179" i="21"/>
  <c r="F221" i="21"/>
  <c r="F32" i="21"/>
  <c r="F48" i="21"/>
  <c r="F64" i="21"/>
  <c r="F80" i="21"/>
  <c r="F96" i="21"/>
  <c r="F112" i="21"/>
  <c r="F122" i="21"/>
  <c r="F138" i="21"/>
  <c r="F151" i="21"/>
  <c r="F166" i="21"/>
  <c r="F180" i="21"/>
  <c r="F208" i="21"/>
  <c r="F222" i="21"/>
  <c r="F13" i="21"/>
  <c r="F33" i="21"/>
  <c r="F61" i="21"/>
  <c r="F131" i="21"/>
  <c r="F189" i="21"/>
  <c r="F57" i="21"/>
  <c r="F203" i="21"/>
  <c r="F46" i="21"/>
  <c r="F85" i="21"/>
  <c r="F123" i="21"/>
  <c r="F185" i="21"/>
  <c r="F26" i="21"/>
  <c r="F42" i="21"/>
  <c r="F58" i="21"/>
  <c r="F74" i="21"/>
  <c r="F120" i="21"/>
  <c r="F132" i="21"/>
  <c r="F161" i="21"/>
  <c r="F176" i="21"/>
  <c r="F190" i="21"/>
  <c r="F216" i="21"/>
  <c r="F156" i="21"/>
  <c r="F11" i="21"/>
  <c r="F27" i="21"/>
  <c r="F43" i="21"/>
  <c r="F59" i="21"/>
  <c r="F75" i="21"/>
  <c r="F91" i="21"/>
  <c r="F121" i="21"/>
  <c r="F133" i="21"/>
  <c r="F148" i="21"/>
  <c r="F162" i="21"/>
  <c r="F191" i="21"/>
  <c r="F205" i="21"/>
  <c r="F81" i="21"/>
  <c r="F12" i="21"/>
  <c r="F28" i="21"/>
  <c r="F44" i="21"/>
  <c r="F60" i="21"/>
  <c r="F134" i="21"/>
  <c r="F178" i="21"/>
  <c r="F192" i="21"/>
  <c r="F206" i="21"/>
  <c r="F218" i="21"/>
  <c r="F9" i="21"/>
  <c r="F29" i="21"/>
  <c r="F53" i="21"/>
  <c r="F119" i="21"/>
  <c r="F175" i="21"/>
  <c r="F227" i="21"/>
  <c r="F37" i="21"/>
  <c r="F73" i="21"/>
  <c r="F115" i="21"/>
  <c r="F167" i="21"/>
  <c r="F22" i="21"/>
  <c r="F38" i="21"/>
  <c r="F54" i="21"/>
  <c r="F70" i="21"/>
  <c r="F86" i="21"/>
  <c r="F102" i="21"/>
  <c r="F116" i="21"/>
  <c r="F128" i="21"/>
  <c r="F144" i="21"/>
  <c r="F157" i="21"/>
  <c r="F172" i="21"/>
  <c r="F186" i="21"/>
  <c r="F200" i="21"/>
  <c r="F212" i="21"/>
  <c r="F143" i="21"/>
  <c r="F195" i="21"/>
  <c r="F7" i="21"/>
  <c r="F23" i="21"/>
  <c r="F39" i="21"/>
  <c r="F55" i="21"/>
  <c r="F71" i="21"/>
  <c r="F103" i="21"/>
  <c r="F117" i="21"/>
  <c r="F129" i="21"/>
  <c r="F145" i="21"/>
  <c r="F158" i="21"/>
  <c r="F173" i="21"/>
  <c r="F187" i="21"/>
  <c r="F201" i="21"/>
  <c r="F213" i="21"/>
  <c r="F229" i="21"/>
  <c r="F207" i="21"/>
  <c r="F8" i="21"/>
  <c r="F24" i="21"/>
  <c r="F40" i="21"/>
  <c r="F56" i="21"/>
  <c r="F72" i="21"/>
  <c r="F118" i="21"/>
  <c r="F130" i="21"/>
  <c r="F146" i="21"/>
  <c r="F159" i="21"/>
  <c r="F188" i="21"/>
  <c r="F202" i="21"/>
  <c r="F214" i="21"/>
  <c r="F230" i="21"/>
  <c r="F21" i="21"/>
  <c r="F49" i="21"/>
  <c r="F77" i="21"/>
  <c r="F113" i="21"/>
  <c r="F160" i="21"/>
  <c r="F211" i="21"/>
  <c r="F5" i="21"/>
  <c r="G14" i="20"/>
  <c r="A82" i="15"/>
  <c r="G41" i="20"/>
  <c r="F17" i="16"/>
  <c r="Y226" i="15"/>
  <c r="D85" i="20"/>
  <c r="D58" i="20"/>
  <c r="D74" i="20"/>
  <c r="D11" i="20"/>
  <c r="D27" i="20"/>
  <c r="D155" i="20"/>
  <c r="AI177" i="15"/>
  <c r="D203" i="20"/>
  <c r="D140" i="20"/>
  <c r="D236" i="20"/>
  <c r="D9" i="20"/>
  <c r="D53" i="20"/>
  <c r="D121" i="20"/>
  <c r="D185" i="20"/>
  <c r="AI251" i="15"/>
  <c r="AI79" i="15"/>
  <c r="D54" i="20"/>
  <c r="D70" i="20"/>
  <c r="D214" i="20"/>
  <c r="D209" i="20"/>
  <c r="D23" i="20"/>
  <c r="D55" i="20"/>
  <c r="D119" i="20"/>
  <c r="AI157" i="15"/>
  <c r="D167" i="20"/>
  <c r="D231" i="20"/>
  <c r="D247" i="20"/>
  <c r="AI227" i="15"/>
  <c r="D24" i="20"/>
  <c r="D200" i="20"/>
  <c r="D216" i="20"/>
  <c r="D248" i="20"/>
  <c r="AI27" i="15"/>
  <c r="AI235" i="15"/>
  <c r="AI40" i="15"/>
  <c r="D50" i="20"/>
  <c r="D66" i="20"/>
  <c r="D210" i="20"/>
  <c r="D67" i="20"/>
  <c r="D99" i="20"/>
  <c r="AI147" i="15"/>
  <c r="D36" i="20"/>
  <c r="D68" i="20"/>
  <c r="D57" i="20"/>
  <c r="D62" i="20"/>
  <c r="D78" i="20"/>
  <c r="D174" i="20"/>
  <c r="D181" i="20"/>
  <c r="G47" i="20"/>
  <c r="AI53" i="15"/>
  <c r="D63" i="20"/>
  <c r="D79" i="20"/>
  <c r="AI101" i="15"/>
  <c r="D111" i="20"/>
  <c r="D143" i="20"/>
  <c r="D175" i="20"/>
  <c r="AI38" i="15"/>
  <c r="AI70" i="15"/>
  <c r="D112" i="20"/>
  <c r="D128" i="20"/>
  <c r="G144" i="20"/>
  <c r="D144" i="20"/>
  <c r="AI198" i="15"/>
  <c r="D61" i="20"/>
  <c r="D19" i="20"/>
  <c r="G19" i="20"/>
  <c r="D81" i="20"/>
  <c r="D69" i="20"/>
  <c r="D60" i="20"/>
  <c r="D28" i="20"/>
  <c r="D153" i="20"/>
  <c r="D188" i="20"/>
  <c r="AI194" i="15"/>
  <c r="AI226" i="15"/>
  <c r="D220" i="20"/>
  <c r="D148" i="20"/>
  <c r="AI154" i="15"/>
  <c r="D213" i="20"/>
  <c r="AI219" i="15"/>
  <c r="D59" i="20"/>
  <c r="D205" i="20"/>
  <c r="D180" i="20"/>
  <c r="D139" i="20"/>
  <c r="A250" i="15"/>
  <c r="D244" i="20"/>
  <c r="D211" i="20"/>
  <c r="D212" i="20"/>
  <c r="AI218" i="15"/>
  <c r="D160" i="20"/>
  <c r="D117" i="20"/>
  <c r="AI123" i="15"/>
  <c r="G102" i="20"/>
  <c r="D102" i="20"/>
  <c r="D118" i="20"/>
  <c r="AI124" i="15"/>
  <c r="D166" i="20"/>
  <c r="D186" i="20"/>
  <c r="Y91" i="15"/>
  <c r="Y109" i="15"/>
  <c r="Y148" i="15"/>
  <c r="D251" i="20"/>
  <c r="AI257" i="15"/>
  <c r="G12" i="20"/>
  <c r="G36" i="20"/>
  <c r="G66" i="20"/>
  <c r="X72" i="15"/>
  <c r="G69" i="20"/>
  <c r="AI75" i="15"/>
  <c r="G81" i="20"/>
  <c r="AI87" i="15"/>
  <c r="G85" i="20"/>
  <c r="G99" i="20"/>
  <c r="G103" i="20"/>
  <c r="G121" i="20"/>
  <c r="G149" i="20"/>
  <c r="G160" i="20"/>
  <c r="AI166" i="15"/>
  <c r="G174" i="20"/>
  <c r="G175" i="20"/>
  <c r="G176" i="20"/>
  <c r="G185" i="20"/>
  <c r="G203" i="20"/>
  <c r="G204" i="20"/>
  <c r="G210" i="20"/>
  <c r="G211" i="20"/>
  <c r="AI217" i="15"/>
  <c r="G214" i="20"/>
  <c r="G216" i="20"/>
  <c r="U5" i="15"/>
  <c r="Y146" i="15"/>
  <c r="Y197" i="15"/>
  <c r="A210" i="15"/>
  <c r="A143" i="15"/>
  <c r="A117" i="15"/>
  <c r="A184" i="15"/>
  <c r="A93" i="15"/>
  <c r="A189" i="15"/>
  <c r="A27" i="15"/>
  <c r="A18" i="15"/>
  <c r="A110" i="15"/>
  <c r="A168" i="15"/>
  <c r="A235" i="15"/>
  <c r="A199" i="15"/>
  <c r="A173" i="15"/>
  <c r="A101" i="15"/>
  <c r="A70" i="15"/>
  <c r="A75" i="15"/>
  <c r="A176" i="15"/>
  <c r="A105" i="15"/>
  <c r="A42" i="15"/>
  <c r="A214" i="15"/>
  <c r="A73" i="15"/>
  <c r="A252" i="15"/>
  <c r="A220" i="15"/>
  <c r="A191" i="15"/>
  <c r="A157" i="15"/>
  <c r="A164" i="15"/>
  <c r="A150" i="15"/>
  <c r="A122" i="15"/>
  <c r="A53" i="15"/>
  <c r="A29" i="15"/>
  <c r="X257" i="15"/>
  <c r="A79" i="15"/>
  <c r="A115" i="15"/>
  <c r="A227" i="15"/>
  <c r="A154" i="15"/>
  <c r="A209" i="15"/>
  <c r="A47" i="15"/>
  <c r="A104" i="15"/>
  <c r="A222" i="15"/>
  <c r="A166" i="15"/>
  <c r="A216" i="15"/>
  <c r="A38" i="15"/>
  <c r="A127" i="15"/>
  <c r="A15" i="15"/>
  <c r="A182" i="15"/>
  <c r="A59" i="15"/>
  <c r="A188" i="15"/>
  <c r="A33" i="15"/>
  <c r="A113" i="15"/>
  <c r="A203" i="15"/>
  <c r="A181" i="15"/>
  <c r="X181" i="15"/>
  <c r="Y181" i="15" s="1"/>
  <c r="X47" i="15"/>
  <c r="X104" i="15"/>
  <c r="A257" i="15"/>
  <c r="X154" i="15"/>
  <c r="Y154" i="15" s="1"/>
  <c r="X227" i="15"/>
  <c r="X93" i="15"/>
  <c r="X127" i="15"/>
  <c r="X27" i="15"/>
  <c r="X189" i="15"/>
  <c r="X38" i="15"/>
  <c r="Y38" i="15" s="1"/>
  <c r="X214" i="15"/>
  <c r="Y214" i="15" s="1"/>
  <c r="X79" i="15"/>
  <c r="Y79" i="15" s="1"/>
  <c r="A124" i="15"/>
  <c r="X216" i="15"/>
  <c r="X177" i="15"/>
  <c r="X150" i="15"/>
  <c r="Y150" i="15" s="1"/>
  <c r="X110" i="15"/>
  <c r="Y110" i="15" s="1"/>
  <c r="X222" i="15"/>
  <c r="Y222" i="15" s="1"/>
  <c r="X210" i="15"/>
  <c r="X157" i="15"/>
  <c r="Y157" i="15" s="1"/>
  <c r="X125" i="15"/>
  <c r="Y125" i="15" s="1"/>
  <c r="X101" i="15"/>
  <c r="Y101" i="15" s="1"/>
  <c r="X18" i="15"/>
  <c r="Y18" i="15" s="1"/>
  <c r="X168" i="15"/>
  <c r="X59" i="15"/>
  <c r="Y59" i="15" s="1"/>
  <c r="X40" i="15"/>
  <c r="Y40" i="15" s="1"/>
  <c r="X252" i="15"/>
  <c r="X235" i="15"/>
  <c r="X199" i="15"/>
  <c r="Y199" i="15" s="1"/>
  <c r="X143" i="15"/>
  <c r="Y143" i="15" s="1"/>
  <c r="X123" i="15"/>
  <c r="Y123" i="15" s="1"/>
  <c r="X117" i="15"/>
  <c r="Y117" i="15" s="1"/>
  <c r="X87" i="15"/>
  <c r="X188" i="15"/>
  <c r="X113" i="15"/>
  <c r="X115" i="15"/>
  <c r="X203" i="15"/>
  <c r="Z217" i="15"/>
  <c r="Z149" i="15"/>
  <c r="Z180" i="15"/>
  <c r="Z198" i="15"/>
  <c r="Z219" i="15"/>
  <c r="X15" i="15"/>
  <c r="X191" i="15"/>
  <c r="X173" i="15"/>
  <c r="Y173" i="15" s="1"/>
  <c r="X70" i="15"/>
  <c r="X33" i="15"/>
  <c r="Y33" i="15" s="1"/>
  <c r="X29" i="15"/>
  <c r="X209" i="15"/>
  <c r="X251" i="15"/>
  <c r="X220" i="15"/>
  <c r="X166" i="15"/>
  <c r="X147" i="15"/>
  <c r="X184" i="15"/>
  <c r="X75" i="15"/>
  <c r="X182" i="15"/>
  <c r="X73" i="15"/>
  <c r="X176" i="15"/>
  <c r="X105" i="15"/>
  <c r="X164" i="15"/>
  <c r="Y164" i="15" s="1"/>
  <c r="X122" i="15"/>
  <c r="X42" i="15"/>
  <c r="X53" i="15"/>
  <c r="Y53" i="15" s="1"/>
  <c r="X121" i="15"/>
  <c r="Z218" i="15"/>
  <c r="D5" i="2"/>
  <c r="E7" i="2"/>
  <c r="E15" i="2"/>
  <c r="E11" i="2"/>
  <c r="B3" i="2"/>
  <c r="F2" i="8"/>
  <c r="B4" i="2"/>
  <c r="D250" i="20" l="1"/>
  <c r="AI93" i="15"/>
  <c r="F106" i="21"/>
  <c r="D116" i="20"/>
  <c r="D156" i="20"/>
  <c r="F76" i="21"/>
  <c r="D92" i="20"/>
  <c r="F163" i="21"/>
  <c r="F15" i="21"/>
  <c r="AI113" i="15"/>
  <c r="D107" i="20"/>
  <c r="F87" i="21"/>
  <c r="D235" i="20"/>
  <c r="F108" i="21"/>
  <c r="D172" i="20"/>
  <c r="F126" i="21"/>
  <c r="D4" i="20"/>
  <c r="D3" i="20"/>
  <c r="D157" i="20"/>
  <c r="F92" i="21"/>
  <c r="F217" i="21"/>
  <c r="F45" i="21"/>
  <c r="F204" i="21"/>
  <c r="F14" i="21"/>
  <c r="D14" i="20"/>
  <c r="F16" i="21"/>
  <c r="D124" i="20"/>
  <c r="D225" i="20"/>
  <c r="D6" i="20"/>
  <c r="F140" i="21"/>
  <c r="F100" i="21"/>
  <c r="F251" i="21"/>
  <c r="F250" i="21"/>
  <c r="F249" i="21"/>
  <c r="Y17" i="15"/>
  <c r="D10" i="20"/>
  <c r="F10" i="21"/>
  <c r="D207" i="20"/>
  <c r="A152" i="15"/>
  <c r="F104" i="21"/>
  <c r="F82" i="21"/>
  <c r="D104" i="20"/>
  <c r="F83" i="21"/>
  <c r="D105" i="20"/>
  <c r="D233" i="20"/>
  <c r="AI133" i="15"/>
  <c r="F51" i="21"/>
  <c r="F88" i="21"/>
  <c r="D52" i="20"/>
  <c r="D51" i="20"/>
  <c r="A111" i="15"/>
  <c r="F90" i="21"/>
  <c r="F215" i="21"/>
  <c r="D88" i="20"/>
  <c r="D108" i="20"/>
  <c r="F105" i="21"/>
  <c r="F52" i="21"/>
  <c r="G82" i="20"/>
  <c r="F89" i="21"/>
  <c r="X190" i="15"/>
  <c r="Y190" i="15" s="1"/>
  <c r="X255" i="15"/>
  <c r="D208" i="20"/>
  <c r="F174" i="21"/>
  <c r="F94" i="21"/>
  <c r="D226" i="20"/>
  <c r="D249" i="20"/>
  <c r="AI122" i="15"/>
  <c r="G172" i="20"/>
  <c r="F231" i="21"/>
  <c r="F101" i="21"/>
  <c r="F228" i="21"/>
  <c r="D246" i="20"/>
  <c r="AI98" i="15"/>
  <c r="G52" i="20"/>
  <c r="A22" i="15"/>
  <c r="X98" i="15"/>
  <c r="Y98" i="15" s="1"/>
  <c r="A16" i="15"/>
  <c r="X22" i="15"/>
  <c r="Y22" i="15" s="1"/>
  <c r="A20" i="15"/>
  <c r="AI111" i="15"/>
  <c r="G16" i="20"/>
  <c r="X20" i="15"/>
  <c r="G10" i="20"/>
  <c r="X16" i="15"/>
  <c r="AI58" i="15"/>
  <c r="X82" i="15"/>
  <c r="AI190" i="15"/>
  <c r="X112" i="15"/>
  <c r="G106" i="20"/>
  <c r="A112" i="15"/>
  <c r="F41" i="21"/>
  <c r="G76" i="20"/>
  <c r="A58" i="15"/>
  <c r="F177" i="21"/>
  <c r="F20" i="21"/>
  <c r="F84" i="21"/>
  <c r="G92" i="20"/>
  <c r="A98" i="15"/>
  <c r="Z226" i="15"/>
  <c r="D84" i="20"/>
  <c r="D41" i="20"/>
  <c r="D187" i="20"/>
  <c r="D20" i="20"/>
  <c r="AI47" i="15"/>
  <c r="A234" i="15"/>
  <c r="AI245" i="15"/>
  <c r="AI225" i="15"/>
  <c r="AI175" i="15"/>
  <c r="D125" i="20"/>
  <c r="AI131" i="15"/>
  <c r="AI129" i="15"/>
  <c r="AI120" i="15"/>
  <c r="D96" i="20"/>
  <c r="AI102" i="15"/>
  <c r="AI89" i="15"/>
  <c r="D44" i="20"/>
  <c r="AI50" i="15"/>
  <c r="D43" i="20"/>
  <c r="A49" i="15"/>
  <c r="AI46" i="15"/>
  <c r="D26" i="20"/>
  <c r="AI32" i="15"/>
  <c r="AI210" i="15"/>
  <c r="D93" i="20"/>
  <c r="AI99" i="15"/>
  <c r="D72" i="20"/>
  <c r="A78" i="15"/>
  <c r="AI135" i="15"/>
  <c r="AI91" i="15"/>
  <c r="D154" i="20"/>
  <c r="AI164" i="15"/>
  <c r="D38" i="20"/>
  <c r="D115" i="20"/>
  <c r="D141" i="20"/>
  <c r="D29" i="20"/>
  <c r="D30" i="20"/>
  <c r="AI112" i="15"/>
  <c r="D237" i="20"/>
  <c r="AI199" i="15"/>
  <c r="D71" i="20"/>
  <c r="D123" i="20"/>
  <c r="D129" i="20"/>
  <c r="D177" i="20"/>
  <c r="D152" i="20"/>
  <c r="AI72" i="15"/>
  <c r="D230" i="20"/>
  <c r="AI220" i="15"/>
  <c r="X167" i="15"/>
  <c r="D158" i="20"/>
  <c r="D97" i="20"/>
  <c r="D179" i="20"/>
  <c r="D234" i="20"/>
  <c r="D133" i="20"/>
  <c r="D90" i="20"/>
  <c r="D241" i="20"/>
  <c r="AI117" i="15"/>
  <c r="AI33" i="15"/>
  <c r="D183" i="20"/>
  <c r="D49" i="20"/>
  <c r="D229" i="20"/>
  <c r="D100" i="20"/>
  <c r="D224" i="20"/>
  <c r="AI189" i="15"/>
  <c r="G88" i="20"/>
  <c r="D32" i="20"/>
  <c r="AI178" i="15"/>
  <c r="AI184" i="15"/>
  <c r="D161" i="20"/>
  <c r="D222" i="20"/>
  <c r="A103" i="15"/>
  <c r="X185" i="15"/>
  <c r="Y185" i="15" s="1"/>
  <c r="AI222" i="15"/>
  <c r="AI181" i="15"/>
  <c r="D178" i="20"/>
  <c r="D114" i="20"/>
  <c r="D73" i="20"/>
  <c r="D94" i="20"/>
  <c r="AI121" i="15"/>
  <c r="D134" i="20"/>
  <c r="D219" i="20"/>
  <c r="AI125" i="15"/>
  <c r="D47" i="20"/>
  <c r="D40" i="20"/>
  <c r="D56" i="20"/>
  <c r="D165" i="20"/>
  <c r="AI244" i="15"/>
  <c r="X151" i="15"/>
  <c r="Y151" i="15" s="1"/>
  <c r="AI176" i="15"/>
  <c r="D150" i="20"/>
  <c r="D127" i="20"/>
  <c r="AI59" i="15"/>
  <c r="D42" i="20"/>
  <c r="AI182" i="15"/>
  <c r="AI180" i="15"/>
  <c r="D130" i="20"/>
  <c r="D170" i="20"/>
  <c r="D106" i="20"/>
  <c r="D193" i="20"/>
  <c r="A183" i="15"/>
  <c r="D204" i="20"/>
  <c r="D76" i="20"/>
  <c r="D25" i="20"/>
  <c r="AI110" i="15"/>
  <c r="AI191" i="15"/>
  <c r="D194" i="20"/>
  <c r="D131" i="20"/>
  <c r="D110" i="20"/>
  <c r="D145" i="20"/>
  <c r="D168" i="20"/>
  <c r="A256" i="15"/>
  <c r="D126" i="20"/>
  <c r="D182" i="20"/>
  <c r="D164" i="20"/>
  <c r="D132" i="20"/>
  <c r="AI42" i="15"/>
  <c r="D189" i="20"/>
  <c r="D83" i="20"/>
  <c r="D12" i="20"/>
  <c r="D238" i="20"/>
  <c r="X81" i="15"/>
  <c r="AI29" i="15"/>
  <c r="D7" i="20"/>
  <c r="D191" i="20"/>
  <c r="D169" i="20"/>
  <c r="D162" i="20"/>
  <c r="D82" i="20"/>
  <c r="A196" i="15"/>
  <c r="D217" i="20"/>
  <c r="D122" i="20"/>
  <c r="AI203" i="15"/>
  <c r="D87" i="20"/>
  <c r="AI252" i="15"/>
  <c r="D215" i="20"/>
  <c r="D31" i="20"/>
  <c r="D95" i="20"/>
  <c r="AI216" i="15"/>
  <c r="X153" i="15"/>
  <c r="D146" i="20"/>
  <c r="D202" i="20"/>
  <c r="D197" i="20"/>
  <c r="D195" i="20"/>
  <c r="D192" i="20"/>
  <c r="D77" i="20"/>
  <c r="AI73" i="15"/>
  <c r="D232" i="20"/>
  <c r="D65" i="20"/>
  <c r="D135" i="20"/>
  <c r="D120" i="20"/>
  <c r="D199" i="20"/>
  <c r="AI82" i="15"/>
  <c r="AI146" i="15"/>
  <c r="D159" i="20"/>
  <c r="Y252" i="15"/>
  <c r="D109" i="20"/>
  <c r="D206" i="20"/>
  <c r="D198" i="20"/>
  <c r="D64" i="20"/>
  <c r="D13" i="20"/>
  <c r="D151" i="20"/>
  <c r="A68" i="15"/>
  <c r="D101" i="20"/>
  <c r="AI37" i="15"/>
  <c r="D173" i="20"/>
  <c r="D245" i="20"/>
  <c r="Y227" i="15"/>
  <c r="Y257" i="15"/>
  <c r="AI105" i="15"/>
  <c r="A248" i="15"/>
  <c r="Y235" i="15"/>
  <c r="D147" i="20"/>
  <c r="D98" i="20"/>
  <c r="D190" i="20"/>
  <c r="AI188" i="15"/>
  <c r="AI173" i="15"/>
  <c r="D113" i="20"/>
  <c r="D37" i="20"/>
  <c r="D227" i="20"/>
  <c r="AI45" i="15"/>
  <c r="D35" i="20"/>
  <c r="G248" i="20"/>
  <c r="D18" i="20"/>
  <c r="D221" i="20"/>
  <c r="D184" i="20"/>
  <c r="D5" i="20"/>
  <c r="D171" i="20"/>
  <c r="AI149" i="15"/>
  <c r="D89" i="20"/>
  <c r="D239" i="20"/>
  <c r="D228" i="20"/>
  <c r="D75" i="20"/>
  <c r="D17" i="20"/>
  <c r="D46" i="20"/>
  <c r="AI69" i="15"/>
  <c r="D15" i="20"/>
  <c r="D240" i="20"/>
  <c r="G4" i="20"/>
  <c r="AI197" i="15"/>
  <c r="D176" i="20"/>
  <c r="AI22" i="15"/>
  <c r="AI16" i="15"/>
  <c r="D242" i="20"/>
  <c r="AI168" i="15"/>
  <c r="AI104" i="15"/>
  <c r="AI115" i="15"/>
  <c r="AI148" i="15"/>
  <c r="A144" i="15"/>
  <c r="X92" i="15"/>
  <c r="D103" i="20"/>
  <c r="D16" i="20"/>
  <c r="D34" i="20"/>
  <c r="D21" i="20"/>
  <c r="D136" i="20"/>
  <c r="D196" i="20"/>
  <c r="AI17" i="15"/>
  <c r="G201" i="20"/>
  <c r="AI209" i="15"/>
  <c r="AI155" i="15"/>
  <c r="AI127" i="15"/>
  <c r="AI109" i="15"/>
  <c r="D142" i="20"/>
  <c r="D138" i="20"/>
  <c r="D86" i="20"/>
  <c r="D243" i="20"/>
  <c r="AI15" i="15"/>
  <c r="D22" i="20"/>
  <c r="D45" i="20"/>
  <c r="G200" i="20"/>
  <c r="D8" i="20"/>
  <c r="G78" i="20"/>
  <c r="AI18" i="15"/>
  <c r="D218" i="20"/>
  <c r="D163" i="20"/>
  <c r="A204" i="15"/>
  <c r="AI214" i="15"/>
  <c r="D149" i="20"/>
  <c r="D33" i="20"/>
  <c r="AI20" i="15"/>
  <c r="D91" i="20"/>
  <c r="G181" i="20"/>
  <c r="D80" i="20"/>
  <c r="X179" i="15"/>
  <c r="Y179" i="15" s="1"/>
  <c r="G29" i="20"/>
  <c r="X35" i="15"/>
  <c r="A35" i="15"/>
  <c r="AI35" i="15"/>
  <c r="AI134" i="15"/>
  <c r="AI143" i="15"/>
  <c r="AI213" i="15"/>
  <c r="AI195" i="15"/>
  <c r="AI62" i="15"/>
  <c r="X62" i="15"/>
  <c r="G56" i="20"/>
  <c r="A62" i="15"/>
  <c r="G159" i="20"/>
  <c r="A165" i="15"/>
  <c r="AI165" i="15"/>
  <c r="X165" i="15"/>
  <c r="G196" i="20"/>
  <c r="A202" i="15"/>
  <c r="X202" i="15"/>
  <c r="AI202" i="15"/>
  <c r="A142" i="15"/>
  <c r="G136" i="20"/>
  <c r="AI142" i="15"/>
  <c r="X142" i="15"/>
  <c r="Y142" i="15" s="1"/>
  <c r="X14" i="15"/>
  <c r="Y14" i="15" s="1"/>
  <c r="A14" i="15"/>
  <c r="AI14" i="15"/>
  <c r="G8" i="20"/>
  <c r="X28" i="15"/>
  <c r="AI28" i="15"/>
  <c r="A28" i="15"/>
  <c r="G22" i="20"/>
  <c r="AI43" i="15"/>
  <c r="A43" i="15"/>
  <c r="G37" i="20"/>
  <c r="X43" i="15"/>
  <c r="Y43" i="15" s="1"/>
  <c r="AI97" i="15"/>
  <c r="G91" i="20"/>
  <c r="A97" i="15"/>
  <c r="X97" i="15"/>
  <c r="AI51" i="15"/>
  <c r="A51" i="15"/>
  <c r="G45" i="20"/>
  <c r="X51" i="15"/>
  <c r="X36" i="15"/>
  <c r="AI36" i="15"/>
  <c r="A36" i="15"/>
  <c r="G30" i="20"/>
  <c r="G100" i="20"/>
  <c r="A106" i="15"/>
  <c r="X106" i="15"/>
  <c r="AI106" i="15"/>
  <c r="G152" i="20"/>
  <c r="AI158" i="15"/>
  <c r="X158" i="15"/>
  <c r="A158" i="15"/>
  <c r="G38" i="20"/>
  <c r="AI44" i="15"/>
  <c r="A44" i="15"/>
  <c r="X44" i="15"/>
  <c r="AI246" i="15"/>
  <c r="G240" i="20"/>
  <c r="X246" i="15"/>
  <c r="A246" i="15"/>
  <c r="AI54" i="15"/>
  <c r="G48" i="20"/>
  <c r="A54" i="15"/>
  <c r="X54" i="15"/>
  <c r="A133" i="15"/>
  <c r="A52" i="15"/>
  <c r="X52" i="15"/>
  <c r="Y52" i="15" s="1"/>
  <c r="AI52" i="15"/>
  <c r="G46" i="20"/>
  <c r="AI23" i="15"/>
  <c r="G17" i="20"/>
  <c r="X23" i="15"/>
  <c r="A23" i="15"/>
  <c r="AI138" i="15"/>
  <c r="A138" i="15"/>
  <c r="X138" i="15"/>
  <c r="Y138" i="15" s="1"/>
  <c r="G132" i="20"/>
  <c r="AI201" i="15"/>
  <c r="G195" i="20"/>
  <c r="X31" i="15"/>
  <c r="A31" i="15"/>
  <c r="AI31" i="15"/>
  <c r="G25" i="20"/>
  <c r="G77" i="20"/>
  <c r="A83" i="15"/>
  <c r="X83" i="15"/>
  <c r="Y83" i="15" s="1"/>
  <c r="AI83" i="15"/>
  <c r="G168" i="20"/>
  <c r="X174" i="15"/>
  <c r="Y174" i="15" s="1"/>
  <c r="A174" i="15"/>
  <c r="AI174" i="15"/>
  <c r="X77" i="15"/>
  <c r="AI77" i="15"/>
  <c r="G71" i="20"/>
  <c r="A77" i="15"/>
  <c r="AI13" i="15"/>
  <c r="A13" i="15"/>
  <c r="G7" i="20"/>
  <c r="X13" i="15"/>
  <c r="X48" i="15"/>
  <c r="Y48" i="15" s="1"/>
  <c r="A48" i="15"/>
  <c r="AI48" i="15"/>
  <c r="G42" i="20"/>
  <c r="AI19" i="15"/>
  <c r="A19" i="15"/>
  <c r="X19" i="15"/>
  <c r="Y19" i="15" s="1"/>
  <c r="G13" i="20"/>
  <c r="AI107" i="15"/>
  <c r="A107" i="15"/>
  <c r="X107" i="15"/>
  <c r="Y107" i="15" s="1"/>
  <c r="G101" i="20"/>
  <c r="X11" i="15"/>
  <c r="Y11" i="15" s="1"/>
  <c r="AI11" i="15"/>
  <c r="A11" i="15"/>
  <c r="G5" i="20"/>
  <c r="G227" i="20"/>
  <c r="AI233" i="15"/>
  <c r="AI24" i="15"/>
  <c r="A24" i="15"/>
  <c r="X24" i="15"/>
  <c r="Y24" i="15" s="1"/>
  <c r="G18" i="20"/>
  <c r="A71" i="15"/>
  <c r="X71" i="15"/>
  <c r="Y71" i="15" s="1"/>
  <c r="AI71" i="15"/>
  <c r="G65" i="20"/>
  <c r="X119" i="15"/>
  <c r="AI119" i="15"/>
  <c r="A119" i="15"/>
  <c r="G113" i="20"/>
  <c r="AI221" i="15"/>
  <c r="G215" i="20"/>
  <c r="X221" i="15"/>
  <c r="Y221" i="15" s="1"/>
  <c r="A221" i="15"/>
  <c r="G89" i="20"/>
  <c r="A95" i="15"/>
  <c r="AI95" i="15"/>
  <c r="X95" i="15"/>
  <c r="D48" i="20"/>
  <c r="D201" i="20"/>
  <c r="D137" i="20"/>
  <c r="A118" i="15"/>
  <c r="D223" i="20"/>
  <c r="AI150" i="15"/>
  <c r="D39" i="20"/>
  <c r="Y255" i="15"/>
  <c r="AI25" i="15"/>
  <c r="A25" i="15"/>
  <c r="X25" i="15"/>
  <c r="AI161" i="15"/>
  <c r="A161" i="15"/>
  <c r="G155" i="20"/>
  <c r="X161" i="15"/>
  <c r="X211" i="15"/>
  <c r="G156" i="20"/>
  <c r="A66" i="15"/>
  <c r="A162" i="15"/>
  <c r="AI162" i="15"/>
  <c r="AI34" i="15"/>
  <c r="X34" i="15"/>
  <c r="X145" i="15"/>
  <c r="A34" i="15"/>
  <c r="X186" i="15"/>
  <c r="A172" i="15"/>
  <c r="G233" i="20"/>
  <c r="G139" i="20"/>
  <c r="G28" i="20"/>
  <c r="A145" i="15"/>
  <c r="X239" i="15"/>
  <c r="A108" i="15"/>
  <c r="G180" i="20"/>
  <c r="AI172" i="15"/>
  <c r="AI65" i="15"/>
  <c r="X162" i="15"/>
  <c r="Y162" i="15" s="1"/>
  <c r="X231" i="15"/>
  <c r="G225" i="20"/>
  <c r="G188" i="20"/>
  <c r="AI159" i="15"/>
  <c r="A159" i="15"/>
  <c r="X152" i="15"/>
  <c r="X130" i="15"/>
  <c r="A211" i="15"/>
  <c r="AI211" i="15"/>
  <c r="A255" i="15"/>
  <c r="A130" i="15"/>
  <c r="G205" i="20"/>
  <c r="AI130" i="15"/>
  <c r="G124" i="20"/>
  <c r="X172" i="15"/>
  <c r="Y172" i="15" s="1"/>
  <c r="A231" i="15"/>
  <c r="AI232" i="15"/>
  <c r="AI192" i="15"/>
  <c r="G166" i="20"/>
  <c r="G153" i="20"/>
  <c r="AI108" i="15"/>
  <c r="G59" i="20"/>
  <c r="X159" i="15"/>
  <c r="X108" i="15"/>
  <c r="Y108" i="15" s="1"/>
  <c r="A192" i="15"/>
  <c r="G226" i="20"/>
  <c r="G186" i="20"/>
  <c r="X192" i="15"/>
  <c r="AI231" i="15"/>
  <c r="AI250" i="15"/>
  <c r="G244" i="20"/>
  <c r="AI66" i="15"/>
  <c r="X250" i="15"/>
  <c r="X66" i="15"/>
  <c r="Y66" i="15" s="1"/>
  <c r="A239" i="15"/>
  <c r="A186" i="15"/>
  <c r="AI239" i="15"/>
  <c r="AI186" i="15"/>
  <c r="AI145" i="15"/>
  <c r="G60" i="20"/>
  <c r="AI255" i="15"/>
  <c r="G146" i="20"/>
  <c r="AI152" i="15"/>
  <c r="Z91" i="15"/>
  <c r="Z109" i="15"/>
  <c r="V5" i="15"/>
  <c r="AJ1" i="14" s="1"/>
  <c r="Z148" i="15"/>
  <c r="AA148" i="15" s="1"/>
  <c r="D2" i="20"/>
  <c r="AK262" i="15"/>
  <c r="V259" i="15"/>
  <c r="Y72" i="15"/>
  <c r="Z72" i="15" s="1"/>
  <c r="Y121" i="15"/>
  <c r="Y147" i="15"/>
  <c r="Y251" i="15"/>
  <c r="Y87" i="15"/>
  <c r="Y177" i="15"/>
  <c r="Y216" i="15"/>
  <c r="Y29" i="15"/>
  <c r="Y188" i="15"/>
  <c r="Y75" i="15"/>
  <c r="Y70" i="15"/>
  <c r="Y42" i="15"/>
  <c r="Y73" i="15"/>
  <c r="Y113" i="15"/>
  <c r="Y104" i="15"/>
  <c r="Y115" i="15"/>
  <c r="Y168" i="15"/>
  <c r="Y27" i="15"/>
  <c r="Z27" i="15" s="1"/>
  <c r="Y184" i="15"/>
  <c r="Y203" i="15"/>
  <c r="Y15" i="15"/>
  <c r="Y93" i="15"/>
  <c r="Z93" i="15" s="1"/>
  <c r="Y105" i="15"/>
  <c r="Y209" i="15"/>
  <c r="Y122" i="15"/>
  <c r="Y191" i="15"/>
  <c r="Y127" i="15"/>
  <c r="Y166" i="15"/>
  <c r="Y182" i="15"/>
  <c r="Y176" i="15"/>
  <c r="Y47" i="15"/>
  <c r="Y220" i="15"/>
  <c r="Y189" i="15"/>
  <c r="Y210" i="15"/>
  <c r="A155" i="15"/>
  <c r="A65" i="15"/>
  <c r="A178" i="15"/>
  <c r="A194" i="15"/>
  <c r="A201" i="15"/>
  <c r="A195" i="15"/>
  <c r="A233" i="15"/>
  <c r="A232" i="15"/>
  <c r="X201" i="15"/>
  <c r="X233" i="15"/>
  <c r="X232" i="15"/>
  <c r="X178" i="15"/>
  <c r="Z214" i="15"/>
  <c r="X124" i="15"/>
  <c r="X194" i="15"/>
  <c r="Z181" i="15"/>
  <c r="Z79" i="15"/>
  <c r="Z154" i="15"/>
  <c r="AA218" i="15"/>
  <c r="AA198" i="15"/>
  <c r="AA149" i="15"/>
  <c r="AA217" i="15"/>
  <c r="Z197" i="15"/>
  <c r="Z38" i="15"/>
  <c r="Z146" i="15"/>
  <c r="AA219" i="15"/>
  <c r="Z40" i="15"/>
  <c r="X155" i="15"/>
  <c r="X65" i="15"/>
  <c r="Y65" i="15" s="1"/>
  <c r="AA180" i="15"/>
  <c r="E9" i="2"/>
  <c r="Z17" i="15" l="1"/>
  <c r="K255" i="21"/>
  <c r="X195" i="15"/>
  <c r="Y195" i="15" s="1"/>
  <c r="G127" i="20"/>
  <c r="G249" i="20"/>
  <c r="X133" i="15"/>
  <c r="G189" i="20"/>
  <c r="X88" i="15"/>
  <c r="AI88" i="15"/>
  <c r="X111" i="15"/>
  <c r="Z190" i="15"/>
  <c r="A190" i="15"/>
  <c r="G105" i="20"/>
  <c r="G184" i="20"/>
  <c r="X58" i="15"/>
  <c r="Y58" i="15" s="1"/>
  <c r="A88" i="15"/>
  <c r="G173" i="20"/>
  <c r="A179" i="15"/>
  <c r="AI179" i="15"/>
  <c r="AA226" i="15"/>
  <c r="Z227" i="15"/>
  <c r="J13" i="2"/>
  <c r="Y88" i="15"/>
  <c r="Y16" i="15"/>
  <c r="Y20" i="15"/>
  <c r="A193" i="15"/>
  <c r="Y82" i="15"/>
  <c r="AI26" i="15"/>
  <c r="X26" i="15"/>
  <c r="G20" i="20"/>
  <c r="A26" i="15"/>
  <c r="A90" i="15"/>
  <c r="Y111" i="15"/>
  <c r="Z111" i="15" s="1"/>
  <c r="G187" i="20"/>
  <c r="AI193" i="15"/>
  <c r="X193" i="15"/>
  <c r="Y193" i="15" s="1"/>
  <c r="X90" i="15"/>
  <c r="G84" i="20"/>
  <c r="AI90" i="15"/>
  <c r="Y112" i="15"/>
  <c r="AI49" i="15"/>
  <c r="F6" i="18"/>
  <c r="X49" i="15"/>
  <c r="G239" i="20"/>
  <c r="A245" i="15"/>
  <c r="X245" i="15"/>
  <c r="G238" i="20"/>
  <c r="A244" i="15"/>
  <c r="X244" i="15"/>
  <c r="G219" i="20"/>
  <c r="A225" i="15"/>
  <c r="X225" i="15"/>
  <c r="X175" i="15"/>
  <c r="A175" i="15"/>
  <c r="G169" i="20"/>
  <c r="A131" i="15"/>
  <c r="G125" i="20"/>
  <c r="X131" i="15"/>
  <c r="A129" i="15"/>
  <c r="G123" i="20"/>
  <c r="X129" i="15"/>
  <c r="G114" i="20"/>
  <c r="A120" i="15"/>
  <c r="X120" i="15"/>
  <c r="X102" i="15"/>
  <c r="G96" i="20"/>
  <c r="A102" i="15"/>
  <c r="X89" i="15"/>
  <c r="Y89" i="15" s="1"/>
  <c r="A89" i="15"/>
  <c r="G83" i="20"/>
  <c r="A50" i="15"/>
  <c r="X50" i="15"/>
  <c r="G44" i="20"/>
  <c r="G43" i="20"/>
  <c r="G40" i="20"/>
  <c r="A46" i="15"/>
  <c r="X46" i="15"/>
  <c r="A32" i="15"/>
  <c r="X32" i="15"/>
  <c r="Y32" i="15" s="1"/>
  <c r="G26" i="20"/>
  <c r="A200" i="15"/>
  <c r="AI78" i="15"/>
  <c r="X78" i="15"/>
  <c r="Y78" i="15" s="1"/>
  <c r="X253" i="15"/>
  <c r="Y253" i="15" s="1"/>
  <c r="AI253" i="15"/>
  <c r="A253" i="15"/>
  <c r="G247" i="20"/>
  <c r="Y246" i="15"/>
  <c r="G93" i="20"/>
  <c r="A99" i="15"/>
  <c r="X99" i="15"/>
  <c r="G72" i="20"/>
  <c r="G129" i="20"/>
  <c r="A135" i="15"/>
  <c r="X135" i="15"/>
  <c r="A136" i="15"/>
  <c r="X215" i="15"/>
  <c r="Y215" i="15" s="1"/>
  <c r="A215" i="15"/>
  <c r="AI215" i="15"/>
  <c r="G209" i="20"/>
  <c r="X136" i="15"/>
  <c r="X200" i="15"/>
  <c r="Y200" i="15" s="1"/>
  <c r="G130" i="20"/>
  <c r="AI136" i="15"/>
  <c r="AI205" i="15"/>
  <c r="A205" i="15"/>
  <c r="G199" i="20"/>
  <c r="AI200" i="15"/>
  <c r="A100" i="15"/>
  <c r="G194" i="20"/>
  <c r="AI116" i="15"/>
  <c r="G55" i="20"/>
  <c r="AI61" i="15"/>
  <c r="A116" i="15"/>
  <c r="X116" i="15"/>
  <c r="Y116" i="15" s="1"/>
  <c r="G110" i="20"/>
  <c r="X61" i="15"/>
  <c r="A61" i="15"/>
  <c r="G94" i="20"/>
  <c r="AI100" i="15"/>
  <c r="X100" i="15"/>
  <c r="X205" i="15"/>
  <c r="Y205" i="15" s="1"/>
  <c r="G97" i="20"/>
  <c r="X30" i="15"/>
  <c r="Y30" i="15" s="1"/>
  <c r="AI140" i="15"/>
  <c r="AI247" i="15"/>
  <c r="A137" i="15"/>
  <c r="AI137" i="15"/>
  <c r="AI228" i="15"/>
  <c r="X137" i="15"/>
  <c r="Y137" i="15" s="1"/>
  <c r="G241" i="20"/>
  <c r="AI103" i="15"/>
  <c r="A247" i="15"/>
  <c r="G24" i="20"/>
  <c r="A30" i="15"/>
  <c r="G131" i="20"/>
  <c r="G134" i="20"/>
  <c r="X247" i="15"/>
  <c r="Y247" i="15" s="1"/>
  <c r="AI30" i="15"/>
  <c r="X103" i="15"/>
  <c r="Y103" i="15" s="1"/>
  <c r="G179" i="20"/>
  <c r="A167" i="15"/>
  <c r="AI96" i="15"/>
  <c r="A96" i="15"/>
  <c r="AI167" i="15"/>
  <c r="G90" i="20"/>
  <c r="A185" i="15"/>
  <c r="X96" i="15"/>
  <c r="G161" i="20"/>
  <c r="AI185" i="15"/>
  <c r="Y167" i="15"/>
  <c r="X241" i="15"/>
  <c r="Y241" i="15" s="1"/>
  <c r="AI56" i="15"/>
  <c r="G50" i="20"/>
  <c r="G222" i="20"/>
  <c r="X140" i="15"/>
  <c r="X94" i="15"/>
  <c r="A94" i="15"/>
  <c r="AI94" i="15"/>
  <c r="G147" i="20"/>
  <c r="A55" i="15"/>
  <c r="Y81" i="15"/>
  <c r="AI230" i="15"/>
  <c r="G154" i="20"/>
  <c r="A240" i="15"/>
  <c r="AI57" i="15"/>
  <c r="G51" i="20"/>
  <c r="G133" i="20"/>
  <c r="G234" i="20"/>
  <c r="G224" i="20"/>
  <c r="X240" i="15"/>
  <c r="A57" i="15"/>
  <c r="AI160" i="15"/>
  <c r="A139" i="15"/>
  <c r="G49" i="20"/>
  <c r="X55" i="15"/>
  <c r="Y55" i="15" s="1"/>
  <c r="AI236" i="15"/>
  <c r="X160" i="15"/>
  <c r="Y160" i="15" s="1"/>
  <c r="X139" i="15"/>
  <c r="Y139" i="15" s="1"/>
  <c r="G165" i="20"/>
  <c r="AI139" i="15"/>
  <c r="A160" i="15"/>
  <c r="X230" i="15"/>
  <c r="Y230" i="15" s="1"/>
  <c r="AI55" i="15"/>
  <c r="A230" i="15"/>
  <c r="A56" i="15"/>
  <c r="AI240" i="15"/>
  <c r="X57" i="15"/>
  <c r="X56" i="15"/>
  <c r="A228" i="15"/>
  <c r="A140" i="15"/>
  <c r="X228" i="15"/>
  <c r="Y228" i="15" s="1"/>
  <c r="G177" i="20"/>
  <c r="A241" i="15"/>
  <c r="AI183" i="15"/>
  <c r="G237" i="20"/>
  <c r="AI238" i="15"/>
  <c r="A243" i="15"/>
  <c r="Y153" i="15"/>
  <c r="AI74" i="15"/>
  <c r="AI241" i="15"/>
  <c r="A41" i="15"/>
  <c r="X183" i="15"/>
  <c r="G235" i="20"/>
  <c r="G108" i="20"/>
  <c r="X229" i="15"/>
  <c r="X187" i="15"/>
  <c r="AI144" i="15"/>
  <c r="AI243" i="15"/>
  <c r="AI12" i="15"/>
  <c r="X243" i="15"/>
  <c r="X170" i="15"/>
  <c r="Y170" i="15" s="1"/>
  <c r="G232" i="20"/>
  <c r="Y31" i="15"/>
  <c r="Z31" i="15" s="1"/>
  <c r="X236" i="15"/>
  <c r="X238" i="15"/>
  <c r="Y238" i="15" s="1"/>
  <c r="A238" i="15"/>
  <c r="X118" i="15"/>
  <c r="Y118" i="15" s="1"/>
  <c r="AI151" i="15"/>
  <c r="G54" i="20"/>
  <c r="A236" i="15"/>
  <c r="G62" i="20"/>
  <c r="X254" i="15"/>
  <c r="Y254" i="15" s="1"/>
  <c r="X60" i="15"/>
  <c r="A60" i="15"/>
  <c r="G150" i="20"/>
  <c r="A151" i="15"/>
  <c r="AI92" i="15"/>
  <c r="G145" i="20"/>
  <c r="AI212" i="15"/>
  <c r="G230" i="20"/>
  <c r="AI60" i="15"/>
  <c r="A156" i="15"/>
  <c r="AI156" i="15"/>
  <c r="G250" i="20"/>
  <c r="X156" i="15"/>
  <c r="Y156" i="15" s="1"/>
  <c r="Y208" i="15"/>
  <c r="X256" i="15"/>
  <c r="Y256" i="15" s="1"/>
  <c r="Z208" i="15"/>
  <c r="AI256" i="15"/>
  <c r="AI237" i="15"/>
  <c r="A92" i="15"/>
  <c r="X212" i="15"/>
  <c r="G202" i="20"/>
  <c r="A229" i="15"/>
  <c r="A81" i="15"/>
  <c r="X171" i="15"/>
  <c r="AI163" i="15"/>
  <c r="X68" i="15"/>
  <c r="A163" i="15"/>
  <c r="X163" i="15"/>
  <c r="AI171" i="15"/>
  <c r="A171" i="15"/>
  <c r="G126" i="20"/>
  <c r="G223" i="20"/>
  <c r="AI229" i="15"/>
  <c r="G157" i="20"/>
  <c r="AI254" i="15"/>
  <c r="AI208" i="15"/>
  <c r="AI249" i="15"/>
  <c r="A208" i="15"/>
  <c r="X224" i="15"/>
  <c r="X144" i="15"/>
  <c r="Y97" i="15"/>
  <c r="Z97" i="15" s="1"/>
  <c r="Z179" i="15"/>
  <c r="G138" i="20"/>
  <c r="A12" i="15"/>
  <c r="AI153" i="15"/>
  <c r="A39" i="15"/>
  <c r="X74" i="15"/>
  <c r="X234" i="15"/>
  <c r="Y234" i="15" s="1"/>
  <c r="G68" i="20"/>
  <c r="A153" i="15"/>
  <c r="AI207" i="15"/>
  <c r="Y207" i="15"/>
  <c r="Y44" i="15"/>
  <c r="AI204" i="15"/>
  <c r="G6" i="20"/>
  <c r="AI224" i="15"/>
  <c r="G33" i="20"/>
  <c r="AI41" i="15"/>
  <c r="AI234" i="15"/>
  <c r="A170" i="15"/>
  <c r="A224" i="15"/>
  <c r="G35" i="20"/>
  <c r="AI170" i="15"/>
  <c r="Z207" i="15"/>
  <c r="A74" i="15"/>
  <c r="X204" i="15"/>
  <c r="Y204" i="15" s="1"/>
  <c r="A187" i="15"/>
  <c r="A207" i="15"/>
  <c r="Y23" i="15"/>
  <c r="Z23" i="15" s="1"/>
  <c r="G198" i="20"/>
  <c r="X12" i="15"/>
  <c r="Y12" i="15" s="1"/>
  <c r="A21" i="15"/>
  <c r="X39" i="15"/>
  <c r="G218" i="20"/>
  <c r="G228" i="20"/>
  <c r="G164" i="20"/>
  <c r="X41" i="15"/>
  <c r="AI39" i="15"/>
  <c r="AI187" i="15"/>
  <c r="Y165" i="15"/>
  <c r="X126" i="15"/>
  <c r="X249" i="15"/>
  <c r="Y249" i="15" s="1"/>
  <c r="AI206" i="15"/>
  <c r="AI248" i="15"/>
  <c r="G57" i="20"/>
  <c r="A169" i="15"/>
  <c r="AI85" i="15"/>
  <c r="AI128" i="15"/>
  <c r="G15" i="20"/>
  <c r="X21" i="15"/>
  <c r="X128" i="15"/>
  <c r="X141" i="15"/>
  <c r="Y141" i="15" s="1"/>
  <c r="Y36" i="15"/>
  <c r="Y62" i="15"/>
  <c r="G243" i="20"/>
  <c r="A126" i="15"/>
  <c r="AI169" i="15"/>
  <c r="G217" i="20"/>
  <c r="X248" i="15"/>
  <c r="Y248" i="15" s="1"/>
  <c r="G122" i="20"/>
  <c r="AI141" i="15"/>
  <c r="G58" i="20"/>
  <c r="Z52" i="15"/>
  <c r="Y133" i="15"/>
  <c r="G86" i="20"/>
  <c r="X45" i="15"/>
  <c r="AI81" i="15"/>
  <c r="AI21" i="15"/>
  <c r="AI10" i="15"/>
  <c r="G75" i="20"/>
  <c r="X80" i="15"/>
  <c r="A128" i="15"/>
  <c r="AI68" i="15"/>
  <c r="A254" i="15"/>
  <c r="A141" i="15"/>
  <c r="X63" i="15"/>
  <c r="G135" i="20"/>
  <c r="Y119" i="15"/>
  <c r="Z119" i="15" s="1"/>
  <c r="AI196" i="15"/>
  <c r="G242" i="20"/>
  <c r="A249" i="15"/>
  <c r="AI242" i="15"/>
  <c r="AI86" i="15"/>
  <c r="X84" i="15"/>
  <c r="A84" i="15"/>
  <c r="Y51" i="15"/>
  <c r="G206" i="20"/>
  <c r="A132" i="15"/>
  <c r="X76" i="15"/>
  <c r="AI132" i="15"/>
  <c r="G70" i="20"/>
  <c r="Y202" i="15"/>
  <c r="X237" i="15"/>
  <c r="AI223" i="15"/>
  <c r="A223" i="15"/>
  <c r="A237" i="15"/>
  <c r="G74" i="20"/>
  <c r="A63" i="15"/>
  <c r="A86" i="15"/>
  <c r="Z71" i="15"/>
  <c r="AA71" i="15" s="1"/>
  <c r="A206" i="15"/>
  <c r="Y206" i="15"/>
  <c r="AI126" i="15"/>
  <c r="A76" i="15"/>
  <c r="G120" i="20"/>
  <c r="AI63" i="15"/>
  <c r="A64" i="15"/>
  <c r="X242" i="15"/>
  <c r="Y106" i="15"/>
  <c r="A212" i="15"/>
  <c r="AI76" i="15"/>
  <c r="X132" i="15"/>
  <c r="Y132" i="15" s="1"/>
  <c r="G190" i="20"/>
  <c r="AI80" i="15"/>
  <c r="A80" i="15"/>
  <c r="X223" i="15"/>
  <c r="Y223" i="15" s="1"/>
  <c r="X196" i="15"/>
  <c r="Y35" i="15"/>
  <c r="G231" i="20"/>
  <c r="AI84" i="15"/>
  <c r="AI64" i="15"/>
  <c r="X64" i="15"/>
  <c r="Y64" i="15" s="1"/>
  <c r="G236" i="20"/>
  <c r="A242" i="15"/>
  <c r="G80" i="20"/>
  <c r="G163" i="20"/>
  <c r="X9" i="15"/>
  <c r="AI9" i="15"/>
  <c r="A85" i="15"/>
  <c r="A114" i="15"/>
  <c r="X10" i="15"/>
  <c r="X169" i="15"/>
  <c r="Y169" i="15" s="1"/>
  <c r="A45" i="15"/>
  <c r="X85" i="15"/>
  <c r="AI114" i="15"/>
  <c r="AA214" i="15"/>
  <c r="A10" i="15"/>
  <c r="Y54" i="15"/>
  <c r="Z54" i="15" s="1"/>
  <c r="Y95" i="15"/>
  <c r="Z95" i="15" s="1"/>
  <c r="Z83" i="15"/>
  <c r="Z257" i="15"/>
  <c r="Y13" i="15"/>
  <c r="Z13" i="15" s="1"/>
  <c r="Y158" i="15"/>
  <c r="G39" i="20"/>
  <c r="A9" i="15"/>
  <c r="G3" i="20"/>
  <c r="G79" i="20"/>
  <c r="X114" i="15"/>
  <c r="Y114" i="15" s="1"/>
  <c r="X86" i="15"/>
  <c r="Y28" i="15"/>
  <c r="AI67" i="15"/>
  <c r="G61" i="20"/>
  <c r="A67" i="15"/>
  <c r="X67" i="15"/>
  <c r="Y77" i="15"/>
  <c r="G112" i="20"/>
  <c r="AI118" i="15"/>
  <c r="Z24" i="15"/>
  <c r="AA24" i="15" s="1"/>
  <c r="Y231" i="15"/>
  <c r="Y239" i="15"/>
  <c r="Y233" i="15"/>
  <c r="Y250" i="15"/>
  <c r="Y25" i="15"/>
  <c r="Y161" i="15"/>
  <c r="Y211" i="15"/>
  <c r="Y152" i="15"/>
  <c r="Y130" i="15"/>
  <c r="Z130" i="15" s="1"/>
  <c r="Y145" i="15"/>
  <c r="Y159" i="15"/>
  <c r="Z172" i="15"/>
  <c r="Y34" i="15"/>
  <c r="Z34" i="15" s="1"/>
  <c r="Y186" i="15"/>
  <c r="Z186" i="15" s="1"/>
  <c r="Y192" i="15"/>
  <c r="Y92" i="15"/>
  <c r="AA109" i="15"/>
  <c r="AA91" i="15"/>
  <c r="AB148" i="15"/>
  <c r="AB149" i="15"/>
  <c r="AA72" i="15"/>
  <c r="G2" i="20"/>
  <c r="AJ262" i="15"/>
  <c r="AI8" i="15"/>
  <c r="W4" i="15"/>
  <c r="I12" i="20" s="1"/>
  <c r="W5" i="15"/>
  <c r="J12" i="20" s="1"/>
  <c r="Y124" i="15"/>
  <c r="Y201" i="15"/>
  <c r="Y232" i="15"/>
  <c r="Y194" i="15"/>
  <c r="Y178" i="15"/>
  <c r="Z178" i="15" s="1"/>
  <c r="Y155" i="15"/>
  <c r="AB218" i="15"/>
  <c r="AB198" i="15"/>
  <c r="AA197" i="15"/>
  <c r="AB217" i="15"/>
  <c r="A8" i="15"/>
  <c r="Z47" i="15"/>
  <c r="AA47" i="15" s="1"/>
  <c r="Z104" i="15"/>
  <c r="AA227" i="15"/>
  <c r="Z33" i="15"/>
  <c r="AA33" i="15" s="1"/>
  <c r="Z216" i="15"/>
  <c r="Z127" i="15"/>
  <c r="Z189" i="15"/>
  <c r="Z255" i="15"/>
  <c r="X8" i="15"/>
  <c r="Z22" i="15"/>
  <c r="Z110" i="15"/>
  <c r="Z150" i="15"/>
  <c r="AA150" i="15" s="1"/>
  <c r="Z48" i="15"/>
  <c r="AA48" i="15" s="1"/>
  <c r="AA181" i="15"/>
  <c r="Z235" i="15"/>
  <c r="Z174" i="15"/>
  <c r="Z59" i="15"/>
  <c r="Z151" i="15"/>
  <c r="AA151" i="15" s="1"/>
  <c r="Z101" i="15"/>
  <c r="Z164" i="15"/>
  <c r="Z11" i="15"/>
  <c r="Z107" i="15"/>
  <c r="Z98" i="15"/>
  <c r="AA27" i="15"/>
  <c r="AB27" i="15" s="1"/>
  <c r="Z123" i="15"/>
  <c r="AA123" i="15" s="1"/>
  <c r="Z53" i="15"/>
  <c r="Z173" i="15"/>
  <c r="Z162" i="15"/>
  <c r="AA162" i="15" s="1"/>
  <c r="AA79" i="15"/>
  <c r="Z199" i="15"/>
  <c r="Z19" i="15"/>
  <c r="Z125" i="15"/>
  <c r="Z157" i="15"/>
  <c r="Z185" i="15"/>
  <c r="AA185" i="15" s="1"/>
  <c r="Z43" i="15"/>
  <c r="AA43" i="15" s="1"/>
  <c r="Z66" i="15"/>
  <c r="Z143" i="15"/>
  <c r="Z18" i="15"/>
  <c r="AA18" i="15" s="1"/>
  <c r="AA154" i="15"/>
  <c r="Z14" i="15"/>
  <c r="AA14" i="15" s="1"/>
  <c r="Z147" i="15"/>
  <c r="Z121" i="15"/>
  <c r="AB219" i="15"/>
  <c r="AA190" i="15"/>
  <c r="E13" i="2"/>
  <c r="E17" i="2"/>
  <c r="Z177" i="15"/>
  <c r="Z87" i="15"/>
  <c r="Z105" i="15"/>
  <c r="Z122" i="15"/>
  <c r="Z168" i="15"/>
  <c r="Z115" i="15"/>
  <c r="Z203" i="15"/>
  <c r="Z191" i="15"/>
  <c r="Z166" i="15"/>
  <c r="Z75" i="15"/>
  <c r="Z220" i="15"/>
  <c r="Z70" i="15"/>
  <c r="AA40" i="15"/>
  <c r="AA38" i="15"/>
  <c r="AA93" i="15"/>
  <c r="Z108" i="15"/>
  <c r="Z138" i="15"/>
  <c r="Z222" i="15"/>
  <c r="Z252" i="15"/>
  <c r="Z221" i="15"/>
  <c r="Z117" i="15"/>
  <c r="AA146" i="15"/>
  <c r="Z15" i="15"/>
  <c r="Z176" i="15"/>
  <c r="Z142" i="15"/>
  <c r="Z209" i="15"/>
  <c r="Z251" i="15"/>
  <c r="Z29" i="15"/>
  <c r="Z184" i="15"/>
  <c r="Z210" i="15"/>
  <c r="AB180" i="15"/>
  <c r="Z182" i="15"/>
  <c r="Z113" i="15"/>
  <c r="Z73" i="15"/>
  <c r="Z42" i="15"/>
  <c r="Z188" i="15"/>
  <c r="AB226" i="15" l="1"/>
  <c r="AC226" i="15" s="1"/>
  <c r="Z195" i="15"/>
  <c r="AA17" i="15"/>
  <c r="Z58" i="15"/>
  <c r="Z16" i="15"/>
  <c r="AA16" i="15" s="1"/>
  <c r="Z88" i="15"/>
  <c r="Z20" i="15"/>
  <c r="AA20" i="15" s="1"/>
  <c r="AA257" i="15"/>
  <c r="AB257" i="15" s="1"/>
  <c r="Z82" i="15"/>
  <c r="Z193" i="15"/>
  <c r="Y26" i="15"/>
  <c r="Z26" i="15" s="1"/>
  <c r="AA111" i="15"/>
  <c r="Y90" i="15"/>
  <c r="Z112" i="15"/>
  <c r="Y49" i="15"/>
  <c r="Y46" i="15"/>
  <c r="Y245" i="15"/>
  <c r="Y244" i="15"/>
  <c r="Y225" i="15"/>
  <c r="Y175" i="15"/>
  <c r="Y131" i="15"/>
  <c r="Y129" i="15"/>
  <c r="Y120" i="15"/>
  <c r="Y102" i="15"/>
  <c r="Z89" i="15"/>
  <c r="Y50" i="15"/>
  <c r="Z32" i="15"/>
  <c r="AB214" i="15"/>
  <c r="Z78" i="15"/>
  <c r="AA78" i="15" s="1"/>
  <c r="AB78" i="15" s="1"/>
  <c r="Z116" i="15"/>
  <c r="Z246" i="15"/>
  <c r="Z215" i="15"/>
  <c r="Y136" i="15"/>
  <c r="Z200" i="15"/>
  <c r="Y99" i="15"/>
  <c r="Y135" i="15"/>
  <c r="Z30" i="15"/>
  <c r="Y61" i="15"/>
  <c r="Z137" i="15"/>
  <c r="Z205" i="15"/>
  <c r="Y100" i="15"/>
  <c r="Z103" i="15"/>
  <c r="AA103" i="15" s="1"/>
  <c r="Z81" i="15"/>
  <c r="AA81" i="15" s="1"/>
  <c r="Z167" i="15"/>
  <c r="Y96" i="15"/>
  <c r="Y94" i="15"/>
  <c r="Y140" i="15"/>
  <c r="Z139" i="15"/>
  <c r="Y240" i="15"/>
  <c r="Z55" i="15"/>
  <c r="AA55" i="15" s="1"/>
  <c r="Y39" i="15"/>
  <c r="Y224" i="15"/>
  <c r="Z224" i="15" s="1"/>
  <c r="Y56" i="15"/>
  <c r="Y243" i="15"/>
  <c r="Y57" i="15"/>
  <c r="Y229" i="15"/>
  <c r="Z160" i="15"/>
  <c r="Y41" i="15"/>
  <c r="Z41" i="15" s="1"/>
  <c r="Y187" i="15"/>
  <c r="Z187" i="15" s="1"/>
  <c r="Y183" i="15"/>
  <c r="Z183" i="15" s="1"/>
  <c r="Z153" i="15"/>
  <c r="Y212" i="15"/>
  <c r="Y163" i="15"/>
  <c r="Y236" i="15"/>
  <c r="Z170" i="15"/>
  <c r="AA170" i="15" s="1"/>
  <c r="Y171" i="15"/>
  <c r="Z171" i="15" s="1"/>
  <c r="Z156" i="15"/>
  <c r="AA31" i="15"/>
  <c r="Y144" i="15"/>
  <c r="Y60" i="15"/>
  <c r="Z60" i="15" s="1"/>
  <c r="Y68" i="15"/>
  <c r="Z68" i="15" s="1"/>
  <c r="Y74" i="15"/>
  <c r="Z114" i="15"/>
  <c r="Z204" i="15"/>
  <c r="Z169" i="15"/>
  <c r="AA52" i="15"/>
  <c r="AB52" i="15" s="1"/>
  <c r="Z44" i="15"/>
  <c r="Z223" i="15"/>
  <c r="Z165" i="15"/>
  <c r="AA165" i="15" s="1"/>
  <c r="Y237" i="15"/>
  <c r="Z141" i="15"/>
  <c r="AA179" i="15"/>
  <c r="Y63" i="15"/>
  <c r="Z234" i="15"/>
  <c r="Y80" i="15"/>
  <c r="Z62" i="15"/>
  <c r="AA62" i="15" s="1"/>
  <c r="AA83" i="15"/>
  <c r="Z36" i="15"/>
  <c r="Y126" i="15"/>
  <c r="Z51" i="15"/>
  <c r="Z12" i="15"/>
  <c r="Y21" i="15"/>
  <c r="Y85" i="15"/>
  <c r="Z64" i="15"/>
  <c r="AA64" i="15" s="1"/>
  <c r="Z133" i="15"/>
  <c r="Y45" i="15"/>
  <c r="Y9" i="15"/>
  <c r="Z158" i="15"/>
  <c r="AA158" i="15" s="1"/>
  <c r="AB71" i="15"/>
  <c r="Y10" i="15"/>
  <c r="Y196" i="15"/>
  <c r="Y128" i="15"/>
  <c r="Z128" i="15" s="1"/>
  <c r="Z106" i="15"/>
  <c r="AA54" i="15"/>
  <c r="AB54" i="15" s="1"/>
  <c r="Y76" i="15"/>
  <c r="Z76" i="15" s="1"/>
  <c r="Z132" i="15"/>
  <c r="AA132" i="15" s="1"/>
  <c r="Z254" i="15"/>
  <c r="AA254" i="15" s="1"/>
  <c r="Z250" i="15"/>
  <c r="Z249" i="15"/>
  <c r="Z239" i="15"/>
  <c r="Z253" i="15"/>
  <c r="AA253" i="15" s="1"/>
  <c r="Z248" i="15"/>
  <c r="Y84" i="15"/>
  <c r="Z202" i="15"/>
  <c r="Z35" i="15"/>
  <c r="AA35" i="15" s="1"/>
  <c r="Y242" i="15"/>
  <c r="AC218" i="15"/>
  <c r="Z247" i="15"/>
  <c r="Y86" i="15"/>
  <c r="AC198" i="15"/>
  <c r="AI262" i="15"/>
  <c r="AK263" i="15" s="1"/>
  <c r="Z28" i="15"/>
  <c r="AA28" i="15" s="1"/>
  <c r="Y67" i="15"/>
  <c r="Z77" i="15"/>
  <c r="Z238" i="15"/>
  <c r="Z233" i="15"/>
  <c r="Z231" i="15"/>
  <c r="Z228" i="15"/>
  <c r="Z230" i="15"/>
  <c r="Z241" i="15"/>
  <c r="Z256" i="15"/>
  <c r="Z194" i="15"/>
  <c r="Z25" i="15"/>
  <c r="AA25" i="15" s="1"/>
  <c r="Z211" i="15"/>
  <c r="Z161" i="15"/>
  <c r="AA161" i="15" s="1"/>
  <c r="Z159" i="15"/>
  <c r="Z152" i="15"/>
  <c r="AA152" i="15" s="1"/>
  <c r="Z145" i="15"/>
  <c r="AA145" i="15" s="1"/>
  <c r="AA172" i="15"/>
  <c r="Z192" i="15"/>
  <c r="Z92" i="15"/>
  <c r="AB109" i="15"/>
  <c r="AB91" i="15"/>
  <c r="AA121" i="15"/>
  <c r="AC217" i="15"/>
  <c r="AC149" i="15"/>
  <c r="AC148" i="15"/>
  <c r="AA147" i="15"/>
  <c r="AB147" i="15" s="1"/>
  <c r="J14" i="20"/>
  <c r="I14" i="20"/>
  <c r="AB72" i="15"/>
  <c r="Y8" i="15"/>
  <c r="Z8" i="15" s="1"/>
  <c r="AB197" i="15"/>
  <c r="AB47" i="15"/>
  <c r="AC47" i="15" s="1"/>
  <c r="AA104" i="15"/>
  <c r="AB227" i="15"/>
  <c r="Z232" i="15"/>
  <c r="AA98" i="15"/>
  <c r="AB98" i="15" s="1"/>
  <c r="AA199" i="15"/>
  <c r="Z201" i="15"/>
  <c r="AA216" i="15"/>
  <c r="AA101" i="15"/>
  <c r="AB181" i="15"/>
  <c r="AA235" i="15"/>
  <c r="AA255" i="15"/>
  <c r="AA127" i="15"/>
  <c r="AA174" i="15"/>
  <c r="AA22" i="15"/>
  <c r="AA195" i="15"/>
  <c r="AA186" i="15"/>
  <c r="AA189" i="15"/>
  <c r="AB189" i="15" s="1"/>
  <c r="AA173" i="15"/>
  <c r="AA143" i="15"/>
  <c r="AA11" i="15"/>
  <c r="AB11" i="15" s="1"/>
  <c r="AA110" i="15"/>
  <c r="AB110" i="15" s="1"/>
  <c r="AA157" i="15"/>
  <c r="AA164" i="15"/>
  <c r="AA191" i="15"/>
  <c r="AA97" i="15"/>
  <c r="AA125" i="15"/>
  <c r="AA59" i="15"/>
  <c r="AB59" i="15" s="1"/>
  <c r="AA130" i="15"/>
  <c r="AC27" i="15"/>
  <c r="AD27" i="15" s="1"/>
  <c r="AB185" i="15"/>
  <c r="Z124" i="15"/>
  <c r="AA19" i="15"/>
  <c r="AB19" i="15" s="1"/>
  <c r="AB151" i="15"/>
  <c r="AA177" i="15"/>
  <c r="AB177" i="15" s="1"/>
  <c r="Z65" i="15"/>
  <c r="AA107" i="15"/>
  <c r="AA220" i="15"/>
  <c r="AA203" i="15"/>
  <c r="AA66" i="15"/>
  <c r="AA53" i="15"/>
  <c r="AB154" i="15"/>
  <c r="AA122" i="15"/>
  <c r="AA13" i="15"/>
  <c r="AB79" i="15"/>
  <c r="AA168" i="15"/>
  <c r="AB168" i="15" s="1"/>
  <c r="AA115" i="15"/>
  <c r="AA166" i="15"/>
  <c r="Z118" i="15"/>
  <c r="AA118" i="15" s="1"/>
  <c r="AA75" i="15"/>
  <c r="AB75" i="15" s="1"/>
  <c r="AB123" i="15"/>
  <c r="AA119" i="15"/>
  <c r="AB119" i="15" s="1"/>
  <c r="AB14" i="15"/>
  <c r="AC14" i="15" s="1"/>
  <c r="AA178" i="15"/>
  <c r="AB178" i="15" s="1"/>
  <c r="AA208" i="15"/>
  <c r="AC180" i="15"/>
  <c r="AA251" i="15"/>
  <c r="AA142" i="15"/>
  <c r="AB190" i="15"/>
  <c r="AC219" i="15"/>
  <c r="B11" i="2"/>
  <c r="H5" i="2" s="1"/>
  <c r="Z155" i="15"/>
  <c r="AA188" i="15"/>
  <c r="AA42" i="15"/>
  <c r="AA113" i="15"/>
  <c r="AA182" i="15"/>
  <c r="AA206" i="15"/>
  <c r="AA210" i="15"/>
  <c r="AA184" i="15"/>
  <c r="AA209" i="15"/>
  <c r="AA176" i="15"/>
  <c r="AA15" i="15"/>
  <c r="AA117" i="15"/>
  <c r="AB117" i="15" s="1"/>
  <c r="AA221" i="15"/>
  <c r="AA252" i="15"/>
  <c r="AA222" i="15"/>
  <c r="AA138" i="15"/>
  <c r="AA108" i="15"/>
  <c r="AB93" i="15"/>
  <c r="AB38" i="15"/>
  <c r="AB18" i="15"/>
  <c r="AB162" i="15"/>
  <c r="AB40" i="15"/>
  <c r="AB33" i="15"/>
  <c r="AA70" i="15"/>
  <c r="AB24" i="15"/>
  <c r="AA34" i="15"/>
  <c r="AB43" i="15"/>
  <c r="AB150" i="15"/>
  <c r="AA95" i="15"/>
  <c r="AA105" i="15"/>
  <c r="AA87" i="15"/>
  <c r="AB48" i="15"/>
  <c r="AB146" i="15"/>
  <c r="AA23" i="15"/>
  <c r="AA73" i="15"/>
  <c r="AA207" i="15"/>
  <c r="AA29" i="15"/>
  <c r="AB17" i="15" l="1"/>
  <c r="AA58" i="15"/>
  <c r="AB58" i="15" s="1"/>
  <c r="AB16" i="15"/>
  <c r="AA88" i="15"/>
  <c r="H6" i="18"/>
  <c r="AB111" i="15"/>
  <c r="Z46" i="15"/>
  <c r="AA46" i="15" s="1"/>
  <c r="AA82" i="15"/>
  <c r="AA193" i="15"/>
  <c r="AA26" i="15"/>
  <c r="AB26" i="15" s="1"/>
  <c r="Z90" i="15"/>
  <c r="AA112" i="15"/>
  <c r="Z49" i="15"/>
  <c r="AA49" i="15" s="1"/>
  <c r="AB103" i="15"/>
  <c r="Z175" i="15"/>
  <c r="AA32" i="15"/>
  <c r="AA89" i="15"/>
  <c r="Z245" i="15"/>
  <c r="Z244" i="15"/>
  <c r="Z225" i="15"/>
  <c r="Z131" i="15"/>
  <c r="Z129" i="15"/>
  <c r="Z120" i="15"/>
  <c r="I6" i="18"/>
  <c r="Z102" i="15"/>
  <c r="Z50" i="15"/>
  <c r="AC214" i="15"/>
  <c r="AD218" i="15"/>
  <c r="AA246" i="15"/>
  <c r="AA116" i="15"/>
  <c r="AA215" i="15"/>
  <c r="AA30" i="15"/>
  <c r="AB30" i="15" s="1"/>
  <c r="Z136" i="15"/>
  <c r="AA200" i="15"/>
  <c r="Z99" i="15"/>
  <c r="Z135" i="15"/>
  <c r="Z61" i="15"/>
  <c r="AA137" i="15"/>
  <c r="AA205" i="15"/>
  <c r="Z100" i="15"/>
  <c r="AB81" i="15"/>
  <c r="AC81" i="15" s="1"/>
  <c r="Z94" i="15"/>
  <c r="AA167" i="15"/>
  <c r="AA139" i="15"/>
  <c r="AB139" i="15" s="1"/>
  <c r="Z240" i="15"/>
  <c r="Z96" i="15"/>
  <c r="Z140" i="15"/>
  <c r="AA140" i="15" s="1"/>
  <c r="AB55" i="15"/>
  <c r="AC55" i="15" s="1"/>
  <c r="Z39" i="15"/>
  <c r="AA39" i="15" s="1"/>
  <c r="AA41" i="15"/>
  <c r="AB31" i="15"/>
  <c r="AC31" i="15" s="1"/>
  <c r="Z56" i="15"/>
  <c r="AA56" i="15" s="1"/>
  <c r="Z229" i="15"/>
  <c r="AA160" i="15"/>
  <c r="AA187" i="15"/>
  <c r="Z57" i="15"/>
  <c r="Z243" i="15"/>
  <c r="AA153" i="15"/>
  <c r="AA156" i="15"/>
  <c r="AA183" i="15"/>
  <c r="AA234" i="15"/>
  <c r="Z236" i="15"/>
  <c r="Z212" i="15"/>
  <c r="AA212" i="15" s="1"/>
  <c r="AB170" i="15"/>
  <c r="Z144" i="15"/>
  <c r="AA144" i="15" s="1"/>
  <c r="Z163" i="15"/>
  <c r="AA106" i="15"/>
  <c r="AA171" i="15"/>
  <c r="Z74" i="15"/>
  <c r="AA141" i="15"/>
  <c r="AB141" i="15" s="1"/>
  <c r="AA68" i="15"/>
  <c r="AA223" i="15"/>
  <c r="AB83" i="15"/>
  <c r="AC83" i="15" s="1"/>
  <c r="Z10" i="15"/>
  <c r="AA10" i="15" s="1"/>
  <c r="Z9" i="15"/>
  <c r="AA60" i="15"/>
  <c r="AA44" i="15"/>
  <c r="AA250" i="15"/>
  <c r="AA247" i="15"/>
  <c r="AA233" i="15"/>
  <c r="AA114" i="15"/>
  <c r="AA133" i="15"/>
  <c r="AB133" i="15" s="1"/>
  <c r="AC71" i="15"/>
  <c r="AD71" i="15" s="1"/>
  <c r="Z126" i="15"/>
  <c r="Z21" i="15"/>
  <c r="Z237" i="15"/>
  <c r="AA204" i="15"/>
  <c r="AA51" i="15"/>
  <c r="AB51" i="15" s="1"/>
  <c r="Z85" i="15"/>
  <c r="AA85" i="15" s="1"/>
  <c r="AA169" i="15"/>
  <c r="AB165" i="15"/>
  <c r="AB179" i="15"/>
  <c r="AC179" i="15" s="1"/>
  <c r="AA12" i="15"/>
  <c r="AB12" i="15" s="1"/>
  <c r="AA36" i="15"/>
  <c r="AB36" i="15" s="1"/>
  <c r="AA202" i="15"/>
  <c r="Z63" i="15"/>
  <c r="Z80" i="15"/>
  <c r="AA80" i="15" s="1"/>
  <c r="Z45" i="15"/>
  <c r="AA231" i="15"/>
  <c r="AB64" i="15"/>
  <c r="AA76" i="15"/>
  <c r="AB76" i="15" s="1"/>
  <c r="AC54" i="15"/>
  <c r="AD54" i="15" s="1"/>
  <c r="AA230" i="15"/>
  <c r="Z86" i="15"/>
  <c r="AA86" i="15" s="1"/>
  <c r="AB253" i="15"/>
  <c r="AA194" i="15"/>
  <c r="AA128" i="15"/>
  <c r="AB128" i="15" s="1"/>
  <c r="AA249" i="15"/>
  <c r="AA239" i="15"/>
  <c r="Z196" i="15"/>
  <c r="AA238" i="15"/>
  <c r="Z84" i="15"/>
  <c r="AA248" i="15"/>
  <c r="AB132" i="15"/>
  <c r="AB35" i="15"/>
  <c r="Z242" i="15"/>
  <c r="AD198" i="15"/>
  <c r="AB220" i="15"/>
  <c r="AC197" i="15"/>
  <c r="AB235" i="15"/>
  <c r="AC227" i="15"/>
  <c r="AD226" i="15"/>
  <c r="AC257" i="15"/>
  <c r="AB28" i="15"/>
  <c r="Z67" i="15"/>
  <c r="AA241" i="15"/>
  <c r="AA77" i="15"/>
  <c r="AA228" i="15"/>
  <c r="AB254" i="15"/>
  <c r="AA224" i="15"/>
  <c r="AA256" i="15"/>
  <c r="AB221" i="15"/>
  <c r="AA232" i="15"/>
  <c r="AA192" i="15"/>
  <c r="AC91" i="15"/>
  <c r="AA211" i="15"/>
  <c r="AB25" i="15"/>
  <c r="AA159" i="15"/>
  <c r="AB172" i="15"/>
  <c r="AA92" i="15"/>
  <c r="AB92" i="15" s="1"/>
  <c r="AC109" i="15"/>
  <c r="AB121" i="15"/>
  <c r="AC121" i="15" s="1"/>
  <c r="AD217" i="15"/>
  <c r="AD149" i="15"/>
  <c r="AD148" i="15"/>
  <c r="AC72" i="15"/>
  <c r="AC147" i="15"/>
  <c r="AD147" i="15" s="1"/>
  <c r="AC190" i="15"/>
  <c r="AD190" i="15" s="1"/>
  <c r="AC52" i="15"/>
  <c r="AD52" i="15" s="1"/>
  <c r="AB251" i="15"/>
  <c r="AD180" i="15"/>
  <c r="AB145" i="15"/>
  <c r="AB142" i="15"/>
  <c r="AC142" i="15" s="1"/>
  <c r="AD47" i="15"/>
  <c r="AB104" i="15"/>
  <c r="AC104" i="15" s="1"/>
  <c r="AB199" i="15"/>
  <c r="AC181" i="15"/>
  <c r="AA201" i="15"/>
  <c r="AB66" i="15"/>
  <c r="AA65" i="15"/>
  <c r="AB65" i="15" s="1"/>
  <c r="AB122" i="15"/>
  <c r="AB216" i="15"/>
  <c r="AB186" i="15"/>
  <c r="AC186" i="15" s="1"/>
  <c r="AB22" i="15"/>
  <c r="AB101" i="15"/>
  <c r="AC101" i="15" s="1"/>
  <c r="AB174" i="15"/>
  <c r="AC174" i="15" s="1"/>
  <c r="AB195" i="15"/>
  <c r="AB164" i="15"/>
  <c r="AB125" i="15"/>
  <c r="AC125" i="15" s="1"/>
  <c r="AB203" i="15"/>
  <c r="AC154" i="15"/>
  <c r="AB143" i="15"/>
  <c r="AC185" i="15"/>
  <c r="AB255" i="15"/>
  <c r="AB173" i="15"/>
  <c r="AA155" i="15"/>
  <c r="AB97" i="15"/>
  <c r="AC123" i="15"/>
  <c r="AB127" i="15"/>
  <c r="AC11" i="15"/>
  <c r="AB157" i="15"/>
  <c r="AC157" i="15" s="1"/>
  <c r="AC189" i="15"/>
  <c r="AC151" i="15"/>
  <c r="AB152" i="15"/>
  <c r="AC152" i="15" s="1"/>
  <c r="AC75" i="15"/>
  <c r="AD75" i="15" s="1"/>
  <c r="AB191" i="15"/>
  <c r="AB176" i="15"/>
  <c r="AC98" i="15"/>
  <c r="AD98" i="15" s="1"/>
  <c r="AB130" i="15"/>
  <c r="AC130" i="15" s="1"/>
  <c r="AA124" i="15"/>
  <c r="AB206" i="15"/>
  <c r="AB113" i="15"/>
  <c r="AC113" i="15" s="1"/>
  <c r="AB107" i="15"/>
  <c r="AC79" i="15"/>
  <c r="AB42" i="15"/>
  <c r="AC42" i="15" s="1"/>
  <c r="AB115" i="15"/>
  <c r="AB62" i="15"/>
  <c r="AC19" i="15"/>
  <c r="AD19" i="15" s="1"/>
  <c r="AB13" i="15"/>
  <c r="AB53" i="15"/>
  <c r="AB20" i="15"/>
  <c r="AC20" i="15" s="1"/>
  <c r="AB166" i="15"/>
  <c r="AB184" i="15"/>
  <c r="AC184" i="15" s="1"/>
  <c r="AB210" i="15"/>
  <c r="AC59" i="15"/>
  <c r="AD59" i="15" s="1"/>
  <c r="AC178" i="15"/>
  <c r="AD178" i="15" s="1"/>
  <c r="AC119" i="15"/>
  <c r="AD119" i="15" s="1"/>
  <c r="AB208" i="15"/>
  <c r="AB118" i="15"/>
  <c r="AB209" i="15"/>
  <c r="AB15" i="15"/>
  <c r="AB188" i="15"/>
  <c r="AC188" i="15" s="1"/>
  <c r="U3" i="15"/>
  <c r="AC58" i="15"/>
  <c r="AD219" i="15"/>
  <c r="AB73" i="15"/>
  <c r="AB23" i="15"/>
  <c r="AC48" i="15"/>
  <c r="AB87" i="15"/>
  <c r="AB105" i="15"/>
  <c r="AB95" i="15"/>
  <c r="AC150" i="15"/>
  <c r="AC43" i="15"/>
  <c r="AB34" i="15"/>
  <c r="AC24" i="15"/>
  <c r="AA8" i="15"/>
  <c r="AB70" i="15"/>
  <c r="AC33" i="15"/>
  <c r="AC40" i="15"/>
  <c r="AC162" i="15"/>
  <c r="AC18" i="15"/>
  <c r="AC38" i="15"/>
  <c r="AC78" i="15"/>
  <c r="AC93" i="15"/>
  <c r="AB108" i="15"/>
  <c r="AB138" i="15"/>
  <c r="AB222" i="15"/>
  <c r="AB252" i="15"/>
  <c r="AC117" i="15"/>
  <c r="AD14" i="15"/>
  <c r="AB158" i="15"/>
  <c r="AC168" i="15"/>
  <c r="AC177" i="15"/>
  <c r="AC110" i="15"/>
  <c r="AB161" i="15"/>
  <c r="AB182" i="15"/>
  <c r="AC146" i="15"/>
  <c r="AB207" i="15"/>
  <c r="AB29" i="15"/>
  <c r="D16" i="16"/>
  <c r="AB46" i="15" l="1"/>
  <c r="AC46" i="15" s="1"/>
  <c r="AD214" i="15"/>
  <c r="AC17" i="15"/>
  <c r="J6" i="18"/>
  <c r="AC16" i="15"/>
  <c r="AC111" i="15"/>
  <c r="AB88" i="15"/>
  <c r="AB193" i="15"/>
  <c r="AC193" i="15" s="1"/>
  <c r="AB82" i="15"/>
  <c r="AC26" i="15"/>
  <c r="AA90" i="15"/>
  <c r="AB90" i="15" s="1"/>
  <c r="AB112" i="15"/>
  <c r="AB49" i="15"/>
  <c r="AC49" i="15" s="1"/>
  <c r="AD197" i="15"/>
  <c r="AC103" i="15"/>
  <c r="AA175" i="15"/>
  <c r="AB175" i="15" s="1"/>
  <c r="AB32" i="15"/>
  <c r="AA102" i="15"/>
  <c r="AB89" i="15"/>
  <c r="AA120" i="15"/>
  <c r="AA245" i="15"/>
  <c r="AA244" i="15"/>
  <c r="AA225" i="15"/>
  <c r="AB225" i="15" s="1"/>
  <c r="AA131" i="15"/>
  <c r="AA129" i="15"/>
  <c r="AA50" i="15"/>
  <c r="AA229" i="15"/>
  <c r="AC235" i="15"/>
  <c r="AB116" i="15"/>
  <c r="AB246" i="15"/>
  <c r="AA240" i="15"/>
  <c r="AB215" i="15"/>
  <c r="AC30" i="15"/>
  <c r="AD30" i="15" s="1"/>
  <c r="AA136" i="15"/>
  <c r="AB205" i="15"/>
  <c r="AB200" i="15"/>
  <c r="AB137" i="15"/>
  <c r="AA135" i="15"/>
  <c r="AA99" i="15"/>
  <c r="AA61" i="15"/>
  <c r="AD81" i="15"/>
  <c r="AA100" i="15"/>
  <c r="AC139" i="15"/>
  <c r="AA94" i="15"/>
  <c r="AB167" i="15"/>
  <c r="AA96" i="15"/>
  <c r="AB140" i="15"/>
  <c r="AB187" i="15"/>
  <c r="AB41" i="15"/>
  <c r="AB234" i="15"/>
  <c r="AB39" i="15"/>
  <c r="AB56" i="15"/>
  <c r="AB153" i="15"/>
  <c r="AB160" i="15"/>
  <c r="AB171" i="15"/>
  <c r="AC170" i="15"/>
  <c r="AD170" i="15" s="1"/>
  <c r="AA243" i="15"/>
  <c r="AA57" i="15"/>
  <c r="AB183" i="15"/>
  <c r="AB156" i="15"/>
  <c r="AD83" i="15"/>
  <c r="AA236" i="15"/>
  <c r="AB44" i="15"/>
  <c r="AC44" i="15" s="1"/>
  <c r="AB106" i="15"/>
  <c r="AB169" i="15"/>
  <c r="AC169" i="15" s="1"/>
  <c r="AC141" i="15"/>
  <c r="AD141" i="15" s="1"/>
  <c r="AB233" i="15"/>
  <c r="AB144" i="15"/>
  <c r="AB223" i="15"/>
  <c r="AB80" i="15"/>
  <c r="AA21" i="15"/>
  <c r="AB21" i="15" s="1"/>
  <c r="AA163" i="15"/>
  <c r="AA74" i="15"/>
  <c r="AC253" i="15"/>
  <c r="AB247" i="15"/>
  <c r="AB114" i="15"/>
  <c r="AB68" i="15"/>
  <c r="AA9" i="15"/>
  <c r="AC51" i="15"/>
  <c r="AD51" i="15" s="1"/>
  <c r="AB60" i="15"/>
  <c r="AA126" i="15"/>
  <c r="AB204" i="15"/>
  <c r="AB10" i="15"/>
  <c r="AB250" i="15"/>
  <c r="AA237" i="15"/>
  <c r="AB85" i="15"/>
  <c r="AC85" i="15" s="1"/>
  <c r="AD179" i="15"/>
  <c r="AA45" i="15"/>
  <c r="AB230" i="15"/>
  <c r="AB231" i="15"/>
  <c r="AC165" i="15"/>
  <c r="AD165" i="15" s="1"/>
  <c r="AA63" i="15"/>
  <c r="AB63" i="15" s="1"/>
  <c r="AB202" i="15"/>
  <c r="AC12" i="15"/>
  <c r="AD12" i="15" s="1"/>
  <c r="AC76" i="15"/>
  <c r="AA242" i="15"/>
  <c r="AB224" i="15"/>
  <c r="AB239" i="15"/>
  <c r="AC36" i="15"/>
  <c r="AC64" i="15"/>
  <c r="AD64" i="15" s="1"/>
  <c r="AC35" i="15"/>
  <c r="AB249" i="15"/>
  <c r="AC254" i="15"/>
  <c r="AA84" i="15"/>
  <c r="AB86" i="15"/>
  <c r="AC221" i="15"/>
  <c r="AB194" i="15"/>
  <c r="AB248" i="15"/>
  <c r="AC248" i="15" s="1"/>
  <c r="AC128" i="15"/>
  <c r="AB238" i="15"/>
  <c r="AA196" i="15"/>
  <c r="AC132" i="15"/>
  <c r="AB192" i="15"/>
  <c r="AB241" i="15"/>
  <c r="AC199" i="15"/>
  <c r="AD257" i="15"/>
  <c r="AC209" i="15"/>
  <c r="AB232" i="15"/>
  <c r="AC203" i="15"/>
  <c r="AD227" i="15"/>
  <c r="AC210" i="15"/>
  <c r="AC220" i="15"/>
  <c r="AD91" i="15"/>
  <c r="AC28" i="15"/>
  <c r="AB77" i="15"/>
  <c r="AA67" i="15"/>
  <c r="AB256" i="15"/>
  <c r="AB228" i="15"/>
  <c r="AB212" i="15"/>
  <c r="AC195" i="15"/>
  <c r="AD109" i="15"/>
  <c r="AB211" i="15"/>
  <c r="AB159" i="15"/>
  <c r="AC159" i="15" s="1"/>
  <c r="AC25" i="15"/>
  <c r="AC172" i="15"/>
  <c r="AC92" i="15"/>
  <c r="AC251" i="15"/>
  <c r="AC145" i="15"/>
  <c r="AD145" i="15" s="1"/>
  <c r="AD72" i="15"/>
  <c r="AD121" i="15"/>
  <c r="AD104" i="15"/>
  <c r="AB201" i="15"/>
  <c r="AB155" i="15"/>
  <c r="AC155" i="15" s="1"/>
  <c r="AD185" i="15"/>
  <c r="AC66" i="15"/>
  <c r="AD101" i="15"/>
  <c r="AD181" i="15"/>
  <c r="AC122" i="15"/>
  <c r="AC22" i="15"/>
  <c r="AD22" i="15" s="1"/>
  <c r="AC166" i="15"/>
  <c r="AD174" i="15"/>
  <c r="AC216" i="15"/>
  <c r="AD125" i="15"/>
  <c r="AC173" i="15"/>
  <c r="AC143" i="15"/>
  <c r="AD143" i="15" s="1"/>
  <c r="AC164" i="15"/>
  <c r="AD123" i="15"/>
  <c r="AC97" i="15"/>
  <c r="AD97" i="15" s="1"/>
  <c r="AD154" i="15"/>
  <c r="AC255" i="15"/>
  <c r="AC206" i="15"/>
  <c r="AC176" i="15"/>
  <c r="AD11" i="15"/>
  <c r="AD151" i="15"/>
  <c r="AC127" i="15"/>
  <c r="AD189" i="15"/>
  <c r="AC191" i="15"/>
  <c r="AC13" i="15"/>
  <c r="AC133" i="15"/>
  <c r="AD133" i="15" s="1"/>
  <c r="AC118" i="15"/>
  <c r="AD31" i="15"/>
  <c r="AD55" i="15"/>
  <c r="AB124" i="15"/>
  <c r="AC124" i="15" s="1"/>
  <c r="AD79" i="15"/>
  <c r="AC15" i="15"/>
  <c r="AD15" i="15" s="1"/>
  <c r="AC107" i="15"/>
  <c r="AD107" i="15" s="1"/>
  <c r="AC53" i="15"/>
  <c r="AD42" i="15"/>
  <c r="AC62" i="15"/>
  <c r="AC34" i="15"/>
  <c r="AC115" i="15"/>
  <c r="AD184" i="15"/>
  <c r="AD20" i="15"/>
  <c r="AC23" i="15"/>
  <c r="AD23" i="15" s="1"/>
  <c r="AD93" i="15"/>
  <c r="AD38" i="15"/>
  <c r="AC208" i="15"/>
  <c r="AC73" i="15"/>
  <c r="AD73" i="15" s="1"/>
  <c r="AC222" i="15"/>
  <c r="AD18" i="15"/>
  <c r="AD146" i="15"/>
  <c r="AD58" i="15"/>
  <c r="AD142" i="15"/>
  <c r="AC207" i="15"/>
  <c r="AC182" i="15"/>
  <c r="AC161" i="15"/>
  <c r="AD110" i="15"/>
  <c r="AD177" i="15"/>
  <c r="AD157" i="15"/>
  <c r="AD168" i="15"/>
  <c r="AC158" i="15"/>
  <c r="AD117" i="15"/>
  <c r="AC252" i="15"/>
  <c r="AC138" i="15"/>
  <c r="AC108" i="15"/>
  <c r="AD78" i="15"/>
  <c r="AD162" i="15"/>
  <c r="AD40" i="15"/>
  <c r="AD33" i="15"/>
  <c r="AC70" i="15"/>
  <c r="AB8" i="15"/>
  <c r="AD24" i="15"/>
  <c r="AD43" i="15"/>
  <c r="AD150" i="15"/>
  <c r="AC95" i="15"/>
  <c r="AC105" i="15"/>
  <c r="AC87" i="15"/>
  <c r="AD48" i="15"/>
  <c r="AD188" i="15"/>
  <c r="AD152" i="15"/>
  <c r="AD130" i="15"/>
  <c r="AD113" i="15"/>
  <c r="AC65" i="15"/>
  <c r="AD186" i="15"/>
  <c r="AC29" i="15"/>
  <c r="E16" i="16"/>
  <c r="F16" i="16" s="1"/>
  <c r="AD46" i="15" l="1"/>
  <c r="AD17" i="15"/>
  <c r="AD235" i="15"/>
  <c r="AD16" i="15"/>
  <c r="AD111" i="15"/>
  <c r="AC88" i="15"/>
  <c r="AD88" i="15" s="1"/>
  <c r="AC82" i="15"/>
  <c r="AD82" i="15" s="1"/>
  <c r="AD26" i="15"/>
  <c r="AC90" i="15"/>
  <c r="AC112" i="15"/>
  <c r="AD103" i="15"/>
  <c r="AD49" i="15"/>
  <c r="AD203" i="15"/>
  <c r="AB120" i="15"/>
  <c r="AC120" i="15" s="1"/>
  <c r="AC32" i="15"/>
  <c r="AB102" i="15"/>
  <c r="K6" i="18"/>
  <c r="AC89" i="15"/>
  <c r="AC175" i="15"/>
  <c r="AB245" i="15"/>
  <c r="AB244" i="15"/>
  <c r="AC225" i="15"/>
  <c r="AB131" i="15"/>
  <c r="AB129" i="15"/>
  <c r="AB50" i="15"/>
  <c r="AB229" i="15"/>
  <c r="AC116" i="15"/>
  <c r="AD116" i="15" s="1"/>
  <c r="AD209" i="15"/>
  <c r="AD210" i="15"/>
  <c r="AD251" i="15"/>
  <c r="AD199" i="15"/>
  <c r="AC246" i="15"/>
  <c r="AC215" i="15"/>
  <c r="AB243" i="15"/>
  <c r="AB240" i="15"/>
  <c r="AC137" i="15"/>
  <c r="AB136" i="15"/>
  <c r="AC136" i="15" s="1"/>
  <c r="AB57" i="15"/>
  <c r="AB236" i="15"/>
  <c r="AC236" i="15" s="1"/>
  <c r="AC200" i="15"/>
  <c r="AC205" i="15"/>
  <c r="AC41" i="15"/>
  <c r="AB135" i="15"/>
  <c r="AB99" i="15"/>
  <c r="AB61" i="15"/>
  <c r="AC61" i="15" s="1"/>
  <c r="AC140" i="15"/>
  <c r="AC156" i="15"/>
  <c r="AB100" i="15"/>
  <c r="AD139" i="15"/>
  <c r="AB94" i="15"/>
  <c r="AC94" i="15" s="1"/>
  <c r="AC187" i="15"/>
  <c r="AB96" i="15"/>
  <c r="AC96" i="15" s="1"/>
  <c r="AC167" i="15"/>
  <c r="AC39" i="15"/>
  <c r="AC56" i="15"/>
  <c r="AD56" i="15" s="1"/>
  <c r="AC234" i="15"/>
  <c r="AC153" i="15"/>
  <c r="AC160" i="15"/>
  <c r="AC171" i="15"/>
  <c r="AD171" i="15" s="1"/>
  <c r="AC80" i="15"/>
  <c r="AD80" i="15" s="1"/>
  <c r="AC60" i="15"/>
  <c r="AB163" i="15"/>
  <c r="AC144" i="15"/>
  <c r="AD144" i="15" s="1"/>
  <c r="AC250" i="15"/>
  <c r="AB126" i="15"/>
  <c r="AC126" i="15" s="1"/>
  <c r="AD169" i="15"/>
  <c r="AC183" i="15"/>
  <c r="AD44" i="15"/>
  <c r="AC114" i="15"/>
  <c r="AD114" i="15" s="1"/>
  <c r="AB74" i="15"/>
  <c r="AC74" i="15" s="1"/>
  <c r="AC106" i="15"/>
  <c r="AC233" i="15"/>
  <c r="AC223" i="15"/>
  <c r="AD223" i="15" s="1"/>
  <c r="AB9" i="15"/>
  <c r="AC204" i="15"/>
  <c r="AC247" i="15"/>
  <c r="AC21" i="15"/>
  <c r="AD21" i="15" s="1"/>
  <c r="AC230" i="15"/>
  <c r="AD253" i="15"/>
  <c r="AB237" i="15"/>
  <c r="AC68" i="15"/>
  <c r="AC10" i="15"/>
  <c r="AD10" i="15" s="1"/>
  <c r="AC231" i="15"/>
  <c r="AB45" i="15"/>
  <c r="AB196" i="15"/>
  <c r="AC86" i="15"/>
  <c r="AD86" i="15" s="1"/>
  <c r="AD35" i="15"/>
  <c r="AC249" i="15"/>
  <c r="AD128" i="15"/>
  <c r="AC192" i="15"/>
  <c r="AC63" i="15"/>
  <c r="AD63" i="15" s="1"/>
  <c r="AC229" i="15"/>
  <c r="AC239" i="15"/>
  <c r="AB84" i="15"/>
  <c r="AC202" i="15"/>
  <c r="AD221" i="15"/>
  <c r="AD76" i="15"/>
  <c r="AB242" i="15"/>
  <c r="AC194" i="15"/>
  <c r="AC224" i="15"/>
  <c r="AD36" i="15"/>
  <c r="AD254" i="15"/>
  <c r="AC238" i="15"/>
  <c r="AC212" i="15"/>
  <c r="AD132" i="15"/>
  <c r="AD195" i="15"/>
  <c r="AC241" i="15"/>
  <c r="AD222" i="15"/>
  <c r="AC232" i="15"/>
  <c r="AD248" i="15"/>
  <c r="AD220" i="15"/>
  <c r="AD28" i="15"/>
  <c r="AC77" i="15"/>
  <c r="AB67" i="15"/>
  <c r="AC256" i="15"/>
  <c r="AC228" i="15"/>
  <c r="AD193" i="15"/>
  <c r="AC211" i="15"/>
  <c r="AD25" i="15"/>
  <c r="AD172" i="15"/>
  <c r="AD92" i="15"/>
  <c r="AD87" i="15"/>
  <c r="AC201" i="15"/>
  <c r="AD66" i="15"/>
  <c r="AD166" i="15"/>
  <c r="AD122" i="15"/>
  <c r="AD191" i="15"/>
  <c r="AD164" i="15"/>
  <c r="AD216" i="15"/>
  <c r="AD206" i="15"/>
  <c r="AD173" i="15"/>
  <c r="AD255" i="15"/>
  <c r="AD62" i="15"/>
  <c r="AD127" i="15"/>
  <c r="AD176" i="15"/>
  <c r="AD13" i="15"/>
  <c r="AD118" i="15"/>
  <c r="AD34" i="15"/>
  <c r="AD155" i="15"/>
  <c r="AD124" i="15"/>
  <c r="AD53" i="15"/>
  <c r="AD85" i="15"/>
  <c r="AD159" i="15"/>
  <c r="AD115" i="15"/>
  <c r="AD207" i="15"/>
  <c r="AD208" i="15"/>
  <c r="AD29" i="15"/>
  <c r="AD65" i="15"/>
  <c r="AD105" i="15"/>
  <c r="AD95" i="15"/>
  <c r="AC8" i="15"/>
  <c r="AD70" i="15"/>
  <c r="AD108" i="15"/>
  <c r="AD138" i="15"/>
  <c r="AD252" i="15"/>
  <c r="AD158" i="15"/>
  <c r="AD161" i="15"/>
  <c r="AD182" i="15"/>
  <c r="X5" i="15"/>
  <c r="AD90" i="15" l="1"/>
  <c r="AD112" i="15"/>
  <c r="AD120" i="15"/>
  <c r="AC131" i="15"/>
  <c r="AD32" i="15"/>
  <c r="AD225" i="15"/>
  <c r="L6" i="18"/>
  <c r="AC102" i="15"/>
  <c r="AD89" i="15"/>
  <c r="AD175" i="15"/>
  <c r="AC245" i="15"/>
  <c r="AC244" i="15"/>
  <c r="AC129" i="15"/>
  <c r="AC50" i="15"/>
  <c r="AD215" i="15"/>
  <c r="AD246" i="15"/>
  <c r="AC240" i="15"/>
  <c r="AD240" i="15" s="1"/>
  <c r="AC57" i="15"/>
  <c r="AC243" i="15"/>
  <c r="AD136" i="15"/>
  <c r="AD137" i="15"/>
  <c r="AD41" i="15"/>
  <c r="AD200" i="15"/>
  <c r="AD205" i="15"/>
  <c r="AD236" i="15"/>
  <c r="AD140" i="15"/>
  <c r="AD156" i="15"/>
  <c r="AC135" i="15"/>
  <c r="AC99" i="15"/>
  <c r="AD61" i="15"/>
  <c r="AD187" i="15"/>
  <c r="AC100" i="15"/>
  <c r="AD94" i="15"/>
  <c r="AD167" i="15"/>
  <c r="AD96" i="15"/>
  <c r="AD39" i="15"/>
  <c r="AD234" i="15"/>
  <c r="AD153" i="15"/>
  <c r="AD160" i="15"/>
  <c r="AD60" i="15"/>
  <c r="AD106" i="15"/>
  <c r="AD204" i="15"/>
  <c r="AC163" i="15"/>
  <c r="AD163" i="15" s="1"/>
  <c r="AD74" i="15"/>
  <c r="AD239" i="15"/>
  <c r="AD183" i="15"/>
  <c r="AD250" i="15"/>
  <c r="AC9" i="15"/>
  <c r="AD9" i="15" s="1"/>
  <c r="AD126" i="15"/>
  <c r="AD233" i="15"/>
  <c r="AD247" i="15"/>
  <c r="AD231" i="15"/>
  <c r="AD68" i="15"/>
  <c r="AC45" i="15"/>
  <c r="AD224" i="15"/>
  <c r="AD230" i="15"/>
  <c r="AC237" i="15"/>
  <c r="AD237" i="15" s="1"/>
  <c r="AC196" i="15"/>
  <c r="AD249" i="15"/>
  <c r="AC84" i="15"/>
  <c r="AD84" i="15" s="1"/>
  <c r="AD192" i="15"/>
  <c r="AD229" i="15"/>
  <c r="AD238" i="15"/>
  <c r="AD202" i="15"/>
  <c r="AD212" i="15"/>
  <c r="AD194" i="15"/>
  <c r="AC242" i="15"/>
  <c r="AD241" i="15"/>
  <c r="AD232" i="15"/>
  <c r="AD77" i="15"/>
  <c r="AC67" i="15"/>
  <c r="AD256" i="15"/>
  <c r="AD228" i="15"/>
  <c r="AD211" i="15"/>
  <c r="AD201" i="15"/>
  <c r="AD8" i="15"/>
  <c r="X258" i="15"/>
  <c r="AD131" i="15" l="1"/>
  <c r="M6" i="18"/>
  <c r="AD102" i="15"/>
  <c r="AD245" i="15"/>
  <c r="AD244" i="15"/>
  <c r="AD129" i="15"/>
  <c r="AD50" i="15"/>
  <c r="AD243" i="15"/>
  <c r="AD57" i="15"/>
  <c r="AD135" i="15"/>
  <c r="AD99" i="15"/>
  <c r="AD100" i="15"/>
  <c r="AD45" i="15"/>
  <c r="AD196" i="15"/>
  <c r="AD242" i="15"/>
  <c r="AD67" i="15"/>
  <c r="Z258" i="15"/>
  <c r="Y258" i="15"/>
  <c r="Z5" i="15"/>
  <c r="Y5" i="15"/>
  <c r="N6" i="18" l="1"/>
  <c r="AB258" i="15"/>
  <c r="AA258" i="15"/>
  <c r="AB5" i="15"/>
  <c r="AA5" i="15"/>
  <c r="AC5" i="15" l="1"/>
  <c r="AC258" i="15"/>
  <c r="AD258" i="15"/>
  <c r="AD5" i="15" l="1"/>
  <c r="B6" i="18"/>
  <c r="D1" i="18"/>
  <c r="G6" i="18" l="1"/>
  <c r="D112" i="21" l="1"/>
  <c r="C112" i="20"/>
  <c r="D118" i="15"/>
  <c r="I35" i="8"/>
  <c r="D140" i="21"/>
  <c r="C140" i="20"/>
  <c r="D146" i="15"/>
  <c r="C70" i="8"/>
  <c r="D2" i="21"/>
  <c r="C2" i="20"/>
  <c r="C9" i="8"/>
  <c r="D8" i="15"/>
  <c r="A6" i="18" s="1"/>
  <c r="C6" i="18" s="1"/>
  <c r="C136" i="20"/>
  <c r="D142" i="15"/>
  <c r="C66" i="8"/>
  <c r="AC1" i="14"/>
  <c r="C137" i="20"/>
  <c r="D143" i="15"/>
  <c r="C67" i="8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E3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</commentList>
</comments>
</file>

<file path=xl/sharedStrings.xml><?xml version="1.0" encoding="utf-8"?>
<sst xmlns="http://schemas.openxmlformats.org/spreadsheetml/2006/main" count="274" uniqueCount="201">
  <si>
    <t>N°</t>
  </si>
  <si>
    <t>NOM</t>
  </si>
  <si>
    <t>Prénom</t>
  </si>
  <si>
    <t>N° Tél.</t>
  </si>
  <si>
    <t xml:space="preserve">                             Liste des membres par ordre </t>
  </si>
  <si>
    <t xml:space="preserve">                                                                Liste des membres par ordre </t>
  </si>
  <si>
    <t>Totaux</t>
  </si>
  <si>
    <t>Nombre de casiers vides</t>
  </si>
  <si>
    <t>Nom:</t>
  </si>
  <si>
    <t>Signature:</t>
  </si>
  <si>
    <t>N° du casier puis valider
Montant de la somme valider</t>
  </si>
  <si>
    <t>Effacer tout : Ctrl + e</t>
  </si>
  <si>
    <t xml:space="preserve">  </t>
  </si>
  <si>
    <t>Colonne35</t>
  </si>
  <si>
    <t>Colonne31</t>
  </si>
  <si>
    <t>Colonne30</t>
  </si>
  <si>
    <t>Colonne29</t>
  </si>
  <si>
    <t>Colonne28</t>
  </si>
  <si>
    <t>Colonne27</t>
  </si>
  <si>
    <t>Colonne26</t>
  </si>
  <si>
    <t>Colonne25</t>
  </si>
  <si>
    <t>Colonne23</t>
  </si>
  <si>
    <t>Colonne22</t>
  </si>
  <si>
    <t>Colonne21</t>
  </si>
  <si>
    <t>Colonne20</t>
  </si>
  <si>
    <t>Colonne19</t>
  </si>
  <si>
    <t>Colonne15</t>
  </si>
  <si>
    <t>Colonne14</t>
  </si>
  <si>
    <t>Colonne13</t>
  </si>
  <si>
    <t>Colonne12</t>
  </si>
  <si>
    <t>Colonne11</t>
  </si>
  <si>
    <t>Colonne10</t>
  </si>
  <si>
    <t>Colonne9</t>
  </si>
  <si>
    <t>Colonne8</t>
  </si>
  <si>
    <t>Colonne7</t>
  </si>
  <si>
    <t>Colonne6</t>
  </si>
  <si>
    <t>Colonne5</t>
  </si>
  <si>
    <t>Colonne4</t>
  </si>
  <si>
    <t>Colonne3</t>
  </si>
  <si>
    <t>Colonne2</t>
  </si>
  <si>
    <t>Colonne1</t>
  </si>
  <si>
    <t>Nbr</t>
  </si>
  <si>
    <t>Tot à Remb</t>
  </si>
  <si>
    <t>nb</t>
  </si>
  <si>
    <t>total</t>
  </si>
  <si>
    <t>Prénoms</t>
  </si>
  <si>
    <t>NOMS</t>
  </si>
  <si>
    <t>Euro</t>
  </si>
  <si>
    <t>Euros</t>
  </si>
  <si>
    <t>TOTAL BANQUE</t>
  </si>
  <si>
    <t>NBRE AMENDES</t>
  </si>
  <si>
    <t>MONTANT AMENDES</t>
  </si>
  <si>
    <t>TOTAL A REMBOURSER</t>
  </si>
  <si>
    <t>decembre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</si>
  <si>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</si>
  <si>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</si>
  <si>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</si>
  <si>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</si>
  <si>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</si>
  <si>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</si>
  <si>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</si>
  <si>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</si>
  <si>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</si>
  <si>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</si>
  <si>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</si>
  <si>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N° Casiers</t>
  </si>
  <si>
    <t>Levée 1</t>
  </si>
  <si>
    <t>Levée 2</t>
  </si>
  <si>
    <t>Levée 3</t>
  </si>
  <si>
    <t>Levée 4</t>
  </si>
  <si>
    <t>Levée 5</t>
  </si>
  <si>
    <t>Levée 6</t>
  </si>
  <si>
    <t>Levée 7</t>
  </si>
  <si>
    <t>Levée 8</t>
  </si>
  <si>
    <t>Levée 9</t>
  </si>
  <si>
    <t>Levée 10</t>
  </si>
  <si>
    <t>Levée 11</t>
  </si>
  <si>
    <t>Nbr Levées</t>
  </si>
  <si>
    <t>Laisser base de données 
par ordre coissant casiers</t>
  </si>
  <si>
    <t>Colonne16</t>
  </si>
  <si>
    <t>Levée 12</t>
  </si>
  <si>
    <t>Epargne:</t>
  </si>
  <si>
    <t>Epargne</t>
  </si>
  <si>
    <t>Age:</t>
  </si>
  <si>
    <t>Par nom</t>
  </si>
  <si>
    <t>Par casier</t>
  </si>
  <si>
    <t>N° Tél.:</t>
  </si>
  <si>
    <t>Age</t>
  </si>
  <si>
    <t>Mail:</t>
  </si>
  <si>
    <t>Colonne232</t>
  </si>
  <si>
    <t>Tot à Remb.Esp.</t>
  </si>
  <si>
    <t>Nbr chèques</t>
  </si>
  <si>
    <t xml:space="preserve">            Nombre de membres :</t>
  </si>
  <si>
    <t xml:space="preserve">Mise a jour le </t>
  </si>
  <si>
    <t>Amende</t>
  </si>
  <si>
    <t>Membre</t>
  </si>
  <si>
    <t>depuis:</t>
  </si>
  <si>
    <t xml:space="preserve">                      Membre depuis:</t>
  </si>
  <si>
    <t>Mail :</t>
  </si>
  <si>
    <t xml:space="preserve">                                             </t>
  </si>
  <si>
    <t>Nbrs d'Amendes</t>
  </si>
  <si>
    <t>N° casier</t>
  </si>
  <si>
    <t>Total</t>
  </si>
  <si>
    <t xml:space="preserve">Nbr  </t>
  </si>
  <si>
    <t>Chèques</t>
  </si>
  <si>
    <t>Colonne17</t>
  </si>
  <si>
    <t>Par ordre alphabétique allez dans</t>
  </si>
  <si>
    <t>Base de données et trier</t>
  </si>
  <si>
    <t>Enregistrer de temps en temps votre saisie</t>
  </si>
  <si>
    <t>Nouvelle adhésion</t>
  </si>
  <si>
    <t>Remboursement par chèque:</t>
  </si>
  <si>
    <t>Remboursement en liquide  :</t>
  </si>
  <si>
    <r>
      <t xml:space="preserve">feuille versemement colonne W saisir </t>
    </r>
    <r>
      <rPr>
        <b/>
        <sz val="11"/>
        <color theme="1"/>
        <rFont val="Calibri"/>
        <family val="2"/>
        <scheme val="minor"/>
      </rPr>
      <t>= V…</t>
    </r>
  </si>
  <si>
    <r>
      <t>Saisir un</t>
    </r>
    <r>
      <rPr>
        <b/>
        <sz val="11"/>
        <color theme="1"/>
        <rFont val="Calibri"/>
        <family val="2"/>
        <scheme val="minor"/>
      </rPr>
      <t xml:space="preserve"> A</t>
    </r>
    <r>
      <rPr>
        <sz val="11"/>
        <color theme="1"/>
        <rFont val="Calibri"/>
        <family val="2"/>
        <scheme val="minor"/>
      </rPr>
      <t xml:space="preserve"> les mois précédents l'adhésion (pour enlever l'amande)</t>
    </r>
  </si>
  <si>
    <t>ne rien faire  laisser la cellule "W" vide</t>
  </si>
  <si>
    <t>épargnants</t>
  </si>
  <si>
    <t>Nres amendes</t>
  </si>
  <si>
    <t>Cotisations</t>
  </si>
  <si>
    <t>Chèque= fond rosé</t>
  </si>
  <si>
    <t>Total chèques</t>
  </si>
  <si>
    <t>Total liquide</t>
  </si>
  <si>
    <t>Total à remb.</t>
  </si>
  <si>
    <t>Casiers</t>
  </si>
  <si>
    <t>Sommes</t>
  </si>
  <si>
    <t>noms</t>
  </si>
  <si>
    <t>Espèce</t>
  </si>
  <si>
    <t>Nbr. chèques</t>
  </si>
  <si>
    <t>N° du chèque</t>
  </si>
  <si>
    <t xml:space="preserve">   Somme</t>
  </si>
  <si>
    <r>
      <t xml:space="preserve">Feuil </t>
    </r>
    <r>
      <rPr>
        <b/>
        <i/>
        <sz val="11"/>
        <color theme="1"/>
        <rFont val="Calibri"/>
        <family val="2"/>
        <scheme val="minor"/>
      </rPr>
      <t>"Base de données"</t>
    </r>
    <r>
      <rPr>
        <sz val="11"/>
        <color theme="1"/>
        <rFont val="Calibri"/>
        <family val="2"/>
        <scheme val="minor"/>
      </rPr>
      <t xml:space="preserve"> s"il faut rajouter des colonnes le faire à partir de AB</t>
    </r>
  </si>
  <si>
    <t>C'est juste si = à 0</t>
  </si>
  <si>
    <t>Imprimer les enveloppes</t>
  </si>
  <si>
    <t>Octobre</t>
  </si>
  <si>
    <t>Imprimer les dates de remboursement de l'année suivante ( sur feuilles cartonnées)</t>
  </si>
  <si>
    <t>Mettre à jour les chèques</t>
  </si>
  <si>
    <t xml:space="preserve">Imprimer levées sur les cartes </t>
  </si>
  <si>
    <t>Couper les cartes</t>
  </si>
  <si>
    <t>Novembre</t>
  </si>
  <si>
    <t>Imprimer les feuilles pour émarger</t>
  </si>
  <si>
    <t>Colonne18</t>
  </si>
  <si>
    <t>Colonne24</t>
  </si>
  <si>
    <t>Stéphan</t>
  </si>
  <si>
    <t>Positionner le curseur :</t>
  </si>
  <si>
    <t>cellule D1</t>
  </si>
  <si>
    <r>
      <t>Saisir le</t>
    </r>
    <r>
      <rPr>
        <b/>
        <sz val="11"/>
        <color theme="1"/>
        <rFont val="Calibri"/>
        <family val="2"/>
        <scheme val="minor"/>
      </rPr>
      <t xml:space="preserve"> "N°</t>
    </r>
    <r>
      <rPr>
        <sz val="11"/>
        <color theme="1"/>
        <rFont val="Calibri"/>
        <family val="2"/>
        <scheme val="minor"/>
      </rPr>
      <t xml:space="preserve"> du casier": </t>
    </r>
    <r>
      <rPr>
        <b/>
        <sz val="11"/>
        <color theme="1"/>
        <rFont val="Calibri"/>
        <family val="2"/>
        <scheme val="minor"/>
      </rPr>
      <t>"Entrée"</t>
    </r>
    <r>
      <rPr>
        <sz val="11"/>
        <color theme="1"/>
        <rFont val="Calibri"/>
        <family val="2"/>
        <scheme val="minor"/>
      </rPr>
      <t xml:space="preserve"> puis la</t>
    </r>
    <r>
      <rPr>
        <b/>
        <sz val="11"/>
        <color theme="1"/>
        <rFont val="Calibri"/>
        <family val="2"/>
        <scheme val="minor"/>
      </rPr>
      <t xml:space="preserve"> "</t>
    </r>
    <r>
      <rPr>
        <sz val="11"/>
        <color theme="1"/>
        <rFont val="Calibri"/>
        <family val="2"/>
        <scheme val="minor"/>
      </rPr>
      <t>somme"</t>
    </r>
    <r>
      <rPr>
        <b/>
        <sz val="11"/>
        <color theme="1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>et "Entrée"</t>
    </r>
  </si>
  <si>
    <t>Pour le mois en cours</t>
  </si>
  <si>
    <t>Chaque changement de mois:</t>
  </si>
  <si>
    <t>Renommer le classeur</t>
  </si>
  <si>
    <t>Effacer la levée dans la feuille encoder</t>
  </si>
  <si>
    <t>Oter la protection, puis aller dans la cellule AR2 pour modifier (= Versement! Colonne ?; ligne 5)</t>
  </si>
  <si>
    <t>Feuille "Chèques" mot de passe= "epargne"</t>
  </si>
  <si>
    <t>Noms</t>
  </si>
  <si>
    <t>Signature</t>
  </si>
  <si>
    <t>Nom</t>
  </si>
  <si>
    <t>Dates</t>
  </si>
  <si>
    <t>Ramener enveloppes, feuilles A4 et cartes chez Charlie</t>
  </si>
  <si>
    <t>Private Sub ToggleButton1_Click()</t>
  </si>
  <si>
    <t>Range("e6").Value = Range("e6").Value + 1</t>
  </si>
  <si>
    <t>End Sub</t>
  </si>
  <si>
    <t>Contôler N° 98</t>
  </si>
  <si>
    <t>e</t>
  </si>
  <si>
    <t>(Ctrl + E)</t>
  </si>
  <si>
    <t>??!!.</t>
  </si>
  <si>
    <t>E</t>
  </si>
  <si>
    <t>En contrôlant les colonnes "versements"</t>
  </si>
  <si>
    <t>MAYER  Mireille</t>
  </si>
  <si>
    <t xml:space="preserve">   moins de 3 mois</t>
  </si>
  <si>
    <t xml:space="preserve">   moins d'un an</t>
  </si>
  <si>
    <t>A</t>
  </si>
  <si>
    <t>Dépôt</t>
  </si>
  <si>
    <t>J-l</t>
  </si>
  <si>
    <t>Kremer</t>
  </si>
  <si>
    <t>Espèces</t>
  </si>
  <si>
    <t>Weber</t>
  </si>
  <si>
    <t>Casier N°145</t>
  </si>
  <si>
    <t xml:space="preserve">  Monnaies</t>
  </si>
  <si>
    <t>Définition des couleurs
(police et fond)</t>
  </si>
  <si>
    <t>Max saisies</t>
  </si>
  <si>
    <t>Saisies 21 à 30</t>
  </si>
  <si>
    <t>Dernière saisie effectuée</t>
  </si>
  <si>
    <t xml:space="preserve"> </t>
  </si>
  <si>
    <t>Déprotéger la feuille pour pouvoir modifier les paramètres</t>
  </si>
  <si>
    <t>En cas de modification des couleurs et/ou des maxis saisir -1 dans le compteur des saisies pour réinitialiser l'ensemble</t>
  </si>
  <si>
    <t>&lt;= Saisir -1 pour réinitialiser les couleurs des saisies de l'onglet "Encoder".
     Toute autre valeur saisie initilisera le compteur des saisies avec la vaeur saisie.</t>
  </si>
  <si>
    <t>Fichier original = fichier que tu veux actualiser.</t>
  </si>
  <si>
    <t>Copier le module [ConstVarOrdreDesSaisies] dans le fichier original</t>
  </si>
  <si>
    <t>Copier la feuille "Paramètres" dans le fichier original</t>
  </si>
  <si>
    <t xml:space="preserve">    </t>
  </si>
  <si>
    <t>A aprtir du module [ThisWorkbook]</t>
  </si>
  <si>
    <t xml:space="preserve">     </t>
  </si>
  <si>
    <t>A partir du module [Feuil9 (Encoder)]</t>
  </si>
  <si>
    <t xml:space="preserve">    =&gt; </t>
  </si>
  <si>
    <t>le glisser d'un classeur à l'autre dans la fenêtre "Explorateur de projets"</t>
  </si>
  <si>
    <t>Copier la procédure "Workbook_BeforeSave" et l'ajouter dans le fichier original.</t>
  </si>
  <si>
    <t>Copier toute la procédure "Workbook_open" et la coller dans le fichier original en écrasant la procédure existante.</t>
  </si>
  <si>
    <t>Dans le code de la procédure "Worksheet_Change" de ce module, rechercher le texte "DEBUT coloration" et copier le pavé compris entre "DEBUT coloration" et "FIN coloration" au même endroit dans le fichier original.</t>
  </si>
  <si>
    <t>Dans cette même procédure "Worksheet_Change" :</t>
  </si>
  <si>
    <t>- à la fin j'ai mis des lignes en commentaire sous la ligne "'Lignes à supprimer". Si elles sont présentes dans le fichier original, elles peuvent être supprimées.</t>
  </si>
  <si>
    <t>- J'ai réactivé la protection de la feuille (Voir le commentaire sous "DEBUT coloration").</t>
  </si>
  <si>
    <t>Déclaration des constantes et variables public utilisées pour le coloriage des cellules selon l'odre dans lequel elles sont saisies.</t>
  </si>
  <si>
    <t>cocher [créer une copie] dans la boîte dialogue "Déplacer ou copier ..."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</si>
</sst>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6" formatCode="#,##0\ &quot;€&quot;;[Red]\-#,##0\ &quot;€&quot;"/>
    <numFmt numFmtId="164" formatCode="@&quot;&quot;*."/>
    <numFmt numFmtId="165" formatCode="0#&quot; &quot;##&quot; &quot;##&quot; &quot;##&quot; &quot;##"/>
    <numFmt numFmtId="166" formatCode="&quot;N° &quot;0"/>
    <numFmt numFmtId="167" formatCode="@\.*."/>
    <numFmt numFmtId="168" formatCode="0&quot;&quot;*."/>
    <numFmt numFmtId="169" formatCode="#,##0\ &quot;€&quot;"/>
    <numFmt numFmtId="170" formatCode="&quot;Cotisation &quot;0&quot;€&quot;"/>
    <numFmt numFmtId="171" formatCode="[$-40C]d\ mmmm\ yyyy;@"/>
  </numFmts>
  <fonts count="5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4"/>
      <color rgb="FF0070C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4"/>
      <color rgb="FF0070C0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0"/>
      <color indexed="10"/>
      <name val="Arial"/>
      <family val="2"/>
    </font>
    <font>
      <sz val="9"/>
      <name val="Arial"/>
      <family val="2"/>
    </font>
    <font>
      <sz val="9"/>
      <color indexed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0"/>
      <color indexed="10"/>
      <name val="Arial"/>
      <family val="2"/>
    </font>
    <font>
      <sz val="11"/>
      <color rgb="FFFF0000"/>
      <name val="Calibri"/>
      <family val="2"/>
      <scheme val="minor"/>
    </font>
    <font>
      <sz val="10"/>
      <color rgb="FFFF0000"/>
      <name val="Arial"/>
      <family val="2"/>
    </font>
    <font>
      <sz val="9"/>
      <color rgb="FFFF0000"/>
      <name val="Arial"/>
      <family val="2"/>
    </font>
    <font>
      <sz val="8"/>
      <color rgb="FFFF0000"/>
      <name val="Arial"/>
      <family val="2"/>
    </font>
    <font>
      <sz val="14"/>
      <color theme="3"/>
      <name val="Calibri"/>
      <family val="2"/>
      <scheme val="minor"/>
    </font>
    <font>
      <sz val="14"/>
      <color theme="3" tint="0.39997558519241921"/>
      <name val="Calibri"/>
      <family val="2"/>
      <scheme val="minor"/>
    </font>
    <font>
      <sz val="8"/>
      <color theme="1"/>
      <name val="Arial"/>
      <family val="2"/>
    </font>
    <font>
      <sz val="10"/>
      <color theme="4"/>
      <name val="Arial"/>
      <family val="2"/>
    </font>
    <font>
      <sz val="9"/>
      <color theme="4"/>
      <name val="Arial"/>
      <family val="2"/>
    </font>
    <font>
      <b/>
      <sz val="8"/>
      <color theme="4"/>
      <name val="Arial"/>
      <family val="2"/>
    </font>
    <font>
      <sz val="8"/>
      <color theme="4"/>
      <name val="Arial"/>
      <family val="2"/>
    </font>
    <font>
      <sz val="10"/>
      <color theme="1"/>
      <name val="Arial"/>
      <family val="2"/>
    </font>
    <font>
      <b/>
      <sz val="10"/>
      <color rgb="FFFF0000"/>
      <name val="Arial"/>
      <family val="2"/>
    </font>
    <font>
      <sz val="8"/>
      <name val="Arial"/>
      <family val="2"/>
    </font>
    <font>
      <b/>
      <sz val="10"/>
      <color theme="4"/>
      <name val="Arial"/>
      <family val="2"/>
    </font>
    <font>
      <sz val="8"/>
      <name val="Arial"/>
      <family val="2"/>
    </font>
    <font>
      <sz val="10"/>
      <color theme="4"/>
      <name val="Arial"/>
      <family val="2"/>
    </font>
    <font>
      <u/>
      <sz val="11"/>
      <color rgb="FFFF0000"/>
      <name val="Calibri"/>
      <family val="2"/>
      <scheme val="minor"/>
    </font>
    <font>
      <b/>
      <sz val="9"/>
      <color indexed="81"/>
      <name val="Tahoma"/>
      <family val="2"/>
    </font>
    <font>
      <b/>
      <u/>
      <sz val="14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8"/>
      <color rgb="FFFF0000"/>
      <name val="Arial"/>
      <family val="2"/>
    </font>
    <font>
      <sz val="11"/>
      <color rgb="FF000000"/>
      <name val="Calibri"/>
      <family val="2"/>
    </font>
    <font>
      <b/>
      <u/>
      <sz val="14"/>
      <color rgb="FFFF0000"/>
      <name val="Calibri"/>
      <family val="2"/>
    </font>
    <font>
      <sz val="11"/>
      <color rgb="FF0070C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3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79995117038483843"/>
        <bgColor indexed="64"/>
      </patternFill>
    </fill>
    <fill>
      <patternFill patternType="solid">
        <fgColor theme="7" tint="0.39997558519241921"/>
        <bgColor indexed="64"/>
      </patternFill>
    </fill>
  </fills>
  <borders count="5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n">
        <color rgb="FFFF0000"/>
      </top>
      <bottom style="thin">
        <color rgb="FFFF0000"/>
      </bottom>
      <diagonal/>
    </border>
    <border>
      <left/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rgb="FFFF0000"/>
      </left>
      <right/>
      <top style="thick">
        <color rgb="FFFF0000"/>
      </top>
      <bottom style="thick">
        <color rgb="FFFF0000"/>
      </bottom>
      <diagonal/>
    </border>
    <border>
      <left/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14" fillId="0" borderId="0"/>
    <xf numFmtId="0" fontId="21" fillId="0" borderId="0"/>
  </cellStyleXfs>
  <cellXfs count="339">
    <xf numFmtId="0" fontId="0" fillId="0" borderId="0" xfId="0"/>
    <xf numFmtId="0" fontId="4" fillId="0" borderId="0" xfId="0" applyFont="1"/>
    <xf numFmtId="164" fontId="4" fillId="0" borderId="0" xfId="0" applyNumberFormat="1" applyFont="1"/>
    <xf numFmtId="0" fontId="4" fillId="0" borderId="3" xfId="0" applyFont="1" applyBorder="1" applyAlignment="1">
      <alignment horizontal="center"/>
    </xf>
    <xf numFmtId="0" fontId="0" fillId="0" borderId="0" xfId="0" applyAlignment="1">
      <alignment horizontal="centerContinuous"/>
    </xf>
    <xf numFmtId="164" fontId="4" fillId="0" borderId="0" xfId="0" applyNumberFormat="1" applyFont="1" applyAlignment="1">
      <alignment horizontal="centerContinuous"/>
    </xf>
    <xf numFmtId="0" fontId="0" fillId="0" borderId="4" xfId="0" applyBorder="1"/>
    <xf numFmtId="0" fontId="6" fillId="0" borderId="0" xfId="0" applyFont="1"/>
    <xf numFmtId="0" fontId="6" fillId="0" borderId="0" xfId="0" applyFont="1" applyAlignment="1">
      <alignment horizontal="center"/>
    </xf>
    <xf numFmtId="0" fontId="5" fillId="0" borderId="0" xfId="0" applyFont="1"/>
    <xf numFmtId="0" fontId="5" fillId="0" borderId="0" xfId="0" applyFont="1" applyAlignment="1">
      <alignment horizontal="center"/>
    </xf>
    <xf numFmtId="0" fontId="4" fillId="0" borderId="5" xfId="0" applyFont="1" applyBorder="1" applyAlignment="1">
      <alignment horizontal="center"/>
    </xf>
    <xf numFmtId="167" fontId="4" fillId="0" borderId="0" xfId="0" applyNumberFormat="1" applyFont="1"/>
    <xf numFmtId="165" fontId="6" fillId="0" borderId="0" xfId="0" applyNumberFormat="1" applyFont="1" applyAlignment="1">
      <alignment horizontal="left"/>
    </xf>
    <xf numFmtId="0" fontId="4" fillId="0" borderId="0" xfId="0" applyFont="1" applyAlignment="1">
      <alignment horizontal="center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7" fillId="0" borderId="0" xfId="0" quotePrefix="1" applyFont="1"/>
    <xf numFmtId="0" fontId="0" fillId="0" borderId="0" xfId="0" applyAlignment="1" applyProtection="1">
      <alignment vertical="center"/>
      <protection locked="0"/>
    </xf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2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168" fontId="0" fillId="0" borderId="9" xfId="0" applyNumberFormat="1" applyBorder="1" applyAlignment="1">
      <alignment horizontal="left" vertical="center"/>
    </xf>
    <xf numFmtId="0" fontId="0" fillId="0" borderId="0" xfId="0" applyAlignment="1">
      <alignment horizontal="left"/>
    </xf>
    <xf numFmtId="0" fontId="8" fillId="5" borderId="3" xfId="0" applyFont="1" applyFill="1" applyBorder="1" applyAlignment="1">
      <alignment horizontal="left" vertical="center"/>
    </xf>
    <xf numFmtId="0" fontId="8" fillId="5" borderId="3" xfId="0" applyFont="1" applyFill="1" applyBorder="1" applyAlignment="1">
      <alignment horizontal="center" vertical="center"/>
    </xf>
    <xf numFmtId="168" fontId="0" fillId="0" borderId="6" xfId="0" applyNumberFormat="1" applyBorder="1" applyAlignment="1">
      <alignment horizontal="left" vertical="center"/>
    </xf>
    <xf numFmtId="0" fontId="0" fillId="0" borderId="8" xfId="0" applyBorder="1" applyAlignment="1">
      <alignment horizontal="left" vertical="center"/>
    </xf>
    <xf numFmtId="168" fontId="0" fillId="0" borderId="8" xfId="0" applyNumberFormat="1" applyBorder="1" applyAlignment="1">
      <alignment horizontal="left" vertical="center"/>
    </xf>
    <xf numFmtId="0" fontId="0" fillId="0" borderId="0" xfId="0" applyAlignment="1">
      <alignment horizontal="left" vertical="center"/>
    </xf>
    <xf numFmtId="168" fontId="0" fillId="0" borderId="0" xfId="0" applyNumberFormat="1" applyAlignment="1">
      <alignment horizontal="left" vertical="center"/>
    </xf>
    <xf numFmtId="168" fontId="0" fillId="0" borderId="10" xfId="0" applyNumberFormat="1" applyBorder="1" applyAlignment="1">
      <alignment horizontal="left" vertical="center"/>
    </xf>
    <xf numFmtId="0" fontId="0" fillId="0" borderId="11" xfId="0" applyBorder="1" applyAlignment="1">
      <alignment horizontal="left" vertical="center"/>
    </xf>
    <xf numFmtId="168" fontId="0" fillId="0" borderId="11" xfId="0" applyNumberFormat="1" applyBorder="1" applyAlignment="1">
      <alignment horizontal="left" vertical="center"/>
    </xf>
    <xf numFmtId="0" fontId="0" fillId="7" borderId="7" xfId="0" applyFill="1" applyBorder="1" applyAlignment="1" applyProtection="1">
      <alignment horizontal="left" vertical="center"/>
      <protection locked="0"/>
    </xf>
    <xf numFmtId="0" fontId="14" fillId="0" borderId="0" xfId="1"/>
    <xf numFmtId="0" fontId="14" fillId="0" borderId="0" xfId="1" applyAlignment="1">
      <alignment horizontal="center"/>
    </xf>
    <xf numFmtId="0" fontId="14" fillId="8" borderId="0" xfId="1" applyFill="1"/>
    <xf numFmtId="0" fontId="14" fillId="9" borderId="0" xfId="1" applyFill="1" applyAlignment="1">
      <alignment horizontal="center"/>
    </xf>
    <xf numFmtId="0" fontId="15" fillId="9" borderId="0" xfId="1" applyFont="1" applyFill="1" applyAlignment="1">
      <alignment horizontal="center"/>
    </xf>
    <xf numFmtId="0" fontId="15" fillId="9" borderId="1" xfId="1" applyFont="1" applyFill="1" applyBorder="1" applyAlignment="1">
      <alignment horizontal="center"/>
    </xf>
    <xf numFmtId="0" fontId="14" fillId="0" borderId="1" xfId="1" applyBorder="1" applyAlignment="1">
      <alignment horizontal="center"/>
    </xf>
    <xf numFmtId="0" fontId="15" fillId="0" borderId="1" xfId="1" applyFont="1" applyBorder="1" applyAlignment="1">
      <alignment horizontal="center"/>
    </xf>
    <xf numFmtId="0" fontId="15" fillId="0" borderId="1" xfId="1" applyFont="1" applyBorder="1"/>
    <xf numFmtId="0" fontId="14" fillId="9" borderId="1" xfId="1" applyFill="1" applyBorder="1" applyAlignment="1">
      <alignment horizontal="center"/>
    </xf>
    <xf numFmtId="0" fontId="15" fillId="11" borderId="1" xfId="1" applyFont="1" applyFill="1" applyBorder="1" applyAlignment="1">
      <alignment horizontal="center"/>
    </xf>
    <xf numFmtId="0" fontId="15" fillId="10" borderId="3" xfId="1" applyFont="1" applyFill="1" applyBorder="1" applyAlignment="1">
      <alignment horizontal="center"/>
    </xf>
    <xf numFmtId="0" fontId="15" fillId="0" borderId="3" xfId="1" applyFont="1" applyBorder="1" applyAlignment="1">
      <alignment horizontal="center"/>
    </xf>
    <xf numFmtId="0" fontId="15" fillId="0" borderId="3" xfId="1" applyFont="1" applyBorder="1"/>
    <xf numFmtId="0" fontId="16" fillId="13" borderId="3" xfId="1" applyFont="1" applyFill="1" applyBorder="1" applyAlignment="1">
      <alignment horizontal="center"/>
    </xf>
    <xf numFmtId="0" fontId="17" fillId="13" borderId="3" xfId="1" applyFont="1" applyFill="1" applyBorder="1" applyAlignment="1">
      <alignment horizontal="center"/>
    </xf>
    <xf numFmtId="0" fontId="18" fillId="0" borderId="0" xfId="1" applyFont="1" applyAlignment="1">
      <alignment horizontal="center"/>
    </xf>
    <xf numFmtId="0" fontId="17" fillId="11" borderId="0" xfId="1" applyFont="1" applyFill="1" applyAlignment="1">
      <alignment horizontal="center"/>
    </xf>
    <xf numFmtId="0" fontId="19" fillId="0" borderId="0" xfId="1" applyFont="1" applyAlignment="1">
      <alignment horizontal="center"/>
    </xf>
    <xf numFmtId="17" fontId="19" fillId="0" borderId="0" xfId="1" applyNumberFormat="1" applyFont="1" applyAlignment="1">
      <alignment horizontal="center"/>
    </xf>
    <xf numFmtId="0" fontId="20" fillId="0" borderId="0" xfId="1" applyFont="1" applyAlignment="1">
      <alignment horizontal="center"/>
    </xf>
    <xf numFmtId="0" fontId="19" fillId="0" borderId="24" xfId="1" applyFont="1" applyBorder="1"/>
    <xf numFmtId="0" fontId="19" fillId="0" borderId="21" xfId="1" applyFont="1" applyBorder="1"/>
    <xf numFmtId="0" fontId="22" fillId="0" borderId="0" xfId="2" applyFont="1" applyAlignment="1">
      <alignment horizontal="center" vertical="center" wrapText="1"/>
    </xf>
    <xf numFmtId="0" fontId="23" fillId="0" borderId="0" xfId="2" applyFont="1" applyAlignment="1">
      <alignment horizontal="center"/>
    </xf>
    <xf numFmtId="0" fontId="23" fillId="0" borderId="0" xfId="2" applyFont="1"/>
    <xf numFmtId="6" fontId="23" fillId="0" borderId="0" xfId="2" applyNumberFormat="1" applyFont="1" applyAlignment="1">
      <alignment horizontal="center"/>
    </xf>
    <xf numFmtId="169" fontId="6" fillId="0" borderId="0" xfId="0" applyNumberFormat="1" applyFont="1" applyAlignment="1">
      <alignment horizontal="left"/>
    </xf>
    <xf numFmtId="0" fontId="26" fillId="0" borderId="0" xfId="1" applyFont="1"/>
    <xf numFmtId="0" fontId="27" fillId="0" borderId="0" xfId="1" applyFont="1" applyAlignment="1">
      <alignment horizontal="center"/>
    </xf>
    <xf numFmtId="0" fontId="26" fillId="12" borderId="1" xfId="1" applyFont="1" applyFill="1" applyBorder="1" applyAlignment="1">
      <alignment horizontal="center"/>
    </xf>
    <xf numFmtId="169" fontId="26" fillId="5" borderId="1" xfId="1" applyNumberFormat="1" applyFont="1" applyFill="1" applyBorder="1" applyAlignment="1">
      <alignment horizontal="center"/>
    </xf>
    <xf numFmtId="0" fontId="14" fillId="15" borderId="0" xfId="1" applyFill="1" applyAlignment="1">
      <alignment horizontal="center"/>
    </xf>
    <xf numFmtId="0" fontId="14" fillId="15" borderId="23" xfId="1" applyFill="1" applyBorder="1" applyAlignment="1">
      <alignment horizontal="center"/>
    </xf>
    <xf numFmtId="0" fontId="14" fillId="15" borderId="1" xfId="1" applyFill="1" applyBorder="1" applyAlignment="1">
      <alignment horizontal="center"/>
    </xf>
    <xf numFmtId="0" fontId="14" fillId="17" borderId="1" xfId="1" applyFill="1" applyBorder="1" applyAlignment="1">
      <alignment horizontal="center"/>
    </xf>
    <xf numFmtId="0" fontId="6" fillId="0" borderId="0" xfId="0" applyFont="1" applyAlignment="1">
      <alignment horizontal="left"/>
    </xf>
    <xf numFmtId="169" fontId="14" fillId="11" borderId="0" xfId="1" applyNumberFormat="1" applyFill="1" applyAlignment="1">
      <alignment horizontal="center"/>
    </xf>
    <xf numFmtId="170" fontId="14" fillId="11" borderId="0" xfId="1" applyNumberFormat="1" applyFill="1" applyAlignment="1">
      <alignment horizontal="center"/>
    </xf>
    <xf numFmtId="166" fontId="5" fillId="3" borderId="25" xfId="0" applyNumberFormat="1" applyFont="1" applyFill="1" applyBorder="1" applyAlignment="1">
      <alignment horizontal="center"/>
    </xf>
    <xf numFmtId="0" fontId="31" fillId="0" borderId="1" xfId="1" applyFont="1" applyBorder="1" applyAlignment="1">
      <alignment horizontal="center"/>
    </xf>
    <xf numFmtId="0" fontId="6" fillId="18" borderId="0" xfId="0" applyFont="1" applyFill="1"/>
    <xf numFmtId="0" fontId="30" fillId="18" borderId="0" xfId="0" applyFont="1" applyFill="1"/>
    <xf numFmtId="0" fontId="6" fillId="0" borderId="0" xfId="0" quotePrefix="1" applyFont="1" applyAlignment="1">
      <alignment horizontal="center"/>
    </xf>
    <xf numFmtId="0" fontId="11" fillId="0" borderId="0" xfId="0" applyFont="1"/>
    <xf numFmtId="0" fontId="4" fillId="7" borderId="0" xfId="0" applyFont="1" applyFill="1" applyAlignment="1">
      <alignment horizontal="center" vertical="center"/>
    </xf>
    <xf numFmtId="0" fontId="32" fillId="0" borderId="0" xfId="1" applyFont="1"/>
    <xf numFmtId="0" fontId="33" fillId="0" borderId="24" xfId="1" applyFont="1" applyBorder="1"/>
    <xf numFmtId="0" fontId="33" fillId="0" borderId="0" xfId="1" applyFont="1" applyAlignment="1">
      <alignment horizontal="center"/>
    </xf>
    <xf numFmtId="0" fontId="35" fillId="0" borderId="3" xfId="1" applyFont="1" applyBorder="1" applyAlignment="1">
      <alignment horizontal="left"/>
    </xf>
    <xf numFmtId="0" fontId="32" fillId="0" borderId="1" xfId="1" applyFont="1" applyBorder="1" applyAlignment="1">
      <alignment horizontal="center"/>
    </xf>
    <xf numFmtId="169" fontId="32" fillId="0" borderId="1" xfId="1" applyNumberFormat="1" applyFont="1" applyBorder="1" applyAlignment="1">
      <alignment horizontal="center"/>
    </xf>
    <xf numFmtId="0" fontId="14" fillId="0" borderId="0" xfId="1" applyAlignment="1">
      <alignment horizontal="right"/>
    </xf>
    <xf numFmtId="0" fontId="36" fillId="0" borderId="0" xfId="1" applyFont="1"/>
    <xf numFmtId="167" fontId="11" fillId="0" borderId="0" xfId="0" applyNumberFormat="1" applyFont="1" applyAlignment="1">
      <alignment horizontal="centerContinuous"/>
    </xf>
    <xf numFmtId="0" fontId="37" fillId="0" borderId="0" xfId="2" applyFont="1" applyAlignment="1">
      <alignment horizontal="center"/>
    </xf>
    <xf numFmtId="0" fontId="26" fillId="0" borderId="26" xfId="2" applyFont="1" applyBorder="1" applyAlignment="1">
      <alignment horizontal="left"/>
    </xf>
    <xf numFmtId="0" fontId="23" fillId="0" borderId="27" xfId="2" applyFont="1" applyBorder="1" applyAlignment="1">
      <alignment horizontal="center"/>
    </xf>
    <xf numFmtId="6" fontId="15" fillId="0" borderId="0" xfId="2" applyNumberFormat="1" applyFont="1"/>
    <xf numFmtId="6" fontId="23" fillId="0" borderId="0" xfId="2" applyNumberFormat="1" applyFont="1"/>
    <xf numFmtId="0" fontId="15" fillId="0" borderId="0" xfId="2" applyFont="1"/>
    <xf numFmtId="15" fontId="10" fillId="0" borderId="0" xfId="0" applyNumberFormat="1" applyFont="1" applyAlignment="1">
      <alignment horizontal="left"/>
    </xf>
    <xf numFmtId="169" fontId="14" fillId="9" borderId="1" xfId="1" applyNumberFormat="1" applyFill="1" applyBorder="1" applyAlignment="1">
      <alignment horizontal="center"/>
    </xf>
    <xf numFmtId="0" fontId="16" fillId="0" borderId="3" xfId="1" applyFont="1" applyBorder="1" applyAlignment="1">
      <alignment horizontal="left"/>
    </xf>
    <xf numFmtId="0" fontId="16" fillId="0" borderId="1" xfId="1" applyFont="1" applyBorder="1" applyAlignment="1">
      <alignment horizontal="left"/>
    </xf>
    <xf numFmtId="0" fontId="15" fillId="0" borderId="0" xfId="1" applyFont="1"/>
    <xf numFmtId="169" fontId="38" fillId="9" borderId="1" xfId="1" applyNumberFormat="1" applyFont="1" applyFill="1" applyBorder="1" applyAlignment="1">
      <alignment horizontal="center"/>
    </xf>
    <xf numFmtId="0" fontId="6" fillId="0" borderId="0" xfId="0" applyFont="1" applyAlignment="1">
      <alignment horizontal="right"/>
    </xf>
    <xf numFmtId="171" fontId="6" fillId="0" borderId="0" xfId="0" applyNumberFormat="1" applyFont="1" applyAlignment="1">
      <alignment horizontal="left"/>
    </xf>
    <xf numFmtId="0" fontId="15" fillId="0" borderId="4" xfId="1" applyFont="1" applyBorder="1" applyAlignment="1">
      <alignment horizontal="center"/>
    </xf>
    <xf numFmtId="0" fontId="15" fillId="0" borderId="0" xfId="1" applyFont="1" applyAlignment="1">
      <alignment horizontal="center"/>
    </xf>
    <xf numFmtId="0" fontId="22" fillId="0" borderId="1" xfId="2" applyFont="1" applyBorder="1" applyAlignment="1">
      <alignment horizontal="center" vertical="center" wrapText="1"/>
    </xf>
    <xf numFmtId="0" fontId="23" fillId="11" borderId="1" xfId="2" applyFont="1" applyFill="1" applyBorder="1" applyAlignment="1">
      <alignment horizontal="center"/>
    </xf>
    <xf numFmtId="169" fontId="23" fillId="14" borderId="1" xfId="2" applyNumberFormat="1" applyFont="1" applyFill="1" applyBorder="1" applyAlignment="1">
      <alignment horizontal="center"/>
    </xf>
    <xf numFmtId="0" fontId="23" fillId="7" borderId="1" xfId="2" applyFont="1" applyFill="1" applyBorder="1" applyAlignment="1">
      <alignment horizontal="center"/>
    </xf>
    <xf numFmtId="0" fontId="24" fillId="7" borderId="1" xfId="2" applyFont="1" applyFill="1" applyBorder="1" applyAlignment="1">
      <alignment horizontal="center"/>
    </xf>
    <xf numFmtId="169" fontId="23" fillId="5" borderId="1" xfId="2" applyNumberFormat="1" applyFont="1" applyFill="1" applyBorder="1" applyAlignment="1">
      <alignment horizontal="center"/>
    </xf>
    <xf numFmtId="0" fontId="8" fillId="0" borderId="0" xfId="0" applyFont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4" fillId="0" borderId="19" xfId="0" applyFont="1" applyBorder="1" applyAlignment="1">
      <alignment vertical="center"/>
    </xf>
    <xf numFmtId="0" fontId="0" fillId="0" borderId="30" xfId="0" applyBorder="1"/>
    <xf numFmtId="0" fontId="0" fillId="0" borderId="31" xfId="0" applyBorder="1"/>
    <xf numFmtId="0" fontId="10" fillId="7" borderId="7" xfId="0" applyFont="1" applyFill="1" applyBorder="1" applyAlignment="1" applyProtection="1">
      <alignment horizontal="center" vertical="center"/>
      <protection locked="0"/>
    </xf>
    <xf numFmtId="0" fontId="14" fillId="19" borderId="0" xfId="1" applyFill="1" applyAlignment="1">
      <alignment horizontal="center"/>
    </xf>
    <xf numFmtId="0" fontId="14" fillId="19" borderId="23" xfId="1" applyFill="1" applyBorder="1" applyAlignment="1">
      <alignment horizontal="center"/>
    </xf>
    <xf numFmtId="0" fontId="14" fillId="19" borderId="1" xfId="1" applyFill="1" applyBorder="1" applyAlignment="1">
      <alignment horizontal="center"/>
    </xf>
    <xf numFmtId="0" fontId="14" fillId="19" borderId="1" xfId="1" quotePrefix="1" applyFill="1" applyBorder="1" applyAlignment="1">
      <alignment horizontal="center"/>
    </xf>
    <xf numFmtId="0" fontId="14" fillId="7" borderId="0" xfId="1" applyFill="1" applyAlignment="1">
      <alignment horizontal="center"/>
    </xf>
    <xf numFmtId="0" fontId="14" fillId="7" borderId="23" xfId="1" applyFill="1" applyBorder="1" applyAlignment="1">
      <alignment horizontal="center"/>
    </xf>
    <xf numFmtId="0" fontId="14" fillId="7" borderId="1" xfId="1" applyFill="1" applyBorder="1" applyAlignment="1">
      <alignment horizontal="center"/>
    </xf>
    <xf numFmtId="0" fontId="14" fillId="7" borderId="1" xfId="1" quotePrefix="1" applyFill="1" applyBorder="1" applyAlignment="1">
      <alignment horizontal="center"/>
    </xf>
    <xf numFmtId="0" fontId="14" fillId="4" borderId="1" xfId="1" quotePrefix="1" applyFill="1" applyBorder="1" applyAlignment="1">
      <alignment horizontal="center"/>
    </xf>
    <xf numFmtId="0" fontId="14" fillId="4" borderId="1" xfId="1" applyFill="1" applyBorder="1" applyAlignment="1">
      <alignment horizontal="center"/>
    </xf>
    <xf numFmtId="0" fontId="14" fillId="4" borderId="23" xfId="1" applyFill="1" applyBorder="1" applyAlignment="1">
      <alignment horizontal="center"/>
    </xf>
    <xf numFmtId="0" fontId="14" fillId="4" borderId="0" xfId="1" applyFill="1" applyAlignment="1">
      <alignment horizontal="center"/>
    </xf>
    <xf numFmtId="0" fontId="14" fillId="20" borderId="23" xfId="1" applyFill="1" applyBorder="1" applyAlignment="1">
      <alignment horizontal="center"/>
    </xf>
    <xf numFmtId="0" fontId="14" fillId="15" borderId="1" xfId="1" quotePrefix="1" applyFill="1" applyBorder="1" applyAlignment="1">
      <alignment horizontal="center"/>
    </xf>
    <xf numFmtId="0" fontId="14" fillId="21" borderId="0" xfId="1" applyFill="1" applyAlignment="1">
      <alignment horizontal="center"/>
    </xf>
    <xf numFmtId="0" fontId="14" fillId="22" borderId="0" xfId="1" applyFill="1" applyAlignment="1">
      <alignment horizontal="center"/>
    </xf>
    <xf numFmtId="0" fontId="14" fillId="21" borderId="23" xfId="1" applyFill="1" applyBorder="1" applyAlignment="1">
      <alignment horizontal="center"/>
    </xf>
    <xf numFmtId="0" fontId="14" fillId="21" borderId="1" xfId="1" quotePrefix="1" applyFill="1" applyBorder="1" applyAlignment="1">
      <alignment horizontal="center"/>
    </xf>
    <xf numFmtId="0" fontId="14" fillId="21" borderId="1" xfId="1" applyFill="1" applyBorder="1" applyAlignment="1">
      <alignment horizontal="center"/>
    </xf>
    <xf numFmtId="0" fontId="14" fillId="22" borderId="23" xfId="1" applyFill="1" applyBorder="1" applyAlignment="1">
      <alignment horizontal="center"/>
    </xf>
    <xf numFmtId="0" fontId="14" fillId="22" borderId="1" xfId="1" quotePrefix="1" applyFill="1" applyBorder="1" applyAlignment="1">
      <alignment horizontal="center"/>
    </xf>
    <xf numFmtId="0" fontId="14" fillId="22" borderId="1" xfId="1" applyFill="1" applyBorder="1" applyAlignment="1">
      <alignment horizontal="center"/>
    </xf>
    <xf numFmtId="0" fontId="14" fillId="23" borderId="0" xfId="1" applyFill="1" applyAlignment="1">
      <alignment horizontal="center"/>
    </xf>
    <xf numFmtId="0" fontId="14" fillId="23" borderId="23" xfId="1" applyFill="1" applyBorder="1" applyAlignment="1">
      <alignment horizontal="center"/>
    </xf>
    <xf numFmtId="0" fontId="14" fillId="23" borderId="1" xfId="1" applyFill="1" applyBorder="1" applyAlignment="1">
      <alignment horizontal="center"/>
    </xf>
    <xf numFmtId="0" fontId="14" fillId="23" borderId="1" xfId="1" quotePrefix="1" applyFill="1" applyBorder="1" applyAlignment="1">
      <alignment horizontal="center"/>
    </xf>
    <xf numFmtId="0" fontId="0" fillId="7" borderId="7" xfId="0" applyFill="1" applyBorder="1" applyAlignment="1" applyProtection="1">
      <alignment horizontal="center" vertical="center"/>
      <protection locked="0"/>
    </xf>
    <xf numFmtId="0" fontId="14" fillId="16" borderId="22" xfId="1" applyFill="1" applyBorder="1" applyAlignment="1">
      <alignment horizontal="center"/>
    </xf>
    <xf numFmtId="0" fontId="19" fillId="0" borderId="13" xfId="1" applyFont="1" applyBorder="1"/>
    <xf numFmtId="0" fontId="38" fillId="11" borderId="1" xfId="1" applyFont="1" applyFill="1" applyBorder="1" applyAlignment="1">
      <alignment horizontal="center"/>
    </xf>
    <xf numFmtId="0" fontId="28" fillId="0" borderId="3" xfId="1" applyFont="1" applyBorder="1" applyAlignment="1">
      <alignment horizontal="center"/>
    </xf>
    <xf numFmtId="0" fontId="39" fillId="0" borderId="0" xfId="1" applyFont="1" applyAlignment="1">
      <alignment horizontal="left"/>
    </xf>
    <xf numFmtId="0" fontId="5" fillId="0" borderId="0" xfId="0" applyFont="1" applyAlignment="1">
      <alignment horizontal="centerContinuous"/>
    </xf>
    <xf numFmtId="0" fontId="3" fillId="0" borderId="3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2" borderId="0" xfId="0" applyFont="1" applyFill="1" applyAlignment="1">
      <alignment horizontal="centerContinuous"/>
    </xf>
    <xf numFmtId="0" fontId="5" fillId="0" borderId="0" xfId="0" applyFont="1" applyAlignment="1">
      <alignment horizontal="right"/>
    </xf>
    <xf numFmtId="0" fontId="4" fillId="0" borderId="0" xfId="0" applyFont="1" applyAlignment="1">
      <alignment horizontal="centerContinuous"/>
    </xf>
    <xf numFmtId="0" fontId="10" fillId="0" borderId="2" xfId="0" applyFont="1" applyBorder="1" applyAlignment="1">
      <alignment horizontal="left"/>
    </xf>
    <xf numFmtId="0" fontId="0" fillId="0" borderId="0" xfId="0" applyProtection="1">
      <protection locked="0"/>
    </xf>
    <xf numFmtId="0" fontId="25" fillId="0" borderId="0" xfId="0" applyFont="1" applyAlignment="1" applyProtection="1">
      <alignment horizontal="centerContinuous" vertical="center"/>
      <protection locked="0"/>
    </xf>
    <xf numFmtId="0" fontId="12" fillId="15" borderId="0" xfId="0" applyFont="1" applyFill="1" applyAlignment="1" applyProtection="1">
      <alignment vertical="center"/>
      <protection locked="0"/>
    </xf>
    <xf numFmtId="0" fontId="0" fillId="0" borderId="0" xfId="0" applyAlignment="1" applyProtection="1">
      <alignment horizontal="left"/>
      <protection locked="0"/>
    </xf>
    <xf numFmtId="0" fontId="4" fillId="7" borderId="0" xfId="0" applyFont="1" applyFill="1" applyAlignment="1">
      <alignment horizontal="center"/>
    </xf>
    <xf numFmtId="0" fontId="0" fillId="0" borderId="0" xfId="0" applyAlignment="1">
      <alignment horizontal="center"/>
    </xf>
    <xf numFmtId="168" fontId="0" fillId="6" borderId="6" xfId="0" applyNumberFormat="1" applyFill="1" applyBorder="1" applyAlignment="1">
      <alignment horizontal="left" vertical="center" indent="1"/>
    </xf>
    <xf numFmtId="168" fontId="0" fillId="6" borderId="8" xfId="0" applyNumberFormat="1" applyFill="1" applyBorder="1" applyAlignment="1">
      <alignment horizontal="left" vertical="center" indent="1"/>
    </xf>
    <xf numFmtId="168" fontId="0" fillId="0" borderId="9" xfId="0" applyNumberFormat="1" applyBorder="1" applyAlignment="1">
      <alignment horizontal="left" vertical="center" indent="1"/>
    </xf>
    <xf numFmtId="168" fontId="0" fillId="0" borderId="0" xfId="0" applyNumberFormat="1" applyAlignment="1">
      <alignment horizontal="left" vertical="center" indent="1"/>
    </xf>
    <xf numFmtId="168" fontId="0" fillId="6" borderId="9" xfId="0" applyNumberFormat="1" applyFill="1" applyBorder="1" applyAlignment="1">
      <alignment horizontal="left" vertical="center" indent="1"/>
    </xf>
    <xf numFmtId="168" fontId="0" fillId="6" borderId="0" xfId="0" applyNumberFormat="1" applyFill="1" applyAlignment="1">
      <alignment horizontal="left" vertical="center" indent="1"/>
    </xf>
    <xf numFmtId="168" fontId="0" fillId="6" borderId="10" xfId="0" applyNumberFormat="1" applyFill="1" applyBorder="1" applyAlignment="1">
      <alignment horizontal="left" vertical="center" indent="1"/>
    </xf>
    <xf numFmtId="168" fontId="0" fillId="6" borderId="11" xfId="0" applyNumberFormat="1" applyFill="1" applyBorder="1" applyAlignment="1">
      <alignment horizontal="left" vertical="center" indent="1"/>
    </xf>
    <xf numFmtId="168" fontId="0" fillId="0" borderId="11" xfId="0" applyNumberFormat="1" applyBorder="1" applyAlignment="1">
      <alignment horizontal="left" vertical="center" indent="1"/>
    </xf>
    <xf numFmtId="0" fontId="29" fillId="2" borderId="3" xfId="0" applyFont="1" applyFill="1" applyBorder="1" applyProtection="1">
      <protection locked="0" hidden="1"/>
    </xf>
    <xf numFmtId="0" fontId="6" fillId="2" borderId="3" xfId="0" applyFont="1" applyFill="1" applyBorder="1" applyAlignment="1" applyProtection="1">
      <alignment horizontal="center"/>
      <protection locked="0" hidden="1"/>
    </xf>
    <xf numFmtId="0" fontId="2" fillId="0" borderId="0" xfId="0" applyFont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6" fillId="0" borderId="5" xfId="0" applyFont="1" applyBorder="1" applyAlignment="1" applyProtection="1">
      <alignment horizontal="center"/>
      <protection locked="0"/>
    </xf>
    <xf numFmtId="0" fontId="2" fillId="0" borderId="0" xfId="0" applyFont="1" applyAlignment="1" applyProtection="1">
      <alignment horizontal="center"/>
      <protection hidden="1"/>
    </xf>
    <xf numFmtId="0" fontId="0" fillId="0" borderId="37" xfId="0" applyBorder="1" applyAlignment="1" applyProtection="1">
      <alignment horizontal="center"/>
      <protection hidden="1"/>
    </xf>
    <xf numFmtId="6" fontId="10" fillId="0" borderId="28" xfId="0" applyNumberFormat="1" applyFont="1" applyBorder="1" applyAlignment="1" applyProtection="1">
      <alignment horizontal="center"/>
      <protection hidden="1"/>
    </xf>
    <xf numFmtId="0" fontId="5" fillId="0" borderId="29" xfId="0" applyFont="1" applyBorder="1" applyAlignment="1" applyProtection="1">
      <alignment horizontal="center"/>
      <protection hidden="1"/>
    </xf>
    <xf numFmtId="0" fontId="8" fillId="0" borderId="0" xfId="0" applyFont="1" applyProtection="1">
      <protection locked="0"/>
    </xf>
    <xf numFmtId="0" fontId="0" fillId="2" borderId="0" xfId="0" applyFill="1"/>
    <xf numFmtId="0" fontId="44" fillId="2" borderId="0" xfId="0" applyFont="1" applyFill="1"/>
    <xf numFmtId="0" fontId="11" fillId="0" borderId="0" xfId="0" applyFont="1" applyAlignment="1" applyProtection="1">
      <alignment horizontal="center"/>
      <protection hidden="1"/>
    </xf>
    <xf numFmtId="0" fontId="17" fillId="7" borderId="1" xfId="2" quotePrefix="1" applyFont="1" applyFill="1" applyBorder="1" applyAlignment="1">
      <alignment horizontal="center"/>
    </xf>
    <xf numFmtId="0" fontId="16" fillId="11" borderId="0" xfId="1" applyFont="1" applyFill="1" applyAlignment="1">
      <alignment horizontal="center"/>
    </xf>
    <xf numFmtId="0" fontId="17" fillId="0" borderId="0" xfId="2" applyFont="1" applyAlignment="1">
      <alignment horizontal="center"/>
    </xf>
    <xf numFmtId="169" fontId="26" fillId="0" borderId="0" xfId="1" applyNumberFormat="1" applyFont="1"/>
    <xf numFmtId="0" fontId="0" fillId="9" borderId="0" xfId="1" applyFont="1" applyFill="1" applyAlignment="1">
      <alignment horizontal="center"/>
    </xf>
    <xf numFmtId="0" fontId="0" fillId="11" borderId="0" xfId="1" applyFont="1" applyFill="1" applyAlignment="1">
      <alignment horizontal="center"/>
    </xf>
    <xf numFmtId="0" fontId="0" fillId="13" borderId="3" xfId="1" applyFont="1" applyFill="1" applyBorder="1" applyAlignment="1">
      <alignment horizontal="center"/>
    </xf>
    <xf numFmtId="0" fontId="34" fillId="0" borderId="3" xfId="1" quotePrefix="1" applyFont="1" applyBorder="1" applyAlignment="1">
      <alignment horizontal="center"/>
    </xf>
    <xf numFmtId="0" fontId="17" fillId="25" borderId="0" xfId="1" applyFont="1" applyFill="1" applyAlignment="1">
      <alignment horizontal="centerContinuous"/>
    </xf>
    <xf numFmtId="0" fontId="14" fillId="25" borderId="0" xfId="1" applyFill="1" applyAlignment="1">
      <alignment horizontal="centerContinuous"/>
    </xf>
    <xf numFmtId="0" fontId="15" fillId="0" borderId="40" xfId="1" applyFont="1" applyBorder="1" applyAlignment="1">
      <alignment horizontal="center"/>
    </xf>
    <xf numFmtId="0" fontId="40" fillId="11" borderId="40" xfId="1" applyFont="1" applyFill="1" applyBorder="1" applyAlignment="1">
      <alignment horizontal="center"/>
    </xf>
    <xf numFmtId="0" fontId="40" fillId="9" borderId="40" xfId="1" applyFont="1" applyFill="1" applyBorder="1" applyAlignment="1">
      <alignment horizontal="center"/>
    </xf>
    <xf numFmtId="0" fontId="15" fillId="9" borderId="40" xfId="1" applyFont="1" applyFill="1" applyBorder="1" applyAlignment="1">
      <alignment horizontal="center"/>
    </xf>
    <xf numFmtId="169" fontId="14" fillId="9" borderId="40" xfId="1" applyNumberFormat="1" applyFill="1" applyBorder="1" applyAlignment="1">
      <alignment horizontal="center"/>
    </xf>
    <xf numFmtId="169" fontId="41" fillId="0" borderId="40" xfId="1" applyNumberFormat="1" applyFont="1" applyBorder="1" applyAlignment="1">
      <alignment horizontal="center"/>
    </xf>
    <xf numFmtId="0" fontId="14" fillId="7" borderId="40" xfId="1" quotePrefix="1" applyFill="1" applyBorder="1" applyAlignment="1">
      <alignment horizontal="center"/>
    </xf>
    <xf numFmtId="0" fontId="14" fillId="4" borderId="40" xfId="1" quotePrefix="1" applyFill="1" applyBorder="1" applyAlignment="1">
      <alignment horizontal="center"/>
    </xf>
    <xf numFmtId="0" fontId="14" fillId="19" borderId="40" xfId="1" quotePrefix="1" applyFill="1" applyBorder="1" applyAlignment="1">
      <alignment horizontal="center"/>
    </xf>
    <xf numFmtId="0" fontId="14" fillId="15" borderId="40" xfId="1" quotePrefix="1" applyFill="1" applyBorder="1" applyAlignment="1">
      <alignment horizontal="center"/>
    </xf>
    <xf numFmtId="0" fontId="14" fillId="21" borderId="40" xfId="1" quotePrefix="1" applyFill="1" applyBorder="1" applyAlignment="1">
      <alignment horizontal="center"/>
    </xf>
    <xf numFmtId="0" fontId="14" fillId="0" borderId="40" xfId="1" quotePrefix="1" applyBorder="1" applyAlignment="1">
      <alignment horizontal="center"/>
    </xf>
    <xf numFmtId="0" fontId="14" fillId="23" borderId="40" xfId="1" quotePrefix="1" applyFill="1" applyBorder="1" applyAlignment="1">
      <alignment horizontal="center"/>
    </xf>
    <xf numFmtId="0" fontId="17" fillId="0" borderId="3" xfId="1" applyFont="1" applyBorder="1" applyAlignment="1">
      <alignment horizontal="center"/>
    </xf>
    <xf numFmtId="169" fontId="17" fillId="0" borderId="3" xfId="1" applyNumberFormat="1" applyFont="1" applyBorder="1" applyAlignment="1">
      <alignment horizontal="center"/>
    </xf>
    <xf numFmtId="169" fontId="37" fillId="0" borderId="0" xfId="1" applyNumberFormat="1" applyFont="1" applyAlignment="1">
      <alignment horizontal="center"/>
    </xf>
    <xf numFmtId="169" fontId="37" fillId="0" borderId="3" xfId="1" applyNumberFormat="1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169" fontId="4" fillId="2" borderId="0" xfId="0" quotePrefix="1" applyNumberFormat="1" applyFont="1" applyFill="1" applyAlignment="1">
      <alignment horizontal="center"/>
    </xf>
    <xf numFmtId="0" fontId="4" fillId="0" borderId="41" xfId="0" applyFont="1" applyBorder="1" applyAlignment="1">
      <alignment horizontal="center"/>
    </xf>
    <xf numFmtId="0" fontId="4" fillId="0" borderId="42" xfId="0" applyFont="1" applyBorder="1" applyAlignment="1">
      <alignment horizontal="center"/>
    </xf>
    <xf numFmtId="0" fontId="4" fillId="0" borderId="43" xfId="0" applyFont="1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42" xfId="0" applyBorder="1"/>
    <xf numFmtId="0" fontId="0" fillId="0" borderId="43" xfId="0" applyBorder="1"/>
    <xf numFmtId="0" fontId="0" fillId="0" borderId="15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7" xfId="0" applyBorder="1" applyAlignment="1">
      <alignment horizontal="center"/>
    </xf>
    <xf numFmtId="0" fontId="10" fillId="0" borderId="0" xfId="0" applyFont="1"/>
    <xf numFmtId="0" fontId="25" fillId="0" borderId="0" xfId="0" applyFont="1"/>
    <xf numFmtId="0" fontId="16" fillId="0" borderId="1" xfId="1" applyFont="1" applyBorder="1" applyAlignment="1">
      <alignment horizontal="center"/>
    </xf>
    <xf numFmtId="0" fontId="16" fillId="0" borderId="40" xfId="1" applyFont="1" applyBorder="1" applyAlignment="1">
      <alignment horizontal="center"/>
    </xf>
    <xf numFmtId="169" fontId="0" fillId="0" borderId="0" xfId="0" applyNumberFormat="1" applyProtection="1">
      <protection locked="0"/>
    </xf>
    <xf numFmtId="0" fontId="4" fillId="0" borderId="0" xfId="0" applyFont="1" applyProtection="1">
      <protection locked="0"/>
    </xf>
    <xf numFmtId="0" fontId="10" fillId="0" borderId="0" xfId="0" applyFont="1" applyProtection="1">
      <protection locked="0"/>
    </xf>
    <xf numFmtId="0" fontId="42" fillId="0" borderId="0" xfId="0" applyFont="1" applyAlignment="1" applyProtection="1">
      <alignment horizontal="centerContinuous" vertical="center" wrapText="1"/>
      <protection locked="0"/>
    </xf>
    <xf numFmtId="0" fontId="4" fillId="2" borderId="3" xfId="0" applyFont="1" applyFill="1" applyBorder="1" applyAlignment="1" applyProtection="1">
      <alignment horizontal="center" vertical="center"/>
      <protection locked="0"/>
    </xf>
    <xf numFmtId="0" fontId="8" fillId="0" borderId="0" xfId="0" applyFont="1"/>
    <xf numFmtId="169" fontId="46" fillId="4" borderId="3" xfId="0" applyNumberFormat="1" applyFont="1" applyFill="1" applyBorder="1" applyAlignment="1">
      <alignment horizontal="center" vertical="center"/>
    </xf>
    <xf numFmtId="0" fontId="10" fillId="0" borderId="0" xfId="0" applyFont="1" applyAlignment="1">
      <alignment horizontal="center"/>
    </xf>
    <xf numFmtId="0" fontId="4" fillId="0" borderId="0" xfId="0" applyFont="1" applyAlignment="1">
      <alignment horizontal="right"/>
    </xf>
    <xf numFmtId="0" fontId="14" fillId="0" borderId="0" xfId="1" applyAlignment="1">
      <alignment horizontal="center" vertical="center"/>
    </xf>
    <xf numFmtId="0" fontId="37" fillId="0" borderId="0" xfId="1" applyFont="1" applyAlignment="1">
      <alignment horizontal="center" vertical="center"/>
    </xf>
    <xf numFmtId="0" fontId="10" fillId="0" borderId="44" xfId="0" applyFont="1" applyBorder="1" applyAlignment="1">
      <alignment horizontal="left"/>
    </xf>
    <xf numFmtId="164" fontId="10" fillId="0" borderId="8" xfId="0" applyNumberFormat="1" applyFont="1" applyBorder="1"/>
    <xf numFmtId="0" fontId="0" fillId="0" borderId="8" xfId="0" applyBorder="1"/>
    <xf numFmtId="0" fontId="10" fillId="0" borderId="7" xfId="0" applyFont="1" applyBorder="1" applyAlignment="1">
      <alignment horizontal="left"/>
    </xf>
    <xf numFmtId="164" fontId="10" fillId="0" borderId="8" xfId="0" applyNumberFormat="1" applyFont="1" applyBorder="1" applyProtection="1">
      <protection hidden="1"/>
    </xf>
    <xf numFmtId="0" fontId="0" fillId="0" borderId="13" xfId="0" applyBorder="1"/>
    <xf numFmtId="0" fontId="10" fillId="0" borderId="45" xfId="0" applyFont="1" applyBorder="1" applyAlignment="1">
      <alignment horizontal="left"/>
    </xf>
    <xf numFmtId="164" fontId="10" fillId="0" borderId="0" xfId="0" applyNumberFormat="1" applyFont="1"/>
    <xf numFmtId="0" fontId="0" fillId="0" borderId="46" xfId="0" applyBorder="1"/>
    <xf numFmtId="0" fontId="0" fillId="0" borderId="10" xfId="0" applyBorder="1"/>
    <xf numFmtId="167" fontId="4" fillId="0" borderId="11" xfId="0" applyNumberFormat="1" applyFont="1" applyBorder="1"/>
    <xf numFmtId="0" fontId="0" fillId="0" borderId="11" xfId="0" applyBorder="1"/>
    <xf numFmtId="0" fontId="0" fillId="0" borderId="14" xfId="0" applyBorder="1"/>
    <xf numFmtId="0" fontId="10" fillId="0" borderId="47" xfId="0" applyFont="1" applyBorder="1" applyAlignment="1">
      <alignment horizontal="left"/>
    </xf>
    <xf numFmtId="164" fontId="10" fillId="0" borderId="31" xfId="0" applyNumberFormat="1" applyFont="1" applyBorder="1"/>
    <xf numFmtId="0" fontId="10" fillId="0" borderId="48" xfId="0" applyFont="1" applyBorder="1" applyAlignment="1">
      <alignment horizontal="left"/>
    </xf>
    <xf numFmtId="0" fontId="0" fillId="0" borderId="49" xfId="0" applyBorder="1"/>
    <xf numFmtId="0" fontId="0" fillId="0" borderId="9" xfId="0" applyBorder="1"/>
    <xf numFmtId="0" fontId="0" fillId="27" borderId="6" xfId="0" applyFill="1" applyBorder="1"/>
    <xf numFmtId="0" fontId="0" fillId="27" borderId="8" xfId="0" applyFill="1" applyBorder="1"/>
    <xf numFmtId="0" fontId="0" fillId="27" borderId="8" xfId="0" applyFill="1" applyBorder="1" applyProtection="1">
      <protection locked="0"/>
    </xf>
    <xf numFmtId="0" fontId="0" fillId="27" borderId="13" xfId="0" applyFill="1" applyBorder="1" applyProtection="1">
      <protection locked="0"/>
    </xf>
    <xf numFmtId="0" fontId="0" fillId="27" borderId="10" xfId="0" applyFill="1" applyBorder="1"/>
    <xf numFmtId="0" fontId="0" fillId="27" borderId="11" xfId="0" applyFill="1" applyBorder="1"/>
    <xf numFmtId="0" fontId="0" fillId="27" borderId="11" xfId="0" applyFill="1" applyBorder="1" applyProtection="1">
      <protection locked="0"/>
    </xf>
    <xf numFmtId="0" fontId="0" fillId="27" borderId="14" xfId="0" applyFill="1" applyBorder="1" applyProtection="1">
      <protection locked="0"/>
    </xf>
    <xf numFmtId="0" fontId="47" fillId="0" borderId="0" xfId="0" applyFont="1"/>
    <xf numFmtId="0" fontId="15" fillId="0" borderId="2" xfId="1" applyFont="1" applyBorder="1" applyAlignment="1">
      <alignment horizontal="center"/>
    </xf>
    <xf numFmtId="0" fontId="16" fillId="0" borderId="2" xfId="1" applyFont="1" applyBorder="1" applyAlignment="1">
      <alignment horizontal="left"/>
    </xf>
    <xf numFmtId="0" fontId="15" fillId="0" borderId="2" xfId="1" applyFont="1" applyBorder="1"/>
    <xf numFmtId="0" fontId="16" fillId="0" borderId="2" xfId="1" applyFont="1" applyBorder="1" applyAlignment="1">
      <alignment horizontal="center"/>
    </xf>
    <xf numFmtId="0" fontId="17" fillId="0" borderId="21" xfId="1" applyFont="1" applyBorder="1" applyAlignment="1">
      <alignment horizontal="center"/>
    </xf>
    <xf numFmtId="0" fontId="14" fillId="0" borderId="24" xfId="1" applyBorder="1" applyAlignment="1">
      <alignment horizontal="center"/>
    </xf>
    <xf numFmtId="0" fontId="14" fillId="0" borderId="22" xfId="1" applyBorder="1" applyAlignment="1">
      <alignment horizontal="center"/>
    </xf>
    <xf numFmtId="0" fontId="37" fillId="0" borderId="24" xfId="1" applyFont="1" applyBorder="1" applyAlignment="1">
      <alignment horizontal="center"/>
    </xf>
    <xf numFmtId="0" fontId="48" fillId="0" borderId="1" xfId="1" applyFont="1" applyBorder="1" applyAlignment="1">
      <alignment horizontal="center"/>
    </xf>
    <xf numFmtId="0" fontId="48" fillId="0" borderId="40" xfId="1" applyFont="1" applyBorder="1" applyAlignment="1">
      <alignment horizontal="center"/>
    </xf>
    <xf numFmtId="0" fontId="37" fillId="9" borderId="0" xfId="1" applyFont="1" applyFill="1" applyAlignment="1">
      <alignment horizontal="center"/>
    </xf>
    <xf numFmtId="0" fontId="37" fillId="0" borderId="0" xfId="1" applyFont="1"/>
    <xf numFmtId="0" fontId="14" fillId="0" borderId="0" xfId="0" applyFont="1" applyAlignment="1">
      <alignment horizontal="center"/>
    </xf>
    <xf numFmtId="0" fontId="15" fillId="0" borderId="37" xfId="0" applyFont="1" applyBorder="1"/>
    <xf numFmtId="0" fontId="15" fillId="0" borderId="37" xfId="0" applyFont="1" applyBorder="1" applyAlignment="1">
      <alignment horizontal="center"/>
    </xf>
    <xf numFmtId="0" fontId="48" fillId="0" borderId="37" xfId="0" applyFont="1" applyBorder="1" applyAlignment="1">
      <alignment horizontal="center"/>
    </xf>
    <xf numFmtId="0" fontId="48" fillId="0" borderId="37" xfId="1" applyFont="1" applyBorder="1" applyAlignment="1">
      <alignment horizontal="center"/>
    </xf>
    <xf numFmtId="0" fontId="15" fillId="0" borderId="37" xfId="1" applyFont="1" applyBorder="1" applyAlignment="1">
      <alignment horizontal="center"/>
    </xf>
    <xf numFmtId="0" fontId="27" fillId="0" borderId="8" xfId="1" applyFont="1" applyBorder="1"/>
    <xf numFmtId="0" fontId="15" fillId="0" borderId="8" xfId="1" applyFont="1" applyBorder="1"/>
    <xf numFmtId="0" fontId="27" fillId="0" borderId="24" xfId="1" applyFont="1" applyBorder="1"/>
    <xf numFmtId="169" fontId="14" fillId="0" borderId="1" xfId="1" applyNumberFormat="1" applyBorder="1" applyAlignment="1">
      <alignment horizontal="center"/>
    </xf>
    <xf numFmtId="0" fontId="0" fillId="26" borderId="0" xfId="0" applyFill="1"/>
    <xf numFmtId="0" fontId="0" fillId="28" borderId="0" xfId="0" applyFill="1"/>
    <xf numFmtId="168" fontId="11" fillId="2" borderId="3" xfId="0" applyNumberFormat="1" applyFont="1" applyFill="1" applyBorder="1" applyAlignment="1">
      <alignment horizontal="center" vertical="center"/>
    </xf>
    <xf numFmtId="0" fontId="0" fillId="0" borderId="1" xfId="0" applyBorder="1"/>
    <xf numFmtId="0" fontId="4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5" fillId="0" borderId="0" xfId="0" applyFont="1" applyAlignment="1">
      <alignment horizontal="right"/>
    </xf>
    <xf numFmtId="0" fontId="9" fillId="4" borderId="32" xfId="0" applyFont="1" applyFill="1" applyBorder="1" applyAlignment="1">
      <alignment horizontal="center" vertical="center"/>
    </xf>
    <xf numFmtId="0" fontId="9" fillId="4" borderId="31" xfId="0" applyFont="1" applyFill="1" applyBorder="1" applyAlignment="1">
      <alignment horizontal="center" vertical="center"/>
    </xf>
    <xf numFmtId="0" fontId="9" fillId="4" borderId="33" xfId="0" applyFont="1" applyFill="1" applyBorder="1" applyAlignment="1">
      <alignment horizontal="center" vertical="center"/>
    </xf>
    <xf numFmtId="0" fontId="9" fillId="4" borderId="34" xfId="0" applyFont="1" applyFill="1" applyBorder="1" applyAlignment="1">
      <alignment horizontal="center" vertical="center"/>
    </xf>
    <xf numFmtId="0" fontId="9" fillId="4" borderId="35" xfId="0" applyFont="1" applyFill="1" applyBorder="1" applyAlignment="1">
      <alignment horizontal="center" vertical="center"/>
    </xf>
    <xf numFmtId="0" fontId="9" fillId="4" borderId="36" xfId="0" applyFont="1" applyFill="1" applyBorder="1" applyAlignment="1">
      <alignment horizontal="center" vertical="center"/>
    </xf>
    <xf numFmtId="0" fontId="8" fillId="0" borderId="0" xfId="0" applyFont="1" applyAlignment="1" applyProtection="1">
      <alignment horizontal="center" vertical="center"/>
      <protection locked="0"/>
    </xf>
    <xf numFmtId="0" fontId="0" fillId="24" borderId="38" xfId="0" applyFill="1" applyBorder="1" applyAlignment="1" applyProtection="1">
      <alignment horizontal="center"/>
      <protection locked="0"/>
    </xf>
    <xf numFmtId="0" fontId="0" fillId="24" borderId="39" xfId="0" applyFill="1" applyBorder="1" applyAlignment="1" applyProtection="1">
      <alignment horizontal="center"/>
      <protection locked="0"/>
    </xf>
    <xf numFmtId="0" fontId="0" fillId="0" borderId="0" xfId="0" applyAlignment="1" applyProtection="1">
      <alignment horizontal="left" wrapText="1"/>
      <protection locked="0"/>
    </xf>
    <xf numFmtId="169" fontId="13" fillId="4" borderId="6" xfId="0" applyNumberFormat="1" applyFont="1" applyFill="1" applyBorder="1" applyAlignment="1">
      <alignment horizontal="center" vertical="center"/>
    </xf>
    <xf numFmtId="169" fontId="13" fillId="4" borderId="13" xfId="0" applyNumberFormat="1" applyFont="1" applyFill="1" applyBorder="1" applyAlignment="1">
      <alignment horizontal="center" vertical="center"/>
    </xf>
    <xf numFmtId="169" fontId="13" fillId="4" borderId="10" xfId="0" applyNumberFormat="1" applyFont="1" applyFill="1" applyBorder="1" applyAlignment="1">
      <alignment horizontal="center" vertical="center"/>
    </xf>
    <xf numFmtId="169" fontId="13" fillId="4" borderId="14" xfId="0" applyNumberFormat="1" applyFont="1" applyFill="1" applyBorder="1" applyAlignment="1">
      <alignment horizontal="center" vertical="center"/>
    </xf>
    <xf numFmtId="0" fontId="14" fillId="15" borderId="1" xfId="1" applyFill="1" applyBorder="1" applyAlignment="1">
      <alignment horizontal="center"/>
    </xf>
    <xf numFmtId="0" fontId="19" fillId="16" borderId="1" xfId="1" applyFont="1" applyFill="1" applyBorder="1" applyAlignment="1">
      <alignment horizontal="center"/>
    </xf>
    <xf numFmtId="0" fontId="0" fillId="4" borderId="1" xfId="0" applyFont="1" applyFill="1" applyBorder="1" applyAlignment="1">
      <alignment horizontal="left" indent="2"/>
    </xf>
    <xf numFmtId="0" fontId="52" fillId="0" borderId="1" xfId="0" applyFont="1" applyFill="1" applyBorder="1"/>
    <xf numFmtId="0" fontId="52" fillId="0" borderId="0" xfId="0" applyFont="1" applyFill="1"/>
    <xf numFmtId="0" fontId="52" fillId="0" borderId="1" xfId="0" applyFont="1" applyFill="1" applyBorder="1" applyAlignment="1">
      <alignment horizontal="center" vertical="center"/>
    </xf>
    <xf numFmtId="0" fontId="52" fillId="0" borderId="1" xfId="0" applyFont="1" applyBorder="1"/>
    <xf numFmtId="0" fontId="25" fillId="7" borderId="1" xfId="0" applyFont="1" applyFill="1" applyBorder="1" applyAlignment="1">
      <alignment horizontal="left" indent="2"/>
    </xf>
    <xf numFmtId="0" fontId="51" fillId="7" borderId="1" xfId="0" applyFont="1" applyFill="1" applyBorder="1" applyAlignment="1">
      <alignment horizontal="left" indent="2"/>
    </xf>
    <xf numFmtId="0" fontId="0" fillId="7" borderId="1" xfId="0" applyFont="1" applyFill="1" applyBorder="1" applyAlignment="1">
      <alignment horizontal="left" indent="2"/>
    </xf>
    <xf numFmtId="0" fontId="53" fillId="29" borderId="7" xfId="0" applyFont="1" applyFill="1" applyBorder="1" applyAlignment="1">
      <alignment horizontal="center" vertical="center"/>
    </xf>
    <xf numFmtId="0" fontId="10" fillId="30" borderId="0" xfId="0" applyFont="1" applyFill="1" applyAlignment="1">
      <alignment horizontal="center" vertical="center"/>
    </xf>
    <xf numFmtId="0" fontId="10" fillId="30" borderId="0" xfId="0" applyFont="1" applyFill="1" applyAlignment="1">
      <alignment horizontal="center" vertical="center" wrapText="1"/>
    </xf>
    <xf numFmtId="0" fontId="10" fillId="30" borderId="0" xfId="0" applyFont="1" applyFill="1" applyAlignment="1">
      <alignment vertical="center"/>
    </xf>
    <xf numFmtId="0" fontId="10" fillId="30" borderId="1" xfId="0" applyFont="1" applyFill="1" applyBorder="1" applyAlignment="1">
      <alignment horizontal="center" vertical="center"/>
    </xf>
    <xf numFmtId="0" fontId="0" fillId="21" borderId="37" xfId="0" applyFill="1" applyBorder="1" applyAlignment="1">
      <alignment horizontal="left" vertical="center" wrapText="1"/>
    </xf>
    <xf numFmtId="0" fontId="0" fillId="21" borderId="50" xfId="0" applyFill="1" applyBorder="1" applyAlignment="1">
      <alignment horizontal="left" vertical="center" wrapText="1"/>
    </xf>
    <xf numFmtId="0" fontId="0" fillId="21" borderId="2" xfId="0" applyFill="1" applyBorder="1" applyAlignment="1">
      <alignment horizontal="left" vertical="center" wrapText="1"/>
    </xf>
    <xf numFmtId="0" fontId="0" fillId="21" borderId="1" xfId="0" applyFill="1" applyBorder="1" applyAlignment="1">
      <alignment wrapText="1"/>
    </xf>
    <xf numFmtId="0" fontId="0" fillId="0" borderId="0" xfId="0" applyBorder="1"/>
    <xf numFmtId="0" fontId="10" fillId="0" borderId="9" xfId="0" applyFont="1" applyBorder="1"/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left"/>
    </xf>
    <xf numFmtId="0" fontId="0" fillId="0" borderId="0" xfId="0" quotePrefix="1" applyBorder="1"/>
    <xf numFmtId="0" fontId="0" fillId="0" borderId="11" xfId="0" quotePrefix="1" applyBorder="1"/>
    <xf numFmtId="0" fontId="53" fillId="0" borderId="6" xfId="0" applyFont="1" applyBorder="1"/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90"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9" tint="0.3999450666829432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theme="3"/>
      </font>
      <fill>
        <patternFill>
          <bgColor rgb="FFFFFF00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3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FF000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FF000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0" formatCode="General"/>
      <alignment horizontal="center" vertical="bottom" textRotation="0" wrapText="0" relativeIndent="0" justifyLastLine="0" shrinkToFit="0" readingOrder="0"/>
    </dxf>
    <dxf>
      <fill>
        <patternFill patternType="none">
          <fgColor indexed="64"/>
          <bgColor indexed="65"/>
        </patternFill>
      </fill>
    </dxf>
    <dxf>
      <border diagonalUp="0" diagonalDown="0" outline="0">
        <left/>
        <right/>
        <top/>
        <bottom/>
      </border>
    </dxf>
    <dxf>
      <border diagonalUp="0" diagonalDown="0" outline="0">
        <left/>
        <right style="thin">
          <color indexed="64"/>
        </right>
        <top/>
        <bottom/>
      </border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alignment horizontal="center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border outline="0"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0" indent="0" justifyLastLine="0" shrinkToFit="0" readingOrder="0"/>
      <border outline="0">
        <left style="thin">
          <color indexed="64"/>
        </left>
      </border>
    </dxf>
    <dxf>
      <numFmt numFmtId="0" formatCode="General"/>
      <fill>
        <patternFill patternType="solid">
          <fgColor indexed="64"/>
          <bgColor rgb="FF66FF99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fgColor indexed="64"/>
          <bgColor rgb="FFFFC000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rgb="FFFFFF99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8" tint="0.79998168889431442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4"/>
        <name val="Arial"/>
        <scheme val="none"/>
      </font>
      <numFmt numFmtId="169" formatCode="#,##0\ &quot;€&quot;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numFmt numFmtId="169" formatCode="#,##0\ &quot;€&quot;"/>
      <fill>
        <patternFill patternType="solid">
          <fgColor indexed="64"/>
          <bgColor theme="9" tint="0.79998168889431442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9" formatCode="#,##0\ &quot;€&quot;"/>
      <fill>
        <patternFill patternType="solid">
          <fgColor indexed="64"/>
          <bgColor indexed="42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solid">
          <fgColor indexed="64"/>
          <bgColor indexed="42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solid">
          <fgColor indexed="64"/>
          <bgColor indexed="42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solid">
          <fgColor indexed="64"/>
          <bgColor indexed="43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relativeIndent="0" justifyLastLine="0" shrinkToFit="0" readingOrder="0"/>
    </dxf>
    <dxf>
      <fill>
        <patternFill patternType="none">
          <fgColor indexed="64"/>
          <bgColor indexed="65"/>
        </patternFill>
      </fill>
    </dxf>
  </dxfs>
  <tableStyles count="0" defaultTableStyle="TableStyleMedium9" defaultPivotStyle="PivotStyleLight16"/>
  <colors>
    <mruColors>
      <color rgb="FF99FF99"/>
      <color rgb="FF00FFCC"/>
      <color rgb="FFCC99FF"/>
      <color rgb="FFFFFF99"/>
      <color rgb="FF66FF99"/>
      <color rgb="FF99FF33"/>
      <color rgb="FF66FF66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28</xdr:row>
      <xdr:rowOff>85724</xdr:rowOff>
    </xdr:from>
    <xdr:to>
      <xdr:col>2</xdr:col>
      <xdr:colOff>238125</xdr:colOff>
      <xdr:row>30</xdr:row>
      <xdr:rowOff>9525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23825" y="5781674"/>
          <a:ext cx="933450" cy="37147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142875</xdr:colOff>
      <xdr:row>28</xdr:row>
      <xdr:rowOff>76200</xdr:rowOff>
    </xdr:from>
    <xdr:to>
      <xdr:col>6</xdr:col>
      <xdr:colOff>0</xdr:colOff>
      <xdr:row>30</xdr:row>
      <xdr:rowOff>1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1209675" y="5772150"/>
          <a:ext cx="914400" cy="37147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142875</xdr:colOff>
      <xdr:row>28</xdr:row>
      <xdr:rowOff>76200</xdr:rowOff>
    </xdr:from>
    <xdr:to>
      <xdr:col>9</xdr:col>
      <xdr:colOff>0</xdr:colOff>
      <xdr:row>30</xdr:row>
      <xdr:rowOff>1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>
          <a:off x="2324100" y="5772150"/>
          <a:ext cx="942975" cy="37147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142875</xdr:colOff>
      <xdr:row>28</xdr:row>
      <xdr:rowOff>76200</xdr:rowOff>
    </xdr:from>
    <xdr:to>
      <xdr:col>12</xdr:col>
      <xdr:colOff>0</xdr:colOff>
      <xdr:row>30</xdr:row>
      <xdr:rowOff>1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/>
      </xdr:nvSpPr>
      <xdr:spPr>
        <a:xfrm>
          <a:off x="3324225" y="5772150"/>
          <a:ext cx="914400" cy="37147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161925</xdr:colOff>
      <xdr:row>28</xdr:row>
      <xdr:rowOff>76200</xdr:rowOff>
    </xdr:from>
    <xdr:to>
      <xdr:col>15</xdr:col>
      <xdr:colOff>19050</xdr:colOff>
      <xdr:row>30</xdr:row>
      <xdr:rowOff>1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/>
      </xdr:nvSpPr>
      <xdr:spPr>
        <a:xfrm>
          <a:off x="4514850" y="5772150"/>
          <a:ext cx="942975" cy="37147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123825</xdr:colOff>
      <xdr:row>28</xdr:row>
      <xdr:rowOff>76200</xdr:rowOff>
    </xdr:from>
    <xdr:to>
      <xdr:col>17</xdr:col>
      <xdr:colOff>247650</xdr:colOff>
      <xdr:row>30</xdr:row>
      <xdr:rowOff>1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SpPr/>
      </xdr:nvSpPr>
      <xdr:spPr>
        <a:xfrm>
          <a:off x="5562600" y="5772150"/>
          <a:ext cx="942975" cy="37147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104775</xdr:colOff>
      <xdr:row>28</xdr:row>
      <xdr:rowOff>66675</xdr:rowOff>
    </xdr:from>
    <xdr:to>
      <xdr:col>20</xdr:col>
      <xdr:colOff>228600</xdr:colOff>
      <xdr:row>29</xdr:row>
      <xdr:rowOff>247651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SpPr/>
      </xdr:nvSpPr>
      <xdr:spPr>
        <a:xfrm>
          <a:off x="6629400" y="5762625"/>
          <a:ext cx="942975" cy="37147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104775</xdr:colOff>
      <xdr:row>28</xdr:row>
      <xdr:rowOff>66675</xdr:rowOff>
    </xdr:from>
    <xdr:to>
      <xdr:col>23</xdr:col>
      <xdr:colOff>238125</xdr:colOff>
      <xdr:row>29</xdr:row>
      <xdr:rowOff>247651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SpPr/>
      </xdr:nvSpPr>
      <xdr:spPr>
        <a:xfrm>
          <a:off x="7715250" y="5762625"/>
          <a:ext cx="942975" cy="37147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76200</xdr:colOff>
      <xdr:row>28</xdr:row>
      <xdr:rowOff>76200</xdr:rowOff>
    </xdr:from>
    <xdr:to>
      <xdr:col>26</xdr:col>
      <xdr:colOff>200025</xdr:colOff>
      <xdr:row>30</xdr:row>
      <xdr:rowOff>1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SpPr/>
      </xdr:nvSpPr>
      <xdr:spPr>
        <a:xfrm>
          <a:off x="8763000" y="5772150"/>
          <a:ext cx="942975" cy="37147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0</xdr:colOff>
      <xdr:row>28</xdr:row>
      <xdr:rowOff>76200</xdr:rowOff>
    </xdr:from>
    <xdr:to>
      <xdr:col>29</xdr:col>
      <xdr:colOff>0</xdr:colOff>
      <xdr:row>30</xdr:row>
      <xdr:rowOff>1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00000000-0008-0000-0300-00000E000000}"/>
            </a:ext>
          </a:extLst>
        </xdr:cNvPr>
        <xdr:cNvSpPr/>
      </xdr:nvSpPr>
      <xdr:spPr>
        <a:xfrm>
          <a:off x="9772650" y="5772150"/>
          <a:ext cx="809625" cy="37147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36</xdr:col>
      <xdr:colOff>19050</xdr:colOff>
      <xdr:row>0</xdr:row>
      <xdr:rowOff>295275</xdr:rowOff>
    </xdr:from>
    <xdr:to>
      <xdr:col>37</xdr:col>
      <xdr:colOff>9525</xdr:colOff>
      <xdr:row>0</xdr:row>
      <xdr:rowOff>295276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CxnSpPr/>
      </xdr:nvCxnSpPr>
      <xdr:spPr>
        <a:xfrm flipV="1">
          <a:off x="13363575" y="295275"/>
          <a:ext cx="752475" cy="1"/>
        </a:xfrm>
        <a:prstGeom prst="straightConnector1">
          <a:avLst/>
        </a:prstGeom>
        <a:ln w="31750">
          <a:solidFill>
            <a:schemeClr val="tx2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1666875</xdr:colOff>
          <xdr:row>4</xdr:row>
          <xdr:rowOff>0</xdr:rowOff>
        </xdr:from>
        <xdr:to>
          <xdr:col>11</xdr:col>
          <xdr:colOff>123825</xdr:colOff>
          <xdr:row>5</xdr:row>
          <xdr:rowOff>47625</xdr:rowOff>
        </xdr:to>
        <xdr:sp macro="" textlink="">
          <xdr:nvSpPr>
            <xdr:cNvPr id="16386" name="CommandButton1" hidden="1">
              <a:extLst>
                <a:ext uri="{63B3BB69-23CF-44E3-9099-C40C66FF867C}">
                  <a14:compatExt spid="_x0000_s16386"/>
                </a:ext>
                <a:ext uri="{FF2B5EF4-FFF2-40B4-BE49-F238E27FC236}">
                  <a16:creationId xmlns:a16="http://schemas.microsoft.com/office/drawing/2014/main" id="{00000000-0008-0000-0500-000002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6</xdr:row>
          <xdr:rowOff>57150</xdr:rowOff>
        </xdr:from>
        <xdr:to>
          <xdr:col>11</xdr:col>
          <xdr:colOff>85725</xdr:colOff>
          <xdr:row>7</xdr:row>
          <xdr:rowOff>104775</xdr:rowOff>
        </xdr:to>
        <xdr:sp macro="" textlink="">
          <xdr:nvSpPr>
            <xdr:cNvPr id="16388" name="Button 4" hidden="1">
              <a:extLst>
                <a:ext uri="{63B3BB69-23CF-44E3-9099-C40C66FF867C}">
                  <a14:compatExt spid="_x0000_s16388"/>
                </a:ext>
                <a:ext uri="{FF2B5EF4-FFF2-40B4-BE49-F238E27FC236}">
                  <a16:creationId xmlns:a16="http://schemas.microsoft.com/office/drawing/2014/main" id="{00000000-0008-0000-0500-000004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123825</xdr:colOff>
          <xdr:row>9</xdr:row>
          <xdr:rowOff>28575</xdr:rowOff>
        </xdr:from>
        <xdr:to>
          <xdr:col>5</xdr:col>
          <xdr:colOff>171450</xdr:colOff>
          <xdr:row>11</xdr:row>
          <xdr:rowOff>133350</xdr:rowOff>
        </xdr:to>
        <xdr:sp macro="" textlink="">
          <xdr:nvSpPr>
            <xdr:cNvPr id="2049" name="Toggle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6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114300</xdr:colOff>
          <xdr:row>11</xdr:row>
          <xdr:rowOff>161925</xdr:rowOff>
        </xdr:from>
        <xdr:to>
          <xdr:col>5</xdr:col>
          <xdr:colOff>161925</xdr:colOff>
          <xdr:row>14</xdr:row>
          <xdr:rowOff>66675</xdr:rowOff>
        </xdr:to>
        <xdr:sp macro="" textlink="">
          <xdr:nvSpPr>
            <xdr:cNvPr id="2051" name="ToggleButton2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6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28575</xdr:colOff>
          <xdr:row>26</xdr:row>
          <xdr:rowOff>9525</xdr:rowOff>
        </xdr:from>
        <xdr:to>
          <xdr:col>10</xdr:col>
          <xdr:colOff>104775</xdr:colOff>
          <xdr:row>30</xdr:row>
          <xdr:rowOff>180975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  <a:ext uri="{FF2B5EF4-FFF2-40B4-BE49-F238E27FC236}">
                  <a16:creationId xmlns:a16="http://schemas.microsoft.com/office/drawing/2014/main" id="{00000000-0008-0000-0800-000001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sng" strike="noStrike" baseline="0">
                  <a:solidFill>
                    <a:srgbClr val="FF0000"/>
                  </a:solidFill>
                  <a:latin typeface="Calibri"/>
                  <a:ea typeface="Calibri"/>
                  <a:cs typeface="Calibri"/>
                </a:rPr>
                <a:t>Mis à jour chèques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ocuments/Epargne/Users/Carine/AppData/Local/Temp/Users/Jean-Louis/Desktop/Base%20des%20donn&#233;es(Forum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Base de données"/>
      <sheetName val=".3 colonne auto"/>
      <sheetName val="Casiers PC"/>
      <sheetName val="Tab.print"/>
      <sheetName val="valeur mois"/>
      <sheetName val="Fiche individuel"/>
      <sheetName val="Feuil"/>
      <sheetName val="Feuil3"/>
    </sheetNames>
    <sheetDataSet>
      <sheetData sheetId="0" refreshError="1">
        <row r="2">
          <cell r="A2" t="str">
            <v>NOWAK  Fanny</v>
          </cell>
          <cell r="B2" t="str">
            <v>NOWAK</v>
          </cell>
          <cell r="C2" t="str">
            <v>Fanny</v>
          </cell>
          <cell r="D2">
            <v>1</v>
          </cell>
        </row>
        <row r="3">
          <cell r="A3" t="str">
            <v>SIMONIN  Gisèle</v>
          </cell>
          <cell r="B3" t="str">
            <v>SIMONIN</v>
          </cell>
          <cell r="C3" t="str">
            <v>Gisèle</v>
          </cell>
          <cell r="D3">
            <v>2</v>
          </cell>
        </row>
        <row r="4">
          <cell r="A4" t="str">
            <v>LORENZ  Pascal</v>
          </cell>
          <cell r="B4" t="str">
            <v>LORENZ</v>
          </cell>
          <cell r="C4" t="str">
            <v>Pascal</v>
          </cell>
          <cell r="D4">
            <v>3</v>
          </cell>
        </row>
        <row r="5">
          <cell r="A5" t="str">
            <v>WOLDRICH  Irène</v>
          </cell>
          <cell r="B5" t="str">
            <v>WOLDRICH</v>
          </cell>
          <cell r="C5" t="str">
            <v>Irène</v>
          </cell>
          <cell r="D5">
            <v>4</v>
          </cell>
        </row>
        <row r="6">
          <cell r="A6" t="str">
            <v>ZIELINSKI  Joseph</v>
          </cell>
          <cell r="B6" t="str">
            <v>ZIELINSKI</v>
          </cell>
          <cell r="C6" t="str">
            <v>Joseph</v>
          </cell>
          <cell r="D6">
            <v>5</v>
          </cell>
        </row>
        <row r="7">
          <cell r="A7" t="str">
            <v/>
          </cell>
          <cell r="D7">
            <v>6</v>
          </cell>
        </row>
        <row r="8">
          <cell r="A8" t="str">
            <v>HEINTZ   Mireille</v>
          </cell>
          <cell r="B8" t="str">
            <v xml:space="preserve">HEINTZ </v>
          </cell>
          <cell r="C8" t="str">
            <v>Mireille</v>
          </cell>
          <cell r="D8">
            <v>7</v>
          </cell>
        </row>
        <row r="9">
          <cell r="A9" t="str">
            <v>ZIELINSKI  Monique</v>
          </cell>
          <cell r="B9" t="str">
            <v>ZIELINSKI</v>
          </cell>
          <cell r="C9" t="str">
            <v>Monique</v>
          </cell>
          <cell r="D9">
            <v>8</v>
          </cell>
        </row>
        <row r="10">
          <cell r="A10" t="str">
            <v>BORNER  Catherine</v>
          </cell>
          <cell r="B10" t="str">
            <v>BORNER</v>
          </cell>
          <cell r="C10" t="str">
            <v>Catherine</v>
          </cell>
          <cell r="D10">
            <v>9</v>
          </cell>
        </row>
        <row r="11">
          <cell r="A11" t="str">
            <v>MAILWALD  Mireille</v>
          </cell>
          <cell r="B11" t="str">
            <v>MAILWALD</v>
          </cell>
          <cell r="C11" t="str">
            <v>Mireille</v>
          </cell>
          <cell r="D11">
            <v>10</v>
          </cell>
        </row>
        <row r="12">
          <cell r="A12" t="str">
            <v>TOUSSAINT  Danielle</v>
          </cell>
          <cell r="B12" t="str">
            <v>TOUSSAINT</v>
          </cell>
          <cell r="C12" t="str">
            <v>Danielle</v>
          </cell>
          <cell r="D12">
            <v>11</v>
          </cell>
        </row>
        <row r="13">
          <cell r="A13" t="str">
            <v>ZIMMER  Stéphan</v>
          </cell>
          <cell r="B13" t="str">
            <v>ZIMMER</v>
          </cell>
          <cell r="C13" t="str">
            <v>Stéphan</v>
          </cell>
          <cell r="D13">
            <v>12</v>
          </cell>
        </row>
        <row r="14">
          <cell r="A14" t="str">
            <v>KNEPPER  Bernard</v>
          </cell>
          <cell r="B14" t="str">
            <v>KNEPPER</v>
          </cell>
          <cell r="C14" t="str">
            <v>Bernard</v>
          </cell>
          <cell r="D14">
            <v>13</v>
          </cell>
        </row>
        <row r="15">
          <cell r="A15" t="str">
            <v>HESS  Renée</v>
          </cell>
          <cell r="B15" t="str">
            <v>HESS</v>
          </cell>
          <cell r="C15" t="str">
            <v>Renée</v>
          </cell>
          <cell r="D15">
            <v>14</v>
          </cell>
        </row>
        <row r="16">
          <cell r="A16" t="str">
            <v>SERRA  Sandro</v>
          </cell>
          <cell r="B16" t="str">
            <v>SERRA</v>
          </cell>
          <cell r="C16" t="str">
            <v>Sandro</v>
          </cell>
          <cell r="D16">
            <v>15</v>
          </cell>
        </row>
        <row r="17">
          <cell r="A17" t="str">
            <v>PODLASZ  Michel</v>
          </cell>
          <cell r="B17" t="str">
            <v>PODLASZ</v>
          </cell>
          <cell r="C17" t="str">
            <v>Michel</v>
          </cell>
          <cell r="D17">
            <v>16</v>
          </cell>
        </row>
        <row r="18">
          <cell r="A18" t="str">
            <v>PODLASZ  Yolande</v>
          </cell>
          <cell r="B18" t="str">
            <v>PODLASZ</v>
          </cell>
          <cell r="C18" t="str">
            <v>Yolande</v>
          </cell>
          <cell r="D18">
            <v>17</v>
          </cell>
        </row>
        <row r="19">
          <cell r="A19" t="str">
            <v>ZIMMER  Elise</v>
          </cell>
          <cell r="B19" t="str">
            <v>ZIMMER</v>
          </cell>
          <cell r="C19" t="str">
            <v>Elise</v>
          </cell>
          <cell r="D19">
            <v>18</v>
          </cell>
        </row>
        <row r="20">
          <cell r="A20" t="str">
            <v>BLECHMIDT  Thérèse</v>
          </cell>
          <cell r="B20" t="str">
            <v>BLECHMIDT</v>
          </cell>
          <cell r="C20" t="str">
            <v>Thérèse</v>
          </cell>
          <cell r="D20">
            <v>19</v>
          </cell>
        </row>
        <row r="21">
          <cell r="A21" t="str">
            <v>ZIELINSKI  Fréderic</v>
          </cell>
          <cell r="B21" t="str">
            <v>ZIELINSKI</v>
          </cell>
          <cell r="C21" t="str">
            <v>Fréderic</v>
          </cell>
          <cell r="D21">
            <v>20</v>
          </cell>
        </row>
        <row r="22">
          <cell r="A22" t="str">
            <v>METZ  Annita</v>
          </cell>
          <cell r="B22" t="str">
            <v>METZ</v>
          </cell>
          <cell r="C22" t="str">
            <v>Annita</v>
          </cell>
          <cell r="D22">
            <v>21</v>
          </cell>
        </row>
        <row r="23">
          <cell r="A23" t="str">
            <v>WEBER  Gunther</v>
          </cell>
          <cell r="B23" t="str">
            <v>WEBER</v>
          </cell>
          <cell r="C23" t="str">
            <v>Gunther</v>
          </cell>
          <cell r="D23">
            <v>22</v>
          </cell>
        </row>
        <row r="24">
          <cell r="A24" t="str">
            <v>BLECHSMIDT  Thérèse</v>
          </cell>
          <cell r="B24" t="str">
            <v>BLECHSMIDT</v>
          </cell>
          <cell r="C24" t="str">
            <v>Thérèse</v>
          </cell>
          <cell r="D24">
            <v>23</v>
          </cell>
        </row>
        <row r="25">
          <cell r="A25" t="str">
            <v>STAUFER  Christine</v>
          </cell>
          <cell r="B25" t="str">
            <v>STAUFER</v>
          </cell>
          <cell r="C25" t="str">
            <v>Christine</v>
          </cell>
          <cell r="D25">
            <v>24</v>
          </cell>
        </row>
        <row r="26">
          <cell r="A26" t="str">
            <v>KENDZIE  Jeannette</v>
          </cell>
          <cell r="B26" t="str">
            <v>KENDZIE</v>
          </cell>
          <cell r="C26" t="str">
            <v>Jeannette</v>
          </cell>
          <cell r="D26">
            <v>25</v>
          </cell>
        </row>
        <row r="27">
          <cell r="A27" t="str">
            <v>SKERAK  Béatrice</v>
          </cell>
          <cell r="B27" t="str">
            <v>SKERAK</v>
          </cell>
          <cell r="C27" t="str">
            <v>Béatrice</v>
          </cell>
          <cell r="D27">
            <v>26</v>
          </cell>
        </row>
        <row r="28">
          <cell r="A28" t="str">
            <v>SAUNIER  Charlotte</v>
          </cell>
          <cell r="B28" t="str">
            <v>SAUNIER</v>
          </cell>
          <cell r="C28" t="str">
            <v>Charlotte</v>
          </cell>
          <cell r="D28">
            <v>27</v>
          </cell>
        </row>
        <row r="29">
          <cell r="A29" t="str">
            <v>ZIELINSKI  Stéphane</v>
          </cell>
          <cell r="B29" t="str">
            <v>ZIELINSKI</v>
          </cell>
          <cell r="C29" t="str">
            <v>Stéphane</v>
          </cell>
          <cell r="D29">
            <v>28</v>
          </cell>
        </row>
        <row r="30">
          <cell r="A30" t="str">
            <v>SADDI  Alexandre</v>
          </cell>
          <cell r="B30" t="str">
            <v>SADDI</v>
          </cell>
          <cell r="C30" t="str">
            <v>Alexandre</v>
          </cell>
          <cell r="D30">
            <v>29</v>
          </cell>
        </row>
        <row r="31">
          <cell r="A31" t="str">
            <v>FURNO  Nicole</v>
          </cell>
          <cell r="B31" t="str">
            <v>FURNO</v>
          </cell>
          <cell r="C31" t="str">
            <v>Nicole</v>
          </cell>
          <cell r="D31">
            <v>30</v>
          </cell>
        </row>
        <row r="32">
          <cell r="A32" t="str">
            <v>LORENZ  Fréderique</v>
          </cell>
          <cell r="B32" t="str">
            <v>LORENZ</v>
          </cell>
          <cell r="C32" t="str">
            <v>Fréderique</v>
          </cell>
          <cell r="D32">
            <v>31</v>
          </cell>
        </row>
        <row r="33">
          <cell r="A33" t="str">
            <v>LUCZAK  Jean-Serge</v>
          </cell>
          <cell r="B33" t="str">
            <v>LUCZAK</v>
          </cell>
          <cell r="C33" t="str">
            <v>Jean-Serge</v>
          </cell>
          <cell r="D33">
            <v>32</v>
          </cell>
        </row>
        <row r="34">
          <cell r="A34" t="str">
            <v>LUCZAC  Alain</v>
          </cell>
          <cell r="B34" t="str">
            <v>LUCZAC</v>
          </cell>
          <cell r="C34" t="str">
            <v>Alain</v>
          </cell>
          <cell r="D34">
            <v>33</v>
          </cell>
        </row>
        <row r="35">
          <cell r="A35" t="str">
            <v>HESS  Sandra</v>
          </cell>
          <cell r="B35" t="str">
            <v>HESS</v>
          </cell>
          <cell r="C35" t="str">
            <v>Sandra</v>
          </cell>
          <cell r="D35">
            <v>34</v>
          </cell>
        </row>
        <row r="36">
          <cell r="A36" t="str">
            <v>BLAUMEISER   Louise</v>
          </cell>
          <cell r="B36" t="str">
            <v xml:space="preserve">BLAUMEISER </v>
          </cell>
          <cell r="C36" t="str">
            <v>Louise</v>
          </cell>
          <cell r="D36">
            <v>35</v>
          </cell>
        </row>
        <row r="37">
          <cell r="A37" t="str">
            <v>SCHOLL  Isabelle</v>
          </cell>
          <cell r="B37" t="str">
            <v>SCHOLL</v>
          </cell>
          <cell r="C37" t="str">
            <v>Isabelle</v>
          </cell>
          <cell r="D37">
            <v>36</v>
          </cell>
        </row>
        <row r="38">
          <cell r="A38" t="str">
            <v>HESS  Fabienne</v>
          </cell>
          <cell r="B38" t="str">
            <v>HESS</v>
          </cell>
          <cell r="C38" t="str">
            <v>Fabienne</v>
          </cell>
          <cell r="D38">
            <v>37</v>
          </cell>
        </row>
        <row r="39">
          <cell r="A39" t="str">
            <v>KNEPPER  Thierry</v>
          </cell>
          <cell r="B39" t="str">
            <v>KNEPPER</v>
          </cell>
          <cell r="C39" t="str">
            <v>Thierry</v>
          </cell>
          <cell r="D39">
            <v>38</v>
          </cell>
        </row>
        <row r="40">
          <cell r="A40" t="str">
            <v>MARES   Maya</v>
          </cell>
          <cell r="B40" t="str">
            <v xml:space="preserve">MARES </v>
          </cell>
          <cell r="C40" t="str">
            <v>Maya</v>
          </cell>
          <cell r="D40">
            <v>39</v>
          </cell>
        </row>
        <row r="41">
          <cell r="A41" t="str">
            <v>GAMBIER  Olivier</v>
          </cell>
          <cell r="B41" t="str">
            <v>GAMBIER</v>
          </cell>
          <cell r="C41" t="str">
            <v>Olivier</v>
          </cell>
          <cell r="D41">
            <v>40</v>
          </cell>
        </row>
        <row r="42">
          <cell r="A42" t="str">
            <v>WEBER  Francis</v>
          </cell>
          <cell r="B42" t="str">
            <v>WEBER</v>
          </cell>
          <cell r="C42" t="str">
            <v>Francis</v>
          </cell>
          <cell r="D42">
            <v>41</v>
          </cell>
        </row>
        <row r="43">
          <cell r="A43" t="str">
            <v>GAMBIER  Françoise</v>
          </cell>
          <cell r="B43" t="str">
            <v>GAMBIER</v>
          </cell>
          <cell r="C43" t="str">
            <v>Françoise</v>
          </cell>
          <cell r="D43">
            <v>42</v>
          </cell>
        </row>
        <row r="44">
          <cell r="A44" t="str">
            <v>GAMBIER  Daniel</v>
          </cell>
          <cell r="B44" t="str">
            <v>GAMBIER</v>
          </cell>
          <cell r="C44" t="str">
            <v>Daniel</v>
          </cell>
          <cell r="D44">
            <v>43</v>
          </cell>
        </row>
        <row r="45">
          <cell r="A45" t="str">
            <v>GROSSE  Tony</v>
          </cell>
          <cell r="B45" t="str">
            <v>GROSSE</v>
          </cell>
          <cell r="C45" t="str">
            <v>Tony</v>
          </cell>
          <cell r="D45">
            <v>44</v>
          </cell>
        </row>
        <row r="46">
          <cell r="A46" t="str">
            <v>TERCIC  Maria</v>
          </cell>
          <cell r="B46" t="str">
            <v>TERCIC</v>
          </cell>
          <cell r="C46" t="str">
            <v>Maria</v>
          </cell>
          <cell r="D46">
            <v>45</v>
          </cell>
        </row>
        <row r="47">
          <cell r="A47" t="str">
            <v>KOCH  Catherine</v>
          </cell>
          <cell r="B47" t="str">
            <v>KOCH</v>
          </cell>
          <cell r="C47" t="str">
            <v>Catherine</v>
          </cell>
          <cell r="D47">
            <v>46</v>
          </cell>
        </row>
        <row r="48">
          <cell r="A48" t="str">
            <v>SCHMITT  Hermine</v>
          </cell>
          <cell r="B48" t="str">
            <v>SCHMITT</v>
          </cell>
          <cell r="C48" t="str">
            <v>Hermine</v>
          </cell>
          <cell r="D48">
            <v>47</v>
          </cell>
        </row>
        <row r="49">
          <cell r="A49" t="str">
            <v>MAEDER  Renée</v>
          </cell>
          <cell r="B49" t="str">
            <v>MAEDER</v>
          </cell>
          <cell r="C49" t="str">
            <v>Renée</v>
          </cell>
          <cell r="D49">
            <v>48</v>
          </cell>
        </row>
        <row r="50">
          <cell r="A50" t="str">
            <v>KLECZEWSKI  Leila</v>
          </cell>
          <cell r="B50" t="str">
            <v>KLECZEWSKI</v>
          </cell>
          <cell r="C50" t="str">
            <v>Leila</v>
          </cell>
          <cell r="D50">
            <v>49</v>
          </cell>
        </row>
        <row r="51">
          <cell r="A51" t="str">
            <v>KNEPPER  Marie</v>
          </cell>
          <cell r="B51" t="str">
            <v>KNEPPER</v>
          </cell>
          <cell r="C51" t="str">
            <v>Marie</v>
          </cell>
          <cell r="D51">
            <v>50</v>
          </cell>
        </row>
        <row r="52">
          <cell r="A52" t="str">
            <v/>
          </cell>
          <cell r="D52">
            <v>51</v>
          </cell>
        </row>
        <row r="53">
          <cell r="A53" t="str">
            <v>TURCINOVIC  Christian</v>
          </cell>
          <cell r="B53" t="str">
            <v>TURCINOVIC</v>
          </cell>
          <cell r="C53" t="str">
            <v>Christian</v>
          </cell>
          <cell r="D53">
            <v>52</v>
          </cell>
        </row>
        <row r="54">
          <cell r="A54" t="str">
            <v>CARMAGNANI  Martine</v>
          </cell>
          <cell r="B54" t="str">
            <v>CARMAGNANI</v>
          </cell>
          <cell r="C54" t="str">
            <v>Martine</v>
          </cell>
          <cell r="D54">
            <v>53</v>
          </cell>
        </row>
        <row r="55">
          <cell r="A55" t="str">
            <v>RIFFEL  Sandra</v>
          </cell>
          <cell r="B55" t="str">
            <v>RIFFEL</v>
          </cell>
          <cell r="C55" t="str">
            <v>Sandra</v>
          </cell>
          <cell r="D55">
            <v>54</v>
          </cell>
        </row>
        <row r="56">
          <cell r="A56" t="str">
            <v>BOUR   Marjorie</v>
          </cell>
          <cell r="B56" t="str">
            <v xml:space="preserve">BOUR </v>
          </cell>
          <cell r="C56" t="str">
            <v>Marjorie</v>
          </cell>
          <cell r="D56">
            <v>55</v>
          </cell>
        </row>
        <row r="57">
          <cell r="A57" t="str">
            <v>KWASNIEWSKI  Fabrice</v>
          </cell>
          <cell r="B57" t="str">
            <v>KWASNIEWSKI</v>
          </cell>
          <cell r="C57" t="str">
            <v>Fabrice</v>
          </cell>
          <cell r="D57">
            <v>56</v>
          </cell>
        </row>
        <row r="58">
          <cell r="A58" t="str">
            <v/>
          </cell>
          <cell r="D58">
            <v>57</v>
          </cell>
        </row>
        <row r="59">
          <cell r="A59" t="str">
            <v>WROTYNCKI  Catherine</v>
          </cell>
          <cell r="B59" t="str">
            <v>WROTYNCKI</v>
          </cell>
          <cell r="C59" t="str">
            <v>Catherine</v>
          </cell>
          <cell r="D59">
            <v>58</v>
          </cell>
        </row>
        <row r="60">
          <cell r="A60" t="str">
            <v/>
          </cell>
          <cell r="D60">
            <v>59</v>
          </cell>
        </row>
        <row r="61">
          <cell r="A61" t="str">
            <v>PIECHOKI  Antoinette</v>
          </cell>
          <cell r="B61" t="str">
            <v>PIECHOKI</v>
          </cell>
          <cell r="C61" t="str">
            <v>Antoinette</v>
          </cell>
          <cell r="D61">
            <v>60</v>
          </cell>
        </row>
        <row r="62">
          <cell r="A62" t="str">
            <v>PATZEC  Marie</v>
          </cell>
          <cell r="B62" t="str">
            <v>PATZEC</v>
          </cell>
          <cell r="C62" t="str">
            <v>Marie</v>
          </cell>
          <cell r="D62">
            <v>61</v>
          </cell>
        </row>
        <row r="63">
          <cell r="A63" t="str">
            <v/>
          </cell>
          <cell r="D63">
            <v>62</v>
          </cell>
        </row>
        <row r="64">
          <cell r="A64" t="str">
            <v/>
          </cell>
          <cell r="D64">
            <v>63</v>
          </cell>
        </row>
        <row r="65">
          <cell r="A65" t="str">
            <v>GOETTMANN  Nathalie</v>
          </cell>
          <cell r="B65" t="str">
            <v>GOETTMANN</v>
          </cell>
          <cell r="C65" t="str">
            <v>Nathalie</v>
          </cell>
          <cell r="D65">
            <v>64</v>
          </cell>
        </row>
        <row r="66">
          <cell r="A66" t="str">
            <v/>
          </cell>
          <cell r="D66">
            <v>65</v>
          </cell>
        </row>
        <row r="67">
          <cell r="A67" t="str">
            <v>SCHREER  Magalie</v>
          </cell>
          <cell r="B67" t="str">
            <v>SCHREER</v>
          </cell>
          <cell r="C67" t="str">
            <v>Magalie</v>
          </cell>
          <cell r="D67">
            <v>66</v>
          </cell>
        </row>
        <row r="68">
          <cell r="A68" t="str">
            <v/>
          </cell>
          <cell r="D68">
            <v>67</v>
          </cell>
        </row>
        <row r="69">
          <cell r="A69" t="str">
            <v/>
          </cell>
          <cell r="D69">
            <v>68</v>
          </cell>
        </row>
        <row r="70">
          <cell r="A70" t="str">
            <v>RASS  Dorothée</v>
          </cell>
          <cell r="B70" t="str">
            <v>RASS</v>
          </cell>
          <cell r="C70" t="str">
            <v>Dorothée</v>
          </cell>
          <cell r="D70">
            <v>69</v>
          </cell>
        </row>
        <row r="71">
          <cell r="A71" t="str">
            <v/>
          </cell>
          <cell r="D71">
            <v>70</v>
          </cell>
        </row>
        <row r="72">
          <cell r="A72" t="str">
            <v>DEZELAK  Odile</v>
          </cell>
          <cell r="B72" t="str">
            <v>DEZELAK</v>
          </cell>
          <cell r="C72" t="str">
            <v>Odile</v>
          </cell>
          <cell r="D72">
            <v>71</v>
          </cell>
        </row>
        <row r="73">
          <cell r="A73" t="str">
            <v/>
          </cell>
          <cell r="D73">
            <v>72</v>
          </cell>
        </row>
        <row r="74">
          <cell r="A74" t="str">
            <v>ALTMEIER  Carine</v>
          </cell>
          <cell r="B74" t="str">
            <v>ALTMEIER</v>
          </cell>
          <cell r="C74" t="str">
            <v>Carine</v>
          </cell>
          <cell r="D74">
            <v>73</v>
          </cell>
        </row>
        <row r="75">
          <cell r="A75" t="str">
            <v>HESS  Dominique</v>
          </cell>
          <cell r="B75" t="str">
            <v>HESS</v>
          </cell>
          <cell r="C75" t="str">
            <v>Dominique</v>
          </cell>
          <cell r="D75">
            <v>74</v>
          </cell>
        </row>
        <row r="76">
          <cell r="A76" t="str">
            <v>HESS  Camille</v>
          </cell>
          <cell r="B76" t="str">
            <v>HESS</v>
          </cell>
          <cell r="C76" t="str">
            <v>Camille</v>
          </cell>
          <cell r="D76">
            <v>75</v>
          </cell>
        </row>
        <row r="77">
          <cell r="A77" t="str">
            <v>SLEBODA  René</v>
          </cell>
          <cell r="B77" t="str">
            <v>SLEBODA</v>
          </cell>
          <cell r="C77" t="str">
            <v>René</v>
          </cell>
          <cell r="D77">
            <v>76</v>
          </cell>
        </row>
        <row r="78">
          <cell r="A78" t="str">
            <v>KIRCH  Mariette</v>
          </cell>
          <cell r="B78" t="str">
            <v>KIRCH</v>
          </cell>
          <cell r="C78" t="str">
            <v>Mariette</v>
          </cell>
          <cell r="D78">
            <v>77</v>
          </cell>
        </row>
        <row r="79">
          <cell r="A79" t="str">
            <v/>
          </cell>
          <cell r="D79">
            <v>78</v>
          </cell>
        </row>
        <row r="80">
          <cell r="A80" t="str">
            <v>SLEBODA  Antoinette</v>
          </cell>
          <cell r="B80" t="str">
            <v>SLEBODA</v>
          </cell>
          <cell r="C80" t="str">
            <v>Antoinette</v>
          </cell>
          <cell r="D80">
            <v>79</v>
          </cell>
        </row>
        <row r="81">
          <cell r="A81" t="str">
            <v/>
          </cell>
          <cell r="D81">
            <v>80</v>
          </cell>
        </row>
        <row r="82">
          <cell r="A82" t="str">
            <v>OSMUK   Joseph</v>
          </cell>
          <cell r="B82" t="str">
            <v xml:space="preserve">OSMUK </v>
          </cell>
          <cell r="C82" t="str">
            <v>Joseph</v>
          </cell>
          <cell r="D82">
            <v>81</v>
          </cell>
        </row>
        <row r="83">
          <cell r="A83" t="str">
            <v>KLEIN  Julie</v>
          </cell>
          <cell r="B83" t="str">
            <v>KLEIN</v>
          </cell>
          <cell r="C83" t="str">
            <v>Julie</v>
          </cell>
          <cell r="D83">
            <v>82</v>
          </cell>
        </row>
        <row r="84">
          <cell r="A84" t="str">
            <v>MALECKI  Jean-Marie</v>
          </cell>
          <cell r="B84" t="str">
            <v>MALECKI</v>
          </cell>
          <cell r="C84" t="str">
            <v>Jean-Marie</v>
          </cell>
          <cell r="D84">
            <v>83</v>
          </cell>
        </row>
        <row r="85">
          <cell r="A85" t="str">
            <v/>
          </cell>
          <cell r="D85">
            <v>84</v>
          </cell>
        </row>
        <row r="86">
          <cell r="A86" t="str">
            <v>MALECKI  M.-Thérèse</v>
          </cell>
          <cell r="B86" t="str">
            <v>MALECKI</v>
          </cell>
          <cell r="C86" t="str">
            <v>M.-Thérèse</v>
          </cell>
          <cell r="D86">
            <v>85</v>
          </cell>
        </row>
        <row r="87">
          <cell r="A87" t="str">
            <v/>
          </cell>
          <cell r="D87">
            <v>86</v>
          </cell>
        </row>
        <row r="88">
          <cell r="A88" t="str">
            <v/>
          </cell>
          <cell r="D88">
            <v>87</v>
          </cell>
        </row>
        <row r="89">
          <cell r="A89" t="str">
            <v/>
          </cell>
          <cell r="D89">
            <v>88</v>
          </cell>
        </row>
        <row r="90">
          <cell r="A90" t="str">
            <v>SZEFER  Nathalie</v>
          </cell>
          <cell r="B90" t="str">
            <v>SZEFER</v>
          </cell>
          <cell r="C90" t="str">
            <v>Nathalie</v>
          </cell>
          <cell r="D90">
            <v>89</v>
          </cell>
        </row>
        <row r="91">
          <cell r="A91" t="str">
            <v>HESS  Erna</v>
          </cell>
          <cell r="B91" t="str">
            <v>HESS</v>
          </cell>
          <cell r="C91" t="str">
            <v>Erna</v>
          </cell>
          <cell r="D91">
            <v>90</v>
          </cell>
        </row>
        <row r="92">
          <cell r="A92" t="str">
            <v>HESS  Louise</v>
          </cell>
          <cell r="B92" t="str">
            <v>HESS</v>
          </cell>
          <cell r="C92" t="str">
            <v>Louise</v>
          </cell>
          <cell r="D92">
            <v>91</v>
          </cell>
        </row>
        <row r="93">
          <cell r="A93" t="str">
            <v>KOCH  Claude</v>
          </cell>
          <cell r="B93" t="str">
            <v>KOCH</v>
          </cell>
          <cell r="C93" t="str">
            <v>Claude</v>
          </cell>
          <cell r="D93">
            <v>92</v>
          </cell>
        </row>
        <row r="94">
          <cell r="A94" t="str">
            <v>ZIMMER  Eliane</v>
          </cell>
          <cell r="B94" t="str">
            <v>ZIMMER</v>
          </cell>
          <cell r="C94" t="str">
            <v>Eliane</v>
          </cell>
          <cell r="D94">
            <v>93</v>
          </cell>
        </row>
        <row r="95">
          <cell r="A95" t="str">
            <v>LORENTZ  M. - France</v>
          </cell>
          <cell r="B95" t="str">
            <v>LORENTZ</v>
          </cell>
          <cell r="C95" t="str">
            <v>M. - France</v>
          </cell>
          <cell r="D95">
            <v>94</v>
          </cell>
        </row>
        <row r="96">
          <cell r="A96" t="str">
            <v>HASER  Jérémie</v>
          </cell>
          <cell r="B96" t="str">
            <v>HASER</v>
          </cell>
          <cell r="C96" t="str">
            <v>Jérémie</v>
          </cell>
          <cell r="D96">
            <v>95</v>
          </cell>
        </row>
        <row r="97">
          <cell r="A97" t="str">
            <v/>
          </cell>
          <cell r="D97">
            <v>96</v>
          </cell>
        </row>
        <row r="98">
          <cell r="A98" t="str">
            <v>DEMOFSQUI  David</v>
          </cell>
          <cell r="B98" t="str">
            <v>DEMOFSQUI</v>
          </cell>
          <cell r="C98" t="str">
            <v>David</v>
          </cell>
          <cell r="D98">
            <v>97</v>
          </cell>
        </row>
        <row r="99">
          <cell r="A99" t="str">
            <v>SCHROEDER  Melanie</v>
          </cell>
          <cell r="B99" t="str">
            <v>SCHROEDER</v>
          </cell>
          <cell r="C99" t="str">
            <v>Melanie</v>
          </cell>
          <cell r="D99">
            <v>98</v>
          </cell>
        </row>
        <row r="100">
          <cell r="A100" t="str">
            <v>FRENZEL  Lisette</v>
          </cell>
          <cell r="B100" t="str">
            <v>FRENZEL</v>
          </cell>
          <cell r="C100" t="str">
            <v>Lisette</v>
          </cell>
          <cell r="D100">
            <v>99</v>
          </cell>
        </row>
        <row r="101">
          <cell r="A101" t="str">
            <v>SCHOLL  Alain</v>
          </cell>
          <cell r="B101" t="str">
            <v>SCHOLL</v>
          </cell>
          <cell r="C101" t="str">
            <v>Alain</v>
          </cell>
          <cell r="D101">
            <v>100</v>
          </cell>
        </row>
        <row r="102">
          <cell r="A102" t="str">
            <v>ENGEL  Chantal</v>
          </cell>
          <cell r="B102" t="str">
            <v>ENGEL</v>
          </cell>
          <cell r="C102" t="str">
            <v>Chantal</v>
          </cell>
          <cell r="D102">
            <v>101</v>
          </cell>
        </row>
        <row r="103">
          <cell r="A103" t="str">
            <v>LAGRANGE  Patricia</v>
          </cell>
          <cell r="B103" t="str">
            <v>LAGRANGE</v>
          </cell>
          <cell r="C103" t="str">
            <v>Patricia</v>
          </cell>
          <cell r="D103">
            <v>102</v>
          </cell>
        </row>
        <row r="104">
          <cell r="A104" t="str">
            <v>ITTEL  Nicole</v>
          </cell>
          <cell r="B104" t="str">
            <v>ITTEL</v>
          </cell>
          <cell r="C104" t="str">
            <v>Nicole</v>
          </cell>
          <cell r="D104">
            <v>103</v>
          </cell>
        </row>
        <row r="105">
          <cell r="A105" t="str">
            <v>ADAM  André</v>
          </cell>
          <cell r="B105" t="str">
            <v>ADAM</v>
          </cell>
          <cell r="C105" t="str">
            <v>André</v>
          </cell>
          <cell r="D105">
            <v>104</v>
          </cell>
        </row>
        <row r="106">
          <cell r="A106" t="str">
            <v/>
          </cell>
          <cell r="D106">
            <v>105</v>
          </cell>
        </row>
        <row r="107">
          <cell r="A107" t="str">
            <v/>
          </cell>
          <cell r="D107">
            <v>106</v>
          </cell>
        </row>
        <row r="108">
          <cell r="A108" t="str">
            <v>KNEPPER  Jeanne</v>
          </cell>
          <cell r="B108" t="str">
            <v>KNEPPER</v>
          </cell>
          <cell r="C108" t="str">
            <v>Jeanne</v>
          </cell>
          <cell r="D108">
            <v>107</v>
          </cell>
        </row>
        <row r="109">
          <cell r="A109" t="str">
            <v/>
          </cell>
          <cell r="D109">
            <v>108</v>
          </cell>
        </row>
        <row r="110">
          <cell r="A110" t="str">
            <v/>
          </cell>
          <cell r="D110">
            <v>109</v>
          </cell>
        </row>
        <row r="111">
          <cell r="A111" t="str">
            <v/>
          </cell>
          <cell r="D111">
            <v>110</v>
          </cell>
        </row>
        <row r="112">
          <cell r="A112" t="str">
            <v>BIEDRZYNSKI  Jean-Michel</v>
          </cell>
          <cell r="B112" t="str">
            <v>BIEDRZYNSKI</v>
          </cell>
          <cell r="C112" t="str">
            <v>Jean-Michel</v>
          </cell>
          <cell r="D112">
            <v>111</v>
          </cell>
        </row>
        <row r="113">
          <cell r="A113" t="str">
            <v>TIERCIC  Charles</v>
          </cell>
          <cell r="B113" t="str">
            <v>TIERCIC</v>
          </cell>
          <cell r="C113" t="str">
            <v>Charles</v>
          </cell>
          <cell r="D113">
            <v>112</v>
          </cell>
        </row>
        <row r="114">
          <cell r="A114" t="str">
            <v>BIEDRZYNSKI  Irène</v>
          </cell>
          <cell r="B114" t="str">
            <v>BIEDRZYNSKI</v>
          </cell>
          <cell r="C114" t="str">
            <v>Irène</v>
          </cell>
          <cell r="D114">
            <v>113</v>
          </cell>
        </row>
        <row r="115">
          <cell r="A115" t="str">
            <v>KOCH  M. -Louise</v>
          </cell>
          <cell r="B115" t="str">
            <v>KOCH</v>
          </cell>
          <cell r="C115" t="str">
            <v>M. -Louise</v>
          </cell>
          <cell r="D115">
            <v>114</v>
          </cell>
        </row>
        <row r="116">
          <cell r="A116" t="str">
            <v>STAUDT   Raphael</v>
          </cell>
          <cell r="B116" t="str">
            <v xml:space="preserve">STAUDT </v>
          </cell>
          <cell r="C116" t="str">
            <v>Raphael</v>
          </cell>
          <cell r="D116">
            <v>115</v>
          </cell>
        </row>
        <row r="117">
          <cell r="A117" t="str">
            <v>KONRADY  Sygmond</v>
          </cell>
          <cell r="B117" t="str">
            <v>KONRADY</v>
          </cell>
          <cell r="C117" t="str">
            <v>Sygmond</v>
          </cell>
          <cell r="D117">
            <v>116</v>
          </cell>
        </row>
        <row r="118">
          <cell r="A118" t="str">
            <v>KONRADY  M.-Thérèse</v>
          </cell>
          <cell r="B118" t="str">
            <v>KONRADY</v>
          </cell>
          <cell r="C118" t="str">
            <v>M.-Thérèse</v>
          </cell>
          <cell r="D118">
            <v>117</v>
          </cell>
        </row>
        <row r="119">
          <cell r="A119" t="str">
            <v/>
          </cell>
          <cell r="D119">
            <v>118</v>
          </cell>
        </row>
        <row r="120">
          <cell r="A120" t="str">
            <v>D'AFFARA  Jean</v>
          </cell>
          <cell r="B120" t="str">
            <v>D'AFFARA</v>
          </cell>
          <cell r="C120" t="str">
            <v>Jean</v>
          </cell>
          <cell r="D120">
            <v>119</v>
          </cell>
        </row>
        <row r="121">
          <cell r="A121" t="str">
            <v/>
          </cell>
          <cell r="D121">
            <v>120</v>
          </cell>
        </row>
        <row r="122">
          <cell r="A122" t="str">
            <v>VULLO  Michèle</v>
          </cell>
          <cell r="B122" t="str">
            <v>VULLO</v>
          </cell>
          <cell r="C122" t="str">
            <v>Michèle</v>
          </cell>
          <cell r="D122">
            <v>121</v>
          </cell>
        </row>
        <row r="123">
          <cell r="A123" t="str">
            <v>HESS  Sarah</v>
          </cell>
          <cell r="B123" t="str">
            <v>HESS</v>
          </cell>
          <cell r="C123" t="str">
            <v>Sarah</v>
          </cell>
          <cell r="D123">
            <v>122</v>
          </cell>
        </row>
        <row r="124">
          <cell r="A124" t="str">
            <v>WEISGERBER  Jérome</v>
          </cell>
          <cell r="B124" t="str">
            <v>WEISGERBER</v>
          </cell>
          <cell r="C124" t="str">
            <v>Jérome</v>
          </cell>
          <cell r="D124">
            <v>123</v>
          </cell>
        </row>
        <row r="125">
          <cell r="A125" t="str">
            <v>BEAUVAIS  Fabienne</v>
          </cell>
          <cell r="B125" t="str">
            <v>BEAUVAIS</v>
          </cell>
          <cell r="C125" t="str">
            <v>Fabienne</v>
          </cell>
          <cell r="D125">
            <v>124</v>
          </cell>
        </row>
        <row r="126">
          <cell r="A126" t="str">
            <v>MULLER  Herbert</v>
          </cell>
          <cell r="B126" t="str">
            <v>MULLER</v>
          </cell>
          <cell r="C126" t="str">
            <v>Herbert</v>
          </cell>
          <cell r="D126">
            <v>125</v>
          </cell>
        </row>
        <row r="127">
          <cell r="A127" t="str">
            <v>MULLER  Renée</v>
          </cell>
          <cell r="B127" t="str">
            <v>MULLER</v>
          </cell>
          <cell r="C127" t="str">
            <v>Renée</v>
          </cell>
          <cell r="D127">
            <v>126</v>
          </cell>
        </row>
        <row r="128">
          <cell r="A128" t="str">
            <v/>
          </cell>
          <cell r="D128">
            <v>127</v>
          </cell>
        </row>
        <row r="129">
          <cell r="A129" t="str">
            <v>DEZELAK  Jules</v>
          </cell>
          <cell r="B129" t="str">
            <v>DEZELAK</v>
          </cell>
          <cell r="C129" t="str">
            <v>Jules</v>
          </cell>
          <cell r="D129">
            <v>128</v>
          </cell>
        </row>
        <row r="130">
          <cell r="A130" t="str">
            <v>CARMAGNANI  Déborah</v>
          </cell>
          <cell r="B130" t="str">
            <v>CARMAGNANI</v>
          </cell>
          <cell r="C130" t="str">
            <v>Déborah</v>
          </cell>
          <cell r="D130">
            <v>129</v>
          </cell>
        </row>
        <row r="131">
          <cell r="A131" t="str">
            <v>D'AFFARA  Hervé</v>
          </cell>
          <cell r="B131" t="str">
            <v>D'AFFARA</v>
          </cell>
          <cell r="C131" t="str">
            <v>Hervé</v>
          </cell>
          <cell r="D131">
            <v>130</v>
          </cell>
        </row>
        <row r="132">
          <cell r="A132" t="str">
            <v>HESS  Fanny</v>
          </cell>
          <cell r="B132" t="str">
            <v>HESS</v>
          </cell>
          <cell r="C132" t="str">
            <v>Fanny</v>
          </cell>
          <cell r="D132">
            <v>131</v>
          </cell>
        </row>
        <row r="133">
          <cell r="A133" t="str">
            <v>BOUR  Emilie</v>
          </cell>
          <cell r="B133" t="str">
            <v>BOUR</v>
          </cell>
          <cell r="C133" t="str">
            <v>Emilie</v>
          </cell>
          <cell r="D133">
            <v>132</v>
          </cell>
        </row>
        <row r="134">
          <cell r="A134" t="str">
            <v>BLAUMEISER   Nicole</v>
          </cell>
          <cell r="B134" t="str">
            <v xml:space="preserve">BLAUMEISER </v>
          </cell>
          <cell r="C134" t="str">
            <v>Nicole</v>
          </cell>
          <cell r="D134">
            <v>133</v>
          </cell>
        </row>
        <row r="135">
          <cell r="A135" t="str">
            <v>OBSTETAR  Lorraine</v>
          </cell>
          <cell r="B135" t="str">
            <v>OBSTETAR</v>
          </cell>
          <cell r="C135" t="str">
            <v>Lorraine</v>
          </cell>
          <cell r="D135">
            <v>134</v>
          </cell>
        </row>
        <row r="136">
          <cell r="A136" t="str">
            <v>D'AFFARA  Nicole</v>
          </cell>
          <cell r="B136" t="str">
            <v>D'AFFARA</v>
          </cell>
          <cell r="C136" t="str">
            <v>Nicole</v>
          </cell>
          <cell r="D136">
            <v>135</v>
          </cell>
        </row>
        <row r="137">
          <cell r="A137" t="str">
            <v>ZIMMER  Karin</v>
          </cell>
          <cell r="B137" t="str">
            <v>ZIMMER</v>
          </cell>
          <cell r="C137" t="str">
            <v>Karin</v>
          </cell>
          <cell r="D137">
            <v>136</v>
          </cell>
        </row>
        <row r="138">
          <cell r="A138" t="str">
            <v>HESS  Denise</v>
          </cell>
          <cell r="B138" t="str">
            <v>HESS</v>
          </cell>
          <cell r="C138" t="str">
            <v>Denise</v>
          </cell>
          <cell r="D138">
            <v>137</v>
          </cell>
        </row>
        <row r="139">
          <cell r="A139" t="str">
            <v>SKRZYPCZAK  Sigmund</v>
          </cell>
          <cell r="B139" t="str">
            <v>SKRZYPCZAK</v>
          </cell>
          <cell r="C139" t="str">
            <v>Sigmund</v>
          </cell>
          <cell r="D139">
            <v>138</v>
          </cell>
        </row>
        <row r="140">
          <cell r="A140" t="str">
            <v/>
          </cell>
          <cell r="D140">
            <v>139</v>
          </cell>
        </row>
        <row r="141">
          <cell r="A141" t="str">
            <v>HAHN  Jeannine</v>
          </cell>
          <cell r="B141" t="str">
            <v>HAHN</v>
          </cell>
          <cell r="C141" t="str">
            <v>Jeannine</v>
          </cell>
          <cell r="D141">
            <v>140</v>
          </cell>
        </row>
        <row r="142">
          <cell r="A142" t="str">
            <v>LEYDINGER  Anita</v>
          </cell>
          <cell r="B142" t="str">
            <v>LEYDINGER</v>
          </cell>
          <cell r="C142" t="str">
            <v>Anita</v>
          </cell>
          <cell r="D142">
            <v>141</v>
          </cell>
        </row>
        <row r="143">
          <cell r="A143" t="str">
            <v>HENÉ  Adolphe</v>
          </cell>
          <cell r="B143" t="str">
            <v>HENÉ</v>
          </cell>
          <cell r="C143" t="str">
            <v>Adolphe</v>
          </cell>
          <cell r="D143">
            <v>142</v>
          </cell>
        </row>
        <row r="144">
          <cell r="A144" t="str">
            <v/>
          </cell>
          <cell r="D144">
            <v>143</v>
          </cell>
        </row>
        <row r="145">
          <cell r="A145" t="str">
            <v>SCHOLL  M. - Louise</v>
          </cell>
          <cell r="B145" t="str">
            <v>SCHOLL</v>
          </cell>
          <cell r="C145" t="str">
            <v>M. - Louise</v>
          </cell>
          <cell r="D145">
            <v>144</v>
          </cell>
        </row>
        <row r="146">
          <cell r="A146" t="str">
            <v>HESS  Bernard</v>
          </cell>
          <cell r="B146" t="str">
            <v>HESS</v>
          </cell>
          <cell r="C146" t="str">
            <v>Bernard</v>
          </cell>
          <cell r="D146">
            <v>145</v>
          </cell>
        </row>
        <row r="147">
          <cell r="A147" t="str">
            <v>OBSTETAR  Antoinette</v>
          </cell>
          <cell r="B147" t="str">
            <v>OBSTETAR</v>
          </cell>
          <cell r="C147" t="str">
            <v>Antoinette</v>
          </cell>
          <cell r="D147">
            <v>146</v>
          </cell>
        </row>
        <row r="148">
          <cell r="A148" t="str">
            <v>SKRZYPCZAK  Marie</v>
          </cell>
          <cell r="B148" t="str">
            <v>SKRZYPCZAK</v>
          </cell>
          <cell r="C148" t="str">
            <v>Marie</v>
          </cell>
          <cell r="D148">
            <v>147</v>
          </cell>
        </row>
        <row r="149">
          <cell r="A149" t="str">
            <v/>
          </cell>
          <cell r="D149">
            <v>148</v>
          </cell>
        </row>
        <row r="150">
          <cell r="A150" t="str">
            <v>CARMAGNANI  Patrick</v>
          </cell>
          <cell r="B150" t="str">
            <v>CARMAGNANI</v>
          </cell>
          <cell r="C150" t="str">
            <v>Patrick</v>
          </cell>
          <cell r="D150">
            <v>149</v>
          </cell>
        </row>
        <row r="151">
          <cell r="A151" t="str">
            <v>BLAUMEISER   Gilbert</v>
          </cell>
          <cell r="B151" t="str">
            <v xml:space="preserve">BLAUMEISER </v>
          </cell>
          <cell r="C151" t="str">
            <v>Gilbert</v>
          </cell>
          <cell r="D151">
            <v>150</v>
          </cell>
        </row>
        <row r="152">
          <cell r="A152" t="str">
            <v>HESS  Jean</v>
          </cell>
          <cell r="B152" t="str">
            <v>HESS</v>
          </cell>
          <cell r="C152" t="str">
            <v>Jean</v>
          </cell>
          <cell r="D152">
            <v>151</v>
          </cell>
        </row>
        <row r="153">
          <cell r="A153" t="str">
            <v>BRAS  Charlotte</v>
          </cell>
          <cell r="B153" t="str">
            <v>BRAS</v>
          </cell>
          <cell r="C153" t="str">
            <v>Charlotte</v>
          </cell>
          <cell r="D153">
            <v>152</v>
          </cell>
        </row>
        <row r="154">
          <cell r="A154" t="str">
            <v>KWASNIEWSKI  Arlette</v>
          </cell>
          <cell r="B154" t="str">
            <v>KWASNIEWSKI</v>
          </cell>
          <cell r="C154" t="str">
            <v>Arlette</v>
          </cell>
          <cell r="D154">
            <v>153</v>
          </cell>
        </row>
        <row r="155">
          <cell r="A155" t="str">
            <v/>
          </cell>
          <cell r="D155">
            <v>154</v>
          </cell>
        </row>
        <row r="156">
          <cell r="A156" t="str">
            <v>KWASNIEWSKI  Albert</v>
          </cell>
          <cell r="B156" t="str">
            <v>KWASNIEWSKI</v>
          </cell>
          <cell r="C156" t="str">
            <v>Albert</v>
          </cell>
          <cell r="D156">
            <v>155</v>
          </cell>
        </row>
        <row r="157">
          <cell r="A157" t="str">
            <v>VANEHOBE  Olivier</v>
          </cell>
          <cell r="B157" t="str">
            <v>VANEHOBE</v>
          </cell>
          <cell r="C157" t="str">
            <v>Olivier</v>
          </cell>
          <cell r="D157">
            <v>156</v>
          </cell>
        </row>
        <row r="158">
          <cell r="A158" t="str">
            <v>RIFFEL  Denise</v>
          </cell>
          <cell r="B158" t="str">
            <v>RIFFEL</v>
          </cell>
          <cell r="C158" t="str">
            <v>Denise</v>
          </cell>
          <cell r="D158">
            <v>157</v>
          </cell>
        </row>
        <row r="159">
          <cell r="A159" t="str">
            <v>PIEKNIK  Astrid</v>
          </cell>
          <cell r="B159" t="str">
            <v>PIEKNIK</v>
          </cell>
          <cell r="C159" t="str">
            <v>Astrid</v>
          </cell>
          <cell r="D159">
            <v>158</v>
          </cell>
        </row>
        <row r="160">
          <cell r="A160" t="str">
            <v/>
          </cell>
          <cell r="D160">
            <v>159</v>
          </cell>
        </row>
        <row r="161">
          <cell r="A161" t="str">
            <v>TERCIC  Monique</v>
          </cell>
          <cell r="B161" t="str">
            <v>TERCIC</v>
          </cell>
          <cell r="C161" t="str">
            <v>Monique</v>
          </cell>
          <cell r="D161">
            <v>160</v>
          </cell>
        </row>
        <row r="162">
          <cell r="A162" t="str">
            <v>VULLO  Thomas</v>
          </cell>
          <cell r="B162" t="str">
            <v>VULLO</v>
          </cell>
          <cell r="C162" t="str">
            <v>Thomas</v>
          </cell>
          <cell r="D162">
            <v>161</v>
          </cell>
        </row>
        <row r="163">
          <cell r="A163" t="str">
            <v>ROBERT  Valérie</v>
          </cell>
          <cell r="B163" t="str">
            <v>ROBERT</v>
          </cell>
          <cell r="C163" t="str">
            <v>Valérie</v>
          </cell>
          <cell r="D163">
            <v>162</v>
          </cell>
        </row>
        <row r="164">
          <cell r="A164" t="str">
            <v>ROBERT  Claude</v>
          </cell>
          <cell r="B164" t="str">
            <v>ROBERT</v>
          </cell>
          <cell r="C164" t="str">
            <v>Claude</v>
          </cell>
          <cell r="D164">
            <v>163</v>
          </cell>
        </row>
        <row r="165">
          <cell r="A165" t="str">
            <v>PIEKNIK  Sabrina</v>
          </cell>
          <cell r="B165" t="str">
            <v>PIEKNIK</v>
          </cell>
          <cell r="C165" t="str">
            <v>Sabrina</v>
          </cell>
          <cell r="D165">
            <v>164</v>
          </cell>
        </row>
        <row r="166">
          <cell r="A166" t="str">
            <v>MIESZKALSKI  Cécile</v>
          </cell>
          <cell r="B166" t="str">
            <v>MIESZKALSKI</v>
          </cell>
          <cell r="C166" t="str">
            <v>Cécile</v>
          </cell>
          <cell r="D166">
            <v>165</v>
          </cell>
        </row>
        <row r="167">
          <cell r="A167" t="str">
            <v/>
          </cell>
          <cell r="D167">
            <v>166</v>
          </cell>
        </row>
        <row r="168">
          <cell r="A168" t="str">
            <v>BOUR   Jacques</v>
          </cell>
          <cell r="B168" t="str">
            <v xml:space="preserve">BOUR </v>
          </cell>
          <cell r="C168" t="str">
            <v>Jacques</v>
          </cell>
          <cell r="D168">
            <v>167</v>
          </cell>
        </row>
        <row r="169">
          <cell r="A169" t="str">
            <v>JUNG  Edith</v>
          </cell>
          <cell r="B169" t="str">
            <v>JUNG</v>
          </cell>
          <cell r="C169" t="str">
            <v>Edith</v>
          </cell>
          <cell r="D169">
            <v>168</v>
          </cell>
        </row>
        <row r="170">
          <cell r="A170" t="str">
            <v>VULLO  Tiziana</v>
          </cell>
          <cell r="B170" t="str">
            <v>VULLO</v>
          </cell>
          <cell r="C170" t="str">
            <v>Tiziana</v>
          </cell>
          <cell r="D170">
            <v>169</v>
          </cell>
        </row>
        <row r="171">
          <cell r="A171" t="str">
            <v>RESNIK  Irène</v>
          </cell>
          <cell r="B171" t="str">
            <v>RESNIK</v>
          </cell>
          <cell r="C171" t="str">
            <v>Irène</v>
          </cell>
          <cell r="D171">
            <v>170</v>
          </cell>
        </row>
        <row r="172">
          <cell r="A172" t="str">
            <v>ZIMMER  Gérard</v>
          </cell>
          <cell r="B172" t="str">
            <v>ZIMMER</v>
          </cell>
          <cell r="C172" t="str">
            <v>Gérard</v>
          </cell>
          <cell r="D172">
            <v>171</v>
          </cell>
        </row>
        <row r="173">
          <cell r="A173" t="str">
            <v>LUCZAK  Xavier</v>
          </cell>
          <cell r="B173" t="str">
            <v>LUCZAK</v>
          </cell>
          <cell r="C173" t="str">
            <v>Xavier</v>
          </cell>
          <cell r="D173">
            <v>172</v>
          </cell>
        </row>
        <row r="174">
          <cell r="A174" t="str">
            <v>KARAS  Armand</v>
          </cell>
          <cell r="B174" t="str">
            <v>KARAS</v>
          </cell>
          <cell r="C174" t="str">
            <v>Armand</v>
          </cell>
          <cell r="D174">
            <v>173</v>
          </cell>
        </row>
        <row r="175">
          <cell r="A175" t="str">
            <v>KARAS  Josette</v>
          </cell>
          <cell r="B175" t="str">
            <v>KARAS</v>
          </cell>
          <cell r="C175" t="str">
            <v>Josette</v>
          </cell>
          <cell r="D175">
            <v>174</v>
          </cell>
        </row>
        <row r="176">
          <cell r="A176" t="str">
            <v/>
          </cell>
          <cell r="D176">
            <v>175</v>
          </cell>
        </row>
        <row r="177">
          <cell r="A177" t="str">
            <v>BOUR   Michèle</v>
          </cell>
          <cell r="B177" t="str">
            <v xml:space="preserve">BOUR </v>
          </cell>
          <cell r="C177" t="str">
            <v>Michèle</v>
          </cell>
          <cell r="D177">
            <v>176</v>
          </cell>
        </row>
        <row r="178">
          <cell r="A178" t="str">
            <v>LUCZAK  Josiane</v>
          </cell>
          <cell r="B178" t="str">
            <v>LUCZAK</v>
          </cell>
          <cell r="C178" t="str">
            <v>Josiane</v>
          </cell>
          <cell r="D178">
            <v>177</v>
          </cell>
        </row>
        <row r="179">
          <cell r="A179" t="str">
            <v>GRYCZKA  Barbe</v>
          </cell>
          <cell r="B179" t="str">
            <v>GRYCZKA</v>
          </cell>
          <cell r="C179" t="str">
            <v>Barbe</v>
          </cell>
          <cell r="D179">
            <v>178</v>
          </cell>
        </row>
        <row r="180">
          <cell r="A180" t="str">
            <v/>
          </cell>
          <cell r="D180">
            <v>179</v>
          </cell>
        </row>
        <row r="181">
          <cell r="A181" t="str">
            <v/>
          </cell>
          <cell r="D181">
            <v>180</v>
          </cell>
        </row>
        <row r="182">
          <cell r="A182" t="str">
            <v>MAHOT  Monique</v>
          </cell>
          <cell r="B182" t="str">
            <v>MAHOT</v>
          </cell>
          <cell r="C182" t="str">
            <v>Monique</v>
          </cell>
          <cell r="D182">
            <v>181</v>
          </cell>
        </row>
        <row r="183">
          <cell r="A183" t="str">
            <v>ROHR  Marie</v>
          </cell>
          <cell r="B183" t="str">
            <v>ROHR</v>
          </cell>
          <cell r="C183" t="str">
            <v>Marie</v>
          </cell>
          <cell r="D183">
            <v>182</v>
          </cell>
        </row>
        <row r="184">
          <cell r="A184" t="str">
            <v>MIERZCHALA  J.-Pierre</v>
          </cell>
          <cell r="B184" t="str">
            <v>MIERZCHALA</v>
          </cell>
          <cell r="C184" t="str">
            <v>J.-Pierre</v>
          </cell>
          <cell r="D184">
            <v>183</v>
          </cell>
        </row>
        <row r="185">
          <cell r="A185" t="str">
            <v>MIERZCHALA  Helga</v>
          </cell>
          <cell r="B185" t="str">
            <v>MIERZCHALA</v>
          </cell>
          <cell r="C185" t="str">
            <v>Helga</v>
          </cell>
          <cell r="D185">
            <v>184</v>
          </cell>
        </row>
        <row r="186">
          <cell r="A186" t="str">
            <v>PORTATIU  Emmanuel</v>
          </cell>
          <cell r="B186" t="str">
            <v>PORTATIU</v>
          </cell>
          <cell r="C186" t="str">
            <v>Emmanuel</v>
          </cell>
          <cell r="D186">
            <v>185</v>
          </cell>
        </row>
        <row r="187">
          <cell r="A187" t="str">
            <v>PORTATIU  Chantal</v>
          </cell>
          <cell r="B187" t="str">
            <v>PORTATIU</v>
          </cell>
          <cell r="C187" t="str">
            <v>Chantal</v>
          </cell>
          <cell r="D187">
            <v>186</v>
          </cell>
        </row>
        <row r="188">
          <cell r="A188" t="str">
            <v>NOWAK  Rémy</v>
          </cell>
          <cell r="B188" t="str">
            <v>NOWAK</v>
          </cell>
          <cell r="C188" t="str">
            <v>Rémy</v>
          </cell>
          <cell r="D188">
            <v>187</v>
          </cell>
        </row>
        <row r="189">
          <cell r="A189" t="str">
            <v/>
          </cell>
          <cell r="D189">
            <v>188</v>
          </cell>
        </row>
        <row r="190">
          <cell r="A190" t="str">
            <v/>
          </cell>
          <cell r="D190">
            <v>189</v>
          </cell>
        </row>
        <row r="191">
          <cell r="A191" t="str">
            <v>KELLER  Jacqueline</v>
          </cell>
          <cell r="B191" t="str">
            <v>KELLER</v>
          </cell>
          <cell r="C191" t="str">
            <v>Jacqueline</v>
          </cell>
          <cell r="D191">
            <v>190</v>
          </cell>
        </row>
        <row r="192">
          <cell r="A192" t="str">
            <v>KELLER  Jean-Claude</v>
          </cell>
          <cell r="B192" t="str">
            <v>KELLER</v>
          </cell>
          <cell r="C192" t="str">
            <v>Jean-Claude</v>
          </cell>
          <cell r="D192">
            <v>191</v>
          </cell>
        </row>
        <row r="193">
          <cell r="A193" t="str">
            <v/>
          </cell>
          <cell r="D193">
            <v>192</v>
          </cell>
        </row>
        <row r="194">
          <cell r="A194" t="str">
            <v>GOETTMANN  Philippe</v>
          </cell>
          <cell r="B194" t="str">
            <v>GOETTMANN</v>
          </cell>
          <cell r="C194" t="str">
            <v>Philippe</v>
          </cell>
          <cell r="D194">
            <v>193</v>
          </cell>
        </row>
        <row r="195">
          <cell r="A195" t="str">
            <v>CARMAGNANI  Ludovic</v>
          </cell>
          <cell r="B195" t="str">
            <v>CARMAGNANI</v>
          </cell>
          <cell r="C195" t="str">
            <v>Ludovic</v>
          </cell>
          <cell r="D195">
            <v>194</v>
          </cell>
        </row>
        <row r="196">
          <cell r="D196">
            <v>195</v>
          </cell>
        </row>
        <row r="197">
          <cell r="B197" t="str">
            <v>HESS</v>
          </cell>
          <cell r="C197" t="str">
            <v>François</v>
          </cell>
          <cell r="D197">
            <v>196</v>
          </cell>
        </row>
        <row r="198">
          <cell r="D198">
            <v>197</v>
          </cell>
        </row>
        <row r="199">
          <cell r="D199">
            <v>198</v>
          </cell>
        </row>
        <row r="200">
          <cell r="D200">
            <v>199</v>
          </cell>
        </row>
        <row r="201">
          <cell r="B201" t="str">
            <v>SLEBODA</v>
          </cell>
          <cell r="C201" t="str">
            <v>Jean-Louis</v>
          </cell>
          <cell r="D201">
            <v>200</v>
          </cell>
        </row>
        <row r="202">
          <cell r="B202" t="str">
            <v>SLEBODA</v>
          </cell>
          <cell r="C202" t="str">
            <v>Carmen</v>
          </cell>
          <cell r="D202">
            <v>201</v>
          </cell>
        </row>
        <row r="203">
          <cell r="D203">
            <v>202</v>
          </cell>
        </row>
        <row r="204">
          <cell r="B204" t="str">
            <v>LEYDINGER</v>
          </cell>
          <cell r="C204" t="str">
            <v>Henri</v>
          </cell>
          <cell r="D204">
            <v>203</v>
          </cell>
        </row>
        <row r="205">
          <cell r="B205" t="str">
            <v>ISMER</v>
          </cell>
          <cell r="C205" t="str">
            <v>Michelle</v>
          </cell>
          <cell r="D205">
            <v>204</v>
          </cell>
        </row>
        <row r="206">
          <cell r="B206" t="str">
            <v>BOUR</v>
          </cell>
          <cell r="C206" t="str">
            <v>Julie</v>
          </cell>
          <cell r="D206">
            <v>205</v>
          </cell>
        </row>
        <row r="207">
          <cell r="D207">
            <v>206</v>
          </cell>
        </row>
        <row r="208">
          <cell r="D208">
            <v>207</v>
          </cell>
        </row>
        <row r="209">
          <cell r="B209" t="str">
            <v>FISCHER</v>
          </cell>
          <cell r="C209" t="str">
            <v>Christa</v>
          </cell>
          <cell r="D209">
            <v>208</v>
          </cell>
        </row>
        <row r="210">
          <cell r="B210" t="str">
            <v>SADDI</v>
          </cell>
          <cell r="C210" t="str">
            <v>Michelle</v>
          </cell>
          <cell r="D210">
            <v>209</v>
          </cell>
        </row>
        <row r="211">
          <cell r="D211">
            <v>210</v>
          </cell>
        </row>
        <row r="212">
          <cell r="D212">
            <v>211</v>
          </cell>
        </row>
        <row r="213">
          <cell r="D213">
            <v>212</v>
          </cell>
        </row>
        <row r="214">
          <cell r="D214">
            <v>213</v>
          </cell>
        </row>
        <row r="215">
          <cell r="B215" t="str">
            <v>SAFRAN</v>
          </cell>
          <cell r="C215" t="str">
            <v>Arnaud</v>
          </cell>
          <cell r="D215">
            <v>214</v>
          </cell>
        </row>
        <row r="216">
          <cell r="B216" t="str">
            <v>TURCINOVIC</v>
          </cell>
          <cell r="C216" t="str">
            <v>Annie</v>
          </cell>
          <cell r="D216">
            <v>215</v>
          </cell>
        </row>
        <row r="217">
          <cell r="B217" t="str">
            <v>BLAUMEISER</v>
          </cell>
          <cell r="C217" t="str">
            <v>Jacques</v>
          </cell>
          <cell r="D217">
            <v>216</v>
          </cell>
        </row>
        <row r="218">
          <cell r="B218" t="str">
            <v>HAFFNER</v>
          </cell>
          <cell r="C218" t="str">
            <v>Raymond</v>
          </cell>
          <cell r="D218">
            <v>217</v>
          </cell>
        </row>
        <row r="219">
          <cell r="B219" t="str">
            <v>D'AFFARA</v>
          </cell>
          <cell r="C219" t="str">
            <v>Bénédicte</v>
          </cell>
          <cell r="D219">
            <v>218</v>
          </cell>
        </row>
        <row r="220">
          <cell r="B220" t="str">
            <v>ZIMMER</v>
          </cell>
          <cell r="C220" t="str">
            <v>Jonatan</v>
          </cell>
          <cell r="D220">
            <v>219</v>
          </cell>
        </row>
        <row r="221">
          <cell r="D221">
            <v>220</v>
          </cell>
        </row>
        <row r="222">
          <cell r="D222">
            <v>221</v>
          </cell>
        </row>
        <row r="223">
          <cell r="D223">
            <v>222</v>
          </cell>
        </row>
        <row r="224">
          <cell r="B224" t="str">
            <v>PIEKNIK</v>
          </cell>
          <cell r="C224" t="str">
            <v>Carles</v>
          </cell>
          <cell r="D224">
            <v>223</v>
          </cell>
        </row>
        <row r="225">
          <cell r="B225" t="str">
            <v>ITTEL</v>
          </cell>
          <cell r="C225" t="str">
            <v>Christophe</v>
          </cell>
          <cell r="D225">
            <v>224</v>
          </cell>
        </row>
        <row r="226">
          <cell r="D226">
            <v>225</v>
          </cell>
        </row>
        <row r="227">
          <cell r="B227" t="str">
            <v>LARSKI</v>
          </cell>
          <cell r="C227" t="str">
            <v>Rose</v>
          </cell>
          <cell r="D227">
            <v>226</v>
          </cell>
        </row>
        <row r="228">
          <cell r="B228" t="str">
            <v>CHUDY</v>
          </cell>
          <cell r="C228" t="str">
            <v>Jeannine</v>
          </cell>
          <cell r="D228">
            <v>227</v>
          </cell>
        </row>
        <row r="229">
          <cell r="B229" t="str">
            <v>MATYSIAK</v>
          </cell>
          <cell r="C229" t="str">
            <v>Agnès</v>
          </cell>
          <cell r="D229">
            <v>228</v>
          </cell>
        </row>
        <row r="230">
          <cell r="B230" t="str">
            <v>ZERARI</v>
          </cell>
          <cell r="C230" t="str">
            <v>Dalia</v>
          </cell>
          <cell r="D230">
            <v>229</v>
          </cell>
        </row>
        <row r="231">
          <cell r="B231" t="str">
            <v>MATYSIAK</v>
          </cell>
          <cell r="C231" t="str">
            <v>Edouard</v>
          </cell>
          <cell r="D231">
            <v>230</v>
          </cell>
        </row>
        <row r="232">
          <cell r="B232" t="str">
            <v>GUZIK</v>
          </cell>
          <cell r="C232" t="str">
            <v>Mathieu</v>
          </cell>
          <cell r="D232">
            <v>231</v>
          </cell>
        </row>
        <row r="233">
          <cell r="B233" t="str">
            <v>ZERARI</v>
          </cell>
          <cell r="C233" t="str">
            <v>Génia</v>
          </cell>
          <cell r="D233">
            <v>232</v>
          </cell>
        </row>
        <row r="234">
          <cell r="B234" t="str">
            <v>GUZIK</v>
          </cell>
          <cell r="C234" t="str">
            <v>Pascal</v>
          </cell>
          <cell r="D234">
            <v>233</v>
          </cell>
        </row>
        <row r="235">
          <cell r="B235" t="str">
            <v>SZEFER</v>
          </cell>
          <cell r="C235" t="str">
            <v>Manfred</v>
          </cell>
          <cell r="D235">
            <v>234</v>
          </cell>
        </row>
        <row r="236">
          <cell r="B236" t="str">
            <v>RIX</v>
          </cell>
          <cell r="C236" t="str">
            <v>Jean-Louis</v>
          </cell>
          <cell r="D236">
            <v>235</v>
          </cell>
        </row>
        <row r="237">
          <cell r="D237">
            <v>236</v>
          </cell>
        </row>
        <row r="238">
          <cell r="D238">
            <v>237</v>
          </cell>
        </row>
        <row r="239">
          <cell r="B239" t="str">
            <v>SZEDLAK</v>
          </cell>
          <cell r="C239" t="str">
            <v>Sylvain</v>
          </cell>
          <cell r="D239">
            <v>238</v>
          </cell>
        </row>
        <row r="240">
          <cell r="B240" t="str">
            <v>SZEDLAK</v>
          </cell>
          <cell r="C240" t="str">
            <v>Marinette</v>
          </cell>
          <cell r="D240">
            <v>239</v>
          </cell>
        </row>
        <row r="241">
          <cell r="B241" t="str">
            <v>WALD</v>
          </cell>
          <cell r="C241" t="str">
            <v>Irène</v>
          </cell>
          <cell r="D241">
            <v>240</v>
          </cell>
        </row>
        <row r="242">
          <cell r="B242" t="str">
            <v>TILLY</v>
          </cell>
          <cell r="C242" t="str">
            <v>Adelaide</v>
          </cell>
          <cell r="D242">
            <v>241</v>
          </cell>
        </row>
        <row r="243">
          <cell r="B243" t="str">
            <v>WALD</v>
          </cell>
          <cell r="C243" t="str">
            <v>Claude</v>
          </cell>
          <cell r="D243">
            <v>242</v>
          </cell>
        </row>
        <row r="244">
          <cell r="B244" t="str">
            <v>ZIMMER</v>
          </cell>
          <cell r="C244" t="str">
            <v>Raymond</v>
          </cell>
          <cell r="D244">
            <v>243</v>
          </cell>
        </row>
        <row r="245">
          <cell r="B245" t="str">
            <v>RUDLOFF</v>
          </cell>
          <cell r="C245" t="str">
            <v>Carles</v>
          </cell>
          <cell r="D245">
            <v>244</v>
          </cell>
        </row>
        <row r="246">
          <cell r="B246" t="str">
            <v>RUDLOFF</v>
          </cell>
          <cell r="C246" t="str">
            <v>Zoé</v>
          </cell>
          <cell r="D246">
            <v>245</v>
          </cell>
        </row>
        <row r="247">
          <cell r="B247" t="str">
            <v>COUTURE</v>
          </cell>
          <cell r="C247" t="str">
            <v>Sabine</v>
          </cell>
          <cell r="D247">
            <v>246</v>
          </cell>
        </row>
        <row r="248">
          <cell r="B248" t="str">
            <v>STEYER</v>
          </cell>
          <cell r="C248" t="str">
            <v>M.-Louise</v>
          </cell>
          <cell r="D248">
            <v>247</v>
          </cell>
        </row>
        <row r="249">
          <cell r="B249" t="str">
            <v>KWASNIEWSKI</v>
          </cell>
          <cell r="C249" t="str">
            <v>Elisabeth</v>
          </cell>
          <cell r="D249">
            <v>248</v>
          </cell>
        </row>
        <row r="250">
          <cell r="B250" t="str">
            <v>WEISSGERBER</v>
          </cell>
          <cell r="C250" t="str">
            <v>Ophélie</v>
          </cell>
          <cell r="D250">
            <v>249</v>
          </cell>
        </row>
        <row r="251">
          <cell r="C251">
            <v>194</v>
          </cell>
          <cell r="D251">
            <v>250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7:AG257" totalsRowShown="0" headerRowDxfId="89" headerRowCellStyle="Normal 2" dataCellStyle="Normal 2">
  <autoFilter ref="A7:AG257" xr:uid="{00000000-0009-0000-0100-000001000000}"/>
  <tableColumns count="33">
    <tableColumn id="1" xr3:uid="{00000000-0010-0000-0000-000001000000}" name="Colonne1" dataDxfId="88" dataCellStyle="Normal 2">
      <calculatedColumnFormula>IF(W8="","en chèque","")</calculatedColumnFormula>
    </tableColumn>
    <tableColumn id="17" xr3:uid="{00000000-0010-0000-0000-000011000000}" name="Colonne17" dataDxfId="87" dataCellStyle="Normal 2"/>
    <tableColumn id="2" xr3:uid="{00000000-0010-0000-0000-000002000000}" name="Colonne2" dataDxfId="86" dataCellStyle="Normal 2">
      <calculatedColumnFormula>#REF!</calculatedColumnFormula>
    </tableColumn>
    <tableColumn id="3" xr3:uid="{00000000-0010-0000-0000-000003000000}" name="Colonne3" dataDxfId="85" dataCellStyle="Normal 2">
      <calculatedColumnFormula>#REF!</calculatedColumnFormula>
    </tableColumn>
    <tableColumn id="4" xr3:uid="{00000000-0010-0000-0000-000004000000}" name="Colonne4" dataDxfId="84" dataCellStyle="Normal 2"/>
    <tableColumn id="6" xr3:uid="{00000000-0010-0000-0000-000006000000}" name="Colonne6" dataDxfId="83" dataCellStyle="Normal 2"/>
    <tableColumn id="7" xr3:uid="{00000000-0010-0000-0000-000007000000}" name="Colonne7" dataDxfId="82" dataCellStyle="Normal 2"/>
    <tableColumn id="8" xr3:uid="{00000000-0010-0000-0000-000008000000}" name="Colonne8" dataDxfId="81" dataCellStyle="Normal 2"/>
    <tableColumn id="9" xr3:uid="{00000000-0010-0000-0000-000009000000}" name="Colonne9" dataDxfId="80" dataCellStyle="Normal 2"/>
    <tableColumn id="10" xr3:uid="{00000000-0010-0000-0000-00000A000000}" name="Colonne10" dataDxfId="79" dataCellStyle="Normal 2"/>
    <tableColumn id="11" xr3:uid="{00000000-0010-0000-0000-00000B000000}" name="Colonne11" dataDxfId="78" dataCellStyle="Normal 2"/>
    <tableColumn id="12" xr3:uid="{00000000-0010-0000-0000-00000C000000}" name="Colonne12" dataDxfId="77" dataCellStyle="Normal 2"/>
    <tableColumn id="13" xr3:uid="{00000000-0010-0000-0000-00000D000000}" name="Colonne13" dataDxfId="76" dataCellStyle="Normal 2"/>
    <tableColumn id="14" xr3:uid="{00000000-0010-0000-0000-00000E000000}" name="Colonne14" dataDxfId="75" dataCellStyle="Normal 2"/>
    <tableColumn id="15" xr3:uid="{00000000-0010-0000-0000-00000F000000}" name="Colonne15" dataDxfId="74" dataCellStyle="Normal 2"/>
    <tableColumn id="5" xr3:uid="{00000000-0010-0000-0000-000005000000}" name="Colonne16" dataDxfId="73" dataCellStyle="Normal 2"/>
    <tableColumn id="16" xr3:uid="{00000000-0010-0000-0000-000010000000}" name="Colonne5" dataDxfId="72" dataCellStyle="Normal 2"/>
    <tableColumn id="19" xr3:uid="{00000000-0010-0000-0000-000013000000}" name="Colonne19" dataDxfId="71" dataCellStyle="Normal 2">
      <calculatedColumnFormula>SUM(Tableau1[[#This Row],[Colonne6]:[Colonne5]])</calculatedColumnFormula>
    </tableColumn>
    <tableColumn id="20" xr3:uid="{00000000-0010-0000-0000-000014000000}" name="Colonne20" dataDxfId="70" dataCellStyle="Normal 2">
      <calculatedColumnFormula>COUNTIF($F$5:$Q$5,"&gt;1000")</calculatedColumnFormula>
    </tableColumn>
    <tableColumn id="21" xr3:uid="{00000000-0010-0000-0000-000015000000}" name="Colonne21" dataDxfId="69" dataCellStyle="Normal 2">
      <calculatedColumnFormula>COUNTA(F8:Q8)</calculatedColumnFormula>
    </tableColumn>
    <tableColumn id="22" xr3:uid="{00000000-0010-0000-0000-000016000000}" name="Colonne22" dataDxfId="68" dataCellStyle="Normal 2">
      <calculatedColumnFormula>IF(OR(C8&lt;=0,T8&gt;S8),0,(S8-T8)*$C$1)</calculatedColumnFormula>
    </tableColumn>
    <tableColumn id="23" xr3:uid="{00000000-0010-0000-0000-000017000000}" name="Colonne23" dataDxfId="67" dataCellStyle="Normal 2">
      <calculatedColumnFormula>IF(C8&lt;&gt;0,(R8-U8-AE8),0)</calculatedColumnFormula>
    </tableColumn>
    <tableColumn id="24" xr3:uid="{00000000-0010-0000-0000-000018000000}" name="Colonne232" dataDxfId="66" dataCellStyle="Normal 2"/>
    <tableColumn id="25" xr3:uid="{00000000-0010-0000-0000-000019000000}" name="Colonne25" dataDxfId="65" dataCellStyle="Normal 2">
      <calculatedColumnFormula>ROUNDDOWN(W8/$X$3,0)</calculatedColumnFormula>
    </tableColumn>
    <tableColumn id="26" xr3:uid="{00000000-0010-0000-0000-00001A000000}" name="Colonne26" dataDxfId="64" dataCellStyle="Normal 2">
      <calculatedColumnFormula>ROUNDDOWN((W8-(X8*$X$3))/$Y$3,0)</calculatedColumnFormula>
    </tableColumn>
    <tableColumn id="27" xr3:uid="{00000000-0010-0000-0000-00001B000000}" name="Colonne27" dataDxfId="63" dataCellStyle="Normal 2">
      <calculatedColumnFormula>ROUNDDOWN(((W8-(X8*$X$3))-(Y8*$Y$3))/$Z$3,0)</calculatedColumnFormula>
    </tableColumn>
    <tableColumn id="28" xr3:uid="{00000000-0010-0000-0000-00001C000000}" name="Colonne28" dataDxfId="62" dataCellStyle="Normal 2">
      <calculatedColumnFormula>ROUNDDOWN((((W8-(X8*$X$3))-(Y8*$Y$3))-(Z8*$Z$3))/$AA$3,0)</calculatedColumnFormula>
    </tableColumn>
    <tableColumn id="29" xr3:uid="{00000000-0010-0000-0000-00001D000000}" name="Colonne29" dataDxfId="61" dataCellStyle="Normal 2">
      <calculatedColumnFormula>ROUNDDOWN(((((W8-(X8*$X$3))-(Y8*$Y$3))-(Z8*$Z$3))-(AA8*$AA$3))/$AB$3,0)</calculatedColumnFormula>
    </tableColumn>
    <tableColumn id="30" xr3:uid="{00000000-0010-0000-0000-00001E000000}" name="Colonne30" dataDxfId="60" dataCellStyle="Normal 2">
      <calculatedColumnFormula>ROUNDDOWN((((((W8-(X8*$X$3))-(Y8*$Y$3))-(Z8*$Z$3))-(AA8*$AA$3))-(AB8*$AB$3))/$AC$3,0)</calculatedColumnFormula>
    </tableColumn>
    <tableColumn id="31" xr3:uid="{00000000-0010-0000-0000-00001F000000}" name="Colonne31" dataDxfId="59" dataCellStyle="Normal 2">
      <calculatedColumnFormula>ROUNDDOWN(((((((W8-(X8*$X$3))-(Y8*$Y$3))-(Z8*$Z$3))-(AA8*$AA$3))-(AB8*$AB$3))-(AC8*$AC$3))/$AD$3,0)</calculatedColumnFormula>
    </tableColumn>
    <tableColumn id="33" xr3:uid="{00000000-0010-0000-0000-000021000000}" name="Colonne18" dataDxfId="58" dataCellStyle="Normal 2"/>
    <tableColumn id="34" xr3:uid="{00000000-0010-0000-0000-000022000000}" name="Colonne24" dataCellStyle="Normal 2"/>
    <tableColumn id="35" xr3:uid="{00000000-0010-0000-0000-000023000000}" name="Colonne35" dataCellStyle="Normal 2"/>
  </tableColumns>
  <tableStyleInfo name="TableStyleLight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1:G252" totalsRowCount="1" headerRowDxfId="57" headerRowBorderDxfId="56" tableBorderDxfId="55">
  <autoFilter ref="A1:G251" xr:uid="{00000000-0009-0000-0100-000002000000}">
    <filterColumn colId="6">
      <filters>
        <filter val="0"/>
      </filters>
    </filterColumn>
  </autoFilter>
  <sortState xmlns:xlrd2="http://schemas.microsoft.com/office/spreadsheetml/2017/richdata2" ref="A9:F251">
    <sortCondition ref="A1:A251"/>
  </sortState>
  <tableColumns count="7">
    <tableColumn id="1" xr3:uid="{00000000-0010-0000-0100-000001000000}" name="Casiers" dataDxfId="54" totalsRowDxfId="53"/>
    <tableColumn id="2" xr3:uid="{00000000-0010-0000-0100-000002000000}" name="noms" totalsRowDxfId="52">
      <calculatedColumnFormula>#REF!</calculatedColumnFormula>
    </tableColumn>
    <tableColumn id="3" xr3:uid="{00000000-0010-0000-0100-000003000000}" name="Prénoms" totalsRowDxfId="51">
      <calculatedColumnFormula>#REF!</calculatedColumnFormula>
    </tableColumn>
    <tableColumn id="4" xr3:uid="{00000000-0010-0000-0100-000004000000}" name="Sommes" totalsRowDxfId="50">
      <calculatedColumnFormula>versements!V8</calculatedColumnFormula>
    </tableColumn>
    <tableColumn id="7" xr3:uid="{00000000-0010-0000-0100-000007000000}" name="N° du chèque" totalsRowDxfId="49"/>
    <tableColumn id="6" xr3:uid="{00000000-0010-0000-0100-000006000000}" name="  " totalsRowDxfId="48"/>
    <tableColumn id="5" xr3:uid="{00000000-0010-0000-0100-000005000000}" name="Espèce">
      <calculatedColumnFormula>versements!W8</calculatedColumnFormula>
    </tableColumn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14" displayName="Tableau14" ref="A1:I252" totalsRowCount="1" headerRowDxfId="47" headerRowCellStyle="Normal 2" dataCellStyle="Normal 2">
  <autoFilter ref="A1:I251" xr:uid="{00000000-0009-0000-0100-000003000000}"/>
  <tableColumns count="9">
    <tableColumn id="1" xr3:uid="{00000000-0010-0000-0200-000001000000}" name="Colonne1" dataDxfId="46" totalsRowDxfId="45" dataCellStyle="Normal 2">
      <calculatedColumnFormula>IF(#REF!="","en chèque","")</calculatedColumnFormula>
    </tableColumn>
    <tableColumn id="17" xr3:uid="{00000000-0010-0000-0200-000011000000}" name="Colonne17" dataDxfId="44" totalsRowDxfId="43" dataCellStyle="Normal 2"/>
    <tableColumn id="2" xr3:uid="{00000000-0010-0000-0200-000002000000}" name="Noms" dataDxfId="42" totalsRowDxfId="41" dataCellStyle="Normal 2">
      <calculatedColumnFormula>#REF!</calculatedColumnFormula>
    </tableColumn>
    <tableColumn id="3" xr3:uid="{00000000-0010-0000-0200-000003000000}" name="Prénoms" dataDxfId="40" totalsRowDxfId="39" dataCellStyle="Normal 2">
      <calculatedColumnFormula>#REF!</calculatedColumnFormula>
    </tableColumn>
    <tableColumn id="4" xr3:uid="{00000000-0010-0000-0200-000004000000}" name="Casiers" dataDxfId="38" totalsRowDxfId="37" dataCellStyle="Normal 2"/>
    <tableColumn id="6" xr3:uid="{00000000-0010-0000-0200-000006000000}" name="Sommes" dataDxfId="36" totalsRowDxfId="35" dataCellStyle="Normal 2">
      <calculatedColumnFormula>versements!V8</calculatedColumnFormula>
    </tableColumn>
    <tableColumn id="7" xr3:uid="{00000000-0010-0000-0200-000007000000}" name="Dates" dataDxfId="34" totalsRowDxfId="33" dataCellStyle="Normal 2"/>
    <tableColumn id="8" xr3:uid="{00000000-0010-0000-0200-000008000000}" name="Nom" dataDxfId="32" totalsRowDxfId="31" dataCellStyle="Normal 2"/>
    <tableColumn id="9" xr3:uid="{00000000-0010-0000-0200-000009000000}" name="Signature" dataDxfId="30" totalsRowDxfId="29" dataCellStyle="Normal 2"/>
  </tableColumns>
  <tableStyleInfo name="TableStyleLight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image" Target="../media/image3.emf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6.bin"/><Relationship Id="rId6" Type="http://schemas.openxmlformats.org/officeDocument/2006/relationships/control" Target="../activeX/activeX3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8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2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7"/>
  <dimension ref="A1:H31"/>
  <sheetViews>
    <sheetView workbookViewId="0">
      <selection activeCell="D31" sqref="D31"/>
    </sheetView>
  </sheetViews>
  <sheetFormatPr baseColWidth="10" defaultRowHeight="15" x14ac:dyDescent="0.25"/>
  <sheetData>
    <row r="1" spans="1:8" ht="18.75" x14ac:dyDescent="0.3">
      <c r="B1" s="187"/>
      <c r="C1" s="188" t="s">
        <v>109</v>
      </c>
      <c r="D1" s="188"/>
      <c r="E1" s="187"/>
      <c r="F1" s="187"/>
      <c r="G1" s="187"/>
      <c r="H1" s="187"/>
    </row>
    <row r="2" spans="1:8" x14ac:dyDescent="0.25">
      <c r="B2" s="187" t="s">
        <v>110</v>
      </c>
      <c r="C2" s="187"/>
      <c r="D2" s="187"/>
      <c r="E2" s="187" t="s">
        <v>114</v>
      </c>
      <c r="F2" s="187"/>
      <c r="G2" s="187"/>
      <c r="H2" s="187"/>
    </row>
    <row r="3" spans="1:8" x14ac:dyDescent="0.25">
      <c r="B3" s="187" t="s">
        <v>111</v>
      </c>
      <c r="C3" s="187"/>
      <c r="D3" s="187"/>
      <c r="E3" s="187" t="s">
        <v>112</v>
      </c>
      <c r="F3" s="187"/>
      <c r="G3" s="187"/>
      <c r="H3" s="187"/>
    </row>
    <row r="4" spans="1:8" x14ac:dyDescent="0.25">
      <c r="B4" s="187" t="s">
        <v>113</v>
      </c>
      <c r="C4" s="187"/>
      <c r="D4" s="187"/>
      <c r="E4" s="187"/>
      <c r="F4" s="187"/>
      <c r="G4" s="187"/>
      <c r="H4" s="187"/>
    </row>
    <row r="5" spans="1:8" x14ac:dyDescent="0.25">
      <c r="B5" s="187"/>
      <c r="C5" s="187"/>
      <c r="D5" s="187"/>
      <c r="E5" s="187"/>
      <c r="F5" s="187"/>
      <c r="G5" s="187"/>
      <c r="H5" s="187"/>
    </row>
    <row r="8" spans="1:8" x14ac:dyDescent="0.25">
      <c r="C8" s="229" t="s">
        <v>150</v>
      </c>
    </row>
    <row r="10" spans="1:8" x14ac:dyDescent="0.25">
      <c r="A10" s="228"/>
      <c r="B10" t="s">
        <v>129</v>
      </c>
    </row>
    <row r="13" spans="1:8" ht="15.75" x14ac:dyDescent="0.25">
      <c r="A13" s="240" t="s">
        <v>132</v>
      </c>
    </row>
    <row r="14" spans="1:8" x14ac:dyDescent="0.25">
      <c r="B14" t="s">
        <v>131</v>
      </c>
    </row>
    <row r="15" spans="1:8" x14ac:dyDescent="0.25">
      <c r="B15" t="s">
        <v>133</v>
      </c>
    </row>
    <row r="16" spans="1:8" x14ac:dyDescent="0.25">
      <c r="B16" t="s">
        <v>134</v>
      </c>
    </row>
    <row r="19" spans="1:6" ht="15.75" x14ac:dyDescent="0.25">
      <c r="A19" s="240" t="s">
        <v>137</v>
      </c>
    </row>
    <row r="20" spans="1:6" ht="18.75" x14ac:dyDescent="0.3">
      <c r="B20" t="s">
        <v>135</v>
      </c>
      <c r="E20" s="84" t="s">
        <v>164</v>
      </c>
    </row>
    <row r="21" spans="1:6" x14ac:dyDescent="0.25">
      <c r="B21" t="s">
        <v>136</v>
      </c>
      <c r="D21" t="s">
        <v>155</v>
      </c>
    </row>
    <row r="22" spans="1:6" x14ac:dyDescent="0.25">
      <c r="B22" t="s">
        <v>138</v>
      </c>
    </row>
    <row r="25" spans="1:6" ht="15.75" x14ac:dyDescent="0.25">
      <c r="A25" s="269" t="s">
        <v>146</v>
      </c>
    </row>
    <row r="26" spans="1:6" x14ac:dyDescent="0.25">
      <c r="C26" t="s">
        <v>147</v>
      </c>
    </row>
    <row r="27" spans="1:6" x14ac:dyDescent="0.25">
      <c r="C27" t="s">
        <v>148</v>
      </c>
      <c r="F27" s="228" t="s">
        <v>161</v>
      </c>
    </row>
    <row r="28" spans="1:6" x14ac:dyDescent="0.25">
      <c r="C28" t="s">
        <v>149</v>
      </c>
    </row>
    <row r="30" spans="1:6" x14ac:dyDescent="0.25">
      <c r="C30" s="292"/>
      <c r="D30" t="s">
        <v>166</v>
      </c>
    </row>
    <row r="31" spans="1:6" x14ac:dyDescent="0.25">
      <c r="C31" s="293"/>
      <c r="D31" t="s">
        <v>167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K138"/>
  <sheetViews>
    <sheetView workbookViewId="0">
      <selection activeCell="B19" sqref="B19"/>
    </sheetView>
  </sheetViews>
  <sheetFormatPr baseColWidth="10" defaultRowHeight="15.75" x14ac:dyDescent="0.25"/>
  <cols>
    <col min="1" max="1" width="4.42578125" bestFit="1" customWidth="1"/>
    <col min="2" max="2" width="16.42578125" style="2" customWidth="1"/>
    <col min="3" max="3" width="14" customWidth="1"/>
    <col min="4" max="4" width="4" bestFit="1" customWidth="1"/>
    <col min="5" max="5" width="16.42578125" style="2" customWidth="1"/>
    <col min="6" max="6" width="13.140625" customWidth="1"/>
    <col min="7" max="7" width="4.42578125" customWidth="1"/>
    <col min="8" max="8" width="16.5703125" style="2" customWidth="1"/>
    <col min="9" max="9" width="15.7109375" customWidth="1"/>
  </cols>
  <sheetData>
    <row r="2" spans="1:11" ht="18.75" x14ac:dyDescent="0.3">
      <c r="A2" s="155" t="s">
        <v>4</v>
      </c>
      <c r="B2" s="5"/>
      <c r="C2" s="4"/>
      <c r="D2" s="4"/>
      <c r="E2" s="5"/>
      <c r="F2" s="9" t="e">
        <f>IF($A$9=1,"de casier","alphabétique")</f>
        <v>#REF!</v>
      </c>
      <c r="G2" s="4"/>
      <c r="I2" s="4"/>
    </row>
    <row r="3" spans="1:11" ht="18.75" x14ac:dyDescent="0.3">
      <c r="A3" s="155"/>
      <c r="B3" s="5"/>
      <c r="C3" s="4"/>
      <c r="D3" s="4"/>
      <c r="E3" s="5"/>
      <c r="F3" s="9"/>
      <c r="G3" s="4"/>
      <c r="I3" s="4"/>
    </row>
    <row r="4" spans="1:11" ht="18.75" x14ac:dyDescent="0.3">
      <c r="A4" s="155"/>
      <c r="B4" s="5"/>
      <c r="C4" s="4"/>
      <c r="D4" s="4"/>
      <c r="E4" s="5"/>
      <c r="F4" s="9"/>
      <c r="G4" s="4"/>
      <c r="I4" s="4"/>
    </row>
    <row r="5" spans="1:11" ht="18.75" x14ac:dyDescent="0.3">
      <c r="A5" s="155"/>
      <c r="B5" s="298" t="s">
        <v>92</v>
      </c>
      <c r="C5" s="298"/>
      <c r="E5" s="158" t="e">
        <f>#REF!</f>
        <v>#REF!</v>
      </c>
      <c r="G5" s="4"/>
      <c r="I5" s="94"/>
    </row>
    <row r="6" spans="1:11" ht="18.75" x14ac:dyDescent="0.3">
      <c r="A6" s="155"/>
      <c r="B6" s="159"/>
      <c r="C6" s="159"/>
      <c r="E6" s="160"/>
      <c r="G6" s="4"/>
      <c r="I6" s="94"/>
    </row>
    <row r="7" spans="1:11" ht="16.5" thickBot="1" x14ac:dyDescent="0.3"/>
    <row r="8" spans="1:11" ht="16.5" thickBot="1" x14ac:dyDescent="0.3">
      <c r="A8" s="156" t="s">
        <v>0</v>
      </c>
      <c r="B8" s="3" t="s">
        <v>1</v>
      </c>
      <c r="C8" s="3" t="s">
        <v>2</v>
      </c>
      <c r="D8" s="3" t="s">
        <v>0</v>
      </c>
      <c r="E8" s="3" t="s">
        <v>1</v>
      </c>
      <c r="F8" s="3" t="s">
        <v>2</v>
      </c>
      <c r="G8" s="3" t="s">
        <v>0</v>
      </c>
      <c r="H8" s="3" t="s">
        <v>1</v>
      </c>
      <c r="I8" s="3" t="s">
        <v>2</v>
      </c>
      <c r="K8" s="2"/>
    </row>
    <row r="9" spans="1:11" ht="15" x14ac:dyDescent="0.25">
      <c r="A9" s="243" t="e">
        <f>#REF!</f>
        <v>#REF!</v>
      </c>
      <c r="B9" s="244" t="e">
        <f>IF(#REF!="","",#REF!)</f>
        <v>#REF!</v>
      </c>
      <c r="C9" s="245" t="e">
        <f>IF(#REF!="","",#REF!)</f>
        <v>#REF!</v>
      </c>
      <c r="D9" s="246" t="e">
        <f>#REF!</f>
        <v>#REF!</v>
      </c>
      <c r="E9" s="247" t="e">
        <f>IF(#REF!="","",#REF!)</f>
        <v>#REF!</v>
      </c>
      <c r="F9" s="245" t="e">
        <f>IF(#REF!="","",#REF!)</f>
        <v>#REF!</v>
      </c>
      <c r="G9" s="246" t="e">
        <f>#REF!</f>
        <v>#REF!</v>
      </c>
      <c r="H9" s="247" t="e">
        <f>IF(#REF!="","",#REF!)</f>
        <v>#REF!</v>
      </c>
      <c r="I9" s="248" t="e">
        <f>IF(#REF!="","",#REF!)</f>
        <v>#REF!</v>
      </c>
    </row>
    <row r="10" spans="1:11" ht="15" x14ac:dyDescent="0.25">
      <c r="A10" s="249" t="e">
        <f>#REF!</f>
        <v>#REF!</v>
      </c>
      <c r="B10" s="250" t="e">
        <f>IF(#REF!="","",#REF!)</f>
        <v>#REF!</v>
      </c>
      <c r="C10" t="e">
        <f>IF(#REF!="","",#REF!)</f>
        <v>#REF!</v>
      </c>
      <c r="D10" s="161" t="e">
        <f>#REF!</f>
        <v>#REF!</v>
      </c>
      <c r="E10" s="250" t="e">
        <f>IF(#REF!="","",#REF!)</f>
        <v>#REF!</v>
      </c>
      <c r="F10" t="e">
        <f>IF(#REF!="","",#REF!)</f>
        <v>#REF!</v>
      </c>
      <c r="G10" s="161" t="e">
        <f>#REF!</f>
        <v>#REF!</v>
      </c>
      <c r="H10" s="250" t="e">
        <f>IF(#REF!="","",#REF!)</f>
        <v>#REF!</v>
      </c>
      <c r="I10" s="251" t="e">
        <f>IF(#REF!="","",#REF!)</f>
        <v>#REF!</v>
      </c>
    </row>
    <row r="11" spans="1:11" ht="15" x14ac:dyDescent="0.25">
      <c r="A11" s="249" t="e">
        <f>#REF!</f>
        <v>#REF!</v>
      </c>
      <c r="B11" s="250" t="e">
        <f>IF(#REF!="","",#REF!)</f>
        <v>#REF!</v>
      </c>
      <c r="C11" t="e">
        <f>IF(#REF!="","",#REF!)</f>
        <v>#REF!</v>
      </c>
      <c r="D11" s="161" t="e">
        <f>#REF!</f>
        <v>#REF!</v>
      </c>
      <c r="E11" s="250" t="e">
        <f>IF(#REF!="","",#REF!)</f>
        <v>#REF!</v>
      </c>
      <c r="F11" t="e">
        <f>IF(#REF!="","",#REF!)</f>
        <v>#REF!</v>
      </c>
      <c r="G11" s="161" t="e">
        <f>#REF!</f>
        <v>#REF!</v>
      </c>
      <c r="H11" s="250" t="e">
        <f>IF(#REF!="","",#REF!)</f>
        <v>#REF!</v>
      </c>
      <c r="I11" s="251" t="e">
        <f>IF(#REF!="","",#REF!)</f>
        <v>#REF!</v>
      </c>
    </row>
    <row r="12" spans="1:11" ht="15" x14ac:dyDescent="0.25">
      <c r="A12" s="249" t="e">
        <f>#REF!</f>
        <v>#REF!</v>
      </c>
      <c r="B12" s="250" t="e">
        <f>IF(#REF!="","",#REF!)</f>
        <v>#REF!</v>
      </c>
      <c r="C12" t="e">
        <f>IF(#REF!="","",#REF!)</f>
        <v>#REF!</v>
      </c>
      <c r="D12" s="161" t="e">
        <f>#REF!</f>
        <v>#REF!</v>
      </c>
      <c r="E12" s="250" t="e">
        <f>IF(#REF!="","",#REF!)</f>
        <v>#REF!</v>
      </c>
      <c r="F12" t="e">
        <f>IF(#REF!="","",#REF!)</f>
        <v>#REF!</v>
      </c>
      <c r="G12" s="161" t="e">
        <f>#REF!</f>
        <v>#REF!</v>
      </c>
      <c r="H12" s="250" t="e">
        <f>IF(#REF!="","",#REF!)</f>
        <v>#REF!</v>
      </c>
      <c r="I12" s="251" t="e">
        <f>IF(#REF!="","",#REF!)</f>
        <v>#REF!</v>
      </c>
    </row>
    <row r="13" spans="1:11" ht="15" x14ac:dyDescent="0.25">
      <c r="A13" s="249" t="e">
        <f>#REF!</f>
        <v>#REF!</v>
      </c>
      <c r="B13" s="250" t="e">
        <f>IF(#REF!="","",#REF!)</f>
        <v>#REF!</v>
      </c>
      <c r="C13" t="e">
        <f>IF(#REF!="","",#REF!)</f>
        <v>#REF!</v>
      </c>
      <c r="D13" s="161" t="e">
        <f>#REF!</f>
        <v>#REF!</v>
      </c>
      <c r="E13" s="250" t="e">
        <f>IF(#REF!="","",#REF!)</f>
        <v>#REF!</v>
      </c>
      <c r="F13" t="e">
        <f>IF(#REF!="","",#REF!)</f>
        <v>#REF!</v>
      </c>
      <c r="G13" s="161" t="e">
        <f>#REF!</f>
        <v>#REF!</v>
      </c>
      <c r="H13" s="250" t="e">
        <f>IF(#REF!="","",#REF!)</f>
        <v>#REF!</v>
      </c>
      <c r="I13" s="251" t="e">
        <f>IF(#REF!="","",#REF!)</f>
        <v>#REF!</v>
      </c>
    </row>
    <row r="14" spans="1:11" ht="15" x14ac:dyDescent="0.25">
      <c r="A14" s="249" t="e">
        <f>#REF!</f>
        <v>#REF!</v>
      </c>
      <c r="B14" s="250" t="e">
        <f>IF(#REF!="","",#REF!)</f>
        <v>#REF!</v>
      </c>
      <c r="C14" t="e">
        <f>IF(#REF!="","",#REF!)</f>
        <v>#REF!</v>
      </c>
      <c r="D14" s="161" t="e">
        <f>#REF!</f>
        <v>#REF!</v>
      </c>
      <c r="E14" s="250" t="e">
        <f>IF(#REF!="","",#REF!)</f>
        <v>#REF!</v>
      </c>
      <c r="F14" t="e">
        <f>IF(#REF!="","",#REF!)</f>
        <v>#REF!</v>
      </c>
      <c r="G14" s="161" t="e">
        <f>#REF!</f>
        <v>#REF!</v>
      </c>
      <c r="H14" s="250" t="e">
        <f>IF(#REF!="","",#REF!)</f>
        <v>#REF!</v>
      </c>
      <c r="I14" s="251" t="e">
        <f>IF(#REF!="","",#REF!)</f>
        <v>#REF!</v>
      </c>
    </row>
    <row r="15" spans="1:11" ht="15" x14ac:dyDescent="0.25">
      <c r="A15" s="249" t="e">
        <f>#REF!</f>
        <v>#REF!</v>
      </c>
      <c r="B15" s="250" t="e">
        <f>IF(#REF!="","",#REF!)</f>
        <v>#REF!</v>
      </c>
      <c r="C15" t="e">
        <f>IF(#REF!="","",#REF!)</f>
        <v>#REF!</v>
      </c>
      <c r="D15" s="161" t="e">
        <f>#REF!</f>
        <v>#REF!</v>
      </c>
      <c r="E15" s="250" t="e">
        <f>IF(#REF!="","",#REF!)</f>
        <v>#REF!</v>
      </c>
      <c r="F15" t="e">
        <f>IF(#REF!="","",#REF!)</f>
        <v>#REF!</v>
      </c>
      <c r="G15" s="161" t="e">
        <f>#REF!</f>
        <v>#REF!</v>
      </c>
      <c r="H15" s="250" t="e">
        <f>IF(#REF!="","",#REF!)</f>
        <v>#REF!</v>
      </c>
      <c r="I15" s="251" t="e">
        <f>IF(#REF!="","",#REF!)</f>
        <v>#REF!</v>
      </c>
    </row>
    <row r="16" spans="1:11" ht="15" x14ac:dyDescent="0.25">
      <c r="A16" s="249" t="e">
        <f>#REF!</f>
        <v>#REF!</v>
      </c>
      <c r="B16" s="250" t="e">
        <f>IF(#REF!="","",#REF!)</f>
        <v>#REF!</v>
      </c>
      <c r="C16" t="e">
        <f>IF(#REF!="","",#REF!)</f>
        <v>#REF!</v>
      </c>
      <c r="D16" s="161" t="e">
        <f>#REF!</f>
        <v>#REF!</v>
      </c>
      <c r="E16" s="250" t="e">
        <f>IF(#REF!="","",#REF!)</f>
        <v>#REF!</v>
      </c>
      <c r="F16" t="e">
        <f>IF(#REF!="","",#REF!)</f>
        <v>#REF!</v>
      </c>
      <c r="G16" s="161" t="e">
        <f>#REF!</f>
        <v>#REF!</v>
      </c>
      <c r="H16" s="250" t="e">
        <f>IF(#REF!="","",#REF!)</f>
        <v>#REF!</v>
      </c>
      <c r="I16" s="251" t="e">
        <f>IF(#REF!="","",#REF!)</f>
        <v>#REF!</v>
      </c>
    </row>
    <row r="17" spans="1:9" ht="15" x14ac:dyDescent="0.25">
      <c r="A17" s="249" t="e">
        <f>#REF!</f>
        <v>#REF!</v>
      </c>
      <c r="B17" s="250" t="e">
        <f>IF(#REF!="","",#REF!)</f>
        <v>#REF!</v>
      </c>
      <c r="C17" t="e">
        <f>IF(#REF!="","",#REF!)</f>
        <v>#REF!</v>
      </c>
      <c r="D17" s="161" t="e">
        <f>#REF!</f>
        <v>#REF!</v>
      </c>
      <c r="E17" s="250" t="e">
        <f>IF(#REF!="","",#REF!)</f>
        <v>#REF!</v>
      </c>
      <c r="F17" t="e">
        <f>IF(#REF!="","",#REF!)</f>
        <v>#REF!</v>
      </c>
      <c r="G17" s="161" t="e">
        <f>#REF!</f>
        <v>#REF!</v>
      </c>
      <c r="H17" s="250" t="e">
        <f>IF(#REF!="","",#REF!)</f>
        <v>#REF!</v>
      </c>
      <c r="I17" s="251" t="e">
        <f>IF(#REF!="","",#REF!)</f>
        <v>#REF!</v>
      </c>
    </row>
    <row r="18" spans="1:9" ht="15" x14ac:dyDescent="0.25">
      <c r="A18" s="249" t="e">
        <f>#REF!</f>
        <v>#REF!</v>
      </c>
      <c r="B18" s="250" t="e">
        <f>IF(#REF!="","",#REF!)</f>
        <v>#REF!</v>
      </c>
      <c r="C18" t="e">
        <f>IF(#REF!="","",#REF!)</f>
        <v>#REF!</v>
      </c>
      <c r="D18" s="161" t="e">
        <f>#REF!</f>
        <v>#REF!</v>
      </c>
      <c r="E18" s="250" t="e">
        <f>IF(#REF!="","",#REF!)</f>
        <v>#REF!</v>
      </c>
      <c r="F18" t="e">
        <f>IF(#REF!="","",#REF!)</f>
        <v>#REF!</v>
      </c>
      <c r="G18" s="161" t="e">
        <f>#REF!</f>
        <v>#REF!</v>
      </c>
      <c r="H18" s="250" t="e">
        <f>IF(#REF!="","",#REF!)</f>
        <v>#REF!</v>
      </c>
      <c r="I18" s="251" t="e">
        <f>IF(#REF!="","",#REF!)</f>
        <v>#REF!</v>
      </c>
    </row>
    <row r="19" spans="1:9" ht="15" x14ac:dyDescent="0.25">
      <c r="A19" s="249" t="e">
        <f>#REF!</f>
        <v>#REF!</v>
      </c>
      <c r="B19" s="250" t="e">
        <f>IF(#REF!="","",#REF!)</f>
        <v>#REF!</v>
      </c>
      <c r="C19" t="e">
        <f>IF(#REF!="","",#REF!)</f>
        <v>#REF!</v>
      </c>
      <c r="D19" s="161" t="e">
        <f>#REF!</f>
        <v>#REF!</v>
      </c>
      <c r="E19" s="250" t="e">
        <f>IF(#REF!="","",#REF!)</f>
        <v>#REF!</v>
      </c>
      <c r="F19" t="e">
        <f>IF(#REF!="","",#REF!)</f>
        <v>#REF!</v>
      </c>
      <c r="G19" s="161" t="e">
        <f>#REF!</f>
        <v>#REF!</v>
      </c>
      <c r="H19" s="250" t="e">
        <f>IF(#REF!="","",#REF!)</f>
        <v>#REF!</v>
      </c>
      <c r="I19" s="251" t="e">
        <f>IF(#REF!="","",#REF!)</f>
        <v>#REF!</v>
      </c>
    </row>
    <row r="20" spans="1:9" ht="15" x14ac:dyDescent="0.25">
      <c r="A20" s="249" t="e">
        <f>#REF!</f>
        <v>#REF!</v>
      </c>
      <c r="B20" s="250" t="e">
        <f>IF(#REF!="","",#REF!)</f>
        <v>#REF!</v>
      </c>
      <c r="C20" t="e">
        <f>IF(#REF!="","",#REF!)</f>
        <v>#REF!</v>
      </c>
      <c r="D20" s="161" t="e">
        <f>#REF!</f>
        <v>#REF!</v>
      </c>
      <c r="E20" s="250" t="e">
        <f>IF(#REF!="","",#REF!)</f>
        <v>#REF!</v>
      </c>
      <c r="F20" t="e">
        <f>IF(#REF!="","",#REF!)</f>
        <v>#REF!</v>
      </c>
      <c r="G20" s="161" t="e">
        <f>#REF!</f>
        <v>#REF!</v>
      </c>
      <c r="H20" s="250" t="e">
        <f>IF(#REF!="","",#REF!)</f>
        <v>#REF!</v>
      </c>
      <c r="I20" s="251" t="e">
        <f>IF(#REF!="","",#REF!)</f>
        <v>#REF!</v>
      </c>
    </row>
    <row r="21" spans="1:9" ht="15" x14ac:dyDescent="0.25">
      <c r="A21" s="249" t="e">
        <f>#REF!</f>
        <v>#REF!</v>
      </c>
      <c r="B21" s="250" t="e">
        <f>IF(#REF!="","",#REF!)</f>
        <v>#REF!</v>
      </c>
      <c r="C21" t="e">
        <f>IF(#REF!="","",#REF!)</f>
        <v>#REF!</v>
      </c>
      <c r="D21" s="161" t="e">
        <f>#REF!</f>
        <v>#REF!</v>
      </c>
      <c r="E21" s="250" t="e">
        <f>IF(#REF!="","",#REF!)</f>
        <v>#REF!</v>
      </c>
      <c r="F21" t="e">
        <f>IF(#REF!="","",#REF!)</f>
        <v>#REF!</v>
      </c>
      <c r="G21" s="161" t="e">
        <f>#REF!</f>
        <v>#REF!</v>
      </c>
      <c r="H21" s="250" t="e">
        <f>IF(#REF!="","",#REF!)</f>
        <v>#REF!</v>
      </c>
      <c r="I21" s="251" t="e">
        <f>IF(#REF!="","",#REF!)</f>
        <v>#REF!</v>
      </c>
    </row>
    <row r="22" spans="1:9" ht="15" x14ac:dyDescent="0.25">
      <c r="A22" s="249" t="e">
        <f>#REF!</f>
        <v>#REF!</v>
      </c>
      <c r="B22" s="250" t="e">
        <f>IF(#REF!="","",#REF!)</f>
        <v>#REF!</v>
      </c>
      <c r="C22" t="e">
        <f>IF(#REF!="","",#REF!)</f>
        <v>#REF!</v>
      </c>
      <c r="D22" s="161" t="e">
        <f>#REF!</f>
        <v>#REF!</v>
      </c>
      <c r="E22" s="250" t="e">
        <f>IF(#REF!="","",#REF!)</f>
        <v>#REF!</v>
      </c>
      <c r="F22" t="e">
        <f>IF(#REF!="","",#REF!)</f>
        <v>#REF!</v>
      </c>
      <c r="G22" s="161" t="e">
        <f>#REF!</f>
        <v>#REF!</v>
      </c>
      <c r="H22" s="250" t="e">
        <f>IF(#REF!="","",#REF!)</f>
        <v>#REF!</v>
      </c>
      <c r="I22" s="251" t="e">
        <f>IF(#REF!="","",#REF!)</f>
        <v>#REF!</v>
      </c>
    </row>
    <row r="23" spans="1:9" ht="15" x14ac:dyDescent="0.25">
      <c r="A23" s="249" t="e">
        <f>#REF!</f>
        <v>#REF!</v>
      </c>
      <c r="B23" s="250" t="e">
        <f>IF(#REF!="","",#REF!)</f>
        <v>#REF!</v>
      </c>
      <c r="C23" t="e">
        <f>IF(#REF!="","",#REF!)</f>
        <v>#REF!</v>
      </c>
      <c r="D23" s="161" t="e">
        <f>#REF!</f>
        <v>#REF!</v>
      </c>
      <c r="E23" s="250" t="e">
        <f>IF(#REF!="","",#REF!)</f>
        <v>#REF!</v>
      </c>
      <c r="F23" t="e">
        <f>IF(#REF!="","",#REF!)</f>
        <v>#REF!</v>
      </c>
      <c r="G23" s="161" t="e">
        <f>#REF!</f>
        <v>#REF!</v>
      </c>
      <c r="H23" s="250" t="e">
        <f>IF(#REF!="","",#REF!)</f>
        <v>#REF!</v>
      </c>
      <c r="I23" s="251" t="e">
        <f>IF(#REF!="","",#REF!)</f>
        <v>#REF!</v>
      </c>
    </row>
    <row r="24" spans="1:9" ht="15" x14ac:dyDescent="0.25">
      <c r="A24" s="249" t="e">
        <f>#REF!</f>
        <v>#REF!</v>
      </c>
      <c r="B24" s="250" t="e">
        <f>IF(#REF!="","",#REF!)</f>
        <v>#REF!</v>
      </c>
      <c r="C24" t="e">
        <f>IF(#REF!="","",#REF!)</f>
        <v>#REF!</v>
      </c>
      <c r="D24" s="161" t="e">
        <f>#REF!</f>
        <v>#REF!</v>
      </c>
      <c r="E24" s="250" t="e">
        <f>IF(#REF!="","",#REF!)</f>
        <v>#REF!</v>
      </c>
      <c r="F24" t="e">
        <f>IF(#REF!="","",#REF!)</f>
        <v>#REF!</v>
      </c>
      <c r="G24" s="161" t="e">
        <f>#REF!</f>
        <v>#REF!</v>
      </c>
      <c r="H24" s="250" t="e">
        <f>IF(#REF!="","",#REF!)</f>
        <v>#REF!</v>
      </c>
      <c r="I24" s="251" t="e">
        <f>IF(#REF!="","",#REF!)</f>
        <v>#REF!</v>
      </c>
    </row>
    <row r="25" spans="1:9" ht="15" x14ac:dyDescent="0.25">
      <c r="A25" s="249" t="e">
        <f>#REF!</f>
        <v>#REF!</v>
      </c>
      <c r="B25" s="250" t="e">
        <f>IF(#REF!="","",#REF!)</f>
        <v>#REF!</v>
      </c>
      <c r="C25" t="e">
        <f>IF(#REF!="","",#REF!)</f>
        <v>#REF!</v>
      </c>
      <c r="D25" s="161" t="e">
        <f>#REF!</f>
        <v>#REF!</v>
      </c>
      <c r="E25" s="250" t="e">
        <f>IF(#REF!="","",#REF!)</f>
        <v>#REF!</v>
      </c>
      <c r="F25" t="e">
        <f>IF(#REF!="","",#REF!)</f>
        <v>#REF!</v>
      </c>
      <c r="G25" s="161" t="e">
        <f>#REF!</f>
        <v>#REF!</v>
      </c>
      <c r="H25" s="250" t="e">
        <f>IF(#REF!="","",#REF!)</f>
        <v>#REF!</v>
      </c>
      <c r="I25" s="251" t="e">
        <f>IF(#REF!="","",#REF!)</f>
        <v>#REF!</v>
      </c>
    </row>
    <row r="26" spans="1:9" ht="15" x14ac:dyDescent="0.25">
      <c r="A26" s="249" t="e">
        <f>#REF!</f>
        <v>#REF!</v>
      </c>
      <c r="B26" s="250" t="e">
        <f>IF(#REF!="","",#REF!)</f>
        <v>#REF!</v>
      </c>
      <c r="C26" t="e">
        <f>IF(#REF!="","",#REF!)</f>
        <v>#REF!</v>
      </c>
      <c r="D26" s="161" t="e">
        <f>#REF!</f>
        <v>#REF!</v>
      </c>
      <c r="E26" s="250" t="e">
        <f>IF(#REF!="","",#REF!)</f>
        <v>#REF!</v>
      </c>
      <c r="F26" t="e">
        <f>IF(#REF!="","",#REF!)</f>
        <v>#REF!</v>
      </c>
      <c r="G26" s="161" t="e">
        <f>#REF!</f>
        <v>#REF!</v>
      </c>
      <c r="H26" s="250" t="e">
        <f>IF(#REF!="","",#REF!)</f>
        <v>#REF!</v>
      </c>
      <c r="I26" s="251" t="e">
        <f>IF(#REF!="","",#REF!)</f>
        <v>#REF!</v>
      </c>
    </row>
    <row r="27" spans="1:9" ht="15" x14ac:dyDescent="0.25">
      <c r="A27" s="249" t="e">
        <f>#REF!</f>
        <v>#REF!</v>
      </c>
      <c r="B27" s="250" t="e">
        <f>IF(#REF!="","",#REF!)</f>
        <v>#REF!</v>
      </c>
      <c r="C27" t="e">
        <f>IF(#REF!="","",#REF!)</f>
        <v>#REF!</v>
      </c>
      <c r="D27" s="161" t="e">
        <f>#REF!</f>
        <v>#REF!</v>
      </c>
      <c r="E27" s="250" t="e">
        <f>IF(#REF!="","",#REF!)</f>
        <v>#REF!</v>
      </c>
      <c r="F27" t="e">
        <f>IF(#REF!="","",#REF!)</f>
        <v>#REF!</v>
      </c>
      <c r="G27" s="161" t="e">
        <f>#REF!</f>
        <v>#REF!</v>
      </c>
      <c r="H27" s="250" t="e">
        <f>IF(#REF!="","",#REF!)</f>
        <v>#REF!</v>
      </c>
      <c r="I27" s="251" t="e">
        <f>IF(#REF!="","",#REF!)</f>
        <v>#REF!</v>
      </c>
    </row>
    <row r="28" spans="1:9" ht="15" x14ac:dyDescent="0.25">
      <c r="A28" s="249" t="e">
        <f>#REF!</f>
        <v>#REF!</v>
      </c>
      <c r="B28" s="250" t="e">
        <f>IF(#REF!="","",#REF!)</f>
        <v>#REF!</v>
      </c>
      <c r="C28" t="e">
        <f>IF(#REF!="","",#REF!)</f>
        <v>#REF!</v>
      </c>
      <c r="D28" s="161" t="e">
        <f>#REF!</f>
        <v>#REF!</v>
      </c>
      <c r="E28" s="250" t="e">
        <f>IF(#REF!="","",#REF!)</f>
        <v>#REF!</v>
      </c>
      <c r="F28" t="e">
        <f>IF(#REF!="","",#REF!)</f>
        <v>#REF!</v>
      </c>
      <c r="G28" s="161" t="e">
        <f>#REF!</f>
        <v>#REF!</v>
      </c>
      <c r="H28" s="250" t="e">
        <f>IF(#REF!="","",#REF!)</f>
        <v>#REF!</v>
      </c>
      <c r="I28" s="251" t="e">
        <f>IF(#REF!="","",#REF!)</f>
        <v>#REF!</v>
      </c>
    </row>
    <row r="29" spans="1:9" ht="15" x14ac:dyDescent="0.25">
      <c r="A29" s="249" t="e">
        <f>#REF!</f>
        <v>#REF!</v>
      </c>
      <c r="B29" s="250" t="e">
        <f>IF(#REF!="","",#REF!)</f>
        <v>#REF!</v>
      </c>
      <c r="C29" t="e">
        <f>IF(#REF!="","",#REF!)</f>
        <v>#REF!</v>
      </c>
      <c r="D29" s="161" t="e">
        <f>#REF!</f>
        <v>#REF!</v>
      </c>
      <c r="E29" s="250" t="e">
        <f>IF(#REF!="","",#REF!)</f>
        <v>#REF!</v>
      </c>
      <c r="F29" t="e">
        <f>IF(#REF!="","",#REF!)</f>
        <v>#REF!</v>
      </c>
      <c r="G29" s="161" t="e">
        <f>#REF!</f>
        <v>#REF!</v>
      </c>
      <c r="H29" s="250" t="e">
        <f>IF(#REF!="","",#REF!)</f>
        <v>#REF!</v>
      </c>
      <c r="I29" s="251" t="e">
        <f>IF(#REF!="","",#REF!)</f>
        <v>#REF!</v>
      </c>
    </row>
    <row r="30" spans="1:9" ht="15" x14ac:dyDescent="0.25">
      <c r="A30" s="249" t="e">
        <f>#REF!</f>
        <v>#REF!</v>
      </c>
      <c r="B30" s="250" t="e">
        <f>IF(#REF!="","",#REF!)</f>
        <v>#REF!</v>
      </c>
      <c r="C30" t="e">
        <f>IF(#REF!="","",#REF!)</f>
        <v>#REF!</v>
      </c>
      <c r="D30" s="161" t="e">
        <f>#REF!</f>
        <v>#REF!</v>
      </c>
      <c r="E30" s="250" t="e">
        <f>IF(#REF!="","",#REF!)</f>
        <v>#REF!</v>
      </c>
      <c r="F30" t="e">
        <f>IF(#REF!="","",#REF!)</f>
        <v>#REF!</v>
      </c>
      <c r="G30" s="161" t="e">
        <f>#REF!</f>
        <v>#REF!</v>
      </c>
      <c r="H30" s="250" t="e">
        <f>IF(#REF!="","",#REF!)</f>
        <v>#REF!</v>
      </c>
      <c r="I30" s="251" t="e">
        <f>IF(#REF!="","",#REF!)</f>
        <v>#REF!</v>
      </c>
    </row>
    <row r="31" spans="1:9" ht="15" x14ac:dyDescent="0.25">
      <c r="A31" s="249" t="e">
        <f>#REF!</f>
        <v>#REF!</v>
      </c>
      <c r="B31" s="250" t="e">
        <f>IF(#REF!="","",#REF!)</f>
        <v>#REF!</v>
      </c>
      <c r="C31" t="e">
        <f>IF(#REF!="","",#REF!)</f>
        <v>#REF!</v>
      </c>
      <c r="D31" s="161" t="e">
        <f>#REF!</f>
        <v>#REF!</v>
      </c>
      <c r="E31" s="250" t="e">
        <f>IF(#REF!="","",#REF!)</f>
        <v>#REF!</v>
      </c>
      <c r="F31" t="e">
        <f>IF(#REF!="","",#REF!)</f>
        <v>#REF!</v>
      </c>
      <c r="G31" s="161" t="e">
        <f>#REF!</f>
        <v>#REF!</v>
      </c>
      <c r="H31" s="250" t="e">
        <f>IF(#REF!="","",#REF!)</f>
        <v>#REF!</v>
      </c>
      <c r="I31" s="251" t="e">
        <f>IF(#REF!="","",#REF!)</f>
        <v>#REF!</v>
      </c>
    </row>
    <row r="32" spans="1:9" ht="15" x14ac:dyDescent="0.25">
      <c r="A32" s="249" t="e">
        <f>#REF!</f>
        <v>#REF!</v>
      </c>
      <c r="B32" s="250" t="e">
        <f>IF(#REF!="","",#REF!)</f>
        <v>#REF!</v>
      </c>
      <c r="C32" t="e">
        <f>IF(#REF!="","",#REF!)</f>
        <v>#REF!</v>
      </c>
      <c r="D32" s="161" t="e">
        <f>#REF!</f>
        <v>#REF!</v>
      </c>
      <c r="E32" s="250" t="e">
        <f>IF(#REF!="","",#REF!)</f>
        <v>#REF!</v>
      </c>
      <c r="F32" t="e">
        <f>IF(#REF!="","",#REF!)</f>
        <v>#REF!</v>
      </c>
      <c r="G32" s="161" t="e">
        <f>#REF!</f>
        <v>#REF!</v>
      </c>
      <c r="H32" s="250" t="e">
        <f>IF(#REF!="","",#REF!)</f>
        <v>#REF!</v>
      </c>
      <c r="I32" s="251" t="e">
        <f>IF(#REF!="","",#REF!)</f>
        <v>#REF!</v>
      </c>
    </row>
    <row r="33" spans="1:9" ht="15" x14ac:dyDescent="0.25">
      <c r="A33" s="249" t="e">
        <f>#REF!</f>
        <v>#REF!</v>
      </c>
      <c r="B33" s="250" t="e">
        <f>IF(#REF!="","",#REF!)</f>
        <v>#REF!</v>
      </c>
      <c r="C33" t="e">
        <f>IF(#REF!="","",#REF!)</f>
        <v>#REF!</v>
      </c>
      <c r="D33" s="161" t="e">
        <f>#REF!</f>
        <v>#REF!</v>
      </c>
      <c r="E33" s="250" t="e">
        <f>IF(#REF!="","",#REF!)</f>
        <v>#REF!</v>
      </c>
      <c r="F33" t="e">
        <f>IF(#REF!="","",#REF!)</f>
        <v>#REF!</v>
      </c>
      <c r="G33" s="161" t="e">
        <f>#REF!</f>
        <v>#REF!</v>
      </c>
      <c r="H33" s="250" t="e">
        <f>IF(#REF!="","",#REF!)</f>
        <v>#REF!</v>
      </c>
      <c r="I33" s="251" t="e">
        <f>IF(#REF!="","",#REF!)</f>
        <v>#REF!</v>
      </c>
    </row>
    <row r="34" spans="1:9" ht="15" x14ac:dyDescent="0.25">
      <c r="A34" s="249" t="e">
        <f>#REF!</f>
        <v>#REF!</v>
      </c>
      <c r="B34" s="250" t="e">
        <f>IF(#REF!="","",#REF!)</f>
        <v>#REF!</v>
      </c>
      <c r="C34" t="e">
        <f>IF(#REF!="","",#REF!)</f>
        <v>#REF!</v>
      </c>
      <c r="D34" s="161" t="e">
        <f>#REF!</f>
        <v>#REF!</v>
      </c>
      <c r="E34" s="250" t="e">
        <f>IF(#REF!="","",#REF!)</f>
        <v>#REF!</v>
      </c>
      <c r="F34" t="e">
        <f>IF(#REF!="","",#REF!)</f>
        <v>#REF!</v>
      </c>
      <c r="G34" s="161" t="e">
        <f>#REF!</f>
        <v>#REF!</v>
      </c>
      <c r="H34" s="250" t="e">
        <f>IF(#REF!="","",#REF!)</f>
        <v>#REF!</v>
      </c>
      <c r="I34" s="251" t="e">
        <f>IF(#REF!="","",#REF!)</f>
        <v>#REF!</v>
      </c>
    </row>
    <row r="35" spans="1:9" ht="15" x14ac:dyDescent="0.25">
      <c r="A35" s="249" t="e">
        <f>#REF!</f>
        <v>#REF!</v>
      </c>
      <c r="B35" s="250" t="e">
        <f>IF(#REF!="","",#REF!)</f>
        <v>#REF!</v>
      </c>
      <c r="C35" t="e">
        <f>IF(#REF!="","",#REF!)</f>
        <v>#REF!</v>
      </c>
      <c r="D35" s="161" t="e">
        <f>#REF!</f>
        <v>#REF!</v>
      </c>
      <c r="E35" s="250" t="e">
        <f>IF(#REF!="","",#REF!)</f>
        <v>#REF!</v>
      </c>
      <c r="F35" t="e">
        <f>IF(#REF!="","",#REF!)</f>
        <v>#REF!</v>
      </c>
      <c r="G35" s="161" t="e">
        <f>#REF!</f>
        <v>#REF!</v>
      </c>
      <c r="H35" s="250" t="e">
        <f>IF(#REF!="","",#REF!)</f>
        <v>#REF!</v>
      </c>
      <c r="I35" s="251" t="e">
        <f>IF(#REF!="","",#REF!)</f>
        <v>#REF!</v>
      </c>
    </row>
    <row r="36" spans="1:9" ht="15" x14ac:dyDescent="0.25">
      <c r="A36" s="249" t="e">
        <f>#REF!</f>
        <v>#REF!</v>
      </c>
      <c r="B36" s="250" t="e">
        <f>IF(#REF!="","",#REF!)</f>
        <v>#REF!</v>
      </c>
      <c r="C36" t="e">
        <f>IF(#REF!="","",#REF!)</f>
        <v>#REF!</v>
      </c>
      <c r="D36" s="161" t="e">
        <f>#REF!</f>
        <v>#REF!</v>
      </c>
      <c r="E36" s="250" t="e">
        <f>IF(#REF!="","",#REF!)</f>
        <v>#REF!</v>
      </c>
      <c r="F36" t="e">
        <f>IF(#REF!="","",#REF!)</f>
        <v>#REF!</v>
      </c>
      <c r="G36" s="161" t="e">
        <f>#REF!</f>
        <v>#REF!</v>
      </c>
      <c r="H36" s="250" t="e">
        <f>IF(#REF!="","",#REF!)</f>
        <v>#REF!</v>
      </c>
      <c r="I36" s="251" t="e">
        <f>IF(#REF!="","",#REF!)</f>
        <v>#REF!</v>
      </c>
    </row>
    <row r="37" spans="1:9" ht="15" x14ac:dyDescent="0.25">
      <c r="A37" s="249" t="e">
        <f>#REF!</f>
        <v>#REF!</v>
      </c>
      <c r="B37" s="250" t="e">
        <f>IF(#REF!="","",#REF!)</f>
        <v>#REF!</v>
      </c>
      <c r="C37" t="e">
        <f>IF(#REF!="","",#REF!)</f>
        <v>#REF!</v>
      </c>
      <c r="D37" s="161" t="e">
        <f>#REF!</f>
        <v>#REF!</v>
      </c>
      <c r="E37" s="250" t="e">
        <f>IF(#REF!="","",#REF!)</f>
        <v>#REF!</v>
      </c>
      <c r="F37" t="e">
        <f>IF(#REF!="","",#REF!)</f>
        <v>#REF!</v>
      </c>
      <c r="G37" s="161" t="e">
        <f>#REF!</f>
        <v>#REF!</v>
      </c>
      <c r="H37" s="250" t="e">
        <f>IF(#REF!="","",#REF!)</f>
        <v>#REF!</v>
      </c>
      <c r="I37" s="251" t="e">
        <f>IF(#REF!="","",#REF!)</f>
        <v>#REF!</v>
      </c>
    </row>
    <row r="38" spans="1:9" ht="15" x14ac:dyDescent="0.25">
      <c r="A38" s="249" t="e">
        <f>#REF!</f>
        <v>#REF!</v>
      </c>
      <c r="B38" s="250" t="e">
        <f>IF(#REF!="","",#REF!)</f>
        <v>#REF!</v>
      </c>
      <c r="C38" t="e">
        <f>IF(#REF!="","",#REF!)</f>
        <v>#REF!</v>
      </c>
      <c r="D38" s="161" t="e">
        <f>#REF!</f>
        <v>#REF!</v>
      </c>
      <c r="E38" s="250" t="e">
        <f>IF(#REF!="","",#REF!)</f>
        <v>#REF!</v>
      </c>
      <c r="F38" t="e">
        <f>IF(#REF!="","",#REF!)</f>
        <v>#REF!</v>
      </c>
      <c r="G38" s="161" t="e">
        <f>#REF!</f>
        <v>#REF!</v>
      </c>
      <c r="H38" s="250" t="e">
        <f>IF(#REF!="","",#REF!)</f>
        <v>#REF!</v>
      </c>
      <c r="I38" s="251" t="e">
        <f>IF(#REF!="","",#REF!)</f>
        <v>#REF!</v>
      </c>
    </row>
    <row r="39" spans="1:9" ht="15" x14ac:dyDescent="0.25">
      <c r="A39" s="249" t="e">
        <f>#REF!</f>
        <v>#REF!</v>
      </c>
      <c r="B39" s="250" t="e">
        <f>IF(#REF!="","",#REF!)</f>
        <v>#REF!</v>
      </c>
      <c r="C39" t="e">
        <f>IF(#REF!="","",#REF!)</f>
        <v>#REF!</v>
      </c>
      <c r="D39" s="161" t="e">
        <f>#REF!</f>
        <v>#REF!</v>
      </c>
      <c r="E39" s="250" t="e">
        <f>IF(#REF!="","",#REF!)</f>
        <v>#REF!</v>
      </c>
      <c r="F39" t="e">
        <f>IF(#REF!="","",#REF!)</f>
        <v>#REF!</v>
      </c>
      <c r="G39" s="161" t="e">
        <f>#REF!</f>
        <v>#REF!</v>
      </c>
      <c r="H39" s="250" t="e">
        <f>IF(#REF!="","",#REF!)</f>
        <v>#REF!</v>
      </c>
      <c r="I39" s="251" t="e">
        <f>IF(#REF!="","",#REF!)</f>
        <v>#REF!</v>
      </c>
    </row>
    <row r="40" spans="1:9" ht="15" x14ac:dyDescent="0.25">
      <c r="A40" s="249" t="e">
        <f>#REF!</f>
        <v>#REF!</v>
      </c>
      <c r="B40" s="250" t="e">
        <f>IF(#REF!="","",#REF!)</f>
        <v>#REF!</v>
      </c>
      <c r="C40" t="e">
        <f>IF(#REF!="","",#REF!)</f>
        <v>#REF!</v>
      </c>
      <c r="D40" s="161" t="e">
        <f>#REF!</f>
        <v>#REF!</v>
      </c>
      <c r="E40" s="250" t="e">
        <f>IF(#REF!="","",#REF!)</f>
        <v>#REF!</v>
      </c>
      <c r="F40" t="e">
        <f>IF(#REF!="","",#REF!)</f>
        <v>#REF!</v>
      </c>
      <c r="G40" s="161" t="e">
        <f>#REF!</f>
        <v>#REF!</v>
      </c>
      <c r="H40" s="250" t="e">
        <f>IF(#REF!="","",#REF!)</f>
        <v>#REF!</v>
      </c>
      <c r="I40" s="251" t="e">
        <f>IF(#REF!="","",#REF!)</f>
        <v>#REF!</v>
      </c>
    </row>
    <row r="41" spans="1:9" ht="15" x14ac:dyDescent="0.25">
      <c r="A41" s="249" t="e">
        <f>#REF!</f>
        <v>#REF!</v>
      </c>
      <c r="B41" s="250" t="e">
        <f>IF(#REF!="","",#REF!)</f>
        <v>#REF!</v>
      </c>
      <c r="C41" t="e">
        <f>IF(#REF!="","",#REF!)</f>
        <v>#REF!</v>
      </c>
      <c r="D41" s="161" t="e">
        <f>#REF!</f>
        <v>#REF!</v>
      </c>
      <c r="E41" s="250" t="e">
        <f>IF(#REF!="","",#REF!)</f>
        <v>#REF!</v>
      </c>
      <c r="F41" t="e">
        <f>IF(#REF!="","",#REF!)</f>
        <v>#REF!</v>
      </c>
      <c r="G41" s="161" t="e">
        <f>#REF!</f>
        <v>#REF!</v>
      </c>
      <c r="H41" s="250" t="e">
        <f>IF(#REF!="","",#REF!)</f>
        <v>#REF!</v>
      </c>
      <c r="I41" s="251" t="e">
        <f>IF(#REF!="","",#REF!)</f>
        <v>#REF!</v>
      </c>
    </row>
    <row r="42" spans="1:9" ht="15" x14ac:dyDescent="0.25">
      <c r="A42" s="249" t="e">
        <f>#REF!</f>
        <v>#REF!</v>
      </c>
      <c r="B42" s="250" t="e">
        <f>IF(#REF!="","",#REF!)</f>
        <v>#REF!</v>
      </c>
      <c r="C42" t="e">
        <f>IF(#REF!="","",#REF!)</f>
        <v>#REF!</v>
      </c>
      <c r="D42" s="161" t="e">
        <f>#REF!</f>
        <v>#REF!</v>
      </c>
      <c r="E42" s="250" t="e">
        <f>IF(#REF!="","",#REF!)</f>
        <v>#REF!</v>
      </c>
      <c r="F42" t="e">
        <f>IF(#REF!="","",#REF!)</f>
        <v>#REF!</v>
      </c>
      <c r="G42" s="161" t="e">
        <f>#REF!</f>
        <v>#REF!</v>
      </c>
      <c r="H42" s="250" t="e">
        <f>IF(#REF!="","",#REF!)</f>
        <v>#REF!</v>
      </c>
      <c r="I42" s="251" t="e">
        <f>IF(#REF!="","",#REF!)</f>
        <v>#REF!</v>
      </c>
    </row>
    <row r="43" spans="1:9" ht="15" x14ac:dyDescent="0.25">
      <c r="A43" s="249" t="e">
        <f>#REF!</f>
        <v>#REF!</v>
      </c>
      <c r="B43" s="250" t="e">
        <f>IF(#REF!="","",#REF!)</f>
        <v>#REF!</v>
      </c>
      <c r="C43" t="e">
        <f>IF(#REF!="","",#REF!)</f>
        <v>#REF!</v>
      </c>
      <c r="D43" s="161" t="e">
        <f>#REF!</f>
        <v>#REF!</v>
      </c>
      <c r="E43" s="250" t="e">
        <f>IF(#REF!="","",#REF!)</f>
        <v>#REF!</v>
      </c>
      <c r="F43" t="e">
        <f>IF(#REF!="","",#REF!)</f>
        <v>#REF!</v>
      </c>
      <c r="G43" s="161" t="e">
        <f>#REF!</f>
        <v>#REF!</v>
      </c>
      <c r="H43" s="250" t="e">
        <f>IF(#REF!="","",#REF!)</f>
        <v>#REF!</v>
      </c>
      <c r="I43" s="251" t="e">
        <f>IF(#REF!="","",#REF!)</f>
        <v>#REF!</v>
      </c>
    </row>
    <row r="44" spans="1:9" ht="15" x14ac:dyDescent="0.25">
      <c r="A44" s="249" t="e">
        <f>#REF!</f>
        <v>#REF!</v>
      </c>
      <c r="B44" s="250" t="e">
        <f>IF(#REF!="","",#REF!)</f>
        <v>#REF!</v>
      </c>
      <c r="C44" t="e">
        <f>IF(#REF!="","",#REF!)</f>
        <v>#REF!</v>
      </c>
      <c r="D44" s="161" t="e">
        <f>#REF!</f>
        <v>#REF!</v>
      </c>
      <c r="E44" s="250" t="e">
        <f>IF(#REF!="","",#REF!)</f>
        <v>#REF!</v>
      </c>
      <c r="F44" t="e">
        <f>IF(#REF!="","",#REF!)</f>
        <v>#REF!</v>
      </c>
      <c r="G44" s="161" t="e">
        <f>#REF!</f>
        <v>#REF!</v>
      </c>
      <c r="H44" s="250" t="e">
        <f>IF(#REF!="","",#REF!)</f>
        <v>#REF!</v>
      </c>
      <c r="I44" s="251" t="e">
        <f>IF(#REF!="","",#REF!)</f>
        <v>#REF!</v>
      </c>
    </row>
    <row r="45" spans="1:9" ht="15" x14ac:dyDescent="0.25">
      <c r="A45" s="249" t="e">
        <f>#REF!</f>
        <v>#REF!</v>
      </c>
      <c r="B45" s="250" t="e">
        <f>IF(#REF!="","",#REF!)</f>
        <v>#REF!</v>
      </c>
      <c r="C45" t="e">
        <f>IF(#REF!="","",#REF!)</f>
        <v>#REF!</v>
      </c>
      <c r="D45" s="161" t="e">
        <f>#REF!</f>
        <v>#REF!</v>
      </c>
      <c r="E45" s="250" t="e">
        <f>IF(#REF!="","",#REF!)</f>
        <v>#REF!</v>
      </c>
      <c r="F45" t="e">
        <f>IF(#REF!="","",#REF!)</f>
        <v>#REF!</v>
      </c>
      <c r="G45" s="161" t="e">
        <f>#REF!</f>
        <v>#REF!</v>
      </c>
      <c r="H45" s="250" t="e">
        <f>IF(#REF!="","",#REF!)</f>
        <v>#REF!</v>
      </c>
      <c r="I45" s="251" t="e">
        <f>IF(#REF!="","",#REF!)</f>
        <v>#REF!</v>
      </c>
    </row>
    <row r="46" spans="1:9" ht="15" x14ac:dyDescent="0.25">
      <c r="A46" s="249" t="e">
        <f>#REF!</f>
        <v>#REF!</v>
      </c>
      <c r="B46" s="250" t="e">
        <f>IF(#REF!="","",#REF!)</f>
        <v>#REF!</v>
      </c>
      <c r="C46" t="e">
        <f>IF(#REF!="","",#REF!)</f>
        <v>#REF!</v>
      </c>
      <c r="D46" s="161" t="e">
        <f>#REF!</f>
        <v>#REF!</v>
      </c>
      <c r="E46" s="250" t="e">
        <f>IF(#REF!="","",#REF!)</f>
        <v>#REF!</v>
      </c>
      <c r="F46" t="e">
        <f>IF(#REF!="","",#REF!)</f>
        <v>#REF!</v>
      </c>
      <c r="G46" s="161" t="e">
        <f>#REF!</f>
        <v>#REF!</v>
      </c>
      <c r="H46" s="250" t="e">
        <f>IF(#REF!="","",#REF!)</f>
        <v>#REF!</v>
      </c>
      <c r="I46" s="251" t="e">
        <f>IF(#REF!="","",#REF!)</f>
        <v>#REF!</v>
      </c>
    </row>
    <row r="47" spans="1:9" ht="15" x14ac:dyDescent="0.25">
      <c r="A47" s="249" t="e">
        <f>#REF!</f>
        <v>#REF!</v>
      </c>
      <c r="B47" s="250" t="e">
        <f>IF(#REF!="","",#REF!)</f>
        <v>#REF!</v>
      </c>
      <c r="C47" t="e">
        <f>IF(#REF!="","",#REF!)</f>
        <v>#REF!</v>
      </c>
      <c r="D47" s="161" t="e">
        <f>#REF!</f>
        <v>#REF!</v>
      </c>
      <c r="E47" s="250" t="e">
        <f>IF(#REF!="","",#REF!)</f>
        <v>#REF!</v>
      </c>
      <c r="F47" t="e">
        <f>IF(#REF!="","",#REF!)</f>
        <v>#REF!</v>
      </c>
      <c r="G47" s="161" t="e">
        <f>#REF!</f>
        <v>#REF!</v>
      </c>
      <c r="H47" s="250" t="e">
        <f>IF(#REF!="","",#REF!)</f>
        <v>#REF!</v>
      </c>
      <c r="I47" s="251" t="e">
        <f>IF(#REF!="","",#REF!)</f>
        <v>#REF!</v>
      </c>
    </row>
    <row r="48" spans="1:9" ht="15" x14ac:dyDescent="0.25">
      <c r="A48" s="249" t="e">
        <f>#REF!</f>
        <v>#REF!</v>
      </c>
      <c r="B48" s="250" t="e">
        <f>IF(#REF!="","",#REF!)</f>
        <v>#REF!</v>
      </c>
      <c r="C48" t="e">
        <f>IF(#REF!="","",#REF!)</f>
        <v>#REF!</v>
      </c>
      <c r="D48" s="161" t="e">
        <f>#REF!</f>
        <v>#REF!</v>
      </c>
      <c r="E48" s="250" t="e">
        <f>IF(#REF!="","",#REF!)</f>
        <v>#REF!</v>
      </c>
      <c r="F48" t="e">
        <f>IF(#REF!="","",#REF!)</f>
        <v>#REF!</v>
      </c>
      <c r="G48" s="161">
        <v>124</v>
      </c>
      <c r="H48" s="250" t="e">
        <f>IF(#REF!="","",#REF!)</f>
        <v>#REF!</v>
      </c>
      <c r="I48" s="251" t="e">
        <f>IF(#REF!="","",#REF!)</f>
        <v>#REF!</v>
      </c>
    </row>
    <row r="49" spans="1:9" ht="15" x14ac:dyDescent="0.25">
      <c r="A49" s="249" t="e">
        <f>#REF!</f>
        <v>#REF!</v>
      </c>
      <c r="B49" s="250" t="e">
        <f>IF(#REF!="","",#REF!)</f>
        <v>#REF!</v>
      </c>
      <c r="C49" t="e">
        <f>IF(#REF!="","",#REF!)</f>
        <v>#REF!</v>
      </c>
      <c r="D49" s="161" t="e">
        <f>#REF!</f>
        <v>#REF!</v>
      </c>
      <c r="E49" s="250" t="e">
        <f>IF(#REF!="","",#REF!)</f>
        <v>#REF!</v>
      </c>
      <c r="F49" t="e">
        <f>IF(#REF!="","",#REF!)</f>
        <v>#REF!</v>
      </c>
      <c r="G49" s="161" t="e">
        <f>#REF!</f>
        <v>#REF!</v>
      </c>
      <c r="H49" s="250" t="e">
        <f>IF(#REF!="","",#REF!)</f>
        <v>#REF!</v>
      </c>
      <c r="I49" s="251" t="e">
        <f>IF(#REF!="","",#REF!)</f>
        <v>#REF!</v>
      </c>
    </row>
    <row r="50" spans="1:9" ht="15" x14ac:dyDescent="0.25">
      <c r="A50" s="249" t="e">
        <f>#REF!</f>
        <v>#REF!</v>
      </c>
      <c r="B50" s="250" t="e">
        <f>IF(#REF!="","",#REF!)</f>
        <v>#REF!</v>
      </c>
      <c r="C50" t="e">
        <f>IF(#REF!="","",#REF!)</f>
        <v>#REF!</v>
      </c>
      <c r="D50" s="161" t="e">
        <f>#REF!</f>
        <v>#REF!</v>
      </c>
      <c r="E50" s="250" t="e">
        <f>IF(#REF!="","",#REF!)</f>
        <v>#REF!</v>
      </c>
      <c r="F50" t="e">
        <f>IF(#REF!="","",#REF!)</f>
        <v>#REF!</v>
      </c>
      <c r="G50" s="161" t="e">
        <f>#REF!</f>
        <v>#REF!</v>
      </c>
      <c r="H50" s="250" t="e">
        <f>IF(#REF!="","",#REF!)</f>
        <v>#REF!</v>
      </c>
      <c r="I50" s="251" t="e">
        <f>IF(#REF!="","",#REF!)</f>
        <v>#REF!</v>
      </c>
    </row>
    <row r="51" spans="1:9" ht="16.5" thickBot="1" x14ac:dyDescent="0.3">
      <c r="A51" s="252"/>
      <c r="B51" s="253"/>
      <c r="C51" s="254"/>
      <c r="D51" s="254"/>
      <c r="E51" s="253"/>
      <c r="F51" s="254"/>
      <c r="G51" s="254"/>
      <c r="H51" s="253"/>
      <c r="I51" s="255"/>
    </row>
    <row r="52" spans="1:9" x14ac:dyDescent="0.25">
      <c r="B52" s="12"/>
      <c r="E52" s="12"/>
      <c r="H52" s="12"/>
    </row>
    <row r="53" spans="1:9" x14ac:dyDescent="0.25">
      <c r="B53" s="12" t="s">
        <v>93</v>
      </c>
      <c r="C53" s="101">
        <f ca="1">TODAY()</f>
        <v>44982</v>
      </c>
      <c r="E53" s="12"/>
      <c r="H53" s="12"/>
    </row>
    <row r="55" spans="1:9" ht="18.75" x14ac:dyDescent="0.3">
      <c r="A55" s="155" t="s">
        <v>5</v>
      </c>
      <c r="B55" s="5"/>
      <c r="C55" s="4"/>
      <c r="D55" s="4"/>
      <c r="E55" s="5"/>
      <c r="F55" s="4"/>
      <c r="G55" s="4"/>
      <c r="H55" s="9" t="e">
        <f>IF($A$9=1,"de casier","alphabétique")</f>
        <v>#REF!</v>
      </c>
      <c r="I55" s="4"/>
    </row>
    <row r="56" spans="1:9" ht="16.5" thickBot="1" x14ac:dyDescent="0.3"/>
    <row r="57" spans="1:9" ht="17.25" thickTop="1" thickBot="1" x14ac:dyDescent="0.3">
      <c r="A57" s="157" t="s">
        <v>0</v>
      </c>
      <c r="B57" s="11" t="s">
        <v>1</v>
      </c>
      <c r="C57" s="11" t="s">
        <v>2</v>
      </c>
      <c r="D57" s="11" t="s">
        <v>0</v>
      </c>
      <c r="E57" s="11" t="s">
        <v>1</v>
      </c>
      <c r="F57" s="11" t="s">
        <v>2</v>
      </c>
      <c r="G57" s="11" t="s">
        <v>0</v>
      </c>
      <c r="H57" s="11" t="s">
        <v>1</v>
      </c>
      <c r="I57" s="11" t="s">
        <v>2</v>
      </c>
    </row>
    <row r="58" spans="1:9" thickTop="1" x14ac:dyDescent="0.25">
      <c r="A58" s="256" t="e">
        <f>#REF!</f>
        <v>#REF!</v>
      </c>
      <c r="B58" s="257" t="e">
        <f>IF(#REF!="","",#REF!)</f>
        <v>#REF!</v>
      </c>
      <c r="C58" s="121" t="e">
        <f>IF(#REF!="","",#REF!)</f>
        <v>#REF!</v>
      </c>
      <c r="D58" s="258" t="e">
        <f>#REF!</f>
        <v>#REF!</v>
      </c>
      <c r="E58" s="257" t="e">
        <f>IF(#REF!="","",#REF!)</f>
        <v>#REF!</v>
      </c>
      <c r="F58" s="121" t="e">
        <f>IF(#REF!="","",#REF!)</f>
        <v>#REF!</v>
      </c>
      <c r="G58" s="258" t="e">
        <f>#REF!</f>
        <v>#REF!</v>
      </c>
      <c r="H58" s="257" t="e">
        <f>IF(#REF!="","",#REF!)</f>
        <v>#REF!</v>
      </c>
      <c r="I58" s="259" t="e">
        <f>IF(#REF!="","",#REF!)</f>
        <v>#REF!</v>
      </c>
    </row>
    <row r="59" spans="1:9" ht="15" x14ac:dyDescent="0.25">
      <c r="A59" s="249" t="e">
        <f>#REF!</f>
        <v>#REF!</v>
      </c>
      <c r="B59" s="250" t="e">
        <f>IF(#REF!="","",#REF!)</f>
        <v>#REF!</v>
      </c>
      <c r="C59" t="e">
        <f>IF(#REF!="","",#REF!)</f>
        <v>#REF!</v>
      </c>
      <c r="D59" s="161" t="e">
        <f>#REF!</f>
        <v>#REF!</v>
      </c>
      <c r="E59" s="250" t="e">
        <f>IF(#REF!="","",#REF!)</f>
        <v>#REF!</v>
      </c>
      <c r="F59" t="e">
        <f>IF(#REF!="","",#REF!)</f>
        <v>#REF!</v>
      </c>
      <c r="G59" s="161" t="e">
        <f>#REF!</f>
        <v>#REF!</v>
      </c>
      <c r="H59" s="250" t="e">
        <f>IF(#REF!="","",#REF!)</f>
        <v>#REF!</v>
      </c>
      <c r="I59" s="251" t="e">
        <f>IF(#REF!="","",#REF!)</f>
        <v>#REF!</v>
      </c>
    </row>
    <row r="60" spans="1:9" ht="15" x14ac:dyDescent="0.25">
      <c r="A60" s="249" t="e">
        <f>#REF!</f>
        <v>#REF!</v>
      </c>
      <c r="B60" s="250" t="e">
        <f>IF(#REF!="","",#REF!)</f>
        <v>#REF!</v>
      </c>
      <c r="C60" t="e">
        <f>IF(#REF!="","",#REF!)</f>
        <v>#REF!</v>
      </c>
      <c r="D60" s="161" t="e">
        <f>#REF!</f>
        <v>#REF!</v>
      </c>
      <c r="E60" s="250" t="e">
        <f>IF(#REF!="","",#REF!)</f>
        <v>#REF!</v>
      </c>
      <c r="F60" t="e">
        <f>IF(#REF!="","",#REF!)</f>
        <v>#REF!</v>
      </c>
      <c r="G60" s="161" t="e">
        <f>#REF!</f>
        <v>#REF!</v>
      </c>
      <c r="H60" s="250" t="e">
        <f>IF(#REF!="","",#REF!)</f>
        <v>#REF!</v>
      </c>
      <c r="I60" s="251" t="e">
        <f>IF(#REF!="","",#REF!)</f>
        <v>#REF!</v>
      </c>
    </row>
    <row r="61" spans="1:9" ht="15" x14ac:dyDescent="0.25">
      <c r="A61" s="249" t="e">
        <f>#REF!</f>
        <v>#REF!</v>
      </c>
      <c r="B61" s="250" t="e">
        <f>IF(#REF!="","",#REF!)</f>
        <v>#REF!</v>
      </c>
      <c r="C61" t="e">
        <f>IF(#REF!="","",#REF!)</f>
        <v>#REF!</v>
      </c>
      <c r="D61" s="161" t="e">
        <f>#REF!</f>
        <v>#REF!</v>
      </c>
      <c r="E61" s="250" t="e">
        <f>IF(#REF!="","",#REF!)</f>
        <v>#REF!</v>
      </c>
      <c r="F61" t="e">
        <f>IF(#REF!="","",#REF!)</f>
        <v>#REF!</v>
      </c>
      <c r="G61" s="161" t="e">
        <f>#REF!</f>
        <v>#REF!</v>
      </c>
      <c r="H61" s="250" t="e">
        <f>IF(#REF!="","",#REF!)</f>
        <v>#REF!</v>
      </c>
      <c r="I61" s="251" t="e">
        <f>IF(#REF!="","",#REF!)</f>
        <v>#REF!</v>
      </c>
    </row>
    <row r="62" spans="1:9" ht="15" x14ac:dyDescent="0.25">
      <c r="A62" s="249" t="e">
        <f>#REF!</f>
        <v>#REF!</v>
      </c>
      <c r="B62" s="250" t="e">
        <f>IF(#REF!="","",#REF!)</f>
        <v>#REF!</v>
      </c>
      <c r="C62" t="e">
        <f>IF(#REF!="","",#REF!)</f>
        <v>#REF!</v>
      </c>
      <c r="D62" s="161" t="e">
        <f>#REF!</f>
        <v>#REF!</v>
      </c>
      <c r="E62" s="250" t="e">
        <f>IF(#REF!="","",#REF!)</f>
        <v>#REF!</v>
      </c>
      <c r="F62" t="e">
        <f>IF(#REF!="","",#REF!)</f>
        <v>#REF!</v>
      </c>
      <c r="G62" s="161" t="e">
        <f>#REF!</f>
        <v>#REF!</v>
      </c>
      <c r="H62" s="250" t="e">
        <f>IF(#REF!="","",#REF!)</f>
        <v>#REF!</v>
      </c>
      <c r="I62" s="251" t="e">
        <f>IF(#REF!="","",#REF!)</f>
        <v>#REF!</v>
      </c>
    </row>
    <row r="63" spans="1:9" ht="15" x14ac:dyDescent="0.25">
      <c r="A63" s="249" t="e">
        <f>#REF!</f>
        <v>#REF!</v>
      </c>
      <c r="B63" s="250" t="e">
        <f>IF(#REF!="","",#REF!)</f>
        <v>#REF!</v>
      </c>
      <c r="C63" t="e">
        <f>IF(#REF!="","",#REF!)</f>
        <v>#REF!</v>
      </c>
      <c r="D63" s="161" t="e">
        <f>#REF!</f>
        <v>#REF!</v>
      </c>
      <c r="E63" s="250" t="e">
        <f>IF(#REF!="","",#REF!)</f>
        <v>#REF!</v>
      </c>
      <c r="F63" t="e">
        <f>IF(#REF!="","",#REF!)</f>
        <v>#REF!</v>
      </c>
      <c r="G63" s="161" t="e">
        <f>#REF!</f>
        <v>#REF!</v>
      </c>
      <c r="H63" s="250" t="e">
        <f>IF(#REF!="","",#REF!)</f>
        <v>#REF!</v>
      </c>
      <c r="I63" s="251" t="e">
        <f>IF(#REF!="","",#REF!)</f>
        <v>#REF!</v>
      </c>
    </row>
    <row r="64" spans="1:9" ht="15" x14ac:dyDescent="0.25">
      <c r="A64" s="249" t="e">
        <f>#REF!</f>
        <v>#REF!</v>
      </c>
      <c r="B64" s="250" t="e">
        <f>IF(#REF!="","",#REF!)</f>
        <v>#REF!</v>
      </c>
      <c r="C64" t="e">
        <f>IF(#REF!="","",#REF!)</f>
        <v>#REF!</v>
      </c>
      <c r="D64" s="161" t="e">
        <f>#REF!</f>
        <v>#REF!</v>
      </c>
      <c r="E64" s="250" t="e">
        <f>IF(#REF!="","",#REF!)</f>
        <v>#REF!</v>
      </c>
      <c r="F64" t="e">
        <f>IF(#REF!="","",#REF!)</f>
        <v>#REF!</v>
      </c>
      <c r="G64" s="161" t="e">
        <f>#REF!</f>
        <v>#REF!</v>
      </c>
      <c r="H64" s="250" t="e">
        <f>IF(#REF!="","",#REF!)</f>
        <v>#REF!</v>
      </c>
      <c r="I64" s="251" t="e">
        <f>IF(#REF!="","",#REF!)</f>
        <v>#REF!</v>
      </c>
    </row>
    <row r="65" spans="1:9" ht="15" x14ac:dyDescent="0.25">
      <c r="A65" s="249" t="e">
        <f>#REF!</f>
        <v>#REF!</v>
      </c>
      <c r="B65" s="250" t="e">
        <f>IF(#REF!="","",#REF!)</f>
        <v>#REF!</v>
      </c>
      <c r="C65" t="e">
        <f>IF(#REF!="","",#REF!)</f>
        <v>#REF!</v>
      </c>
      <c r="D65" s="161" t="e">
        <f>#REF!</f>
        <v>#REF!</v>
      </c>
      <c r="E65" s="250" t="e">
        <f>IF(#REF!="","",#REF!)</f>
        <v>#REF!</v>
      </c>
      <c r="F65" t="e">
        <f>IF(#REF!="","",#REF!)</f>
        <v>#REF!</v>
      </c>
      <c r="G65" s="161" t="e">
        <f>#REF!</f>
        <v>#REF!</v>
      </c>
      <c r="H65" s="250" t="e">
        <f>IF(#REF!="","",#REF!)</f>
        <v>#REF!</v>
      </c>
      <c r="I65" s="251" t="e">
        <f>IF(#REF!="","",#REF!)</f>
        <v>#REF!</v>
      </c>
    </row>
    <row r="66" spans="1:9" ht="15" x14ac:dyDescent="0.25">
      <c r="A66" s="249" t="e">
        <f>#REF!</f>
        <v>#REF!</v>
      </c>
      <c r="B66" s="250" t="e">
        <f>IF(#REF!="","",#REF!)</f>
        <v>#REF!</v>
      </c>
      <c r="C66" t="e">
        <f>IF(#REF!="","",#REF!)</f>
        <v>#REF!</v>
      </c>
      <c r="D66" s="161" t="e">
        <f>#REF!</f>
        <v>#REF!</v>
      </c>
      <c r="E66" s="250" t="e">
        <f>IF(#REF!="","",#REF!)</f>
        <v>#REF!</v>
      </c>
      <c r="F66" t="e">
        <f>IF(#REF!="","",#REF!)</f>
        <v>#REF!</v>
      </c>
      <c r="G66" s="161" t="e">
        <f>#REF!</f>
        <v>#REF!</v>
      </c>
      <c r="H66" s="250" t="e">
        <f>IF(#REF!="","",#REF!)</f>
        <v>#REF!</v>
      </c>
      <c r="I66" s="251" t="e">
        <f>IF(#REF!="","",#REF!)</f>
        <v>#REF!</v>
      </c>
    </row>
    <row r="67" spans="1:9" ht="15" x14ac:dyDescent="0.25">
      <c r="A67" s="249" t="e">
        <f>#REF!</f>
        <v>#REF!</v>
      </c>
      <c r="B67" s="250" t="e">
        <f>IF(#REF!="","",#REF!)</f>
        <v>#REF!</v>
      </c>
      <c r="C67" t="e">
        <f>IF(#REF!="","",#REF!)</f>
        <v>#REF!</v>
      </c>
      <c r="D67" s="161" t="e">
        <f>#REF!</f>
        <v>#REF!</v>
      </c>
      <c r="E67" s="250" t="e">
        <f>IF(#REF!="","",#REF!)</f>
        <v>#REF!</v>
      </c>
      <c r="F67" t="e">
        <f>IF(#REF!="","",#REF!)</f>
        <v>#REF!</v>
      </c>
      <c r="G67" s="161" t="e">
        <f>#REF!</f>
        <v>#REF!</v>
      </c>
      <c r="H67" s="250" t="e">
        <f>IF(#REF!="","",#REF!)</f>
        <v>#REF!</v>
      </c>
      <c r="I67" s="251" t="e">
        <f>IF(#REF!="","",#REF!)</f>
        <v>#REF!</v>
      </c>
    </row>
    <row r="68" spans="1:9" ht="15" x14ac:dyDescent="0.25">
      <c r="A68" s="249" t="e">
        <f>#REF!</f>
        <v>#REF!</v>
      </c>
      <c r="B68" s="250" t="e">
        <f>IF(#REF!="","",#REF!)</f>
        <v>#REF!</v>
      </c>
      <c r="C68" t="e">
        <f>IF(#REF!="","",#REF!)</f>
        <v>#REF!</v>
      </c>
      <c r="D68" s="161" t="e">
        <f>#REF!</f>
        <v>#REF!</v>
      </c>
      <c r="E68" s="250" t="e">
        <f>IF(#REF!="","",#REF!)</f>
        <v>#REF!</v>
      </c>
      <c r="F68" t="e">
        <f>IF(#REF!="","",#REF!)</f>
        <v>#REF!</v>
      </c>
      <c r="G68" s="161" t="e">
        <f>#REF!</f>
        <v>#REF!</v>
      </c>
      <c r="H68" s="250" t="e">
        <f>IF(#REF!="","",#REF!)</f>
        <v>#REF!</v>
      </c>
      <c r="I68" s="251" t="e">
        <f>IF(#REF!="","",#REF!)</f>
        <v>#REF!</v>
      </c>
    </row>
    <row r="69" spans="1:9" ht="15" x14ac:dyDescent="0.25">
      <c r="A69" s="249" t="e">
        <f>#REF!</f>
        <v>#REF!</v>
      </c>
      <c r="B69" s="250" t="e">
        <f>IF(#REF!="","",#REF!)</f>
        <v>#REF!</v>
      </c>
      <c r="C69" t="e">
        <f>IF(#REF!="","",#REF!)</f>
        <v>#REF!</v>
      </c>
      <c r="D69" s="161" t="e">
        <f>#REF!</f>
        <v>#REF!</v>
      </c>
      <c r="E69" s="250" t="e">
        <f>IF(#REF!="","",#REF!)</f>
        <v>#REF!</v>
      </c>
      <c r="F69" t="e">
        <f>IF(#REF!="","",#REF!)</f>
        <v>#REF!</v>
      </c>
      <c r="G69" s="161" t="e">
        <f>#REF!</f>
        <v>#REF!</v>
      </c>
      <c r="H69" s="250" t="e">
        <f>IF(#REF!="","",#REF!)</f>
        <v>#REF!</v>
      </c>
      <c r="I69" s="251" t="e">
        <f>IF(#REF!="","",#REF!)</f>
        <v>#REF!</v>
      </c>
    </row>
    <row r="70" spans="1:9" ht="15" x14ac:dyDescent="0.25">
      <c r="A70" s="249" t="e">
        <f>#REF!</f>
        <v>#REF!</v>
      </c>
      <c r="B70" s="250" t="e">
        <f>IF(#REF!="","",#REF!)</f>
        <v>#REF!</v>
      </c>
      <c r="C70" t="e">
        <f>IF(#REF!="","",#REF!)</f>
        <v>#REF!</v>
      </c>
      <c r="D70" s="161" t="e">
        <f>#REF!</f>
        <v>#REF!</v>
      </c>
      <c r="E70" s="250" t="e">
        <f>IF(#REF!="","",#REF!)</f>
        <v>#REF!</v>
      </c>
      <c r="F70" t="e">
        <f>IF(#REF!="","",#REF!)</f>
        <v>#REF!</v>
      </c>
      <c r="G70" s="161" t="e">
        <f>#REF!</f>
        <v>#REF!</v>
      </c>
      <c r="H70" s="250" t="e">
        <f>IF(#REF!="","",#REF!)</f>
        <v>#REF!</v>
      </c>
      <c r="I70" s="251" t="e">
        <f>IF(#REF!="","",#REF!)</f>
        <v>#REF!</v>
      </c>
    </row>
    <row r="71" spans="1:9" ht="15" x14ac:dyDescent="0.25">
      <c r="A71" s="249" t="e">
        <f>#REF!</f>
        <v>#REF!</v>
      </c>
      <c r="B71" s="250" t="e">
        <f>IF(#REF!="","",#REF!)</f>
        <v>#REF!</v>
      </c>
      <c r="C71" t="e">
        <f>IF(#REF!="","",#REF!)</f>
        <v>#REF!</v>
      </c>
      <c r="D71" s="161" t="e">
        <f>#REF!</f>
        <v>#REF!</v>
      </c>
      <c r="E71" s="250" t="e">
        <f>IF(#REF!="","",#REF!)</f>
        <v>#REF!</v>
      </c>
      <c r="F71" t="e">
        <f>IF(#REF!="","",#REF!)</f>
        <v>#REF!</v>
      </c>
      <c r="G71" s="161" t="e">
        <f>#REF!</f>
        <v>#REF!</v>
      </c>
      <c r="H71" s="250" t="e">
        <f>IF(#REF!="","",#REF!)</f>
        <v>#REF!</v>
      </c>
      <c r="I71" s="251" t="e">
        <f>IF(#REF!="","",#REF!)</f>
        <v>#REF!</v>
      </c>
    </row>
    <row r="72" spans="1:9" ht="15" x14ac:dyDescent="0.25">
      <c r="A72" s="249" t="e">
        <f>#REF!</f>
        <v>#REF!</v>
      </c>
      <c r="B72" s="250" t="e">
        <f>IF(#REF!="","",#REF!)</f>
        <v>#REF!</v>
      </c>
      <c r="C72" t="e">
        <f>IF(#REF!="","",#REF!)</f>
        <v>#REF!</v>
      </c>
      <c r="D72" s="161" t="e">
        <f>#REF!</f>
        <v>#REF!</v>
      </c>
      <c r="E72" s="250" t="e">
        <f>IF(#REF!="","",#REF!)</f>
        <v>#REF!</v>
      </c>
      <c r="F72" t="e">
        <f>IF(#REF!="","",#REF!)</f>
        <v>#REF!</v>
      </c>
      <c r="G72" s="161" t="e">
        <f>#REF!</f>
        <v>#REF!</v>
      </c>
      <c r="H72" s="250" t="e">
        <f>IF(#REF!="","",#REF!)</f>
        <v>#REF!</v>
      </c>
      <c r="I72" s="251" t="e">
        <f>IF(#REF!="","",#REF!)</f>
        <v>#REF!</v>
      </c>
    </row>
    <row r="73" spans="1:9" ht="15" x14ac:dyDescent="0.25">
      <c r="A73" s="249" t="e">
        <f>#REF!</f>
        <v>#REF!</v>
      </c>
      <c r="B73" s="250" t="e">
        <f>IF(#REF!="","",#REF!)</f>
        <v>#REF!</v>
      </c>
      <c r="C73" t="e">
        <f>IF(#REF!="","",#REF!)</f>
        <v>#REF!</v>
      </c>
      <c r="D73" s="161" t="e">
        <f>#REF!</f>
        <v>#REF!</v>
      </c>
      <c r="E73" s="250" t="e">
        <f>IF(#REF!="","",#REF!)</f>
        <v>#REF!</v>
      </c>
      <c r="F73" t="e">
        <f>IF(#REF!="","",#REF!)</f>
        <v>#REF!</v>
      </c>
      <c r="G73" s="161" t="e">
        <f>#REF!</f>
        <v>#REF!</v>
      </c>
      <c r="H73" s="250" t="e">
        <f>IF(#REF!="","",#REF!)</f>
        <v>#REF!</v>
      </c>
      <c r="I73" s="251" t="e">
        <f>IF(#REF!="","",#REF!)</f>
        <v>#REF!</v>
      </c>
    </row>
    <row r="74" spans="1:9" ht="15" x14ac:dyDescent="0.25">
      <c r="A74" s="249" t="e">
        <f>#REF!</f>
        <v>#REF!</v>
      </c>
      <c r="B74" s="250" t="e">
        <f>IF(#REF!="","",#REF!)</f>
        <v>#REF!</v>
      </c>
      <c r="C74" t="e">
        <f>IF(#REF!="","",#REF!)</f>
        <v>#REF!</v>
      </c>
      <c r="D74" s="161" t="e">
        <f>#REF!</f>
        <v>#REF!</v>
      </c>
      <c r="E74" s="250" t="e">
        <f>IF(#REF!="","",#REF!)</f>
        <v>#REF!</v>
      </c>
      <c r="F74" t="e">
        <f>IF(#REF!="","",#REF!)</f>
        <v>#REF!</v>
      </c>
      <c r="G74" s="161" t="e">
        <f>#REF!</f>
        <v>#REF!</v>
      </c>
      <c r="H74" s="250" t="e">
        <f>IF(#REF!="","",#REF!)</f>
        <v>#REF!</v>
      </c>
      <c r="I74" s="251" t="e">
        <f>IF(#REF!="","",#REF!)</f>
        <v>#REF!</v>
      </c>
    </row>
    <row r="75" spans="1:9" ht="15" x14ac:dyDescent="0.25">
      <c r="A75" s="249" t="e">
        <f>#REF!</f>
        <v>#REF!</v>
      </c>
      <c r="B75" s="250" t="e">
        <f>IF(#REF!="","",#REF!)</f>
        <v>#REF!</v>
      </c>
      <c r="C75" t="e">
        <f>IF(#REF!="","",#REF!)</f>
        <v>#REF!</v>
      </c>
      <c r="D75" s="161" t="e">
        <f>#REF!</f>
        <v>#REF!</v>
      </c>
      <c r="E75" s="250" t="e">
        <f>IF(#REF!="","",#REF!)</f>
        <v>#REF!</v>
      </c>
      <c r="F75" t="e">
        <f>IF(#REF!="","",#REF!)</f>
        <v>#REF!</v>
      </c>
      <c r="G75" s="161" t="e">
        <f>#REF!</f>
        <v>#REF!</v>
      </c>
      <c r="H75" s="250" t="e">
        <f>IF(#REF!="","",#REF!)</f>
        <v>#REF!</v>
      </c>
      <c r="I75" s="251" t="e">
        <f>IF(#REF!="","",#REF!)</f>
        <v>#REF!</v>
      </c>
    </row>
    <row r="76" spans="1:9" ht="15" x14ac:dyDescent="0.25">
      <c r="A76" s="249" t="e">
        <f>#REF!</f>
        <v>#REF!</v>
      </c>
      <c r="B76" s="250" t="e">
        <f>IF(#REF!="","",#REF!)</f>
        <v>#REF!</v>
      </c>
      <c r="C76" t="e">
        <f>IF(#REF!="","",#REF!)</f>
        <v>#REF!</v>
      </c>
      <c r="D76" s="161" t="e">
        <f>#REF!</f>
        <v>#REF!</v>
      </c>
      <c r="E76" s="250" t="e">
        <f>IF(#REF!="","",#REF!)</f>
        <v>#REF!</v>
      </c>
      <c r="F76" t="e">
        <f>IF(#REF!="","",#REF!)</f>
        <v>#REF!</v>
      </c>
      <c r="G76" s="161" t="e">
        <f>#REF!</f>
        <v>#REF!</v>
      </c>
      <c r="H76" s="250" t="e">
        <f>IF(#REF!="","",#REF!)</f>
        <v>#REF!</v>
      </c>
      <c r="I76" s="251" t="e">
        <f>IF(#REF!="","",#REF!)</f>
        <v>#REF!</v>
      </c>
    </row>
    <row r="77" spans="1:9" ht="15" x14ac:dyDescent="0.25">
      <c r="A77" s="249" t="e">
        <f>#REF!</f>
        <v>#REF!</v>
      </c>
      <c r="B77" s="250" t="e">
        <f>IF(#REF!="","",#REF!)</f>
        <v>#REF!</v>
      </c>
      <c r="C77" t="e">
        <f>IF(#REF!="","",#REF!)</f>
        <v>#REF!</v>
      </c>
      <c r="D77" s="161" t="e">
        <f>#REF!</f>
        <v>#REF!</v>
      </c>
      <c r="E77" s="250" t="e">
        <f>IF(#REF!="","",#REF!)</f>
        <v>#REF!</v>
      </c>
      <c r="F77" t="e">
        <f>IF(#REF!="","",#REF!)</f>
        <v>#REF!</v>
      </c>
      <c r="G77" s="161" t="e">
        <f>#REF!</f>
        <v>#REF!</v>
      </c>
      <c r="H77" s="250" t="e">
        <f>IF(#REF!="","",#REF!)</f>
        <v>#REF!</v>
      </c>
      <c r="I77" s="251" t="e">
        <f>IF(#REF!="","",#REF!)</f>
        <v>#REF!</v>
      </c>
    </row>
    <row r="78" spans="1:9" ht="15" x14ac:dyDescent="0.25">
      <c r="A78" s="249" t="e">
        <f>#REF!</f>
        <v>#REF!</v>
      </c>
      <c r="B78" s="250" t="e">
        <f>IF(#REF!="","",#REF!)</f>
        <v>#REF!</v>
      </c>
      <c r="C78" t="e">
        <f>IF(#REF!="","",#REF!)</f>
        <v>#REF!</v>
      </c>
      <c r="D78" s="161" t="e">
        <f>#REF!</f>
        <v>#REF!</v>
      </c>
      <c r="E78" s="250" t="e">
        <f>IF(#REF!="","",#REF!)</f>
        <v>#REF!</v>
      </c>
      <c r="F78" t="e">
        <f>IF(#REF!="","",#REF!)</f>
        <v>#REF!</v>
      </c>
      <c r="G78" s="161" t="e">
        <f>#REF!</f>
        <v>#REF!</v>
      </c>
      <c r="H78" s="250" t="e">
        <f>IF(#REF!="","",#REF!)</f>
        <v>#REF!</v>
      </c>
      <c r="I78" s="251" t="e">
        <f>IF(#REF!="","",#REF!)</f>
        <v>#REF!</v>
      </c>
    </row>
    <row r="79" spans="1:9" ht="15" x14ac:dyDescent="0.25">
      <c r="A79" s="249" t="e">
        <f>#REF!</f>
        <v>#REF!</v>
      </c>
      <c r="B79" s="250" t="e">
        <f>IF(#REF!="","",#REF!)</f>
        <v>#REF!</v>
      </c>
      <c r="C79" t="e">
        <f>IF(#REF!="","",#REF!)</f>
        <v>#REF!</v>
      </c>
      <c r="D79" s="161" t="e">
        <f>#REF!</f>
        <v>#REF!</v>
      </c>
      <c r="E79" s="250" t="e">
        <f>IF(#REF!="","",#REF!)</f>
        <v>#REF!</v>
      </c>
      <c r="F79" t="e">
        <f>IF(#REF!="","",#REF!)</f>
        <v>#REF!</v>
      </c>
      <c r="G79" s="161" t="e">
        <f>#REF!</f>
        <v>#REF!</v>
      </c>
      <c r="H79" s="250" t="e">
        <f>IF(#REF!="","",#REF!)</f>
        <v>#REF!</v>
      </c>
      <c r="I79" s="251" t="e">
        <f>IF(#REF!="","",#REF!)</f>
        <v>#REF!</v>
      </c>
    </row>
    <row r="80" spans="1:9" ht="15" x14ac:dyDescent="0.25">
      <c r="A80" s="249" t="e">
        <f>#REF!</f>
        <v>#REF!</v>
      </c>
      <c r="B80" s="250" t="e">
        <f>IF(#REF!="","",#REF!)</f>
        <v>#REF!</v>
      </c>
      <c r="C80" t="e">
        <f>IF(#REF!="","",#REF!)</f>
        <v>#REF!</v>
      </c>
      <c r="D80" s="161" t="e">
        <f>#REF!</f>
        <v>#REF!</v>
      </c>
      <c r="E80" s="250" t="e">
        <f>IF(#REF!="","",#REF!)</f>
        <v>#REF!</v>
      </c>
      <c r="F80" t="e">
        <f>IF(#REF!="","",#REF!)</f>
        <v>#REF!</v>
      </c>
      <c r="G80" s="161" t="e">
        <f>#REF!</f>
        <v>#REF!</v>
      </c>
      <c r="H80" s="250" t="e">
        <f>IF(#REF!="","",#REF!)</f>
        <v>#REF!</v>
      </c>
      <c r="I80" s="251" t="e">
        <f>IF(#REF!="","",#REF!)</f>
        <v>#REF!</v>
      </c>
    </row>
    <row r="81" spans="1:9" ht="15" x14ac:dyDescent="0.25">
      <c r="A81" s="249" t="e">
        <f>#REF!</f>
        <v>#REF!</v>
      </c>
      <c r="B81" s="250" t="e">
        <f>IF(#REF!="","",#REF!)</f>
        <v>#REF!</v>
      </c>
      <c r="C81" t="e">
        <f>IF(#REF!="","",#REF!)</f>
        <v>#REF!</v>
      </c>
      <c r="D81" s="161" t="e">
        <f>#REF!</f>
        <v>#REF!</v>
      </c>
      <c r="E81" s="250" t="e">
        <f>IF(#REF!="","",#REF!)</f>
        <v>#REF!</v>
      </c>
      <c r="F81" t="e">
        <f>IF(#REF!="","",#REF!)</f>
        <v>#REF!</v>
      </c>
      <c r="G81" s="161" t="e">
        <f>#REF!</f>
        <v>#REF!</v>
      </c>
      <c r="H81" s="250" t="e">
        <f>IF(#REF!="","",#REF!)</f>
        <v>#REF!</v>
      </c>
      <c r="I81" s="251" t="e">
        <f>IF(#REF!="","",#REF!)</f>
        <v>#REF!</v>
      </c>
    </row>
    <row r="82" spans="1:9" ht="15" x14ac:dyDescent="0.25">
      <c r="A82" s="249" t="e">
        <f>#REF!</f>
        <v>#REF!</v>
      </c>
      <c r="B82" s="250" t="e">
        <f>IF(#REF!="","",#REF!)</f>
        <v>#REF!</v>
      </c>
      <c r="C82" t="e">
        <f>IF(#REF!="","",#REF!)</f>
        <v>#REF!</v>
      </c>
      <c r="D82" s="161" t="e">
        <f>#REF!</f>
        <v>#REF!</v>
      </c>
      <c r="E82" s="250" t="e">
        <f>IF(#REF!="","",#REF!)</f>
        <v>#REF!</v>
      </c>
      <c r="F82" t="e">
        <f>IF(#REF!="","",#REF!)</f>
        <v>#REF!</v>
      </c>
      <c r="G82" s="161" t="e">
        <f>#REF!</f>
        <v>#REF!</v>
      </c>
      <c r="H82" s="250" t="e">
        <f>IF(#REF!="","",#REF!)</f>
        <v>#REF!</v>
      </c>
      <c r="I82" s="251" t="e">
        <f>IF(#REF!="","",#REF!)</f>
        <v>#REF!</v>
      </c>
    </row>
    <row r="83" spans="1:9" ht="15" x14ac:dyDescent="0.25">
      <c r="A83" s="249" t="e">
        <f>#REF!</f>
        <v>#REF!</v>
      </c>
      <c r="B83" s="250" t="e">
        <f>IF(#REF!="","",#REF!)</f>
        <v>#REF!</v>
      </c>
      <c r="C83" t="e">
        <f>IF(#REF!="","",#REF!)</f>
        <v>#REF!</v>
      </c>
      <c r="D83" s="161" t="e">
        <f>#REF!</f>
        <v>#REF!</v>
      </c>
      <c r="E83" s="250" t="e">
        <f>IF(#REF!="","",#REF!)</f>
        <v>#REF!</v>
      </c>
      <c r="F83" t="e">
        <f>IF(#REF!="","",#REF!)</f>
        <v>#REF!</v>
      </c>
      <c r="G83" s="161" t="e">
        <f>#REF!</f>
        <v>#REF!</v>
      </c>
      <c r="H83" s="250" t="e">
        <f>IF(#REF!="","",#REF!)</f>
        <v>#REF!</v>
      </c>
      <c r="I83" s="251" t="e">
        <f>IF(#REF!="","",#REF!)</f>
        <v>#REF!</v>
      </c>
    </row>
    <row r="84" spans="1:9" ht="15" x14ac:dyDescent="0.25">
      <c r="A84" s="249" t="e">
        <f>#REF!</f>
        <v>#REF!</v>
      </c>
      <c r="B84" s="250" t="e">
        <f>IF(#REF!="","",#REF!)</f>
        <v>#REF!</v>
      </c>
      <c r="C84" t="e">
        <f>IF(#REF!="","",#REF!)</f>
        <v>#REF!</v>
      </c>
      <c r="D84" s="161" t="e">
        <f>#REF!</f>
        <v>#REF!</v>
      </c>
      <c r="E84" s="250" t="e">
        <f>IF(#REF!="","",#REF!)</f>
        <v>#REF!</v>
      </c>
      <c r="F84" t="e">
        <f>IF(#REF!="","",#REF!)</f>
        <v>#REF!</v>
      </c>
      <c r="G84" s="161" t="e">
        <f>#REF!</f>
        <v>#REF!</v>
      </c>
      <c r="H84" s="250" t="e">
        <f>IF(#REF!="","",#REF!)</f>
        <v>#REF!</v>
      </c>
      <c r="I84" s="251" t="e">
        <f>IF(#REF!="","",#REF!)</f>
        <v>#REF!</v>
      </c>
    </row>
    <row r="85" spans="1:9" ht="15" x14ac:dyDescent="0.25">
      <c r="A85" s="249" t="e">
        <f>#REF!</f>
        <v>#REF!</v>
      </c>
      <c r="B85" s="250" t="e">
        <f>IF(#REF!="","",#REF!)</f>
        <v>#REF!</v>
      </c>
      <c r="C85" t="e">
        <f>IF(#REF!="","",#REF!)</f>
        <v>#REF!</v>
      </c>
      <c r="D85" s="161" t="e">
        <f>#REF!</f>
        <v>#REF!</v>
      </c>
      <c r="E85" s="250" t="e">
        <f>IF(#REF!="","",#REF!)</f>
        <v>#REF!</v>
      </c>
      <c r="F85" t="e">
        <f>IF(#REF!="","",#REF!)</f>
        <v>#REF!</v>
      </c>
      <c r="G85" s="161" t="e">
        <f>#REF!</f>
        <v>#REF!</v>
      </c>
      <c r="H85" s="250" t="e">
        <f>IF(#REF!="","",#REF!)</f>
        <v>#REF!</v>
      </c>
      <c r="I85" s="251" t="e">
        <f>IF(#REF!="","",#REF!)</f>
        <v>#REF!</v>
      </c>
    </row>
    <row r="86" spans="1:9" ht="15" x14ac:dyDescent="0.25">
      <c r="A86" s="249" t="e">
        <f>#REF!</f>
        <v>#REF!</v>
      </c>
      <c r="B86" s="250" t="e">
        <f>IF(#REF!="","",#REF!)</f>
        <v>#REF!</v>
      </c>
      <c r="C86" t="e">
        <f>IF(#REF!="","",#REF!)</f>
        <v>#REF!</v>
      </c>
      <c r="D86" s="161" t="e">
        <f>#REF!</f>
        <v>#REF!</v>
      </c>
      <c r="E86" s="250" t="e">
        <f>IF(#REF!="","",#REF!)</f>
        <v>#REF!</v>
      </c>
      <c r="F86" t="e">
        <f>IF(#REF!="","",#REF!)</f>
        <v>#REF!</v>
      </c>
      <c r="G86" s="161" t="e">
        <f>#REF!</f>
        <v>#REF!</v>
      </c>
      <c r="H86" s="250" t="e">
        <f>IF(#REF!="","",#REF!)</f>
        <v>#REF!</v>
      </c>
      <c r="I86" s="251" t="e">
        <f>IF(#REF!="","",#REF!)</f>
        <v>#REF!</v>
      </c>
    </row>
    <row r="87" spans="1:9" ht="15" x14ac:dyDescent="0.25">
      <c r="A87" s="249" t="e">
        <f>#REF!</f>
        <v>#REF!</v>
      </c>
      <c r="B87" s="250" t="e">
        <f>IF(#REF!="","",#REF!)</f>
        <v>#REF!</v>
      </c>
      <c r="C87" t="e">
        <f>IF(#REF!="","",#REF!)</f>
        <v>#REF!</v>
      </c>
      <c r="D87" s="161" t="e">
        <f>#REF!</f>
        <v>#REF!</v>
      </c>
      <c r="E87" s="250" t="e">
        <f>IF(#REF!="","",#REF!)</f>
        <v>#REF!</v>
      </c>
      <c r="F87" t="e">
        <f>IF(#REF!="","",#REF!)</f>
        <v>#REF!</v>
      </c>
      <c r="G87" s="161" t="e">
        <f>#REF!</f>
        <v>#REF!</v>
      </c>
      <c r="H87" s="250" t="e">
        <f>IF(#REF!="","",#REF!)</f>
        <v>#REF!</v>
      </c>
      <c r="I87" s="251" t="e">
        <f>IF(#REF!="","",#REF!)</f>
        <v>#REF!</v>
      </c>
    </row>
    <row r="88" spans="1:9" ht="15" x14ac:dyDescent="0.25">
      <c r="A88" s="249" t="e">
        <f>#REF!</f>
        <v>#REF!</v>
      </c>
      <c r="B88" s="250" t="e">
        <f>IF(#REF!="","",#REF!)</f>
        <v>#REF!</v>
      </c>
      <c r="C88" t="e">
        <f>IF(#REF!="","",#REF!)</f>
        <v>#REF!</v>
      </c>
      <c r="D88" s="161" t="e">
        <f>#REF!</f>
        <v>#REF!</v>
      </c>
      <c r="E88" s="250" t="e">
        <f>IF(#REF!="","",#REF!)</f>
        <v>#REF!</v>
      </c>
      <c r="F88" t="e">
        <f>IF(#REF!="","",#REF!)</f>
        <v>#REF!</v>
      </c>
      <c r="G88" s="161" t="e">
        <f>#REF!</f>
        <v>#REF!</v>
      </c>
      <c r="H88" s="250" t="e">
        <f>IF(#REF!="","",#REF!)</f>
        <v>#REF!</v>
      </c>
      <c r="I88" s="251" t="e">
        <f>IF(#REF!="","",#REF!)</f>
        <v>#REF!</v>
      </c>
    </row>
    <row r="89" spans="1:9" ht="15" x14ac:dyDescent="0.25">
      <c r="A89" s="249" t="e">
        <f>#REF!</f>
        <v>#REF!</v>
      </c>
      <c r="B89" s="250" t="e">
        <f>IF(#REF!="","",#REF!)</f>
        <v>#REF!</v>
      </c>
      <c r="C89" t="e">
        <f>IF(#REF!="","",#REF!)</f>
        <v>#REF!</v>
      </c>
      <c r="D89" s="161" t="e">
        <f>#REF!</f>
        <v>#REF!</v>
      </c>
      <c r="E89" s="250" t="e">
        <f>IF(#REF!="","",#REF!)</f>
        <v>#REF!</v>
      </c>
      <c r="F89" t="e">
        <f>IF(#REF!="","",#REF!)</f>
        <v>#REF!</v>
      </c>
      <c r="G89" s="161" t="e">
        <f>#REF!</f>
        <v>#REF!</v>
      </c>
      <c r="H89" s="250" t="e">
        <f>IF(#REF!="","",#REF!)</f>
        <v>#REF!</v>
      </c>
      <c r="I89" s="251" t="e">
        <f>IF(#REF!="","",#REF!)</f>
        <v>#REF!</v>
      </c>
    </row>
    <row r="90" spans="1:9" ht="15" x14ac:dyDescent="0.25">
      <c r="A90" s="249" t="e">
        <f>#REF!</f>
        <v>#REF!</v>
      </c>
      <c r="B90" s="250" t="e">
        <f>IF(#REF!="","",#REF!)</f>
        <v>#REF!</v>
      </c>
      <c r="C90" t="e">
        <f>IF(#REF!="","",#REF!)</f>
        <v>#REF!</v>
      </c>
      <c r="D90" s="161" t="e">
        <f>#REF!</f>
        <v>#REF!</v>
      </c>
      <c r="E90" s="250" t="e">
        <f>IF(#REF!="","",#REF!)</f>
        <v>#REF!</v>
      </c>
      <c r="F90" t="e">
        <f>IF(#REF!="","",#REF!)</f>
        <v>#REF!</v>
      </c>
      <c r="G90" s="161" t="e">
        <f>#REF!</f>
        <v>#REF!</v>
      </c>
      <c r="H90" s="250" t="e">
        <f>IF(#REF!="","",#REF!)</f>
        <v>#REF!</v>
      </c>
      <c r="I90" s="251" t="e">
        <f>IF(#REF!="","",#REF!)</f>
        <v>#REF!</v>
      </c>
    </row>
    <row r="91" spans="1:9" ht="15" x14ac:dyDescent="0.25">
      <c r="A91" s="249" t="e">
        <f>#REF!</f>
        <v>#REF!</v>
      </c>
      <c r="B91" s="250" t="e">
        <f>IF(#REF!="","",#REF!)</f>
        <v>#REF!</v>
      </c>
      <c r="C91" t="e">
        <f>IF(#REF!="","",#REF!)</f>
        <v>#REF!</v>
      </c>
      <c r="D91" s="161" t="e">
        <f>#REF!</f>
        <v>#REF!</v>
      </c>
      <c r="E91" s="250" t="e">
        <f>IF(#REF!="","",#REF!)</f>
        <v>#REF!</v>
      </c>
      <c r="F91" t="e">
        <f>IF(#REF!="","",#REF!)</f>
        <v>#REF!</v>
      </c>
      <c r="G91" s="161" t="e">
        <f>#REF!</f>
        <v>#REF!</v>
      </c>
      <c r="H91" s="250" t="e">
        <f>IF(#REF!="","",#REF!)</f>
        <v>#REF!</v>
      </c>
      <c r="I91" s="251" t="e">
        <f>IF(#REF!="","",#REF!)</f>
        <v>#REF!</v>
      </c>
    </row>
    <row r="92" spans="1:9" ht="15" x14ac:dyDescent="0.25">
      <c r="A92" s="249" t="e">
        <f>#REF!</f>
        <v>#REF!</v>
      </c>
      <c r="B92" s="250" t="e">
        <f>IF(#REF!="","",#REF!)</f>
        <v>#REF!</v>
      </c>
      <c r="C92" t="e">
        <f>IF(#REF!="","",#REF!)</f>
        <v>#REF!</v>
      </c>
      <c r="D92" s="161" t="e">
        <f>#REF!</f>
        <v>#REF!</v>
      </c>
      <c r="E92" s="250" t="e">
        <f>IF(#REF!="","",#REF!)</f>
        <v>#REF!</v>
      </c>
      <c r="F92" t="e">
        <f>IF(#REF!="","",#REF!)</f>
        <v>#REF!</v>
      </c>
      <c r="G92" s="161" t="e">
        <f>#REF!</f>
        <v>#REF!</v>
      </c>
      <c r="H92" s="250" t="e">
        <f>IF(#REF!="","",#REF!)</f>
        <v>#REF!</v>
      </c>
      <c r="I92" s="251" t="e">
        <f>IF(#REF!="","",#REF!)</f>
        <v>#REF!</v>
      </c>
    </row>
    <row r="93" spans="1:9" ht="15" x14ac:dyDescent="0.25">
      <c r="A93" s="249" t="e">
        <f>#REF!</f>
        <v>#REF!</v>
      </c>
      <c r="B93" s="250" t="e">
        <f>IF(#REF!="","",#REF!)</f>
        <v>#REF!</v>
      </c>
      <c r="C93" t="e">
        <f>IF(#REF!="","",#REF!)</f>
        <v>#REF!</v>
      </c>
      <c r="D93" s="161" t="e">
        <f>#REF!</f>
        <v>#REF!</v>
      </c>
      <c r="E93" s="250" t="e">
        <f>IF(#REF!="","",#REF!)</f>
        <v>#REF!</v>
      </c>
      <c r="F93" t="e">
        <f>IF(#REF!="","",#REF!)</f>
        <v>#REF!</v>
      </c>
      <c r="G93" s="161" t="e">
        <f>#REF!</f>
        <v>#REF!</v>
      </c>
      <c r="H93" s="250" t="e">
        <f>IF(#REF!="","",#REF!)</f>
        <v>#REF!</v>
      </c>
      <c r="I93" s="251" t="e">
        <f>IF(#REF!="","",#REF!)</f>
        <v>#REF!</v>
      </c>
    </row>
    <row r="94" spans="1:9" ht="15" x14ac:dyDescent="0.25">
      <c r="A94" s="249" t="e">
        <f>#REF!</f>
        <v>#REF!</v>
      </c>
      <c r="B94" s="250" t="e">
        <f>IF(#REF!="","",#REF!)</f>
        <v>#REF!</v>
      </c>
      <c r="C94" t="e">
        <f>IF(#REF!="","",#REF!)</f>
        <v>#REF!</v>
      </c>
      <c r="D94" s="161" t="e">
        <f>#REF!</f>
        <v>#REF!</v>
      </c>
      <c r="E94" s="250" t="e">
        <f>IF(#REF!="","",#REF!)</f>
        <v>#REF!</v>
      </c>
      <c r="F94" t="e">
        <f>IF(#REF!="","",#REF!)</f>
        <v>#REF!</v>
      </c>
      <c r="G94" s="161" t="e">
        <f>#REF!</f>
        <v>#REF!</v>
      </c>
      <c r="H94" s="250" t="e">
        <f>IF(#REF!="","",#REF!)</f>
        <v>#REF!</v>
      </c>
      <c r="I94" s="251" t="e">
        <f>IF(#REF!="","",#REF!)</f>
        <v>#REF!</v>
      </c>
    </row>
    <row r="95" spans="1:9" ht="15" x14ac:dyDescent="0.25">
      <c r="A95" s="249" t="e">
        <f>#REF!</f>
        <v>#REF!</v>
      </c>
      <c r="B95" s="250" t="e">
        <f>IF(#REF!="","",#REF!)</f>
        <v>#REF!</v>
      </c>
      <c r="C95" t="e">
        <f>IF(#REF!="","",#REF!)</f>
        <v>#REF!</v>
      </c>
      <c r="D95" s="161" t="e">
        <f>#REF!</f>
        <v>#REF!</v>
      </c>
      <c r="E95" s="250" t="e">
        <f>IF(#REF!="","",#REF!)</f>
        <v>#REF!</v>
      </c>
      <c r="F95" t="e">
        <f>IF(#REF!="","",#REF!)</f>
        <v>#REF!</v>
      </c>
      <c r="G95" s="161" t="e">
        <f>#REF!</f>
        <v>#REF!</v>
      </c>
      <c r="H95" s="250" t="e">
        <f>IF(#REF!="","",#REF!)</f>
        <v>#REF!</v>
      </c>
      <c r="I95" s="251" t="e">
        <f>IF(#REF!="","",#REF!)</f>
        <v>#REF!</v>
      </c>
    </row>
    <row r="96" spans="1:9" ht="15" x14ac:dyDescent="0.25">
      <c r="A96" s="249" t="e">
        <f>#REF!</f>
        <v>#REF!</v>
      </c>
      <c r="B96" s="250" t="e">
        <f>IF(#REF!="","",#REF!)</f>
        <v>#REF!</v>
      </c>
      <c r="C96" t="e">
        <f>IF(#REF!="","",#REF!)</f>
        <v>#REF!</v>
      </c>
      <c r="D96" s="161" t="e">
        <f>#REF!</f>
        <v>#REF!</v>
      </c>
      <c r="E96" s="250" t="e">
        <f>IF(#REF!="","",#REF!)</f>
        <v>#REF!</v>
      </c>
      <c r="F96" t="e">
        <f>IF(#REF!="","",#REF!)</f>
        <v>#REF!</v>
      </c>
      <c r="G96" s="161" t="e">
        <f>#REF!</f>
        <v>#REF!</v>
      </c>
      <c r="H96" s="250" t="e">
        <f>IF(#REF!="","",#REF!)</f>
        <v>#REF!</v>
      </c>
      <c r="I96" s="251" t="e">
        <f>IF(#REF!="","",#REF!)</f>
        <v>#REF!</v>
      </c>
    </row>
    <row r="97" spans="1:9" ht="15" x14ac:dyDescent="0.25">
      <c r="A97" s="249" t="e">
        <f>#REF!</f>
        <v>#REF!</v>
      </c>
      <c r="B97" s="250" t="e">
        <f>IF(#REF!="","",#REF!)</f>
        <v>#REF!</v>
      </c>
      <c r="C97" t="e">
        <f>IF(#REF!="","",#REF!)</f>
        <v>#REF!</v>
      </c>
      <c r="D97" s="161" t="e">
        <f>#REF!</f>
        <v>#REF!</v>
      </c>
      <c r="E97" s="250" t="e">
        <f>IF(#REF!="","",#REF!)</f>
        <v>#REF!</v>
      </c>
      <c r="F97" t="e">
        <f>IF(#REF!="","",#REF!)</f>
        <v>#REF!</v>
      </c>
      <c r="G97" s="161" t="e">
        <f>#REF!</f>
        <v>#REF!</v>
      </c>
      <c r="H97" s="250" t="e">
        <f>IF(#REF!="","",#REF!)</f>
        <v>#REF!</v>
      </c>
      <c r="I97" s="251" t="e">
        <f>IF(#REF!="","",#REF!)</f>
        <v>#REF!</v>
      </c>
    </row>
    <row r="98" spans="1:9" ht="15" x14ac:dyDescent="0.25">
      <c r="A98" s="249" t="e">
        <f>#REF!</f>
        <v>#REF!</v>
      </c>
      <c r="B98" s="250" t="e">
        <f>IF(#REF!="","",#REF!)</f>
        <v>#REF!</v>
      </c>
      <c r="C98" t="e">
        <f>IF(#REF!="","",#REF!)</f>
        <v>#REF!</v>
      </c>
      <c r="D98" s="161" t="e">
        <f>#REF!</f>
        <v>#REF!</v>
      </c>
      <c r="E98" s="250" t="e">
        <f>IF(#REF!="","",#REF!)</f>
        <v>#REF!</v>
      </c>
      <c r="F98" t="e">
        <f>IF(#REF!="","",#REF!)</f>
        <v>#REF!</v>
      </c>
      <c r="G98" s="161" t="e">
        <f>#REF!</f>
        <v>#REF!</v>
      </c>
      <c r="H98" s="250" t="e">
        <f>IF(#REF!="","",#REF!)</f>
        <v>#REF!</v>
      </c>
      <c r="I98" s="251" t="e">
        <f>IF(#REF!="","",#REF!)</f>
        <v>#REF!</v>
      </c>
    </row>
    <row r="99" spans="1:9" x14ac:dyDescent="0.25">
      <c r="A99" s="260"/>
      <c r="G99" s="161"/>
      <c r="H99" s="250"/>
      <c r="I99" s="251"/>
    </row>
    <row r="100" spans="1:9" x14ac:dyDescent="0.25">
      <c r="A100" s="260"/>
      <c r="B100" s="12"/>
      <c r="I100" s="251"/>
    </row>
    <row r="101" spans="1:9" x14ac:dyDescent="0.25">
      <c r="A101" s="260"/>
      <c r="B101" s="12" t="s">
        <v>93</v>
      </c>
      <c r="C101" s="101">
        <f ca="1">TODAY()</f>
        <v>44982</v>
      </c>
      <c r="E101" s="12"/>
      <c r="H101" s="12"/>
      <c r="I101" s="251"/>
    </row>
    <row r="102" spans="1:9" ht="16.5" thickBot="1" x14ac:dyDescent="0.3">
      <c r="A102" s="252"/>
      <c r="B102" s="253"/>
      <c r="C102" s="254"/>
      <c r="D102" s="254"/>
      <c r="E102" s="253"/>
      <c r="F102" s="254"/>
      <c r="G102" s="254"/>
      <c r="H102" s="253"/>
      <c r="I102" s="255"/>
    </row>
    <row r="103" spans="1:9" x14ac:dyDescent="0.25">
      <c r="B103" s="12"/>
      <c r="E103" s="12"/>
      <c r="G103" s="12"/>
      <c r="H103"/>
    </row>
    <row r="104" spans="1:9" x14ac:dyDescent="0.25">
      <c r="B104" s="12"/>
      <c r="E104" s="12"/>
      <c r="H104" s="12"/>
    </row>
    <row r="105" spans="1:9" x14ac:dyDescent="0.25">
      <c r="B105" s="12"/>
      <c r="E105" s="12"/>
      <c r="H105" s="12"/>
    </row>
    <row r="106" spans="1:9" x14ac:dyDescent="0.25">
      <c r="B106" s="12"/>
      <c r="E106" s="12"/>
      <c r="H106" s="12"/>
    </row>
    <row r="107" spans="1:9" x14ac:dyDescent="0.25">
      <c r="B107" s="12"/>
      <c r="E107" s="12"/>
      <c r="H107" s="12"/>
    </row>
    <row r="108" spans="1:9" x14ac:dyDescent="0.25">
      <c r="B108" s="12"/>
      <c r="E108" s="12"/>
      <c r="H108" s="12"/>
    </row>
    <row r="109" spans="1:9" x14ac:dyDescent="0.25">
      <c r="B109" s="12"/>
      <c r="E109" s="12"/>
      <c r="H109" s="12"/>
    </row>
    <row r="110" spans="1:9" x14ac:dyDescent="0.25">
      <c r="B110" s="12"/>
      <c r="E110" s="12"/>
      <c r="H110" s="12"/>
    </row>
    <row r="111" spans="1:9" x14ac:dyDescent="0.25">
      <c r="B111" s="12"/>
      <c r="E111" s="12"/>
      <c r="H111" s="12"/>
    </row>
    <row r="112" spans="1:9" x14ac:dyDescent="0.25">
      <c r="B112" s="12"/>
      <c r="E112" s="12"/>
      <c r="H112" s="12"/>
    </row>
    <row r="113" spans="2:8" x14ac:dyDescent="0.25">
      <c r="B113" s="12"/>
      <c r="E113" s="12"/>
      <c r="H113" s="12"/>
    </row>
    <row r="114" spans="2:8" x14ac:dyDescent="0.25">
      <c r="H114" s="12"/>
    </row>
    <row r="136" spans="9:9" x14ac:dyDescent="0.25">
      <c r="I136" t="e">
        <f>IF(#REF!="","",#REF!)</f>
        <v>#REF!</v>
      </c>
    </row>
    <row r="137" spans="9:9" x14ac:dyDescent="0.25">
      <c r="I137" t="e">
        <f>IF(#REF!="","",#REF!)</f>
        <v>#REF!</v>
      </c>
    </row>
    <row r="138" spans="9:9" x14ac:dyDescent="0.25">
      <c r="I138" t="e">
        <f>IF(#REF!="","",#REF!)</f>
        <v>#REF!</v>
      </c>
    </row>
  </sheetData>
  <mergeCells count="1">
    <mergeCell ref="B5:C5"/>
  </mergeCells>
  <pageMargins left="0.82677165354330717" right="0.23622047244094491" top="0.74803149606299213" bottom="0.74803149606299213" header="0.31496062992125984" footer="0.31496062992125984"/>
  <pageSetup scale="90" orientation="portrait" horizontalDpi="360" verticalDpi="36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/>
  <dimension ref="A1:AF255"/>
  <sheetViews>
    <sheetView view="pageLayout" zoomScaleNormal="100" workbookViewId="0">
      <selection activeCell="AD8" sqref="AD8"/>
    </sheetView>
  </sheetViews>
  <sheetFormatPr baseColWidth="10" defaultColWidth="10.7109375" defaultRowHeight="15" x14ac:dyDescent="0.25"/>
  <cols>
    <col min="1" max="1" width="5" customWidth="1"/>
    <col min="2" max="2" width="5.7109375" customWidth="1"/>
    <col min="3" max="3" width="3.85546875" customWidth="1"/>
    <col min="4" max="4" width="5" customWidth="1"/>
    <col min="5" max="5" width="5.7109375" customWidth="1"/>
    <col min="6" max="6" width="3.7109375" customWidth="1"/>
    <col min="7" max="7" width="5" customWidth="1"/>
    <col min="8" max="8" width="5.7109375" customWidth="1"/>
    <col min="9" max="9" width="3.7109375" customWidth="1"/>
    <col min="10" max="10" width="5" customWidth="1"/>
    <col min="11" max="11" width="5.7109375" customWidth="1"/>
    <col min="12" max="12" width="3.7109375" customWidth="1"/>
    <col min="13" max="13" width="5" customWidth="1"/>
    <col min="14" max="14" width="5.7109375" customWidth="1"/>
    <col min="15" max="15" width="3.7109375" customWidth="1"/>
    <col min="16" max="16" width="5" customWidth="1"/>
    <col min="17" max="17" width="5.7109375" customWidth="1"/>
    <col min="18" max="18" width="3.7109375" customWidth="1"/>
    <col min="19" max="19" width="5" customWidth="1"/>
    <col min="20" max="20" width="5.7109375" customWidth="1"/>
    <col min="21" max="21" width="3.7109375" customWidth="1"/>
    <col min="22" max="22" width="5" customWidth="1"/>
    <col min="23" max="23" width="5.7109375" customWidth="1"/>
    <col min="24" max="24" width="3.7109375" customWidth="1"/>
    <col min="25" max="25" width="5" customWidth="1"/>
    <col min="26" max="26" width="5.7109375" customWidth="1"/>
    <col min="27" max="27" width="3.7109375" customWidth="1"/>
    <col min="28" max="28" width="5" customWidth="1"/>
    <col min="29" max="29" width="5.7109375" customWidth="1"/>
    <col min="30" max="30" width="27.42578125" customWidth="1"/>
    <col min="31" max="32" width="11.42578125" hidden="1" customWidth="1"/>
  </cols>
  <sheetData>
    <row r="1" spans="1:32" ht="15.75" x14ac:dyDescent="0.25">
      <c r="B1" s="1"/>
      <c r="AC1" s="239"/>
      <c r="AE1" t="e">
        <f>IF(#REF!="","",#REF!)</f>
        <v>#REF!</v>
      </c>
      <c r="AF1" s="28">
        <v>1</v>
      </c>
    </row>
    <row r="2" spans="1:32" ht="20.25" customHeight="1" thickBot="1" x14ac:dyDescent="0.3">
      <c r="B2" s="85">
        <v>1</v>
      </c>
      <c r="E2" s="85">
        <v>2</v>
      </c>
      <c r="H2" s="85">
        <v>3</v>
      </c>
      <c r="K2" s="85">
        <v>4</v>
      </c>
      <c r="N2" s="85">
        <v>5</v>
      </c>
      <c r="Q2" s="85">
        <v>6</v>
      </c>
      <c r="T2" s="85">
        <v>7</v>
      </c>
      <c r="W2" s="85">
        <v>8</v>
      </c>
      <c r="Z2" s="85">
        <v>9</v>
      </c>
      <c r="AC2" s="85">
        <v>10</v>
      </c>
      <c r="AE2" t="e">
        <f>IF(#REF!="","",#REF!)</f>
        <v>#REF!</v>
      </c>
      <c r="AF2" s="28">
        <v>2</v>
      </c>
    </row>
    <row r="3" spans="1:32" ht="8.25" hidden="1" customHeight="1" thickBot="1" x14ac:dyDescent="0.3">
      <c r="AE3" t="e">
        <f>IF(#REF!="","",#REF!)</f>
        <v>#REF!</v>
      </c>
      <c r="AF3" s="28">
        <v>3</v>
      </c>
    </row>
    <row r="4" spans="1:32" ht="17.100000000000001" customHeight="1" thickBot="1" x14ac:dyDescent="0.3">
      <c r="A4" s="31">
        <v>1</v>
      </c>
      <c r="B4" s="122"/>
      <c r="C4" s="32"/>
      <c r="D4" s="33">
        <v>26</v>
      </c>
      <c r="E4" s="122"/>
      <c r="F4" s="32"/>
      <c r="G4" s="33">
        <v>51</v>
      </c>
      <c r="H4" s="122"/>
      <c r="I4" s="32"/>
      <c r="J4" s="33">
        <v>76</v>
      </c>
      <c r="K4" s="122"/>
      <c r="L4" s="32"/>
      <c r="M4" s="33">
        <v>101</v>
      </c>
      <c r="N4" s="122"/>
      <c r="O4" s="33"/>
      <c r="P4" s="33">
        <v>126</v>
      </c>
      <c r="Q4" s="122"/>
      <c r="R4" s="32"/>
      <c r="S4" s="33">
        <v>151</v>
      </c>
      <c r="T4" s="122"/>
      <c r="U4" s="32"/>
      <c r="V4" s="33">
        <v>176</v>
      </c>
      <c r="W4" s="122"/>
      <c r="X4" s="32"/>
      <c r="Y4" s="33">
        <v>201</v>
      </c>
      <c r="Z4" s="122"/>
      <c r="AA4" s="33"/>
      <c r="AB4" s="33">
        <v>226</v>
      </c>
      <c r="AC4" s="122"/>
      <c r="AE4" t="e">
        <f>IF(#REF!="","",#REF!)</f>
        <v>#REF!</v>
      </c>
      <c r="AF4" s="28">
        <v>4</v>
      </c>
    </row>
    <row r="5" spans="1:32" ht="17.100000000000001" customHeight="1" thickBot="1" x14ac:dyDescent="0.3">
      <c r="A5" s="27">
        <v>2</v>
      </c>
      <c r="B5" s="122"/>
      <c r="C5" s="34"/>
      <c r="D5" s="35">
        <v>27</v>
      </c>
      <c r="E5" s="122"/>
      <c r="F5" s="34"/>
      <c r="G5" s="35">
        <v>52</v>
      </c>
      <c r="H5" s="122"/>
      <c r="I5" s="34"/>
      <c r="J5" s="35">
        <v>77</v>
      </c>
      <c r="K5" s="122"/>
      <c r="L5" s="34"/>
      <c r="M5" s="35">
        <v>102</v>
      </c>
      <c r="N5" s="122"/>
      <c r="O5" s="35"/>
      <c r="P5" s="35">
        <v>127</v>
      </c>
      <c r="Q5" s="122"/>
      <c r="R5" s="34"/>
      <c r="S5" s="35">
        <v>152</v>
      </c>
      <c r="T5" s="122"/>
      <c r="U5" s="34"/>
      <c r="V5" s="35">
        <v>177</v>
      </c>
      <c r="W5" s="122"/>
      <c r="X5" s="34"/>
      <c r="Y5" s="35">
        <v>202</v>
      </c>
      <c r="Z5" s="122"/>
      <c r="AA5" s="35"/>
      <c r="AB5" s="35">
        <v>227</v>
      </c>
      <c r="AC5" s="149"/>
      <c r="AE5" t="e">
        <f>IF(#REF!="","",#REF!)</f>
        <v>#REF!</v>
      </c>
      <c r="AF5" s="28">
        <v>5</v>
      </c>
    </row>
    <row r="6" spans="1:32" ht="17.100000000000001" customHeight="1" thickBot="1" x14ac:dyDescent="0.3">
      <c r="A6" s="27">
        <v>3</v>
      </c>
      <c r="B6" s="122"/>
      <c r="C6" s="34"/>
      <c r="D6" s="35">
        <v>28</v>
      </c>
      <c r="E6" s="122"/>
      <c r="F6" s="34"/>
      <c r="G6" s="35">
        <v>53</v>
      </c>
      <c r="H6" s="122"/>
      <c r="I6" s="34"/>
      <c r="J6" s="35">
        <v>78</v>
      </c>
      <c r="K6" s="122"/>
      <c r="L6" s="34"/>
      <c r="M6" s="35">
        <v>103</v>
      </c>
      <c r="N6" s="122"/>
      <c r="O6" s="35"/>
      <c r="P6" s="35">
        <v>128</v>
      </c>
      <c r="Q6" s="122"/>
      <c r="R6" s="34"/>
      <c r="S6" s="35">
        <v>153</v>
      </c>
      <c r="T6" s="122"/>
      <c r="U6" s="34"/>
      <c r="V6" s="35">
        <v>178</v>
      </c>
      <c r="W6" s="122"/>
      <c r="X6" s="34"/>
      <c r="Y6" s="35">
        <v>203</v>
      </c>
      <c r="Z6" s="122"/>
      <c r="AA6" s="35"/>
      <c r="AB6" s="35">
        <v>228</v>
      </c>
      <c r="AC6" s="149"/>
      <c r="AE6" t="e">
        <f>IF(#REF!="","",#REF!)</f>
        <v>#REF!</v>
      </c>
      <c r="AF6" s="28">
        <v>6</v>
      </c>
    </row>
    <row r="7" spans="1:32" ht="17.100000000000001" customHeight="1" thickBot="1" x14ac:dyDescent="0.3">
      <c r="A7" s="27">
        <v>4</v>
      </c>
      <c r="B7" s="122"/>
      <c r="C7" s="34"/>
      <c r="D7" s="35">
        <v>29</v>
      </c>
      <c r="E7" s="122"/>
      <c r="F7" s="34"/>
      <c r="G7" s="35">
        <v>54</v>
      </c>
      <c r="H7" s="122"/>
      <c r="I7" s="34"/>
      <c r="J7" s="35">
        <v>79</v>
      </c>
      <c r="K7" s="122"/>
      <c r="L7" s="34"/>
      <c r="M7" s="35">
        <v>104</v>
      </c>
      <c r="N7" s="122"/>
      <c r="O7" s="35"/>
      <c r="P7" s="35">
        <v>129</v>
      </c>
      <c r="Q7" s="122"/>
      <c r="R7" s="34"/>
      <c r="S7" s="35">
        <v>154</v>
      </c>
      <c r="T7" s="122"/>
      <c r="U7" s="34"/>
      <c r="V7" s="35">
        <v>179</v>
      </c>
      <c r="W7" s="122"/>
      <c r="X7" s="34"/>
      <c r="Y7" s="35">
        <v>204</v>
      </c>
      <c r="Z7" s="122"/>
      <c r="AA7" s="35"/>
      <c r="AB7" s="35">
        <v>229</v>
      </c>
      <c r="AC7" s="149"/>
      <c r="AE7" t="e">
        <f>IF(#REF!="","",#REF!)</f>
        <v>#REF!</v>
      </c>
      <c r="AF7" s="28">
        <v>7</v>
      </c>
    </row>
    <row r="8" spans="1:32" ht="17.100000000000001" customHeight="1" thickBot="1" x14ac:dyDescent="0.3">
      <c r="A8" s="27">
        <v>5</v>
      </c>
      <c r="B8" s="122"/>
      <c r="C8" s="34"/>
      <c r="D8" s="35">
        <v>30</v>
      </c>
      <c r="E8" s="122"/>
      <c r="F8" s="34"/>
      <c r="G8" s="35">
        <v>55</v>
      </c>
      <c r="H8" s="122"/>
      <c r="I8" s="34"/>
      <c r="J8" s="35">
        <v>80</v>
      </c>
      <c r="K8" s="122"/>
      <c r="L8" s="34"/>
      <c r="M8" s="35">
        <v>105</v>
      </c>
      <c r="N8" s="122"/>
      <c r="O8" s="35"/>
      <c r="P8" s="35">
        <v>130</v>
      </c>
      <c r="Q8" s="122"/>
      <c r="R8" s="34"/>
      <c r="S8" s="35">
        <v>155</v>
      </c>
      <c r="T8" s="122"/>
      <c r="U8" s="34"/>
      <c r="V8" s="35">
        <v>180</v>
      </c>
      <c r="W8" s="122"/>
      <c r="X8" s="34"/>
      <c r="Y8" s="35">
        <v>205</v>
      </c>
      <c r="Z8" s="122"/>
      <c r="AA8" s="35"/>
      <c r="AB8" s="35">
        <v>230</v>
      </c>
      <c r="AC8" s="122"/>
      <c r="AE8" t="e">
        <f>IF(#REF!="","",#REF!)</f>
        <v>#REF!</v>
      </c>
      <c r="AF8" s="28">
        <v>8</v>
      </c>
    </row>
    <row r="9" spans="1:32" ht="17.100000000000001" customHeight="1" thickBot="1" x14ac:dyDescent="0.3">
      <c r="A9" s="27">
        <v>6</v>
      </c>
      <c r="B9" s="122"/>
      <c r="C9" s="34"/>
      <c r="D9" s="35">
        <v>31</v>
      </c>
      <c r="E9" s="122"/>
      <c r="F9" s="34"/>
      <c r="G9" s="35">
        <v>56</v>
      </c>
      <c r="H9" s="122"/>
      <c r="I9" s="34"/>
      <c r="J9" s="35">
        <v>81</v>
      </c>
      <c r="K9" s="122"/>
      <c r="L9" s="34"/>
      <c r="M9" s="35">
        <v>106</v>
      </c>
      <c r="N9" s="122"/>
      <c r="O9" s="35"/>
      <c r="P9" s="35">
        <v>131</v>
      </c>
      <c r="Q9" s="122"/>
      <c r="R9" s="34"/>
      <c r="S9" s="35">
        <v>156</v>
      </c>
      <c r="T9" s="122"/>
      <c r="U9" s="34"/>
      <c r="V9" s="35">
        <v>181</v>
      </c>
      <c r="W9" s="122"/>
      <c r="X9" s="34"/>
      <c r="Y9" s="35">
        <v>206</v>
      </c>
      <c r="Z9" s="122"/>
      <c r="AA9" s="35"/>
      <c r="AB9" s="35">
        <v>231</v>
      </c>
      <c r="AC9" s="149"/>
      <c r="AE9" t="e">
        <f>IF(#REF!="","",#REF!)</f>
        <v>#REF!</v>
      </c>
      <c r="AF9" s="28">
        <v>9</v>
      </c>
    </row>
    <row r="10" spans="1:32" ht="17.100000000000001" customHeight="1" thickBot="1" x14ac:dyDescent="0.3">
      <c r="A10" s="27">
        <v>7</v>
      </c>
      <c r="B10" s="122"/>
      <c r="C10" s="34"/>
      <c r="D10" s="35">
        <v>32</v>
      </c>
      <c r="E10" s="122"/>
      <c r="F10" s="34"/>
      <c r="G10" s="35">
        <v>57</v>
      </c>
      <c r="H10" s="122"/>
      <c r="I10" s="34"/>
      <c r="J10" s="35">
        <v>82</v>
      </c>
      <c r="K10" s="122"/>
      <c r="L10" s="34"/>
      <c r="M10" s="35">
        <v>107</v>
      </c>
      <c r="N10" s="122"/>
      <c r="O10" s="35"/>
      <c r="P10" s="35">
        <v>132</v>
      </c>
      <c r="Q10" s="122"/>
      <c r="R10" s="34"/>
      <c r="S10" s="35">
        <v>157</v>
      </c>
      <c r="T10" s="122"/>
      <c r="U10" s="34"/>
      <c r="V10" s="35">
        <v>182</v>
      </c>
      <c r="W10" s="122"/>
      <c r="X10" s="34"/>
      <c r="Y10" s="35">
        <v>207</v>
      </c>
      <c r="Z10" s="122"/>
      <c r="AA10" s="35"/>
      <c r="AB10" s="35">
        <v>232</v>
      </c>
      <c r="AC10" s="122"/>
      <c r="AE10" t="e">
        <f>IF(#REF!="","",#REF!)</f>
        <v>#REF!</v>
      </c>
      <c r="AF10" s="28">
        <v>10</v>
      </c>
    </row>
    <row r="11" spans="1:32" ht="17.100000000000001" customHeight="1" thickBot="1" x14ac:dyDescent="0.3">
      <c r="A11" s="27">
        <v>8</v>
      </c>
      <c r="B11" s="122"/>
      <c r="C11" s="34"/>
      <c r="D11" s="35">
        <v>33</v>
      </c>
      <c r="E11" s="122"/>
      <c r="F11" s="34"/>
      <c r="G11" s="35">
        <v>58</v>
      </c>
      <c r="H11" s="122"/>
      <c r="I11" s="34"/>
      <c r="J11" s="35">
        <v>83</v>
      </c>
      <c r="K11" s="122"/>
      <c r="L11" s="34"/>
      <c r="M11" s="35">
        <v>108</v>
      </c>
      <c r="N11" s="122"/>
      <c r="O11" s="35"/>
      <c r="P11" s="35">
        <v>133</v>
      </c>
      <c r="Q11" s="122"/>
      <c r="R11" s="34"/>
      <c r="S11" s="35">
        <v>158</v>
      </c>
      <c r="T11" s="122"/>
      <c r="U11" s="34"/>
      <c r="V11" s="35">
        <v>183</v>
      </c>
      <c r="W11" s="122"/>
      <c r="X11" s="34"/>
      <c r="Y11" s="35">
        <v>208</v>
      </c>
      <c r="Z11" s="122"/>
      <c r="AA11" s="35"/>
      <c r="AB11" s="35">
        <v>233</v>
      </c>
      <c r="AC11" s="149"/>
      <c r="AE11" t="e">
        <f>IF(#REF!="","",#REF!)</f>
        <v>#REF!</v>
      </c>
      <c r="AF11" s="28">
        <v>11</v>
      </c>
    </row>
    <row r="12" spans="1:32" ht="17.100000000000001" customHeight="1" thickBot="1" x14ac:dyDescent="0.3">
      <c r="A12" s="27">
        <v>9</v>
      </c>
      <c r="B12" s="122"/>
      <c r="C12" s="34"/>
      <c r="D12" s="35">
        <v>34</v>
      </c>
      <c r="E12" s="122"/>
      <c r="F12" s="34"/>
      <c r="G12" s="35">
        <v>59</v>
      </c>
      <c r="H12" s="122"/>
      <c r="I12" s="34"/>
      <c r="J12" s="35">
        <v>84</v>
      </c>
      <c r="K12" s="122"/>
      <c r="L12" s="34"/>
      <c r="M12" s="35">
        <v>109</v>
      </c>
      <c r="N12" s="122"/>
      <c r="O12" s="35"/>
      <c r="P12" s="35">
        <v>134</v>
      </c>
      <c r="Q12" s="122"/>
      <c r="R12" s="34"/>
      <c r="S12" s="35">
        <v>159</v>
      </c>
      <c r="T12" s="122"/>
      <c r="U12" s="34"/>
      <c r="V12" s="35">
        <v>184</v>
      </c>
      <c r="W12" s="122"/>
      <c r="X12" s="34"/>
      <c r="Y12" s="35">
        <v>209</v>
      </c>
      <c r="Z12" s="122"/>
      <c r="AA12" s="35"/>
      <c r="AB12" s="35">
        <v>234</v>
      </c>
      <c r="AC12" s="149"/>
      <c r="AE12" t="e">
        <f>IF(#REF!="","",#REF!)</f>
        <v>#REF!</v>
      </c>
      <c r="AF12" s="28">
        <v>12</v>
      </c>
    </row>
    <row r="13" spans="1:32" ht="17.100000000000001" customHeight="1" thickBot="1" x14ac:dyDescent="0.3">
      <c r="A13" s="27">
        <v>10</v>
      </c>
      <c r="B13" s="122"/>
      <c r="C13" s="34"/>
      <c r="D13" s="35">
        <v>35</v>
      </c>
      <c r="E13" s="122"/>
      <c r="F13" s="34"/>
      <c r="G13" s="35">
        <v>60</v>
      </c>
      <c r="H13" s="122"/>
      <c r="I13" s="34"/>
      <c r="J13" s="35">
        <v>85</v>
      </c>
      <c r="K13" s="122"/>
      <c r="L13" s="34"/>
      <c r="M13" s="35">
        <v>110</v>
      </c>
      <c r="N13" s="122"/>
      <c r="O13" s="35"/>
      <c r="P13" s="35">
        <v>135</v>
      </c>
      <c r="Q13" s="122"/>
      <c r="R13" s="34"/>
      <c r="S13" s="35">
        <v>160</v>
      </c>
      <c r="T13" s="122"/>
      <c r="U13" s="34"/>
      <c r="V13" s="35">
        <v>185</v>
      </c>
      <c r="W13" s="122"/>
      <c r="X13" s="34"/>
      <c r="Y13" s="35">
        <v>210</v>
      </c>
      <c r="Z13" s="122"/>
      <c r="AA13" s="35"/>
      <c r="AB13" s="35">
        <v>235</v>
      </c>
      <c r="AC13" s="149"/>
      <c r="AE13" t="e">
        <f>IF(#REF!="","",#REF!)</f>
        <v>#REF!</v>
      </c>
      <c r="AF13" s="28">
        <v>13</v>
      </c>
    </row>
    <row r="14" spans="1:32" ht="17.100000000000001" customHeight="1" thickBot="1" x14ac:dyDescent="0.3">
      <c r="A14" s="27">
        <v>11</v>
      </c>
      <c r="B14" s="122"/>
      <c r="C14" s="34"/>
      <c r="D14" s="35">
        <v>36</v>
      </c>
      <c r="E14" s="122"/>
      <c r="F14" s="34"/>
      <c r="G14" s="35">
        <v>61</v>
      </c>
      <c r="H14" s="122"/>
      <c r="I14" s="34"/>
      <c r="J14" s="35">
        <v>86</v>
      </c>
      <c r="K14" s="122"/>
      <c r="L14" s="34"/>
      <c r="M14" s="35">
        <v>111</v>
      </c>
      <c r="N14" s="122"/>
      <c r="O14" s="35"/>
      <c r="P14" s="35">
        <v>136</v>
      </c>
      <c r="Q14" s="122"/>
      <c r="R14" s="34"/>
      <c r="S14" s="35">
        <v>161</v>
      </c>
      <c r="T14" s="122"/>
      <c r="U14" s="34"/>
      <c r="V14" s="35">
        <v>186</v>
      </c>
      <c r="W14" s="122"/>
      <c r="X14" s="34"/>
      <c r="Y14" s="35">
        <v>211</v>
      </c>
      <c r="Z14" s="122"/>
      <c r="AA14" s="35"/>
      <c r="AB14" s="35">
        <v>236</v>
      </c>
      <c r="AC14" s="149"/>
      <c r="AE14" t="e">
        <f>IF(#REF!="","",#REF!)</f>
        <v>#REF!</v>
      </c>
      <c r="AF14" s="28">
        <v>14</v>
      </c>
    </row>
    <row r="15" spans="1:32" ht="17.100000000000001" customHeight="1" thickBot="1" x14ac:dyDescent="0.3">
      <c r="A15" s="27">
        <v>12</v>
      </c>
      <c r="B15" s="122"/>
      <c r="C15" s="34"/>
      <c r="D15" s="35">
        <v>37</v>
      </c>
      <c r="E15" s="122"/>
      <c r="F15" s="34"/>
      <c r="G15" s="35">
        <v>62</v>
      </c>
      <c r="H15" s="122"/>
      <c r="I15" s="34"/>
      <c r="J15" s="35">
        <v>87</v>
      </c>
      <c r="K15" s="122"/>
      <c r="L15" s="34"/>
      <c r="M15" s="35">
        <v>112</v>
      </c>
      <c r="N15" s="122"/>
      <c r="O15" s="35"/>
      <c r="P15" s="35">
        <v>137</v>
      </c>
      <c r="Q15" s="122"/>
      <c r="R15" s="34"/>
      <c r="S15" s="35">
        <v>162</v>
      </c>
      <c r="T15" s="122"/>
      <c r="U15" s="34"/>
      <c r="V15" s="35">
        <v>187</v>
      </c>
      <c r="W15" s="122"/>
      <c r="X15" s="34"/>
      <c r="Y15" s="35">
        <v>212</v>
      </c>
      <c r="Z15" s="122"/>
      <c r="AA15" s="35"/>
      <c r="AB15" s="35">
        <v>237</v>
      </c>
      <c r="AC15" s="149"/>
      <c r="AE15" t="e">
        <f>IF(#REF!="","",#REF!)</f>
        <v>#REF!</v>
      </c>
      <c r="AF15" s="28">
        <v>15</v>
      </c>
    </row>
    <row r="16" spans="1:32" ht="17.100000000000001" customHeight="1" thickBot="1" x14ac:dyDescent="0.3">
      <c r="A16" s="27">
        <v>13</v>
      </c>
      <c r="B16" s="122"/>
      <c r="C16" s="34"/>
      <c r="D16" s="35">
        <v>38</v>
      </c>
      <c r="E16" s="122"/>
      <c r="F16" s="34"/>
      <c r="G16" s="35">
        <v>63</v>
      </c>
      <c r="H16" s="122"/>
      <c r="I16" s="34"/>
      <c r="J16" s="35">
        <v>88</v>
      </c>
      <c r="K16" s="122"/>
      <c r="L16" s="34"/>
      <c r="M16" s="35">
        <v>113</v>
      </c>
      <c r="N16" s="122"/>
      <c r="O16" s="35"/>
      <c r="P16" s="35">
        <v>138</v>
      </c>
      <c r="Q16" s="122"/>
      <c r="R16" s="34"/>
      <c r="S16" s="35">
        <v>163</v>
      </c>
      <c r="T16" s="122"/>
      <c r="U16" s="34"/>
      <c r="V16" s="35">
        <v>188</v>
      </c>
      <c r="W16" s="122"/>
      <c r="X16" s="34"/>
      <c r="Y16" s="35">
        <v>213</v>
      </c>
      <c r="Z16" s="122"/>
      <c r="AA16" s="35"/>
      <c r="AB16" s="35">
        <v>238</v>
      </c>
      <c r="AC16" s="149"/>
      <c r="AE16" t="e">
        <f>IF(#REF!="","",#REF!)</f>
        <v>#REF!</v>
      </c>
      <c r="AF16" s="28">
        <v>16</v>
      </c>
    </row>
    <row r="17" spans="1:32" ht="17.100000000000001" customHeight="1" thickBot="1" x14ac:dyDescent="0.3">
      <c r="A17" s="27">
        <v>14</v>
      </c>
      <c r="B17" s="122"/>
      <c r="C17" s="34"/>
      <c r="D17" s="35">
        <v>39</v>
      </c>
      <c r="E17" s="122"/>
      <c r="F17" s="34"/>
      <c r="G17" s="35">
        <v>64</v>
      </c>
      <c r="H17" s="122"/>
      <c r="I17" s="34"/>
      <c r="J17" s="35">
        <v>89</v>
      </c>
      <c r="K17" s="122"/>
      <c r="L17" s="34"/>
      <c r="M17" s="35">
        <v>114</v>
      </c>
      <c r="N17" s="122"/>
      <c r="O17" s="35"/>
      <c r="P17" s="35">
        <v>139</v>
      </c>
      <c r="Q17" s="122"/>
      <c r="R17" s="34"/>
      <c r="S17" s="35">
        <v>164</v>
      </c>
      <c r="T17" s="122"/>
      <c r="U17" s="34"/>
      <c r="V17" s="35">
        <v>189</v>
      </c>
      <c r="W17" s="122"/>
      <c r="X17" s="34"/>
      <c r="Y17" s="35">
        <v>214</v>
      </c>
      <c r="Z17" s="122"/>
      <c r="AA17" s="35"/>
      <c r="AB17" s="35">
        <v>239</v>
      </c>
      <c r="AC17" s="149"/>
      <c r="AE17" t="e">
        <f>IF(#REF!="","",#REF!)</f>
        <v>#REF!</v>
      </c>
      <c r="AF17" s="28">
        <v>17</v>
      </c>
    </row>
    <row r="18" spans="1:32" ht="17.100000000000001" customHeight="1" thickBot="1" x14ac:dyDescent="0.3">
      <c r="A18" s="27">
        <v>15</v>
      </c>
      <c r="B18" s="122"/>
      <c r="C18" s="34"/>
      <c r="D18" s="35">
        <v>40</v>
      </c>
      <c r="E18" s="122"/>
      <c r="F18" s="34"/>
      <c r="G18" s="35">
        <v>65</v>
      </c>
      <c r="H18" s="122"/>
      <c r="I18" s="34"/>
      <c r="J18" s="35">
        <v>90</v>
      </c>
      <c r="K18" s="122"/>
      <c r="L18" s="34"/>
      <c r="M18" s="35">
        <v>115</v>
      </c>
      <c r="N18" s="122"/>
      <c r="O18" s="35"/>
      <c r="P18" s="35">
        <v>140</v>
      </c>
      <c r="Q18" s="122"/>
      <c r="R18" s="34"/>
      <c r="S18" s="35">
        <v>165</v>
      </c>
      <c r="T18" s="122"/>
      <c r="U18" s="34"/>
      <c r="V18" s="35">
        <v>190</v>
      </c>
      <c r="W18" s="122"/>
      <c r="X18" s="34"/>
      <c r="Y18" s="35">
        <v>215</v>
      </c>
      <c r="Z18" s="122"/>
      <c r="AA18" s="35"/>
      <c r="AB18" s="35">
        <v>240</v>
      </c>
      <c r="AC18" s="149"/>
      <c r="AE18" t="e">
        <f>IF(#REF!="","",#REF!)</f>
        <v>#REF!</v>
      </c>
      <c r="AF18" s="28">
        <v>18</v>
      </c>
    </row>
    <row r="19" spans="1:32" ht="17.100000000000001" customHeight="1" thickBot="1" x14ac:dyDescent="0.3">
      <c r="A19" s="27">
        <v>16</v>
      </c>
      <c r="B19" s="122"/>
      <c r="C19" s="34"/>
      <c r="D19" s="35">
        <v>41</v>
      </c>
      <c r="E19" s="122"/>
      <c r="F19" s="34"/>
      <c r="G19" s="35">
        <v>66</v>
      </c>
      <c r="H19" s="122"/>
      <c r="I19" s="34"/>
      <c r="J19" s="35">
        <v>91</v>
      </c>
      <c r="K19" s="122"/>
      <c r="L19" s="34"/>
      <c r="M19" s="35">
        <v>116</v>
      </c>
      <c r="N19" s="122"/>
      <c r="O19" s="35"/>
      <c r="P19" s="35">
        <v>141</v>
      </c>
      <c r="Q19" s="122"/>
      <c r="R19" s="34"/>
      <c r="S19" s="35">
        <v>166</v>
      </c>
      <c r="T19" s="122"/>
      <c r="U19" s="34"/>
      <c r="V19" s="35">
        <v>191</v>
      </c>
      <c r="W19" s="122"/>
      <c r="X19" s="34"/>
      <c r="Y19" s="35">
        <v>216</v>
      </c>
      <c r="Z19" s="122"/>
      <c r="AA19" s="35"/>
      <c r="AB19" s="35">
        <v>241</v>
      </c>
      <c r="AC19" s="149"/>
      <c r="AE19" t="e">
        <f>IF(#REF!="","",#REF!)</f>
        <v>#REF!</v>
      </c>
      <c r="AF19" s="28">
        <v>19</v>
      </c>
    </row>
    <row r="20" spans="1:32" ht="17.100000000000001" customHeight="1" thickBot="1" x14ac:dyDescent="0.3">
      <c r="A20" s="27">
        <v>17</v>
      </c>
      <c r="B20" s="122"/>
      <c r="C20" s="34"/>
      <c r="D20" s="35">
        <v>42</v>
      </c>
      <c r="E20" s="122"/>
      <c r="F20" s="34"/>
      <c r="G20" s="35">
        <v>67</v>
      </c>
      <c r="H20" s="122"/>
      <c r="I20" s="34"/>
      <c r="J20" s="35">
        <v>92</v>
      </c>
      <c r="K20" s="122"/>
      <c r="L20" s="34"/>
      <c r="M20" s="35">
        <v>117</v>
      </c>
      <c r="N20" s="122"/>
      <c r="O20" s="35"/>
      <c r="P20" s="35">
        <v>142</v>
      </c>
      <c r="Q20" s="122"/>
      <c r="R20" s="34"/>
      <c r="S20" s="35">
        <v>167</v>
      </c>
      <c r="T20" s="122"/>
      <c r="U20" s="34"/>
      <c r="V20" s="35">
        <v>192</v>
      </c>
      <c r="W20" s="122"/>
      <c r="X20" s="34"/>
      <c r="Y20" s="35">
        <v>217</v>
      </c>
      <c r="Z20" s="122"/>
      <c r="AA20" s="35"/>
      <c r="AB20" s="35">
        <v>242</v>
      </c>
      <c r="AC20" s="149"/>
      <c r="AE20" t="e">
        <f>IF(#REF!="","",#REF!)</f>
        <v>#REF!</v>
      </c>
      <c r="AF20" s="28">
        <v>20</v>
      </c>
    </row>
    <row r="21" spans="1:32" ht="17.100000000000001" customHeight="1" thickBot="1" x14ac:dyDescent="0.3">
      <c r="A21" s="27">
        <v>18</v>
      </c>
      <c r="B21" s="122"/>
      <c r="C21" s="34"/>
      <c r="D21" s="35">
        <v>43</v>
      </c>
      <c r="E21" s="122"/>
      <c r="F21" s="34"/>
      <c r="G21" s="35">
        <v>68</v>
      </c>
      <c r="H21" s="122"/>
      <c r="I21" s="34"/>
      <c r="J21" s="35">
        <v>93</v>
      </c>
      <c r="K21" s="122"/>
      <c r="L21" s="34"/>
      <c r="M21" s="35">
        <v>118</v>
      </c>
      <c r="N21" s="122"/>
      <c r="O21" s="35"/>
      <c r="P21" s="35">
        <v>143</v>
      </c>
      <c r="Q21" s="122"/>
      <c r="R21" s="34"/>
      <c r="S21" s="35">
        <v>168</v>
      </c>
      <c r="T21" s="122"/>
      <c r="U21" s="34"/>
      <c r="V21" s="35">
        <v>193</v>
      </c>
      <c r="W21" s="122"/>
      <c r="X21" s="34"/>
      <c r="Y21" s="35">
        <v>218</v>
      </c>
      <c r="Z21" s="122"/>
      <c r="AA21" s="35"/>
      <c r="AB21" s="35">
        <v>243</v>
      </c>
      <c r="AC21" s="149"/>
      <c r="AE21" t="e">
        <f>IF(#REF!="","",#REF!)</f>
        <v>#REF!</v>
      </c>
      <c r="AF21" s="28">
        <v>21</v>
      </c>
    </row>
    <row r="22" spans="1:32" ht="17.100000000000001" customHeight="1" thickBot="1" x14ac:dyDescent="0.3">
      <c r="A22" s="27">
        <v>19</v>
      </c>
      <c r="B22" s="122"/>
      <c r="C22" s="34"/>
      <c r="D22" s="35">
        <v>44</v>
      </c>
      <c r="E22" s="122"/>
      <c r="F22" s="34"/>
      <c r="G22" s="35">
        <v>69</v>
      </c>
      <c r="H22" s="122"/>
      <c r="I22" s="34"/>
      <c r="J22" s="35">
        <v>94</v>
      </c>
      <c r="K22" s="122"/>
      <c r="L22" s="34"/>
      <c r="M22" s="35">
        <v>119</v>
      </c>
      <c r="N22" s="122"/>
      <c r="O22" s="35"/>
      <c r="P22" s="35">
        <v>144</v>
      </c>
      <c r="Q22" s="122"/>
      <c r="R22" s="34"/>
      <c r="S22" s="35">
        <v>169</v>
      </c>
      <c r="T22" s="122"/>
      <c r="U22" s="34"/>
      <c r="V22" s="35">
        <v>194</v>
      </c>
      <c r="W22" s="122"/>
      <c r="X22" s="34"/>
      <c r="Y22" s="35">
        <v>219</v>
      </c>
      <c r="Z22" s="122"/>
      <c r="AA22" s="35"/>
      <c r="AB22" s="35">
        <v>244</v>
      </c>
      <c r="AC22" s="149"/>
      <c r="AE22" t="e">
        <f>IF(#REF!="","",#REF!)</f>
        <v>#REF!</v>
      </c>
      <c r="AF22" s="28">
        <v>22</v>
      </c>
    </row>
    <row r="23" spans="1:32" ht="17.100000000000001" customHeight="1" thickBot="1" x14ac:dyDescent="0.3">
      <c r="A23" s="27">
        <v>20</v>
      </c>
      <c r="B23" s="122"/>
      <c r="C23" s="34"/>
      <c r="D23" s="35">
        <v>45</v>
      </c>
      <c r="E23" s="122"/>
      <c r="F23" s="34"/>
      <c r="G23" s="35">
        <v>70</v>
      </c>
      <c r="H23" s="122"/>
      <c r="I23" s="34"/>
      <c r="J23" s="35">
        <v>95</v>
      </c>
      <c r="K23" s="122"/>
      <c r="L23" s="34"/>
      <c r="M23" s="35">
        <v>120</v>
      </c>
      <c r="N23" s="122"/>
      <c r="O23" s="35"/>
      <c r="P23" s="35">
        <v>145</v>
      </c>
      <c r="Q23" s="122"/>
      <c r="R23" s="34"/>
      <c r="S23" s="35">
        <v>170</v>
      </c>
      <c r="T23" s="122"/>
      <c r="U23" s="34"/>
      <c r="V23" s="35">
        <v>195</v>
      </c>
      <c r="W23" s="122"/>
      <c r="X23" s="34"/>
      <c r="Y23" s="35">
        <v>220</v>
      </c>
      <c r="Z23" s="122"/>
      <c r="AA23" s="35"/>
      <c r="AB23" s="35">
        <v>245</v>
      </c>
      <c r="AC23" s="149"/>
      <c r="AE23" t="e">
        <f>IF(#REF!="","",#REF!)</f>
        <v>#REF!</v>
      </c>
      <c r="AF23" s="28">
        <v>23</v>
      </c>
    </row>
    <row r="24" spans="1:32" ht="17.100000000000001" customHeight="1" thickBot="1" x14ac:dyDescent="0.3">
      <c r="A24" s="27">
        <v>21</v>
      </c>
      <c r="B24" s="122"/>
      <c r="C24" s="34"/>
      <c r="D24" s="35">
        <v>46</v>
      </c>
      <c r="E24" s="122"/>
      <c r="F24" s="34"/>
      <c r="G24" s="35">
        <v>71</v>
      </c>
      <c r="H24" s="122"/>
      <c r="I24" s="34"/>
      <c r="J24" s="35">
        <v>96</v>
      </c>
      <c r="K24" s="122"/>
      <c r="L24" s="34"/>
      <c r="M24" s="35">
        <v>121</v>
      </c>
      <c r="N24" s="122"/>
      <c r="O24" s="35"/>
      <c r="P24" s="35">
        <v>146</v>
      </c>
      <c r="Q24" s="122"/>
      <c r="R24" s="34"/>
      <c r="S24" s="35">
        <v>171</v>
      </c>
      <c r="T24" s="122"/>
      <c r="U24" s="34"/>
      <c r="V24" s="35">
        <v>196</v>
      </c>
      <c r="W24" s="122"/>
      <c r="X24" s="34"/>
      <c r="Y24" s="35">
        <v>221</v>
      </c>
      <c r="Z24" s="122"/>
      <c r="AA24" s="35"/>
      <c r="AB24" s="35">
        <v>246</v>
      </c>
      <c r="AC24" s="149"/>
      <c r="AE24" t="e">
        <f>IF(#REF!="","",#REF!)</f>
        <v>#REF!</v>
      </c>
      <c r="AF24" s="28">
        <v>24</v>
      </c>
    </row>
    <row r="25" spans="1:32" ht="17.100000000000001" customHeight="1" thickBot="1" x14ac:dyDescent="0.3">
      <c r="A25" s="27">
        <v>22</v>
      </c>
      <c r="B25" s="122"/>
      <c r="C25" s="34"/>
      <c r="D25" s="35">
        <v>47</v>
      </c>
      <c r="E25" s="122"/>
      <c r="F25" s="34"/>
      <c r="G25" s="35">
        <v>72</v>
      </c>
      <c r="H25" s="122"/>
      <c r="I25" s="34"/>
      <c r="J25" s="35">
        <v>97</v>
      </c>
      <c r="K25" s="122"/>
      <c r="L25" s="34"/>
      <c r="M25" s="35">
        <v>122</v>
      </c>
      <c r="N25" s="122"/>
      <c r="O25" s="35"/>
      <c r="P25" s="35">
        <v>147</v>
      </c>
      <c r="Q25" s="122"/>
      <c r="R25" s="34"/>
      <c r="S25" s="35">
        <v>172</v>
      </c>
      <c r="T25" s="122"/>
      <c r="U25" s="34"/>
      <c r="V25" s="35">
        <v>197</v>
      </c>
      <c r="W25" s="122"/>
      <c r="X25" s="34"/>
      <c r="Y25" s="35">
        <v>222</v>
      </c>
      <c r="Z25" s="122"/>
      <c r="AA25" s="35"/>
      <c r="AB25" s="35">
        <v>247</v>
      </c>
      <c r="AC25" s="149"/>
      <c r="AE25" t="e">
        <f>IF(#REF!="","",#REF!)</f>
        <v>#REF!</v>
      </c>
      <c r="AF25" s="28">
        <v>25</v>
      </c>
    </row>
    <row r="26" spans="1:32" ht="17.100000000000001" customHeight="1" thickBot="1" x14ac:dyDescent="0.3">
      <c r="A26" s="27">
        <v>23</v>
      </c>
      <c r="B26" s="122"/>
      <c r="C26" s="34"/>
      <c r="D26" s="35">
        <v>48</v>
      </c>
      <c r="E26" s="122"/>
      <c r="F26" s="34"/>
      <c r="G26" s="35">
        <v>73</v>
      </c>
      <c r="H26" s="122"/>
      <c r="I26" s="34"/>
      <c r="J26" s="35">
        <v>98</v>
      </c>
      <c r="K26" s="122"/>
      <c r="L26" s="34"/>
      <c r="M26" s="35">
        <v>123</v>
      </c>
      <c r="N26" s="122"/>
      <c r="O26" s="35"/>
      <c r="P26" s="35">
        <v>148</v>
      </c>
      <c r="Q26" s="122"/>
      <c r="R26" s="34"/>
      <c r="S26" s="35">
        <v>173</v>
      </c>
      <c r="T26" s="122"/>
      <c r="U26" s="34"/>
      <c r="V26" s="35">
        <v>198</v>
      </c>
      <c r="W26" s="122"/>
      <c r="X26" s="34"/>
      <c r="Y26" s="35">
        <v>223</v>
      </c>
      <c r="Z26" s="122"/>
      <c r="AA26" s="35"/>
      <c r="AB26" s="35">
        <v>248</v>
      </c>
      <c r="AC26" s="149"/>
      <c r="AE26" t="e">
        <f>IF(#REF!="","",#REF!)</f>
        <v>#REF!</v>
      </c>
      <c r="AF26" s="28">
        <v>26</v>
      </c>
    </row>
    <row r="27" spans="1:32" ht="17.100000000000001" customHeight="1" thickBot="1" x14ac:dyDescent="0.3">
      <c r="A27" s="27">
        <v>24</v>
      </c>
      <c r="B27" s="122"/>
      <c r="C27" s="34"/>
      <c r="D27" s="35">
        <v>49</v>
      </c>
      <c r="E27" s="122"/>
      <c r="F27" s="34"/>
      <c r="G27" s="35">
        <v>74</v>
      </c>
      <c r="H27" s="122"/>
      <c r="I27" s="34"/>
      <c r="J27" s="35">
        <v>99</v>
      </c>
      <c r="K27" s="122"/>
      <c r="L27" s="34"/>
      <c r="M27" s="35">
        <v>124</v>
      </c>
      <c r="N27" s="122"/>
      <c r="O27" s="35"/>
      <c r="P27" s="35">
        <v>149</v>
      </c>
      <c r="Q27" s="122"/>
      <c r="R27" s="34"/>
      <c r="S27" s="35">
        <v>174</v>
      </c>
      <c r="T27" s="122"/>
      <c r="U27" s="34"/>
      <c r="V27" s="35">
        <v>199</v>
      </c>
      <c r="W27" s="122"/>
      <c r="X27" s="34"/>
      <c r="Y27" s="35">
        <v>224</v>
      </c>
      <c r="Z27" s="122"/>
      <c r="AA27" s="35"/>
      <c r="AB27" s="35">
        <v>249</v>
      </c>
      <c r="AC27" s="122"/>
      <c r="AE27" t="e">
        <f>IF(#REF!="","",#REF!)</f>
        <v>#REF!</v>
      </c>
      <c r="AF27" s="28">
        <v>27</v>
      </c>
    </row>
    <row r="28" spans="1:32" ht="17.100000000000001" customHeight="1" thickBot="1" x14ac:dyDescent="0.3">
      <c r="A28" s="36">
        <v>25</v>
      </c>
      <c r="B28" s="122"/>
      <c r="C28" s="37"/>
      <c r="D28" s="38">
        <v>50</v>
      </c>
      <c r="E28" s="122"/>
      <c r="F28" s="37"/>
      <c r="G28" s="38">
        <v>75</v>
      </c>
      <c r="H28" s="122"/>
      <c r="I28" s="37"/>
      <c r="J28" s="38">
        <v>100</v>
      </c>
      <c r="K28" s="122"/>
      <c r="L28" s="37"/>
      <c r="M28" s="38">
        <v>125</v>
      </c>
      <c r="N28" s="122"/>
      <c r="O28" s="38"/>
      <c r="P28" s="38">
        <v>150</v>
      </c>
      <c r="Q28" s="122"/>
      <c r="R28" s="37"/>
      <c r="S28" s="38">
        <v>175</v>
      </c>
      <c r="T28" s="39"/>
      <c r="U28" s="37"/>
      <c r="V28" s="38">
        <v>200</v>
      </c>
      <c r="W28" s="122"/>
      <c r="X28" s="37"/>
      <c r="Y28" s="38">
        <v>225</v>
      </c>
      <c r="Z28" s="39"/>
      <c r="AA28" s="38"/>
      <c r="AB28" s="38">
        <v>250</v>
      </c>
      <c r="AC28" s="122"/>
      <c r="AE28" t="e">
        <f>IF(#REF!="","",#REF!)</f>
        <v>#REF!</v>
      </c>
      <c r="AF28" s="28">
        <v>28</v>
      </c>
    </row>
    <row r="29" spans="1:32" x14ac:dyDescent="0.25">
      <c r="A29" s="15"/>
      <c r="B29" s="15"/>
      <c r="C29" s="15"/>
      <c r="D29" s="15"/>
      <c r="E29" s="15"/>
      <c r="F29" s="15"/>
      <c r="G29" s="15"/>
      <c r="H29" s="15"/>
      <c r="I29" s="15"/>
      <c r="J29" s="15"/>
      <c r="K29" s="15"/>
      <c r="L29" s="15"/>
      <c r="M29" s="15"/>
      <c r="N29" s="19"/>
      <c r="O29" s="15"/>
      <c r="P29" s="15"/>
      <c r="Q29" s="15"/>
      <c r="R29" s="15"/>
      <c r="S29" s="15"/>
      <c r="T29" s="19"/>
      <c r="U29" s="15"/>
      <c r="V29" s="15"/>
      <c r="W29" s="19"/>
      <c r="X29" s="15"/>
      <c r="Y29" s="15"/>
      <c r="Z29" s="15"/>
      <c r="AA29" s="15"/>
      <c r="AB29" s="15"/>
      <c r="AC29" s="19"/>
      <c r="AE29" t="e">
        <f>IF(#REF!="","",#REF!)</f>
        <v>#REF!</v>
      </c>
      <c r="AF29" s="28">
        <v>29</v>
      </c>
    </row>
    <row r="30" spans="1:32" ht="20.25" customHeight="1" x14ac:dyDescent="0.25">
      <c r="A30" s="17"/>
      <c r="B30" s="117" t="str">
        <f>IF(SUM(B4:B28)=0,"",SUM(B4:B28))</f>
        <v/>
      </c>
      <c r="C30" s="15"/>
      <c r="D30" s="15"/>
      <c r="E30" s="117" t="str">
        <f>IF(SUM(E4:E28)=0,"",SUM(E4:E28))</f>
        <v/>
      </c>
      <c r="F30" s="15"/>
      <c r="G30" s="15"/>
      <c r="H30" s="117" t="str">
        <f>IF(SUM(H4:H28)=0,"",SUM(H4:H28))</f>
        <v/>
      </c>
      <c r="I30" s="15"/>
      <c r="J30" s="15"/>
      <c r="K30" s="117" t="str">
        <f>IF(SUM(K4:K28)=0,"",SUM(K4:K28))</f>
        <v/>
      </c>
      <c r="L30" s="15"/>
      <c r="M30" s="15"/>
      <c r="N30" s="118" t="str">
        <f>IF(SUM(N4:N28)=0,"",SUM(N4:N28))</f>
        <v/>
      </c>
      <c r="O30" s="15"/>
      <c r="P30" s="15"/>
      <c r="Q30" s="117" t="str">
        <f>IF(SUM(Q4:Q28)=0,"",SUM(Q4:Q28))</f>
        <v/>
      </c>
      <c r="R30" s="15"/>
      <c r="S30" s="15"/>
      <c r="T30" s="117" t="str">
        <f>IF(SUM(T4:T28)=0,"",SUM(T4:T28))</f>
        <v/>
      </c>
      <c r="U30" s="15"/>
      <c r="V30" s="15"/>
      <c r="W30" s="118" t="str">
        <f>IF(SUM(W4:W28)=0,"",SUM(W4:W28))</f>
        <v/>
      </c>
      <c r="X30" s="15"/>
      <c r="Y30" s="15"/>
      <c r="Z30" s="117" t="str">
        <f>IF(SUM(Z4:Z28)=0,"",SUM(Z4:Z28))</f>
        <v/>
      </c>
      <c r="AA30" s="15"/>
      <c r="AB30" s="15"/>
      <c r="AC30" s="117" t="str">
        <f>IF(SUM(AC4:AC28)=0,"",SUM(AC4:AC28))</f>
        <v/>
      </c>
      <c r="AE30" t="e">
        <f>IF(#REF!="","",#REF!)</f>
        <v>#REF!</v>
      </c>
      <c r="AF30" s="28">
        <v>30</v>
      </c>
    </row>
    <row r="31" spans="1:32" ht="12.75" customHeight="1" thickBot="1" x14ac:dyDescent="0.3">
      <c r="A31" s="18"/>
      <c r="N31" s="25"/>
      <c r="Q31" s="16"/>
      <c r="T31" s="16"/>
      <c r="W31" s="119"/>
      <c r="Z31" s="16"/>
      <c r="AC31" s="16"/>
      <c r="AE31" t="e">
        <f>IF(#REF!="","",#REF!)</f>
        <v>#REF!</v>
      </c>
      <c r="AF31" s="28">
        <v>31</v>
      </c>
    </row>
    <row r="32" spans="1:32" ht="20.25" customHeight="1" thickTop="1" x14ac:dyDescent="0.25">
      <c r="A32" s="299"/>
      <c r="B32" s="300"/>
      <c r="C32" s="301"/>
      <c r="D32" s="120"/>
      <c r="E32" s="20" t="s">
        <v>8</v>
      </c>
      <c r="F32" s="6"/>
      <c r="G32" s="6"/>
      <c r="H32" s="6"/>
      <c r="I32" s="6"/>
      <c r="J32" s="21"/>
      <c r="N32" s="20" t="s">
        <v>8</v>
      </c>
      <c r="O32" s="6"/>
      <c r="P32" s="6"/>
      <c r="Q32" s="6"/>
      <c r="R32" s="6"/>
      <c r="S32" s="21"/>
      <c r="V32" s="20" t="s">
        <v>8</v>
      </c>
      <c r="W32" s="6"/>
      <c r="X32" s="6"/>
      <c r="Y32" s="6"/>
      <c r="Z32" s="6"/>
      <c r="AA32" s="6"/>
      <c r="AB32" s="21"/>
      <c r="AE32" t="e">
        <f>IF(#REF!="","",#REF!)</f>
        <v>#REF!</v>
      </c>
      <c r="AF32" s="28">
        <v>32</v>
      </c>
    </row>
    <row r="33" spans="1:32" ht="15.75" customHeight="1" thickBot="1" x14ac:dyDescent="0.3">
      <c r="A33" s="302"/>
      <c r="B33" s="303"/>
      <c r="C33" s="304"/>
      <c r="D33" s="120"/>
      <c r="E33" s="22" t="s">
        <v>9</v>
      </c>
      <c r="J33" s="23"/>
      <c r="N33" s="22" t="s">
        <v>9</v>
      </c>
      <c r="S33" s="23"/>
      <c r="V33" s="22" t="s">
        <v>9</v>
      </c>
      <c r="AB33" s="23"/>
      <c r="AE33" t="e">
        <f>IF(#REF!="","",#REF!)</f>
        <v>#REF!</v>
      </c>
      <c r="AF33" s="28">
        <v>33</v>
      </c>
    </row>
    <row r="34" spans="1:32" ht="15.75" thickTop="1" x14ac:dyDescent="0.25">
      <c r="A34" s="121"/>
      <c r="B34" s="121"/>
      <c r="C34" s="121"/>
      <c r="E34" s="24"/>
      <c r="F34" s="25"/>
      <c r="G34" s="25"/>
      <c r="H34" s="25"/>
      <c r="I34" s="25"/>
      <c r="J34" s="26"/>
      <c r="N34" s="24"/>
      <c r="O34" s="25"/>
      <c r="P34" s="25"/>
      <c r="Q34" s="25"/>
      <c r="R34" s="25"/>
      <c r="S34" s="26"/>
      <c r="V34" s="24"/>
      <c r="W34" s="25"/>
      <c r="X34" s="25"/>
      <c r="Y34" s="25"/>
      <c r="Z34" s="25"/>
      <c r="AA34" s="25"/>
      <c r="AB34" s="26"/>
      <c r="AE34" t="e">
        <f>IF(#REF!="","",#REF!)</f>
        <v>#REF!</v>
      </c>
      <c r="AF34" s="28">
        <v>34</v>
      </c>
    </row>
    <row r="35" spans="1:32" x14ac:dyDescent="0.25">
      <c r="AE35" t="e">
        <f>IF(#REF!="","",#REF!)</f>
        <v>#REF!</v>
      </c>
      <c r="AF35" s="28">
        <v>35</v>
      </c>
    </row>
    <row r="36" spans="1:32" x14ac:dyDescent="0.25">
      <c r="AE36" t="e">
        <f>IF(#REF!="","",#REF!)</f>
        <v>#REF!</v>
      </c>
      <c r="AF36" s="28">
        <v>36</v>
      </c>
    </row>
    <row r="37" spans="1:32" x14ac:dyDescent="0.25">
      <c r="AE37" t="e">
        <f>IF(#REF!="","",#REF!)</f>
        <v>#REF!</v>
      </c>
      <c r="AF37" s="28">
        <v>37</v>
      </c>
    </row>
    <row r="38" spans="1:32" x14ac:dyDescent="0.25">
      <c r="AE38" t="e">
        <f>IF(#REF!="","",#REF!)</f>
        <v>#REF!</v>
      </c>
      <c r="AF38" s="28">
        <v>38</v>
      </c>
    </row>
    <row r="39" spans="1:32" x14ac:dyDescent="0.25">
      <c r="AE39" t="e">
        <f>IF(#REF!="","",#REF!)</f>
        <v>#REF!</v>
      </c>
      <c r="AF39" s="28">
        <v>39</v>
      </c>
    </row>
    <row r="40" spans="1:32" x14ac:dyDescent="0.25">
      <c r="AE40" t="e">
        <f>IF(#REF!="","",#REF!)</f>
        <v>#REF!</v>
      </c>
      <c r="AF40" s="28">
        <v>40</v>
      </c>
    </row>
    <row r="41" spans="1:32" x14ac:dyDescent="0.25">
      <c r="AE41" t="e">
        <f>IF(#REF!="","",#REF!)</f>
        <v>#REF!</v>
      </c>
      <c r="AF41" s="28">
        <v>41</v>
      </c>
    </row>
    <row r="42" spans="1:32" x14ac:dyDescent="0.25">
      <c r="AE42" t="e">
        <f>IF(#REF!="","",#REF!)</f>
        <v>#REF!</v>
      </c>
      <c r="AF42" s="28">
        <v>42</v>
      </c>
    </row>
    <row r="43" spans="1:32" x14ac:dyDescent="0.25">
      <c r="AE43" t="e">
        <f>IF(#REF!="","",#REF!)</f>
        <v>#REF!</v>
      </c>
      <c r="AF43" s="28">
        <v>43</v>
      </c>
    </row>
    <row r="44" spans="1:32" x14ac:dyDescent="0.25">
      <c r="AE44" t="e">
        <f>IF(#REF!="","",#REF!)</f>
        <v>#REF!</v>
      </c>
      <c r="AF44" s="28">
        <v>44</v>
      </c>
    </row>
    <row r="45" spans="1:32" x14ac:dyDescent="0.25">
      <c r="AE45" t="e">
        <f>IF(#REF!="","",#REF!)</f>
        <v>#REF!</v>
      </c>
      <c r="AF45" s="28">
        <v>45</v>
      </c>
    </row>
    <row r="46" spans="1:32" x14ac:dyDescent="0.25">
      <c r="AE46" t="e">
        <f>IF(#REF!="","",#REF!)</f>
        <v>#REF!</v>
      </c>
      <c r="AF46" s="28">
        <v>46</v>
      </c>
    </row>
    <row r="47" spans="1:32" x14ac:dyDescent="0.25">
      <c r="AE47" t="e">
        <f>IF(#REF!="","",#REF!)</f>
        <v>#REF!</v>
      </c>
      <c r="AF47" s="28">
        <v>47</v>
      </c>
    </row>
    <row r="48" spans="1:32" x14ac:dyDescent="0.25">
      <c r="AE48" t="e">
        <f>IF(#REF!="","",#REF!)</f>
        <v>#REF!</v>
      </c>
      <c r="AF48" s="28">
        <v>48</v>
      </c>
    </row>
    <row r="49" spans="31:32" x14ac:dyDescent="0.25">
      <c r="AE49" t="e">
        <f>IF(#REF!="","",#REF!)</f>
        <v>#REF!</v>
      </c>
      <c r="AF49" s="28">
        <v>49</v>
      </c>
    </row>
    <row r="50" spans="31:32" x14ac:dyDescent="0.25">
      <c r="AE50" t="e">
        <f>IF(#REF!="","",#REF!)</f>
        <v>#REF!</v>
      </c>
      <c r="AF50" s="28">
        <v>50</v>
      </c>
    </row>
    <row r="51" spans="31:32" x14ac:dyDescent="0.25">
      <c r="AE51" t="e">
        <f>IF(#REF!="","",#REF!)</f>
        <v>#REF!</v>
      </c>
      <c r="AF51" s="28">
        <v>51</v>
      </c>
    </row>
    <row r="52" spans="31:32" x14ac:dyDescent="0.25">
      <c r="AE52" t="e">
        <f>IF(#REF!="","",#REF!)</f>
        <v>#REF!</v>
      </c>
      <c r="AF52" s="28">
        <v>52</v>
      </c>
    </row>
    <row r="53" spans="31:32" x14ac:dyDescent="0.25">
      <c r="AE53" t="e">
        <f>IF(#REF!="","",#REF!)</f>
        <v>#REF!</v>
      </c>
      <c r="AF53" s="28">
        <v>53</v>
      </c>
    </row>
    <row r="54" spans="31:32" x14ac:dyDescent="0.25">
      <c r="AE54" t="e">
        <f>IF(#REF!="","",#REF!)</f>
        <v>#REF!</v>
      </c>
      <c r="AF54" s="28">
        <v>54</v>
      </c>
    </row>
    <row r="55" spans="31:32" x14ac:dyDescent="0.25">
      <c r="AE55" t="e">
        <f>IF(#REF!="","",#REF!)</f>
        <v>#REF!</v>
      </c>
      <c r="AF55" s="28">
        <v>55</v>
      </c>
    </row>
    <row r="56" spans="31:32" x14ac:dyDescent="0.25">
      <c r="AE56" t="e">
        <f>IF(#REF!="","",#REF!)</f>
        <v>#REF!</v>
      </c>
      <c r="AF56" s="28">
        <v>56</v>
      </c>
    </row>
    <row r="57" spans="31:32" x14ac:dyDescent="0.25">
      <c r="AE57" t="e">
        <f>IF(#REF!="","",#REF!)</f>
        <v>#REF!</v>
      </c>
      <c r="AF57" s="28">
        <v>57</v>
      </c>
    </row>
    <row r="58" spans="31:32" x14ac:dyDescent="0.25">
      <c r="AE58" t="e">
        <f>IF(#REF!="","",#REF!)</f>
        <v>#REF!</v>
      </c>
      <c r="AF58" s="28">
        <v>58</v>
      </c>
    </row>
    <row r="59" spans="31:32" x14ac:dyDescent="0.25">
      <c r="AE59" t="e">
        <f>IF(#REF!="","",#REF!)</f>
        <v>#REF!</v>
      </c>
      <c r="AF59" s="28">
        <v>59</v>
      </c>
    </row>
    <row r="60" spans="31:32" x14ac:dyDescent="0.25">
      <c r="AE60" t="e">
        <f>IF(#REF!="","",#REF!)</f>
        <v>#REF!</v>
      </c>
      <c r="AF60" s="28">
        <v>60</v>
      </c>
    </row>
    <row r="61" spans="31:32" x14ac:dyDescent="0.25">
      <c r="AE61" t="e">
        <f>IF(#REF!="","",#REF!)</f>
        <v>#REF!</v>
      </c>
      <c r="AF61" s="28">
        <v>61</v>
      </c>
    </row>
    <row r="62" spans="31:32" x14ac:dyDescent="0.25">
      <c r="AE62" t="e">
        <f>IF(#REF!="","",#REF!)</f>
        <v>#REF!</v>
      </c>
      <c r="AF62" s="28">
        <v>62</v>
      </c>
    </row>
    <row r="63" spans="31:32" x14ac:dyDescent="0.25">
      <c r="AE63" t="e">
        <f>IF(#REF!="","",#REF!)</f>
        <v>#REF!</v>
      </c>
      <c r="AF63" s="28">
        <v>63</v>
      </c>
    </row>
    <row r="64" spans="31:32" x14ac:dyDescent="0.25">
      <c r="AE64" t="e">
        <f>IF(#REF!="","",#REF!)</f>
        <v>#REF!</v>
      </c>
      <c r="AF64" s="28">
        <v>64</v>
      </c>
    </row>
    <row r="65" spans="31:32" x14ac:dyDescent="0.25">
      <c r="AE65" t="e">
        <f>IF(#REF!="","",#REF!)</f>
        <v>#REF!</v>
      </c>
      <c r="AF65" s="28">
        <v>65</v>
      </c>
    </row>
    <row r="66" spans="31:32" x14ac:dyDescent="0.25">
      <c r="AE66" t="e">
        <f>IF(#REF!="","",#REF!)</f>
        <v>#REF!</v>
      </c>
      <c r="AF66" s="28">
        <v>66</v>
      </c>
    </row>
    <row r="67" spans="31:32" x14ac:dyDescent="0.25">
      <c r="AE67" t="e">
        <f>IF(#REF!="","",#REF!)</f>
        <v>#REF!</v>
      </c>
      <c r="AF67" s="28">
        <v>67</v>
      </c>
    </row>
    <row r="68" spans="31:32" x14ac:dyDescent="0.25">
      <c r="AE68" t="e">
        <f>IF(#REF!="","",#REF!)</f>
        <v>#REF!</v>
      </c>
      <c r="AF68" s="28">
        <v>68</v>
      </c>
    </row>
    <row r="69" spans="31:32" x14ac:dyDescent="0.25">
      <c r="AE69" t="e">
        <f>IF(#REF!="","",#REF!)</f>
        <v>#REF!</v>
      </c>
      <c r="AF69" s="28">
        <v>69</v>
      </c>
    </row>
    <row r="70" spans="31:32" x14ac:dyDescent="0.25">
      <c r="AE70" t="e">
        <f>IF(#REF!="","",#REF!)</f>
        <v>#REF!</v>
      </c>
      <c r="AF70" s="28">
        <v>70</v>
      </c>
    </row>
    <row r="71" spans="31:32" x14ac:dyDescent="0.25">
      <c r="AE71" t="e">
        <f>IF(#REF!="","",#REF!)</f>
        <v>#REF!</v>
      </c>
      <c r="AF71" s="28">
        <v>71</v>
      </c>
    </row>
    <row r="72" spans="31:32" x14ac:dyDescent="0.25">
      <c r="AE72" t="e">
        <f>IF(#REF!="","",#REF!)</f>
        <v>#REF!</v>
      </c>
      <c r="AF72" s="28">
        <v>72</v>
      </c>
    </row>
    <row r="73" spans="31:32" x14ac:dyDescent="0.25">
      <c r="AE73" t="e">
        <f>IF(#REF!="","",#REF!)</f>
        <v>#REF!</v>
      </c>
      <c r="AF73" s="28">
        <v>73</v>
      </c>
    </row>
    <row r="74" spans="31:32" x14ac:dyDescent="0.25">
      <c r="AE74" t="e">
        <f>IF(#REF!="","",#REF!)</f>
        <v>#REF!</v>
      </c>
      <c r="AF74" s="28">
        <v>74</v>
      </c>
    </row>
    <row r="75" spans="31:32" x14ac:dyDescent="0.25">
      <c r="AE75" t="e">
        <f>IF(#REF!="","",#REF!)</f>
        <v>#REF!</v>
      </c>
      <c r="AF75" s="28">
        <v>75</v>
      </c>
    </row>
    <row r="76" spans="31:32" x14ac:dyDescent="0.25">
      <c r="AE76" t="e">
        <f>IF(#REF!="","",#REF!)</f>
        <v>#REF!</v>
      </c>
      <c r="AF76" s="28">
        <v>76</v>
      </c>
    </row>
    <row r="77" spans="31:32" x14ac:dyDescent="0.25">
      <c r="AE77" t="e">
        <f>IF(#REF!="","",#REF!)</f>
        <v>#REF!</v>
      </c>
      <c r="AF77" s="28">
        <v>77</v>
      </c>
    </row>
    <row r="78" spans="31:32" x14ac:dyDescent="0.25">
      <c r="AE78" t="e">
        <f>IF(#REF!="","",#REF!)</f>
        <v>#REF!</v>
      </c>
      <c r="AF78" s="28">
        <v>78</v>
      </c>
    </row>
    <row r="79" spans="31:32" x14ac:dyDescent="0.25">
      <c r="AE79" t="e">
        <f>IF(#REF!="","",#REF!)</f>
        <v>#REF!</v>
      </c>
      <c r="AF79" s="28">
        <v>79</v>
      </c>
    </row>
    <row r="80" spans="31:32" x14ac:dyDescent="0.25">
      <c r="AE80" t="e">
        <f>IF(#REF!="","",#REF!)</f>
        <v>#REF!</v>
      </c>
      <c r="AF80" s="28">
        <v>80</v>
      </c>
    </row>
    <row r="81" spans="31:32" x14ac:dyDescent="0.25">
      <c r="AE81" t="e">
        <f>IF(#REF!="","",#REF!)</f>
        <v>#REF!</v>
      </c>
      <c r="AF81" s="28">
        <v>81</v>
      </c>
    </row>
    <row r="82" spans="31:32" x14ac:dyDescent="0.25">
      <c r="AE82" t="e">
        <f>IF(#REF!="","",#REF!)</f>
        <v>#REF!</v>
      </c>
      <c r="AF82" s="28">
        <v>82</v>
      </c>
    </row>
    <row r="83" spans="31:32" x14ac:dyDescent="0.25">
      <c r="AE83" t="e">
        <f>IF(#REF!="","",#REF!)</f>
        <v>#REF!</v>
      </c>
      <c r="AF83" s="28">
        <v>83</v>
      </c>
    </row>
    <row r="84" spans="31:32" x14ac:dyDescent="0.25">
      <c r="AE84" t="e">
        <f>IF(#REF!="","",#REF!)</f>
        <v>#REF!</v>
      </c>
      <c r="AF84" s="28">
        <v>84</v>
      </c>
    </row>
    <row r="85" spans="31:32" x14ac:dyDescent="0.25">
      <c r="AE85" t="e">
        <f>IF(#REF!="","",#REF!)</f>
        <v>#REF!</v>
      </c>
      <c r="AF85" s="28">
        <v>85</v>
      </c>
    </row>
    <row r="86" spans="31:32" x14ac:dyDescent="0.25">
      <c r="AE86" t="e">
        <f>IF(#REF!="","",#REF!)</f>
        <v>#REF!</v>
      </c>
      <c r="AF86" s="28">
        <v>86</v>
      </c>
    </row>
    <row r="87" spans="31:32" x14ac:dyDescent="0.25">
      <c r="AE87" t="e">
        <f>IF(#REF!="","",#REF!)</f>
        <v>#REF!</v>
      </c>
      <c r="AF87" s="28">
        <v>87</v>
      </c>
    </row>
    <row r="88" spans="31:32" x14ac:dyDescent="0.25">
      <c r="AE88" t="e">
        <f>IF(#REF!="","",#REF!)</f>
        <v>#REF!</v>
      </c>
      <c r="AF88" s="28">
        <v>88</v>
      </c>
    </row>
    <row r="89" spans="31:32" x14ac:dyDescent="0.25">
      <c r="AE89" t="e">
        <f>IF(#REF!="","",#REF!)</f>
        <v>#REF!</v>
      </c>
      <c r="AF89" s="28">
        <v>89</v>
      </c>
    </row>
    <row r="90" spans="31:32" x14ac:dyDescent="0.25">
      <c r="AE90" t="e">
        <f>IF(#REF!="","",#REF!)</f>
        <v>#REF!</v>
      </c>
      <c r="AF90" s="28">
        <v>90</v>
      </c>
    </row>
    <row r="91" spans="31:32" x14ac:dyDescent="0.25">
      <c r="AE91" t="e">
        <f>IF(#REF!="","",#REF!)</f>
        <v>#REF!</v>
      </c>
      <c r="AF91" s="28">
        <v>91</v>
      </c>
    </row>
    <row r="92" spans="31:32" x14ac:dyDescent="0.25">
      <c r="AE92" t="e">
        <f>IF(#REF!="","",#REF!)</f>
        <v>#REF!</v>
      </c>
      <c r="AF92" s="28">
        <v>92</v>
      </c>
    </row>
    <row r="93" spans="31:32" x14ac:dyDescent="0.25">
      <c r="AE93" t="e">
        <f>IF(#REF!="","",#REF!)</f>
        <v>#REF!</v>
      </c>
      <c r="AF93" s="28">
        <v>93</v>
      </c>
    </row>
    <row r="94" spans="31:32" x14ac:dyDescent="0.25">
      <c r="AE94" t="e">
        <f>IF(#REF!="","",#REF!)</f>
        <v>#REF!</v>
      </c>
      <c r="AF94" s="28">
        <v>94</v>
      </c>
    </row>
    <row r="95" spans="31:32" x14ac:dyDescent="0.25">
      <c r="AE95" t="e">
        <f>IF(#REF!="","",#REF!)</f>
        <v>#REF!</v>
      </c>
      <c r="AF95" s="28">
        <v>95</v>
      </c>
    </row>
    <row r="96" spans="31:32" x14ac:dyDescent="0.25">
      <c r="AE96" t="e">
        <f>IF(#REF!="","",#REF!)</f>
        <v>#REF!</v>
      </c>
      <c r="AF96" s="28">
        <v>96</v>
      </c>
    </row>
    <row r="97" spans="31:32" x14ac:dyDescent="0.25">
      <c r="AE97" t="e">
        <f>IF(#REF!="","",#REF!)</f>
        <v>#REF!</v>
      </c>
      <c r="AF97" s="28">
        <v>97</v>
      </c>
    </row>
    <row r="98" spans="31:32" x14ac:dyDescent="0.25">
      <c r="AE98" t="e">
        <f>IF(#REF!="","",#REF!)</f>
        <v>#REF!</v>
      </c>
      <c r="AF98" s="28">
        <v>98</v>
      </c>
    </row>
    <row r="99" spans="31:32" x14ac:dyDescent="0.25">
      <c r="AE99" t="e">
        <f>IF(#REF!="","",#REF!)</f>
        <v>#REF!</v>
      </c>
      <c r="AF99" s="28">
        <v>99</v>
      </c>
    </row>
    <row r="100" spans="31:32" x14ac:dyDescent="0.25">
      <c r="AE100" t="e">
        <f>IF(#REF!="","",#REF!)</f>
        <v>#REF!</v>
      </c>
      <c r="AF100" s="28">
        <v>100</v>
      </c>
    </row>
    <row r="101" spans="31:32" x14ac:dyDescent="0.25">
      <c r="AE101" t="e">
        <f>IF(#REF!="","",#REF!)</f>
        <v>#REF!</v>
      </c>
      <c r="AF101" s="28">
        <v>101</v>
      </c>
    </row>
    <row r="102" spans="31:32" x14ac:dyDescent="0.25">
      <c r="AE102" t="e">
        <f>IF(#REF!="","",#REF!)</f>
        <v>#REF!</v>
      </c>
      <c r="AF102" s="28">
        <v>102</v>
      </c>
    </row>
    <row r="103" spans="31:32" x14ac:dyDescent="0.25">
      <c r="AE103" t="e">
        <f>IF(#REF!="","",#REF!)</f>
        <v>#REF!</v>
      </c>
      <c r="AF103" s="28">
        <v>103</v>
      </c>
    </row>
    <row r="104" spans="31:32" x14ac:dyDescent="0.25">
      <c r="AE104" t="e">
        <f>IF(#REF!="","",#REF!)</f>
        <v>#REF!</v>
      </c>
      <c r="AF104" s="28">
        <v>104</v>
      </c>
    </row>
    <row r="105" spans="31:32" x14ac:dyDescent="0.25">
      <c r="AE105" t="e">
        <f>IF(#REF!="","",#REF!)</f>
        <v>#REF!</v>
      </c>
      <c r="AF105" s="28">
        <v>105</v>
      </c>
    </row>
    <row r="106" spans="31:32" x14ac:dyDescent="0.25">
      <c r="AE106" t="e">
        <f>IF(#REF!="","",#REF!)</f>
        <v>#REF!</v>
      </c>
      <c r="AF106" s="28">
        <v>106</v>
      </c>
    </row>
    <row r="107" spans="31:32" x14ac:dyDescent="0.25">
      <c r="AE107" t="e">
        <f>IF(#REF!="","",#REF!)</f>
        <v>#REF!</v>
      </c>
      <c r="AF107" s="28">
        <v>107</v>
      </c>
    </row>
    <row r="108" spans="31:32" x14ac:dyDescent="0.25">
      <c r="AE108" t="e">
        <f>IF(#REF!="","",#REF!)</f>
        <v>#REF!</v>
      </c>
      <c r="AF108" s="28">
        <v>108</v>
      </c>
    </row>
    <row r="109" spans="31:32" x14ac:dyDescent="0.25">
      <c r="AE109" t="e">
        <f>IF(#REF!="","",#REF!)</f>
        <v>#REF!</v>
      </c>
      <c r="AF109" s="28">
        <v>109</v>
      </c>
    </row>
    <row r="110" spans="31:32" x14ac:dyDescent="0.25">
      <c r="AE110" t="e">
        <f>IF(#REF!="","",#REF!)</f>
        <v>#REF!</v>
      </c>
      <c r="AF110" s="28">
        <v>110</v>
      </c>
    </row>
    <row r="111" spans="31:32" x14ac:dyDescent="0.25">
      <c r="AE111" t="e">
        <f>IF(#REF!="","",#REF!)</f>
        <v>#REF!</v>
      </c>
      <c r="AF111" s="28">
        <v>111</v>
      </c>
    </row>
    <row r="112" spans="31:32" x14ac:dyDescent="0.25">
      <c r="AE112" t="e">
        <f>IF(#REF!="","",#REF!)</f>
        <v>#REF!</v>
      </c>
      <c r="AF112" s="28">
        <v>112</v>
      </c>
    </row>
    <row r="113" spans="31:32" x14ac:dyDescent="0.25">
      <c r="AE113" t="e">
        <f>IF(#REF!="","",#REF!)</f>
        <v>#REF!</v>
      </c>
      <c r="AF113" s="28">
        <v>113</v>
      </c>
    </row>
    <row r="114" spans="31:32" x14ac:dyDescent="0.25">
      <c r="AE114" t="e">
        <f>IF(#REF!="","",#REF!)</f>
        <v>#REF!</v>
      </c>
      <c r="AF114" s="28">
        <v>114</v>
      </c>
    </row>
    <row r="115" spans="31:32" x14ac:dyDescent="0.25">
      <c r="AE115" t="e">
        <f>IF(#REF!="","",#REF!)</f>
        <v>#REF!</v>
      </c>
      <c r="AF115" s="28">
        <v>115</v>
      </c>
    </row>
    <row r="116" spans="31:32" x14ac:dyDescent="0.25">
      <c r="AE116" t="e">
        <f>IF(#REF!="","",#REF!)</f>
        <v>#REF!</v>
      </c>
      <c r="AF116" s="28">
        <v>116</v>
      </c>
    </row>
    <row r="117" spans="31:32" x14ac:dyDescent="0.25">
      <c r="AE117" t="e">
        <f>IF(#REF!="","",#REF!)</f>
        <v>#REF!</v>
      </c>
      <c r="AF117" s="28">
        <v>117</v>
      </c>
    </row>
    <row r="118" spans="31:32" x14ac:dyDescent="0.25">
      <c r="AE118" t="e">
        <f>IF(#REF!="","",#REF!)</f>
        <v>#REF!</v>
      </c>
      <c r="AF118" s="28">
        <v>118</v>
      </c>
    </row>
    <row r="119" spans="31:32" x14ac:dyDescent="0.25">
      <c r="AE119" t="e">
        <f>IF(#REF!="","",#REF!)</f>
        <v>#REF!</v>
      </c>
      <c r="AF119" s="28">
        <v>119</v>
      </c>
    </row>
    <row r="120" spans="31:32" x14ac:dyDescent="0.25">
      <c r="AE120" t="e">
        <f>IF(#REF!="","",#REF!)</f>
        <v>#REF!</v>
      </c>
      <c r="AF120" s="28">
        <v>120</v>
      </c>
    </row>
    <row r="121" spans="31:32" x14ac:dyDescent="0.25">
      <c r="AE121" t="e">
        <f>IF(#REF!="","",#REF!)</f>
        <v>#REF!</v>
      </c>
      <c r="AF121" s="28">
        <v>121</v>
      </c>
    </row>
    <row r="122" spans="31:32" x14ac:dyDescent="0.25">
      <c r="AE122" t="e">
        <f>IF(#REF!="","",#REF!)</f>
        <v>#REF!</v>
      </c>
      <c r="AF122" s="28">
        <v>122</v>
      </c>
    </row>
    <row r="123" spans="31:32" x14ac:dyDescent="0.25">
      <c r="AE123" t="e">
        <f>IF(#REF!="","",#REF!)</f>
        <v>#REF!</v>
      </c>
      <c r="AF123" s="28">
        <v>123</v>
      </c>
    </row>
    <row r="124" spans="31:32" x14ac:dyDescent="0.25">
      <c r="AE124" t="e">
        <f>IF(#REF!="","",#REF!)</f>
        <v>#REF!</v>
      </c>
      <c r="AF124" s="28">
        <v>124</v>
      </c>
    </row>
    <row r="125" spans="31:32" x14ac:dyDescent="0.25">
      <c r="AE125" t="e">
        <f>IF(#REF!="","",#REF!)</f>
        <v>#REF!</v>
      </c>
      <c r="AF125" s="28">
        <v>125</v>
      </c>
    </row>
    <row r="126" spans="31:32" x14ac:dyDescent="0.25">
      <c r="AE126" t="e">
        <f>IF(#REF!="","",#REF!)</f>
        <v>#REF!</v>
      </c>
      <c r="AF126" s="28">
        <v>126</v>
      </c>
    </row>
    <row r="127" spans="31:32" x14ac:dyDescent="0.25">
      <c r="AE127" t="e">
        <f>IF(#REF!="","",#REF!)</f>
        <v>#REF!</v>
      </c>
      <c r="AF127" s="28">
        <v>127</v>
      </c>
    </row>
    <row r="128" spans="31:32" x14ac:dyDescent="0.25">
      <c r="AE128" t="e">
        <f>IF(#REF!="","",#REF!)</f>
        <v>#REF!</v>
      </c>
      <c r="AF128" s="28">
        <v>128</v>
      </c>
    </row>
    <row r="129" spans="31:32" x14ac:dyDescent="0.25">
      <c r="AE129" t="e">
        <f>IF(#REF!="","",#REF!)</f>
        <v>#REF!</v>
      </c>
      <c r="AF129" s="28">
        <v>129</v>
      </c>
    </row>
    <row r="130" spans="31:32" x14ac:dyDescent="0.25">
      <c r="AE130" t="e">
        <f>IF(#REF!="","",#REF!)</f>
        <v>#REF!</v>
      </c>
      <c r="AF130" s="28">
        <v>130</v>
      </c>
    </row>
    <row r="131" spans="31:32" x14ac:dyDescent="0.25">
      <c r="AE131" t="e">
        <f>IF(#REF!="","",#REF!)</f>
        <v>#REF!</v>
      </c>
      <c r="AF131" s="28">
        <v>131</v>
      </c>
    </row>
    <row r="132" spans="31:32" x14ac:dyDescent="0.25">
      <c r="AE132" t="e">
        <f>IF(#REF!="","",#REF!)</f>
        <v>#REF!</v>
      </c>
      <c r="AF132" s="28">
        <v>132</v>
      </c>
    </row>
    <row r="133" spans="31:32" x14ac:dyDescent="0.25">
      <c r="AE133" t="e">
        <f>IF(#REF!="","",#REF!)</f>
        <v>#REF!</v>
      </c>
      <c r="AF133" s="28">
        <v>133</v>
      </c>
    </row>
    <row r="134" spans="31:32" x14ac:dyDescent="0.25">
      <c r="AE134" t="e">
        <f>IF(#REF!="","",#REF!)</f>
        <v>#REF!</v>
      </c>
      <c r="AF134" s="28">
        <v>134</v>
      </c>
    </row>
    <row r="135" spans="31:32" x14ac:dyDescent="0.25">
      <c r="AE135" t="e">
        <f>IF(#REF!="","",#REF!)</f>
        <v>#REF!</v>
      </c>
      <c r="AF135" s="28">
        <v>135</v>
      </c>
    </row>
    <row r="136" spans="31:32" x14ac:dyDescent="0.25">
      <c r="AE136" t="e">
        <f>IF(#REF!="","",#REF!)</f>
        <v>#REF!</v>
      </c>
      <c r="AF136" s="28">
        <v>136</v>
      </c>
    </row>
    <row r="137" spans="31:32" x14ac:dyDescent="0.25">
      <c r="AE137" t="e">
        <f>IF(#REF!="","",#REF!)</f>
        <v>#REF!</v>
      </c>
      <c r="AF137" s="28">
        <v>137</v>
      </c>
    </row>
    <row r="138" spans="31:32" x14ac:dyDescent="0.25">
      <c r="AE138" t="e">
        <f>IF(#REF!="","",#REF!)</f>
        <v>#REF!</v>
      </c>
      <c r="AF138" s="28">
        <v>138</v>
      </c>
    </row>
    <row r="139" spans="31:32" x14ac:dyDescent="0.25">
      <c r="AE139" t="e">
        <f>IF(#REF!="","",#REF!)</f>
        <v>#REF!</v>
      </c>
      <c r="AF139" s="28">
        <v>139</v>
      </c>
    </row>
    <row r="140" spans="31:32" x14ac:dyDescent="0.25">
      <c r="AE140" t="e">
        <f>IF(#REF!="","",#REF!)</f>
        <v>#REF!</v>
      </c>
      <c r="AF140" s="28">
        <v>140</v>
      </c>
    </row>
    <row r="141" spans="31:32" x14ac:dyDescent="0.25">
      <c r="AE141" t="e">
        <f>IF(#REF!="","",#REF!)</f>
        <v>#REF!</v>
      </c>
      <c r="AF141" s="28">
        <v>141</v>
      </c>
    </row>
    <row r="142" spans="31:32" x14ac:dyDescent="0.25">
      <c r="AE142" t="e">
        <f>IF(#REF!="","",#REF!)</f>
        <v>#REF!</v>
      </c>
      <c r="AF142" s="28">
        <v>142</v>
      </c>
    </row>
    <row r="143" spans="31:32" x14ac:dyDescent="0.25">
      <c r="AE143" t="e">
        <f>IF(#REF!="","",#REF!)</f>
        <v>#REF!</v>
      </c>
      <c r="AF143" s="28">
        <v>143</v>
      </c>
    </row>
    <row r="144" spans="31:32" x14ac:dyDescent="0.25">
      <c r="AE144" t="e">
        <f>IF(#REF!="","",#REF!)</f>
        <v>#REF!</v>
      </c>
      <c r="AF144" s="28">
        <v>144</v>
      </c>
    </row>
    <row r="145" spans="31:32" x14ac:dyDescent="0.25">
      <c r="AE145" t="e">
        <f>IF(#REF!="","",#REF!)</f>
        <v>#REF!</v>
      </c>
      <c r="AF145" s="28">
        <v>145</v>
      </c>
    </row>
    <row r="146" spans="31:32" x14ac:dyDescent="0.25">
      <c r="AE146" t="e">
        <f>IF(#REF!="","",#REF!)</f>
        <v>#REF!</v>
      </c>
      <c r="AF146" s="28">
        <v>146</v>
      </c>
    </row>
    <row r="147" spans="31:32" x14ac:dyDescent="0.25">
      <c r="AE147" t="e">
        <f>IF(#REF!="","",#REF!)</f>
        <v>#REF!</v>
      </c>
      <c r="AF147" s="28">
        <v>147</v>
      </c>
    </row>
    <row r="148" spans="31:32" x14ac:dyDescent="0.25">
      <c r="AE148" t="e">
        <f>IF(#REF!="","",#REF!)</f>
        <v>#REF!</v>
      </c>
      <c r="AF148" s="28">
        <v>148</v>
      </c>
    </row>
    <row r="149" spans="31:32" x14ac:dyDescent="0.25">
      <c r="AE149" t="e">
        <f>IF(#REF!="","",#REF!)</f>
        <v>#REF!</v>
      </c>
      <c r="AF149" s="28">
        <v>149</v>
      </c>
    </row>
    <row r="150" spans="31:32" x14ac:dyDescent="0.25">
      <c r="AE150" t="e">
        <f>IF(#REF!="","",#REF!)</f>
        <v>#REF!</v>
      </c>
      <c r="AF150" s="28">
        <v>150</v>
      </c>
    </row>
    <row r="151" spans="31:32" x14ac:dyDescent="0.25">
      <c r="AE151" t="e">
        <f>IF(#REF!="","",#REF!)</f>
        <v>#REF!</v>
      </c>
      <c r="AF151" s="28">
        <v>151</v>
      </c>
    </row>
    <row r="152" spans="31:32" x14ac:dyDescent="0.25">
      <c r="AE152" t="e">
        <f>IF(#REF!="","",#REF!)</f>
        <v>#REF!</v>
      </c>
      <c r="AF152" s="28">
        <v>152</v>
      </c>
    </row>
    <row r="153" spans="31:32" x14ac:dyDescent="0.25">
      <c r="AE153" t="e">
        <f>IF(#REF!="","",#REF!)</f>
        <v>#REF!</v>
      </c>
      <c r="AF153" s="28">
        <v>153</v>
      </c>
    </row>
    <row r="154" spans="31:32" x14ac:dyDescent="0.25">
      <c r="AE154" t="e">
        <f>IF(#REF!="","",#REF!)</f>
        <v>#REF!</v>
      </c>
      <c r="AF154" s="28">
        <v>154</v>
      </c>
    </row>
    <row r="155" spans="31:32" x14ac:dyDescent="0.25">
      <c r="AE155" t="e">
        <f>IF(#REF!="","",#REF!)</f>
        <v>#REF!</v>
      </c>
      <c r="AF155" s="28">
        <v>155</v>
      </c>
    </row>
    <row r="156" spans="31:32" x14ac:dyDescent="0.25">
      <c r="AE156" t="e">
        <f>IF(#REF!="","",#REF!)</f>
        <v>#REF!</v>
      </c>
      <c r="AF156" s="28">
        <v>156</v>
      </c>
    </row>
    <row r="157" spans="31:32" x14ac:dyDescent="0.25">
      <c r="AE157" t="e">
        <f>IF(#REF!="","",#REF!)</f>
        <v>#REF!</v>
      </c>
      <c r="AF157" s="28">
        <v>157</v>
      </c>
    </row>
    <row r="158" spans="31:32" x14ac:dyDescent="0.25">
      <c r="AE158" t="e">
        <f>IF(#REF!="","",#REF!)</f>
        <v>#REF!</v>
      </c>
      <c r="AF158" s="28">
        <v>158</v>
      </c>
    </row>
    <row r="159" spans="31:32" x14ac:dyDescent="0.25">
      <c r="AE159" t="e">
        <f>IF(#REF!="","",#REF!)</f>
        <v>#REF!</v>
      </c>
      <c r="AF159" s="28">
        <v>159</v>
      </c>
    </row>
    <row r="160" spans="31:32" x14ac:dyDescent="0.25">
      <c r="AE160" t="e">
        <f>IF(#REF!="","",#REF!)</f>
        <v>#REF!</v>
      </c>
      <c r="AF160" s="28">
        <v>160</v>
      </c>
    </row>
    <row r="161" spans="31:32" x14ac:dyDescent="0.25">
      <c r="AE161" t="e">
        <f>IF(#REF!="","",#REF!)</f>
        <v>#REF!</v>
      </c>
      <c r="AF161" s="28">
        <v>161</v>
      </c>
    </row>
    <row r="162" spans="31:32" x14ac:dyDescent="0.25">
      <c r="AE162" t="e">
        <f>IF(#REF!="","",#REF!)</f>
        <v>#REF!</v>
      </c>
      <c r="AF162" s="28">
        <v>162</v>
      </c>
    </row>
    <row r="163" spans="31:32" x14ac:dyDescent="0.25">
      <c r="AE163" t="e">
        <f>IF(#REF!="","",#REF!)</f>
        <v>#REF!</v>
      </c>
      <c r="AF163" s="28">
        <v>163</v>
      </c>
    </row>
    <row r="164" spans="31:32" x14ac:dyDescent="0.25">
      <c r="AE164" t="e">
        <f>IF(#REF!="","",#REF!)</f>
        <v>#REF!</v>
      </c>
      <c r="AF164" s="28">
        <v>164</v>
      </c>
    </row>
    <row r="165" spans="31:32" x14ac:dyDescent="0.25">
      <c r="AE165" t="e">
        <f>IF(#REF!="","",#REF!)</f>
        <v>#REF!</v>
      </c>
      <c r="AF165" s="28">
        <v>165</v>
      </c>
    </row>
    <row r="166" spans="31:32" x14ac:dyDescent="0.25">
      <c r="AE166" t="e">
        <f>IF(#REF!="","",#REF!)</f>
        <v>#REF!</v>
      </c>
      <c r="AF166" s="28">
        <v>166</v>
      </c>
    </row>
    <row r="167" spans="31:32" x14ac:dyDescent="0.25">
      <c r="AE167" t="e">
        <f>IF(#REF!="","",#REF!)</f>
        <v>#REF!</v>
      </c>
      <c r="AF167" s="28">
        <v>167</v>
      </c>
    </row>
    <row r="168" spans="31:32" x14ac:dyDescent="0.25">
      <c r="AE168" t="e">
        <f>IF(#REF!="","",#REF!)</f>
        <v>#REF!</v>
      </c>
      <c r="AF168" s="28">
        <v>168</v>
      </c>
    </row>
    <row r="169" spans="31:32" x14ac:dyDescent="0.25">
      <c r="AE169" t="e">
        <f>IF(#REF!="","",#REF!)</f>
        <v>#REF!</v>
      </c>
      <c r="AF169" s="28">
        <v>169</v>
      </c>
    </row>
    <row r="170" spans="31:32" x14ac:dyDescent="0.25">
      <c r="AE170" t="e">
        <f>IF(#REF!="","",#REF!)</f>
        <v>#REF!</v>
      </c>
      <c r="AF170" s="28">
        <v>170</v>
      </c>
    </row>
    <row r="171" spans="31:32" x14ac:dyDescent="0.25">
      <c r="AE171" t="e">
        <f>IF(#REF!="","",#REF!)</f>
        <v>#REF!</v>
      </c>
      <c r="AF171" s="28">
        <v>171</v>
      </c>
    </row>
    <row r="172" spans="31:32" x14ac:dyDescent="0.25">
      <c r="AE172" t="e">
        <f>IF(#REF!="","",#REF!)</f>
        <v>#REF!</v>
      </c>
      <c r="AF172" s="28">
        <v>172</v>
      </c>
    </row>
    <row r="173" spans="31:32" x14ac:dyDescent="0.25">
      <c r="AE173" t="e">
        <f>IF(#REF!="","",#REF!)</f>
        <v>#REF!</v>
      </c>
      <c r="AF173" s="28">
        <v>173</v>
      </c>
    </row>
    <row r="174" spans="31:32" x14ac:dyDescent="0.25">
      <c r="AE174" t="e">
        <f>IF(#REF!="","",#REF!)</f>
        <v>#REF!</v>
      </c>
      <c r="AF174" s="28">
        <v>174</v>
      </c>
    </row>
    <row r="175" spans="31:32" x14ac:dyDescent="0.25">
      <c r="AE175" t="e">
        <f>IF(#REF!="","",#REF!)</f>
        <v>#REF!</v>
      </c>
      <c r="AF175" s="28">
        <v>175</v>
      </c>
    </row>
    <row r="176" spans="31:32" x14ac:dyDescent="0.25">
      <c r="AE176" t="e">
        <f>IF(#REF!="","",#REF!)</f>
        <v>#REF!</v>
      </c>
      <c r="AF176" s="28">
        <v>176</v>
      </c>
    </row>
    <row r="177" spans="31:32" x14ac:dyDescent="0.25">
      <c r="AE177" t="e">
        <f>IF(#REF!="","",#REF!)</f>
        <v>#REF!</v>
      </c>
      <c r="AF177" s="28">
        <v>177</v>
      </c>
    </row>
    <row r="178" spans="31:32" x14ac:dyDescent="0.25">
      <c r="AE178" t="e">
        <f>IF(#REF!="","",#REF!)</f>
        <v>#REF!</v>
      </c>
      <c r="AF178" s="28">
        <v>178</v>
      </c>
    </row>
    <row r="179" spans="31:32" x14ac:dyDescent="0.25">
      <c r="AE179" t="e">
        <f>IF(#REF!="","",#REF!)</f>
        <v>#REF!</v>
      </c>
      <c r="AF179" s="28">
        <v>179</v>
      </c>
    </row>
    <row r="180" spans="31:32" x14ac:dyDescent="0.25">
      <c r="AE180" t="e">
        <f>IF(#REF!="","",#REF!)</f>
        <v>#REF!</v>
      </c>
      <c r="AF180" s="28">
        <v>180</v>
      </c>
    </row>
    <row r="181" spans="31:32" x14ac:dyDescent="0.25">
      <c r="AE181" t="e">
        <f>IF(#REF!="","",#REF!)</f>
        <v>#REF!</v>
      </c>
      <c r="AF181" s="28">
        <v>181</v>
      </c>
    </row>
    <row r="182" spans="31:32" x14ac:dyDescent="0.25">
      <c r="AE182" t="e">
        <f>IF(#REF!="","",#REF!)</f>
        <v>#REF!</v>
      </c>
      <c r="AF182" s="28">
        <v>182</v>
      </c>
    </row>
    <row r="183" spans="31:32" x14ac:dyDescent="0.25">
      <c r="AE183" t="e">
        <f>IF(#REF!="","",#REF!)</f>
        <v>#REF!</v>
      </c>
      <c r="AF183" s="28">
        <v>183</v>
      </c>
    </row>
    <row r="184" spans="31:32" x14ac:dyDescent="0.25">
      <c r="AE184" t="e">
        <f>IF(#REF!="","",#REF!)</f>
        <v>#REF!</v>
      </c>
      <c r="AF184" s="28">
        <v>184</v>
      </c>
    </row>
    <row r="185" spans="31:32" x14ac:dyDescent="0.25">
      <c r="AE185" t="e">
        <f>IF(#REF!="","",#REF!)</f>
        <v>#REF!</v>
      </c>
      <c r="AF185" s="28">
        <v>185</v>
      </c>
    </row>
    <row r="186" spans="31:32" x14ac:dyDescent="0.25">
      <c r="AE186" t="e">
        <f>IF(#REF!="","",#REF!)</f>
        <v>#REF!</v>
      </c>
      <c r="AF186" s="28">
        <v>186</v>
      </c>
    </row>
    <row r="187" spans="31:32" x14ac:dyDescent="0.25">
      <c r="AE187" t="e">
        <f>IF(#REF!="","",#REF!)</f>
        <v>#REF!</v>
      </c>
      <c r="AF187" s="28">
        <v>187</v>
      </c>
    </row>
    <row r="188" spans="31:32" x14ac:dyDescent="0.25">
      <c r="AE188" t="e">
        <f>IF(#REF!="","",#REF!)</f>
        <v>#REF!</v>
      </c>
      <c r="AF188" s="28">
        <v>188</v>
      </c>
    </row>
    <row r="189" spans="31:32" x14ac:dyDescent="0.25">
      <c r="AE189" t="e">
        <f>IF(#REF!="","",#REF!)</f>
        <v>#REF!</v>
      </c>
      <c r="AF189" s="28">
        <v>189</v>
      </c>
    </row>
    <row r="190" spans="31:32" x14ac:dyDescent="0.25">
      <c r="AE190" t="e">
        <f>IF(#REF!="","",#REF!)</f>
        <v>#REF!</v>
      </c>
      <c r="AF190" s="28">
        <v>190</v>
      </c>
    </row>
    <row r="191" spans="31:32" x14ac:dyDescent="0.25">
      <c r="AE191" t="e">
        <f>IF(#REF!="","",#REF!)</f>
        <v>#REF!</v>
      </c>
      <c r="AF191" s="28">
        <v>191</v>
      </c>
    </row>
    <row r="192" spans="31:32" x14ac:dyDescent="0.25">
      <c r="AE192" t="e">
        <f>IF(#REF!="","",#REF!)</f>
        <v>#REF!</v>
      </c>
      <c r="AF192" s="28">
        <v>192</v>
      </c>
    </row>
    <row r="193" spans="31:32" x14ac:dyDescent="0.25">
      <c r="AE193" t="e">
        <f>IF(#REF!="","",#REF!)</f>
        <v>#REF!</v>
      </c>
      <c r="AF193" s="28">
        <v>193</v>
      </c>
    </row>
    <row r="194" spans="31:32" x14ac:dyDescent="0.25">
      <c r="AE194" t="e">
        <f>IF(#REF!="","",#REF!)</f>
        <v>#REF!</v>
      </c>
      <c r="AF194" s="28">
        <v>194</v>
      </c>
    </row>
    <row r="195" spans="31:32" x14ac:dyDescent="0.25">
      <c r="AE195" t="e">
        <f>IF(#REF!="","",#REF!)</f>
        <v>#REF!</v>
      </c>
      <c r="AF195" s="28">
        <v>195</v>
      </c>
    </row>
    <row r="196" spans="31:32" x14ac:dyDescent="0.25">
      <c r="AE196" t="e">
        <f>IF(#REF!="","",#REF!)</f>
        <v>#REF!</v>
      </c>
      <c r="AF196" s="28">
        <v>196</v>
      </c>
    </row>
    <row r="197" spans="31:32" x14ac:dyDescent="0.25">
      <c r="AE197" t="e">
        <f>IF(#REF!="","",#REF!)</f>
        <v>#REF!</v>
      </c>
      <c r="AF197" s="28">
        <v>197</v>
      </c>
    </row>
    <row r="198" spans="31:32" x14ac:dyDescent="0.25">
      <c r="AE198" t="e">
        <f>IF(#REF!="","",#REF!)</f>
        <v>#REF!</v>
      </c>
      <c r="AF198" s="28">
        <v>198</v>
      </c>
    </row>
    <row r="199" spans="31:32" x14ac:dyDescent="0.25">
      <c r="AE199" t="e">
        <f>IF(#REF!="","",#REF!)</f>
        <v>#REF!</v>
      </c>
      <c r="AF199" s="28">
        <v>199</v>
      </c>
    </row>
    <row r="200" spans="31:32" x14ac:dyDescent="0.25">
      <c r="AE200" t="e">
        <f>IF(#REF!="","",#REF!)</f>
        <v>#REF!</v>
      </c>
      <c r="AF200" s="28">
        <v>200</v>
      </c>
    </row>
    <row r="201" spans="31:32" x14ac:dyDescent="0.25">
      <c r="AE201" t="e">
        <f>IF(#REF!="","",#REF!)</f>
        <v>#REF!</v>
      </c>
      <c r="AF201" s="28">
        <v>201</v>
      </c>
    </row>
    <row r="202" spans="31:32" x14ac:dyDescent="0.25">
      <c r="AE202" t="e">
        <f>IF(#REF!="","",#REF!)</f>
        <v>#REF!</v>
      </c>
      <c r="AF202" s="28">
        <v>202</v>
      </c>
    </row>
    <row r="203" spans="31:32" x14ac:dyDescent="0.25">
      <c r="AE203" t="e">
        <f>IF(#REF!="","",#REF!)</f>
        <v>#REF!</v>
      </c>
      <c r="AF203" s="28">
        <v>203</v>
      </c>
    </row>
    <row r="204" spans="31:32" x14ac:dyDescent="0.25">
      <c r="AE204" t="e">
        <f>IF(#REF!="","",#REF!)</f>
        <v>#REF!</v>
      </c>
      <c r="AF204" s="28">
        <v>204</v>
      </c>
    </row>
    <row r="205" spans="31:32" x14ac:dyDescent="0.25">
      <c r="AE205" t="e">
        <f>IF(#REF!="","",#REF!)</f>
        <v>#REF!</v>
      </c>
      <c r="AF205" s="28">
        <v>205</v>
      </c>
    </row>
    <row r="206" spans="31:32" x14ac:dyDescent="0.25">
      <c r="AE206" t="e">
        <f>IF(#REF!="","",#REF!)</f>
        <v>#REF!</v>
      </c>
      <c r="AF206" s="28">
        <v>206</v>
      </c>
    </row>
    <row r="207" spans="31:32" x14ac:dyDescent="0.25">
      <c r="AE207" t="e">
        <f>IF(#REF!="","",#REF!)</f>
        <v>#REF!</v>
      </c>
      <c r="AF207" s="28">
        <v>207</v>
      </c>
    </row>
    <row r="208" spans="31:32" x14ac:dyDescent="0.25">
      <c r="AE208" t="e">
        <f>IF(#REF!="","",#REF!)</f>
        <v>#REF!</v>
      </c>
      <c r="AF208" s="28">
        <v>208</v>
      </c>
    </row>
    <row r="209" spans="31:32" x14ac:dyDescent="0.25">
      <c r="AE209" t="e">
        <f>IF(#REF!="","",#REF!)</f>
        <v>#REF!</v>
      </c>
      <c r="AF209" s="28">
        <v>209</v>
      </c>
    </row>
    <row r="210" spans="31:32" x14ac:dyDescent="0.25">
      <c r="AE210" t="e">
        <f>IF(#REF!="","",#REF!)</f>
        <v>#REF!</v>
      </c>
      <c r="AF210" s="28">
        <v>210</v>
      </c>
    </row>
    <row r="211" spans="31:32" x14ac:dyDescent="0.25">
      <c r="AE211" t="e">
        <f>IF(#REF!="","",#REF!)</f>
        <v>#REF!</v>
      </c>
      <c r="AF211" s="28">
        <v>211</v>
      </c>
    </row>
    <row r="212" spans="31:32" x14ac:dyDescent="0.25">
      <c r="AE212" t="e">
        <f>IF(#REF!="","",#REF!)</f>
        <v>#REF!</v>
      </c>
      <c r="AF212" s="28">
        <v>212</v>
      </c>
    </row>
    <row r="213" spans="31:32" x14ac:dyDescent="0.25">
      <c r="AE213" t="e">
        <f>IF(#REF!="","",#REF!)</f>
        <v>#REF!</v>
      </c>
      <c r="AF213" s="28">
        <v>213</v>
      </c>
    </row>
    <row r="214" spans="31:32" x14ac:dyDescent="0.25">
      <c r="AE214" t="e">
        <f>IF(#REF!="","",#REF!)</f>
        <v>#REF!</v>
      </c>
      <c r="AF214" s="28">
        <v>214</v>
      </c>
    </row>
    <row r="215" spans="31:32" x14ac:dyDescent="0.25">
      <c r="AE215" t="e">
        <f>IF(#REF!="","",#REF!)</f>
        <v>#REF!</v>
      </c>
      <c r="AF215" s="28">
        <v>215</v>
      </c>
    </row>
    <row r="216" spans="31:32" x14ac:dyDescent="0.25">
      <c r="AE216" t="e">
        <f>IF(#REF!="","",#REF!)</f>
        <v>#REF!</v>
      </c>
      <c r="AF216" s="28">
        <v>216</v>
      </c>
    </row>
    <row r="217" spans="31:32" x14ac:dyDescent="0.25">
      <c r="AE217" t="e">
        <f>IF(#REF!="","",#REF!)</f>
        <v>#REF!</v>
      </c>
      <c r="AF217" s="28">
        <v>217</v>
      </c>
    </row>
    <row r="218" spans="31:32" x14ac:dyDescent="0.25">
      <c r="AE218" t="e">
        <f>IF(#REF!="","",#REF!)</f>
        <v>#REF!</v>
      </c>
      <c r="AF218" s="28">
        <v>218</v>
      </c>
    </row>
    <row r="219" spans="31:32" x14ac:dyDescent="0.25">
      <c r="AE219" t="e">
        <f>IF(#REF!="","",#REF!)</f>
        <v>#REF!</v>
      </c>
      <c r="AF219" s="28">
        <v>219</v>
      </c>
    </row>
    <row r="220" spans="31:32" x14ac:dyDescent="0.25">
      <c r="AE220" t="e">
        <f>IF(#REF!="","",#REF!)</f>
        <v>#REF!</v>
      </c>
      <c r="AF220" s="28">
        <v>220</v>
      </c>
    </row>
    <row r="221" spans="31:32" x14ac:dyDescent="0.25">
      <c r="AE221" t="e">
        <f>IF(#REF!="","",#REF!)</f>
        <v>#REF!</v>
      </c>
      <c r="AF221" s="28">
        <v>221</v>
      </c>
    </row>
    <row r="222" spans="31:32" x14ac:dyDescent="0.25">
      <c r="AE222" t="e">
        <f>IF(#REF!="","",#REF!)</f>
        <v>#REF!</v>
      </c>
      <c r="AF222" s="28">
        <v>222</v>
      </c>
    </row>
    <row r="223" spans="31:32" x14ac:dyDescent="0.25">
      <c r="AE223" t="e">
        <f>IF(#REF!="","",#REF!)</f>
        <v>#REF!</v>
      </c>
      <c r="AF223" s="28">
        <v>223</v>
      </c>
    </row>
    <row r="224" spans="31:32" x14ac:dyDescent="0.25">
      <c r="AE224" t="e">
        <f>IF(#REF!="","",#REF!)</f>
        <v>#REF!</v>
      </c>
      <c r="AF224" s="28">
        <v>224</v>
      </c>
    </row>
    <row r="225" spans="31:32" x14ac:dyDescent="0.25">
      <c r="AE225" t="e">
        <f>IF(#REF!="","",#REF!)</f>
        <v>#REF!</v>
      </c>
      <c r="AF225" s="28">
        <v>225</v>
      </c>
    </row>
    <row r="226" spans="31:32" x14ac:dyDescent="0.25">
      <c r="AE226" t="e">
        <f>IF(#REF!="","",#REF!)</f>
        <v>#REF!</v>
      </c>
      <c r="AF226" s="28">
        <v>226</v>
      </c>
    </row>
    <row r="227" spans="31:32" x14ac:dyDescent="0.25">
      <c r="AE227" t="e">
        <f>IF(#REF!="","",#REF!)</f>
        <v>#REF!</v>
      </c>
      <c r="AF227" s="28">
        <v>227</v>
      </c>
    </row>
    <row r="228" spans="31:32" x14ac:dyDescent="0.25">
      <c r="AE228" t="e">
        <f>IF(#REF!="","",#REF!)</f>
        <v>#REF!</v>
      </c>
      <c r="AF228" s="28">
        <v>228</v>
      </c>
    </row>
    <row r="229" spans="31:32" x14ac:dyDescent="0.25">
      <c r="AE229" t="e">
        <f>IF(#REF!="","",#REF!)</f>
        <v>#REF!</v>
      </c>
      <c r="AF229" s="28">
        <v>229</v>
      </c>
    </row>
    <row r="230" spans="31:32" x14ac:dyDescent="0.25">
      <c r="AE230" t="e">
        <f>IF(#REF!="","",#REF!)</f>
        <v>#REF!</v>
      </c>
      <c r="AF230" s="28">
        <v>230</v>
      </c>
    </row>
    <row r="231" spans="31:32" x14ac:dyDescent="0.25">
      <c r="AE231" t="e">
        <f>IF(#REF!="","",#REF!)</f>
        <v>#REF!</v>
      </c>
      <c r="AF231" s="28">
        <v>231</v>
      </c>
    </row>
    <row r="232" spans="31:32" x14ac:dyDescent="0.25">
      <c r="AE232" t="e">
        <f>IF(#REF!="","",#REF!)</f>
        <v>#REF!</v>
      </c>
      <c r="AF232" s="28">
        <v>232</v>
      </c>
    </row>
    <row r="233" spans="31:32" x14ac:dyDescent="0.25">
      <c r="AE233" t="e">
        <f>IF(#REF!="","",#REF!)</f>
        <v>#REF!</v>
      </c>
      <c r="AF233" s="28">
        <v>233</v>
      </c>
    </row>
    <row r="234" spans="31:32" x14ac:dyDescent="0.25">
      <c r="AE234" t="e">
        <f>IF(#REF!="","",#REF!)</f>
        <v>#REF!</v>
      </c>
      <c r="AF234" s="28">
        <v>234</v>
      </c>
    </row>
    <row r="235" spans="31:32" x14ac:dyDescent="0.25">
      <c r="AE235" t="e">
        <f>IF(#REF!="","",#REF!)</f>
        <v>#REF!</v>
      </c>
      <c r="AF235" s="28">
        <v>235</v>
      </c>
    </row>
    <row r="236" spans="31:32" x14ac:dyDescent="0.25">
      <c r="AE236" t="e">
        <f>IF(#REF!="","",#REF!)</f>
        <v>#REF!</v>
      </c>
      <c r="AF236" s="28">
        <v>236</v>
      </c>
    </row>
    <row r="237" spans="31:32" x14ac:dyDescent="0.25">
      <c r="AE237" t="e">
        <f>IF(#REF!="","",#REF!)</f>
        <v>#REF!</v>
      </c>
      <c r="AF237" s="28">
        <v>237</v>
      </c>
    </row>
    <row r="238" spans="31:32" x14ac:dyDescent="0.25">
      <c r="AE238" t="e">
        <f>IF(#REF!="","",#REF!)</f>
        <v>#REF!</v>
      </c>
      <c r="AF238" s="28">
        <v>238</v>
      </c>
    </row>
    <row r="239" spans="31:32" x14ac:dyDescent="0.25">
      <c r="AE239" t="e">
        <f>IF(#REF!="","",#REF!)</f>
        <v>#REF!</v>
      </c>
      <c r="AF239" s="28">
        <v>239</v>
      </c>
    </row>
    <row r="240" spans="31:32" x14ac:dyDescent="0.25">
      <c r="AE240" t="e">
        <f>IF(#REF!="","",#REF!)</f>
        <v>#REF!</v>
      </c>
      <c r="AF240" s="28">
        <v>240</v>
      </c>
    </row>
    <row r="241" spans="31:32" x14ac:dyDescent="0.25">
      <c r="AE241" t="e">
        <f>IF(#REF!="","",#REF!)</f>
        <v>#REF!</v>
      </c>
      <c r="AF241" s="28">
        <v>241</v>
      </c>
    </row>
    <row r="242" spans="31:32" x14ac:dyDescent="0.25">
      <c r="AE242" t="e">
        <f>IF(#REF!="","",#REF!)</f>
        <v>#REF!</v>
      </c>
      <c r="AF242" s="28">
        <v>242</v>
      </c>
    </row>
    <row r="243" spans="31:32" x14ac:dyDescent="0.25">
      <c r="AE243" t="e">
        <f>IF(#REF!="","",#REF!)</f>
        <v>#REF!</v>
      </c>
      <c r="AF243" s="28">
        <v>243</v>
      </c>
    </row>
    <row r="244" spans="31:32" x14ac:dyDescent="0.25">
      <c r="AE244" t="e">
        <f>IF(#REF!="","",#REF!)</f>
        <v>#REF!</v>
      </c>
      <c r="AF244" s="28">
        <v>244</v>
      </c>
    </row>
    <row r="245" spans="31:32" x14ac:dyDescent="0.25">
      <c r="AE245" t="e">
        <f>IF(#REF!="","",#REF!)</f>
        <v>#REF!</v>
      </c>
      <c r="AF245" s="28">
        <v>245</v>
      </c>
    </row>
    <row r="246" spans="31:32" x14ac:dyDescent="0.25">
      <c r="AE246" t="e">
        <f>IF(#REF!="","",#REF!)</f>
        <v>#REF!</v>
      </c>
      <c r="AF246" s="28">
        <v>246</v>
      </c>
    </row>
    <row r="247" spans="31:32" x14ac:dyDescent="0.25">
      <c r="AE247" t="e">
        <f>IF(#REF!="","",#REF!)</f>
        <v>#REF!</v>
      </c>
      <c r="AF247" s="28">
        <v>247</v>
      </c>
    </row>
    <row r="248" spans="31:32" x14ac:dyDescent="0.25">
      <c r="AE248" t="e">
        <f>IF(#REF!="","",#REF!)</f>
        <v>#REF!</v>
      </c>
      <c r="AF248" s="28">
        <v>248</v>
      </c>
    </row>
    <row r="249" spans="31:32" x14ac:dyDescent="0.25">
      <c r="AE249" t="e">
        <f>IF(#REF!="","",#REF!)</f>
        <v>#REF!</v>
      </c>
      <c r="AF249" s="28">
        <v>249</v>
      </c>
    </row>
    <row r="250" spans="31:32" x14ac:dyDescent="0.25">
      <c r="AE250" t="e">
        <f>IF(#REF!="","",#REF!)</f>
        <v>#REF!</v>
      </c>
      <c r="AF250" s="28">
        <v>250</v>
      </c>
    </row>
    <row r="251" spans="31:32" x14ac:dyDescent="0.25">
      <c r="AF251" s="28"/>
    </row>
    <row r="252" spans="31:32" x14ac:dyDescent="0.25">
      <c r="AF252" s="28"/>
    </row>
    <row r="253" spans="31:32" x14ac:dyDescent="0.25">
      <c r="AF253" s="28"/>
    </row>
    <row r="254" spans="31:32" x14ac:dyDescent="0.25">
      <c r="AF254" s="28"/>
    </row>
    <row r="255" spans="31:32" x14ac:dyDescent="0.25">
      <c r="AF255" s="28"/>
    </row>
  </sheetData>
  <mergeCells count="1">
    <mergeCell ref="A32:C33"/>
  </mergeCells>
  <conditionalFormatting sqref="B5">
    <cfRule type="expression" dxfId="28" priority="17">
      <formula>#REF!=""</formula>
    </cfRule>
  </conditionalFormatting>
  <conditionalFormatting sqref="B6:B28 B4">
    <cfRule type="expression" dxfId="27" priority="18">
      <formula>$AE1=""</formula>
    </cfRule>
  </conditionalFormatting>
  <conditionalFormatting sqref="E4:E28">
    <cfRule type="expression" dxfId="26" priority="19">
      <formula>$AE26=""</formula>
    </cfRule>
  </conditionalFormatting>
  <conditionalFormatting sqref="H4:H28">
    <cfRule type="expression" dxfId="25" priority="20">
      <formula>$AE51=""</formula>
    </cfRule>
  </conditionalFormatting>
  <conditionalFormatting sqref="K4:K28">
    <cfRule type="expression" dxfId="24" priority="21">
      <formula>$AE76=""</formula>
    </cfRule>
  </conditionalFormatting>
  <conditionalFormatting sqref="N4:N28">
    <cfRule type="expression" dxfId="23" priority="22">
      <formula>$AE101=""</formula>
    </cfRule>
  </conditionalFormatting>
  <conditionalFormatting sqref="Q4:Q28">
    <cfRule type="expression" dxfId="22" priority="23">
      <formula>$AE126=""</formula>
    </cfRule>
  </conditionalFormatting>
  <conditionalFormatting sqref="T4:T28">
    <cfRule type="expression" dxfId="21" priority="24">
      <formula>$AE151=""</formula>
    </cfRule>
  </conditionalFormatting>
  <conditionalFormatting sqref="W4:W28">
    <cfRule type="expression" dxfId="20" priority="25">
      <formula>$AE176=""</formula>
    </cfRule>
  </conditionalFormatting>
  <conditionalFormatting sqref="Z4:Z28">
    <cfRule type="expression" dxfId="19" priority="26">
      <formula>$AE201=""</formula>
    </cfRule>
  </conditionalFormatting>
  <conditionalFormatting sqref="AC4:AC28">
    <cfRule type="expression" dxfId="18" priority="27">
      <formula>$AE226=""</formula>
    </cfRule>
  </conditionalFormatting>
  <printOptions horizontalCentered="1"/>
  <pageMargins left="0.11811023622047245" right="0.11811023622047245" top="0.43307086614173229" bottom="0.19685039370078741" header="0.15748031496062992" footer="0.15748031496062992"/>
  <pageSetup paperSize="9" scale="95" orientation="landscape" horizontalDpi="300" verticalDpi="300" r:id="rId1"/>
  <headerFooter>
    <oddHeader xml:space="preserve">&amp;C&amp;16Levée février 2023
</oddHead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9">
    <tabColor rgb="FFFF0000"/>
    <pageSetUpPr fitToPage="1"/>
  </sheetPr>
  <dimension ref="A1:AR250"/>
  <sheetViews>
    <sheetView tabSelected="1" zoomScale="98" zoomScaleNormal="98" zoomScalePageLayoutView="120" workbookViewId="0">
      <pane xSplit="31" ySplit="2" topLeftCell="AF3" activePane="bottomRight" state="frozen"/>
      <selection pane="topRight" activeCell="AF1" sqref="AF1"/>
      <selection pane="bottomLeft" activeCell="A3" sqref="A3"/>
      <selection pane="bottomRight" activeCell="C1" sqref="C1:D1"/>
    </sheetView>
  </sheetViews>
  <sheetFormatPr baseColWidth="10" defaultRowHeight="15" x14ac:dyDescent="0.25"/>
  <cols>
    <col min="1" max="1" width="6.140625" style="162" customWidth="1"/>
    <col min="2" max="2" width="6.7109375" style="165" customWidth="1"/>
    <col min="3" max="3" width="1.140625" style="162" customWidth="1"/>
    <col min="4" max="4" width="7.28515625" style="162" customWidth="1"/>
    <col min="5" max="5" width="6.7109375" style="162" customWidth="1"/>
    <col min="6" max="6" width="1.140625" style="162" customWidth="1"/>
    <col min="7" max="7" width="7.28515625" style="162" customWidth="1"/>
    <col min="8" max="8" width="6.7109375" style="162" customWidth="1"/>
    <col min="9" max="9" width="1.140625" style="162" customWidth="1"/>
    <col min="10" max="10" width="7.28515625" style="162" customWidth="1"/>
    <col min="11" max="11" width="6.7109375" style="162" customWidth="1"/>
    <col min="12" max="12" width="1.140625" style="162" customWidth="1"/>
    <col min="13" max="13" width="7.28515625" style="162" customWidth="1"/>
    <col min="14" max="14" width="6.7109375" style="162" customWidth="1"/>
    <col min="15" max="15" width="1.140625" style="162" customWidth="1"/>
    <col min="16" max="16" width="7.28515625" style="162" customWidth="1"/>
    <col min="17" max="17" width="6.7109375" style="162" customWidth="1"/>
    <col min="18" max="18" width="1.140625" style="162" customWidth="1"/>
    <col min="19" max="19" width="7.28515625" style="162" customWidth="1"/>
    <col min="20" max="20" width="6.7109375" style="162" customWidth="1"/>
    <col min="21" max="21" width="1.140625" style="162" customWidth="1"/>
    <col min="22" max="22" width="7.28515625" style="162" customWidth="1"/>
    <col min="23" max="23" width="6.7109375" style="162" customWidth="1"/>
    <col min="24" max="24" width="1.140625" style="162" customWidth="1"/>
    <col min="25" max="25" width="7.28515625" style="162" customWidth="1"/>
    <col min="26" max="26" width="6.7109375" style="162" customWidth="1"/>
    <col min="27" max="27" width="1.140625" style="162" customWidth="1"/>
    <col min="28" max="28" width="7.28515625" style="162" customWidth="1"/>
    <col min="29" max="29" width="6.7109375" style="162" customWidth="1"/>
    <col min="30" max="30" width="7.140625" style="162" hidden="1" customWidth="1"/>
    <col min="31" max="31" width="3.85546875" style="162" hidden="1" customWidth="1"/>
    <col min="32" max="32" width="5.28515625" style="162" customWidth="1"/>
    <col min="33" max="16384" width="11.42578125" style="162"/>
  </cols>
  <sheetData>
    <row r="1" spans="1:44" ht="30.75" customHeight="1" thickTop="1" thickBot="1" x14ac:dyDescent="0.3">
      <c r="A1" s="305"/>
      <c r="B1" s="305"/>
      <c r="C1" s="306"/>
      <c r="D1" s="307"/>
      <c r="E1" s="308" t="s">
        <v>10</v>
      </c>
      <c r="F1" s="308"/>
      <c r="G1" s="308"/>
      <c r="H1" s="308"/>
      <c r="I1" s="308"/>
      <c r="J1" s="308"/>
      <c r="M1" s="234" t="s">
        <v>11</v>
      </c>
      <c r="Q1" s="235" t="s">
        <v>78</v>
      </c>
      <c r="R1" s="163"/>
      <c r="S1" s="163"/>
      <c r="T1" s="163"/>
      <c r="U1" s="163"/>
      <c r="V1" s="163"/>
      <c r="Y1" s="164" t="s">
        <v>7</v>
      </c>
      <c r="Z1" s="164"/>
      <c r="AA1" s="164"/>
      <c r="AB1" s="164"/>
      <c r="AC1" s="236" t="e">
        <f>#REF!</f>
        <v>#REF!</v>
      </c>
      <c r="AD1" s="162" t="e">
        <f>IF(#REF!="","",#REF!)</f>
        <v>#REF!</v>
      </c>
      <c r="AE1" s="162">
        <v>1</v>
      </c>
      <c r="AH1" s="186"/>
      <c r="AI1" s="186"/>
      <c r="AJ1" s="238">
        <f>SUM(AQ2-AR2)</f>
        <v>-12562</v>
      </c>
      <c r="AL1" s="233" t="s">
        <v>130</v>
      </c>
    </row>
    <row r="2" spans="1:44" ht="17.25" thickTop="1" thickBot="1" x14ac:dyDescent="0.3">
      <c r="A2"/>
      <c r="B2" s="166">
        <v>1</v>
      </c>
      <c r="C2" s="167"/>
      <c r="D2" s="167"/>
      <c r="E2" s="166">
        <v>2</v>
      </c>
      <c r="F2"/>
      <c r="G2"/>
      <c r="H2" s="166">
        <v>3</v>
      </c>
      <c r="I2"/>
      <c r="J2"/>
      <c r="K2" s="166">
        <v>4</v>
      </c>
      <c r="L2"/>
      <c r="M2"/>
      <c r="N2" s="166">
        <v>5</v>
      </c>
      <c r="O2"/>
      <c r="P2"/>
      <c r="Q2" s="166">
        <v>6</v>
      </c>
      <c r="R2"/>
      <c r="S2"/>
      <c r="T2" s="166">
        <v>7</v>
      </c>
      <c r="U2"/>
      <c r="V2"/>
      <c r="W2" s="166">
        <v>8</v>
      </c>
      <c r="X2"/>
      <c r="Y2"/>
      <c r="Z2" s="166">
        <v>9</v>
      </c>
      <c r="AA2"/>
      <c r="AB2"/>
      <c r="AC2" s="166">
        <v>10</v>
      </c>
      <c r="AD2" t="e">
        <f>IF(#REF!="","",#REF!)</f>
        <v>#REF!</v>
      </c>
      <c r="AE2">
        <v>2</v>
      </c>
      <c r="AF2"/>
      <c r="AG2">
        <v>250</v>
      </c>
      <c r="AH2"/>
      <c r="AI2"/>
      <c r="AJ2"/>
      <c r="AQ2" s="232">
        <f>A31</f>
        <v>0</v>
      </c>
      <c r="AR2" s="162">
        <f>versements!H5</f>
        <v>12562</v>
      </c>
    </row>
    <row r="3" spans="1:44" ht="15.75" thickBot="1" x14ac:dyDescent="0.3">
      <c r="A3" s="168">
        <v>1</v>
      </c>
      <c r="B3" s="323"/>
      <c r="C3" s="32"/>
      <c r="D3" s="169">
        <v>26</v>
      </c>
      <c r="E3" s="323"/>
      <c r="F3" s="32"/>
      <c r="G3" s="169">
        <v>51</v>
      </c>
      <c r="H3" s="323"/>
      <c r="I3" s="32"/>
      <c r="J3" s="169">
        <v>76</v>
      </c>
      <c r="K3" s="323"/>
      <c r="L3" s="32"/>
      <c r="M3" s="169">
        <v>101</v>
      </c>
      <c r="N3" s="323"/>
      <c r="O3" s="33"/>
      <c r="P3" s="169">
        <v>126</v>
      </c>
      <c r="Q3" s="323"/>
      <c r="R3" s="32"/>
      <c r="S3" s="169">
        <v>151</v>
      </c>
      <c r="T3" s="323"/>
      <c r="U3" s="32"/>
      <c r="V3" s="169">
        <v>176</v>
      </c>
      <c r="W3" s="323"/>
      <c r="X3" s="32"/>
      <c r="Y3" s="169">
        <v>201</v>
      </c>
      <c r="Z3" s="323"/>
      <c r="AA3" s="33"/>
      <c r="AB3" s="169">
        <v>226</v>
      </c>
      <c r="AC3" s="323"/>
      <c r="AD3" t="e">
        <f>IF(#REF!="","",#REF!)</f>
        <v>#REF!</v>
      </c>
      <c r="AE3">
        <v>3</v>
      </c>
      <c r="AF3"/>
      <c r="AG3"/>
      <c r="AH3"/>
      <c r="AI3"/>
      <c r="AJ3"/>
      <c r="AK3" s="162">
        <v>200</v>
      </c>
      <c r="AR3" s="162">
        <v>65</v>
      </c>
    </row>
    <row r="4" spans="1:44" ht="15" customHeight="1" thickBot="1" x14ac:dyDescent="0.35">
      <c r="A4" s="170">
        <v>2</v>
      </c>
      <c r="B4" s="323"/>
      <c r="C4" s="34"/>
      <c r="D4" s="171">
        <v>27</v>
      </c>
      <c r="E4" s="323"/>
      <c r="F4" s="34"/>
      <c r="G4" s="171">
        <v>52</v>
      </c>
      <c r="H4" s="323"/>
      <c r="I4" s="34"/>
      <c r="J4" s="171">
        <v>77</v>
      </c>
      <c r="K4" s="323"/>
      <c r="L4" s="34"/>
      <c r="M4" s="171">
        <v>102</v>
      </c>
      <c r="N4" s="323"/>
      <c r="O4" s="35"/>
      <c r="P4" s="171">
        <v>127</v>
      </c>
      <c r="Q4" s="323"/>
      <c r="R4" s="34"/>
      <c r="S4" s="171">
        <v>152</v>
      </c>
      <c r="T4" s="323"/>
      <c r="U4" s="34"/>
      <c r="V4" s="171">
        <v>177</v>
      </c>
      <c r="W4" s="323"/>
      <c r="X4" s="34"/>
      <c r="Y4" s="171">
        <v>202</v>
      </c>
      <c r="Z4" s="323"/>
      <c r="AA4" s="35"/>
      <c r="AB4" s="171">
        <v>227</v>
      </c>
      <c r="AC4" s="323"/>
      <c r="AD4" t="e">
        <f>IF(#REF!="","",#REF!)</f>
        <v>#REF!</v>
      </c>
      <c r="AE4">
        <v>4</v>
      </c>
      <c r="AF4"/>
      <c r="AG4" s="237" t="s">
        <v>108</v>
      </c>
      <c r="AH4" s="7"/>
      <c r="AI4"/>
      <c r="AJ4"/>
      <c r="AK4" s="162" t="s">
        <v>180</v>
      </c>
      <c r="AR4" s="162">
        <v>80</v>
      </c>
    </row>
    <row r="5" spans="1:44" ht="15" customHeight="1" thickBot="1" x14ac:dyDescent="0.35">
      <c r="A5" s="172">
        <v>3</v>
      </c>
      <c r="B5" s="323"/>
      <c r="C5" s="34"/>
      <c r="D5" s="173">
        <v>28</v>
      </c>
      <c r="E5" s="323"/>
      <c r="F5" s="34"/>
      <c r="G5" s="173">
        <v>53</v>
      </c>
      <c r="H5" s="323"/>
      <c r="I5" s="34"/>
      <c r="J5" s="173">
        <v>78</v>
      </c>
      <c r="K5" s="323"/>
      <c r="L5" s="34"/>
      <c r="M5" s="173">
        <v>103</v>
      </c>
      <c r="N5" s="323"/>
      <c r="O5" s="35"/>
      <c r="P5" s="173">
        <v>128</v>
      </c>
      <c r="Q5" s="323"/>
      <c r="R5" s="34"/>
      <c r="S5" s="173">
        <v>153</v>
      </c>
      <c r="T5" s="323"/>
      <c r="U5" s="34"/>
      <c r="V5" s="173">
        <v>178</v>
      </c>
      <c r="W5" s="323"/>
      <c r="X5" s="34"/>
      <c r="Y5" s="173">
        <v>203</v>
      </c>
      <c r="Z5" s="323"/>
      <c r="AA5" s="35"/>
      <c r="AB5" s="173">
        <v>228</v>
      </c>
      <c r="AC5" s="323"/>
      <c r="AD5" t="e">
        <f>IF(#REF!="","",#REF!)</f>
        <v>#REF!</v>
      </c>
      <c r="AE5">
        <v>5</v>
      </c>
      <c r="AF5"/>
      <c r="AG5" s="7"/>
      <c r="AH5" s="7"/>
      <c r="AI5"/>
      <c r="AJ5"/>
      <c r="AR5" s="162">
        <v>200</v>
      </c>
    </row>
    <row r="6" spans="1:44" ht="15.75" customHeight="1" thickBot="1" x14ac:dyDescent="0.35">
      <c r="A6" s="170">
        <v>4</v>
      </c>
      <c r="B6" s="323"/>
      <c r="C6" s="34"/>
      <c r="D6" s="171">
        <v>29</v>
      </c>
      <c r="E6" s="323"/>
      <c r="F6" s="34"/>
      <c r="G6" s="171">
        <v>54</v>
      </c>
      <c r="H6" s="323"/>
      <c r="I6" s="34"/>
      <c r="J6" s="171">
        <v>79</v>
      </c>
      <c r="K6" s="323"/>
      <c r="L6" s="34"/>
      <c r="M6" s="171">
        <v>104</v>
      </c>
      <c r="N6" s="323"/>
      <c r="O6" s="35"/>
      <c r="P6" s="171">
        <v>129</v>
      </c>
      <c r="Q6" s="323"/>
      <c r="R6" s="34"/>
      <c r="S6" s="171">
        <v>154</v>
      </c>
      <c r="T6" s="323"/>
      <c r="U6" s="34"/>
      <c r="V6" s="171">
        <v>179</v>
      </c>
      <c r="W6" s="323"/>
      <c r="X6" s="34"/>
      <c r="Y6" s="171">
        <v>204</v>
      </c>
      <c r="Z6" s="323"/>
      <c r="AA6" s="35"/>
      <c r="AB6" s="171">
        <v>229</v>
      </c>
      <c r="AC6" s="323"/>
      <c r="AD6" t="e">
        <f>IF(#REF!="","",#REF!)</f>
        <v>#REF!</v>
      </c>
      <c r="AE6">
        <v>6</v>
      </c>
      <c r="AF6"/>
      <c r="AG6" s="7"/>
      <c r="AH6" s="294">
        <f>COUNTA(A3:AC27)-250</f>
        <v>0</v>
      </c>
      <c r="AI6" t="s">
        <v>115</v>
      </c>
      <c r="AJ6"/>
      <c r="AR6" s="162">
        <v>80</v>
      </c>
    </row>
    <row r="7" spans="1:44" ht="15.75" thickBot="1" x14ac:dyDescent="0.3">
      <c r="A7" s="172">
        <v>5</v>
      </c>
      <c r="B7" s="323"/>
      <c r="C7" s="34"/>
      <c r="D7" s="173">
        <v>30</v>
      </c>
      <c r="E7" s="323"/>
      <c r="F7" s="34"/>
      <c r="G7" s="173">
        <v>55</v>
      </c>
      <c r="H7" s="323"/>
      <c r="I7" s="34"/>
      <c r="J7" s="173">
        <v>80</v>
      </c>
      <c r="K7" s="323"/>
      <c r="L7" s="34"/>
      <c r="M7" s="173">
        <v>105</v>
      </c>
      <c r="N7" s="323"/>
      <c r="O7" s="35"/>
      <c r="P7" s="173">
        <v>130</v>
      </c>
      <c r="Q7" s="323"/>
      <c r="R7" s="34"/>
      <c r="S7" s="173">
        <v>155</v>
      </c>
      <c r="T7" s="323"/>
      <c r="U7" s="34"/>
      <c r="V7" s="173">
        <v>180</v>
      </c>
      <c r="W7" s="323"/>
      <c r="X7" s="34"/>
      <c r="Y7" s="173">
        <v>205</v>
      </c>
      <c r="Z7" s="323"/>
      <c r="AA7" s="35"/>
      <c r="AB7" s="173">
        <v>230</v>
      </c>
      <c r="AC7" s="323"/>
      <c r="AD7" t="e">
        <f>IF(#REF!="","",#REF!)</f>
        <v>#REF!</v>
      </c>
      <c r="AE7">
        <v>7</v>
      </c>
      <c r="AF7"/>
      <c r="AG7"/>
      <c r="AH7"/>
      <c r="AI7"/>
      <c r="AJ7"/>
    </row>
    <row r="8" spans="1:44" ht="15.75" thickBot="1" x14ac:dyDescent="0.3">
      <c r="A8" s="170">
        <v>6</v>
      </c>
      <c r="B8" s="323"/>
      <c r="C8" s="34"/>
      <c r="D8" s="171">
        <v>31</v>
      </c>
      <c r="E8" s="323"/>
      <c r="F8" s="34"/>
      <c r="G8" s="171">
        <v>56</v>
      </c>
      <c r="H8" s="323"/>
      <c r="I8" s="34"/>
      <c r="J8" s="171">
        <v>81</v>
      </c>
      <c r="K8" s="323"/>
      <c r="L8" s="34"/>
      <c r="M8" s="171">
        <v>106</v>
      </c>
      <c r="N8" s="323"/>
      <c r="O8" s="35"/>
      <c r="P8" s="171">
        <v>131</v>
      </c>
      <c r="Q8" s="323"/>
      <c r="R8" s="34"/>
      <c r="S8" s="171">
        <v>156</v>
      </c>
      <c r="T8" s="323"/>
      <c r="U8" s="34"/>
      <c r="V8" s="171">
        <v>181</v>
      </c>
      <c r="W8" s="323"/>
      <c r="X8" s="34"/>
      <c r="Y8" s="171">
        <v>206</v>
      </c>
      <c r="Z8" s="323"/>
      <c r="AA8" s="35"/>
      <c r="AB8" s="171">
        <v>231</v>
      </c>
      <c r="AC8" s="323"/>
      <c r="AD8" t="e">
        <f>IF(#REF!="","",#REF!)</f>
        <v>#REF!</v>
      </c>
      <c r="AE8">
        <v>8</v>
      </c>
      <c r="AF8"/>
      <c r="AG8"/>
      <c r="AH8"/>
      <c r="AI8"/>
      <c r="AJ8"/>
    </row>
    <row r="9" spans="1:44" ht="15.75" thickBot="1" x14ac:dyDescent="0.3">
      <c r="A9" s="172">
        <v>7</v>
      </c>
      <c r="B9" s="323"/>
      <c r="C9" s="34"/>
      <c r="D9" s="173">
        <v>32</v>
      </c>
      <c r="E9" s="323"/>
      <c r="F9" s="34"/>
      <c r="G9" s="171">
        <v>57</v>
      </c>
      <c r="H9" s="323"/>
      <c r="I9" s="34"/>
      <c r="J9" s="173">
        <v>82</v>
      </c>
      <c r="K9" s="323"/>
      <c r="L9" s="34"/>
      <c r="M9" s="173">
        <v>107</v>
      </c>
      <c r="N9" s="323"/>
      <c r="O9" s="35"/>
      <c r="P9" s="173">
        <v>132</v>
      </c>
      <c r="Q9" s="323"/>
      <c r="R9" s="34"/>
      <c r="S9" s="173">
        <v>157</v>
      </c>
      <c r="T9" s="323"/>
      <c r="U9" s="34"/>
      <c r="V9" s="173">
        <v>182</v>
      </c>
      <c r="W9" s="323"/>
      <c r="X9" s="34"/>
      <c r="Y9" s="173">
        <v>207</v>
      </c>
      <c r="Z9" s="323"/>
      <c r="AA9" s="35"/>
      <c r="AB9" s="173">
        <v>232</v>
      </c>
      <c r="AC9" s="323"/>
      <c r="AD9" t="e">
        <f>IF(#REF!="","",#REF!)</f>
        <v>#REF!</v>
      </c>
      <c r="AE9">
        <v>9</v>
      </c>
      <c r="AF9"/>
      <c r="AG9"/>
      <c r="AH9"/>
      <c r="AI9"/>
      <c r="AJ9"/>
    </row>
    <row r="10" spans="1:44" ht="15.75" thickBot="1" x14ac:dyDescent="0.3">
      <c r="A10" s="170">
        <v>8</v>
      </c>
      <c r="B10" s="323"/>
      <c r="C10" s="34"/>
      <c r="D10" s="171">
        <v>33</v>
      </c>
      <c r="E10" s="323"/>
      <c r="F10" s="34"/>
      <c r="G10" s="171">
        <v>58</v>
      </c>
      <c r="H10" s="323"/>
      <c r="I10" s="34"/>
      <c r="J10" s="171">
        <v>83</v>
      </c>
      <c r="K10" s="323"/>
      <c r="L10" s="34"/>
      <c r="M10" s="171">
        <v>108</v>
      </c>
      <c r="N10" s="323"/>
      <c r="O10" s="35"/>
      <c r="P10" s="171">
        <v>133</v>
      </c>
      <c r="Q10" s="323"/>
      <c r="R10" s="34"/>
      <c r="S10" s="171">
        <v>158</v>
      </c>
      <c r="T10" s="323"/>
      <c r="U10" s="34"/>
      <c r="V10" s="171">
        <v>183</v>
      </c>
      <c r="W10" s="323"/>
      <c r="X10" s="34"/>
      <c r="Y10" s="171">
        <v>208</v>
      </c>
      <c r="Z10" s="323"/>
      <c r="AA10" s="35"/>
      <c r="AB10" s="171">
        <v>233</v>
      </c>
      <c r="AC10" s="323"/>
      <c r="AD10" t="e">
        <f>IF(#REF!="","",#REF!)</f>
        <v>#REF!</v>
      </c>
      <c r="AE10">
        <v>10</v>
      </c>
      <c r="AF10"/>
      <c r="AG10"/>
      <c r="AH10" t="s">
        <v>145</v>
      </c>
      <c r="AI10"/>
      <c r="AJ10"/>
    </row>
    <row r="11" spans="1:44" ht="15.75" thickBot="1" x14ac:dyDescent="0.3">
      <c r="A11" s="172">
        <v>9</v>
      </c>
      <c r="B11" s="323"/>
      <c r="C11" s="34"/>
      <c r="D11" s="173">
        <v>34</v>
      </c>
      <c r="E11" s="323"/>
      <c r="F11" s="34"/>
      <c r="G11" s="171">
        <v>59</v>
      </c>
      <c r="H11" s="323"/>
      <c r="I11" s="34"/>
      <c r="J11" s="173">
        <v>84</v>
      </c>
      <c r="K11" s="323"/>
      <c r="L11" s="34"/>
      <c r="M11" s="173">
        <v>109</v>
      </c>
      <c r="N11" s="323"/>
      <c r="O11" s="35"/>
      <c r="P11" s="173">
        <v>134</v>
      </c>
      <c r="Q11" s="323"/>
      <c r="R11" s="34"/>
      <c r="S11" s="173">
        <v>159</v>
      </c>
      <c r="T11" s="323"/>
      <c r="U11" s="34"/>
      <c r="V11" s="173">
        <v>184</v>
      </c>
      <c r="W11" s="323"/>
      <c r="X11" s="34"/>
      <c r="Y11" s="173">
        <v>209</v>
      </c>
      <c r="Z11" s="323"/>
      <c r="AA11" s="35"/>
      <c r="AB11" s="173">
        <v>234</v>
      </c>
      <c r="AC11" s="323"/>
      <c r="AD11" t="e">
        <f>IF(#REF!="","",#REF!)</f>
        <v>#REF!</v>
      </c>
      <c r="AE11">
        <v>11</v>
      </c>
      <c r="AF11"/>
      <c r="AG11"/>
      <c r="AH11"/>
      <c r="AI11"/>
      <c r="AJ11"/>
    </row>
    <row r="12" spans="1:44" ht="15.75" thickBot="1" x14ac:dyDescent="0.3">
      <c r="A12" s="170">
        <v>10</v>
      </c>
      <c r="B12" s="323"/>
      <c r="C12" s="34"/>
      <c r="D12" s="171">
        <v>35</v>
      </c>
      <c r="E12" s="323"/>
      <c r="F12" s="34"/>
      <c r="G12" s="171">
        <v>60</v>
      </c>
      <c r="H12" s="323"/>
      <c r="I12" s="34"/>
      <c r="J12" s="171">
        <v>85</v>
      </c>
      <c r="K12" s="323"/>
      <c r="L12" s="34"/>
      <c r="M12" s="171">
        <v>110</v>
      </c>
      <c r="N12" s="323"/>
      <c r="O12" s="35"/>
      <c r="P12" s="171">
        <v>135</v>
      </c>
      <c r="Q12" s="323"/>
      <c r="R12" s="34"/>
      <c r="S12" s="171">
        <v>160</v>
      </c>
      <c r="T12" s="323"/>
      <c r="U12" s="34"/>
      <c r="V12" s="171">
        <v>185</v>
      </c>
      <c r="W12" s="323"/>
      <c r="X12" s="34"/>
      <c r="Y12" s="171">
        <v>210</v>
      </c>
      <c r="Z12" s="323"/>
      <c r="AA12" s="35"/>
      <c r="AB12" s="171">
        <v>235</v>
      </c>
      <c r="AC12" s="323"/>
      <c r="AD12" t="e">
        <f>IF(#REF!="","",#REF!)</f>
        <v>#REF!</v>
      </c>
      <c r="AE12">
        <v>12</v>
      </c>
      <c r="AF12"/>
      <c r="AG12"/>
      <c r="AH12" s="261" t="s">
        <v>142</v>
      </c>
      <c r="AI12" s="262"/>
      <c r="AJ12" s="262" t="s">
        <v>143</v>
      </c>
      <c r="AK12" s="263"/>
      <c r="AL12" s="264"/>
    </row>
    <row r="13" spans="1:44" ht="15.75" thickBot="1" x14ac:dyDescent="0.3">
      <c r="A13" s="172">
        <v>11</v>
      </c>
      <c r="B13" s="323"/>
      <c r="C13" s="34"/>
      <c r="D13" s="173">
        <v>36</v>
      </c>
      <c r="E13" s="323"/>
      <c r="F13" s="34"/>
      <c r="G13" s="171">
        <v>61</v>
      </c>
      <c r="H13" s="323"/>
      <c r="I13" s="34"/>
      <c r="J13" s="173">
        <v>86</v>
      </c>
      <c r="K13" s="323"/>
      <c r="L13" s="34"/>
      <c r="M13" s="173">
        <v>111</v>
      </c>
      <c r="N13" s="323"/>
      <c r="O13" s="35"/>
      <c r="P13" s="173">
        <v>136</v>
      </c>
      <c r="Q13" s="323"/>
      <c r="R13" s="34"/>
      <c r="S13" s="173">
        <v>161</v>
      </c>
      <c r="T13" s="323"/>
      <c r="U13" s="34"/>
      <c r="V13" s="173">
        <v>186</v>
      </c>
      <c r="W13" s="323"/>
      <c r="X13" s="34"/>
      <c r="Y13" s="173">
        <v>211</v>
      </c>
      <c r="Z13" s="323"/>
      <c r="AA13" s="35"/>
      <c r="AB13" s="173">
        <v>236</v>
      </c>
      <c r="AC13" s="323"/>
      <c r="AD13" t="e">
        <f>IF(#REF!="","",#REF!)</f>
        <v>#REF!</v>
      </c>
      <c r="AE13">
        <v>13</v>
      </c>
      <c r="AF13"/>
      <c r="AG13"/>
      <c r="AH13" s="265" t="s">
        <v>144</v>
      </c>
      <c r="AI13" s="266"/>
      <c r="AJ13" s="266"/>
      <c r="AK13" s="267"/>
      <c r="AL13" s="268"/>
    </row>
    <row r="14" spans="1:44" ht="15.75" thickBot="1" x14ac:dyDescent="0.3">
      <c r="A14" s="170">
        <v>12</v>
      </c>
      <c r="B14" s="323"/>
      <c r="C14" s="34"/>
      <c r="D14" s="171">
        <v>37</v>
      </c>
      <c r="E14" s="323"/>
      <c r="F14" s="34"/>
      <c r="G14" s="171">
        <v>62</v>
      </c>
      <c r="H14" s="323"/>
      <c r="I14" s="34"/>
      <c r="J14" s="171">
        <v>87</v>
      </c>
      <c r="K14" s="323"/>
      <c r="L14" s="34"/>
      <c r="M14" s="171">
        <v>112</v>
      </c>
      <c r="N14" s="323"/>
      <c r="O14" s="35"/>
      <c r="P14" s="171">
        <v>137</v>
      </c>
      <c r="Q14" s="323"/>
      <c r="R14" s="34"/>
      <c r="S14" s="171">
        <v>162</v>
      </c>
      <c r="T14" s="323"/>
      <c r="U14" s="34"/>
      <c r="V14" s="171">
        <v>187</v>
      </c>
      <c r="W14" s="323"/>
      <c r="X14" s="34"/>
      <c r="Y14" s="171">
        <v>212</v>
      </c>
      <c r="Z14" s="323"/>
      <c r="AA14" s="35"/>
      <c r="AB14" s="171">
        <v>237</v>
      </c>
      <c r="AC14" s="323"/>
      <c r="AD14" t="e">
        <f>IF(#REF!="","",#REF!)</f>
        <v>#REF!</v>
      </c>
      <c r="AE14">
        <v>14</v>
      </c>
      <c r="AF14"/>
      <c r="AG14"/>
      <c r="AH14"/>
      <c r="AI14"/>
      <c r="AJ14"/>
    </row>
    <row r="15" spans="1:44" ht="15.75" thickBot="1" x14ac:dyDescent="0.3">
      <c r="A15" s="172">
        <v>13</v>
      </c>
      <c r="B15" s="323"/>
      <c r="C15" s="34"/>
      <c r="D15" s="173">
        <v>38</v>
      </c>
      <c r="E15" s="323"/>
      <c r="F15" s="34"/>
      <c r="G15" s="171">
        <v>63</v>
      </c>
      <c r="H15" s="323"/>
      <c r="I15" s="34"/>
      <c r="J15" s="173">
        <v>88</v>
      </c>
      <c r="K15" s="323"/>
      <c r="L15" s="34"/>
      <c r="M15" s="173">
        <v>113</v>
      </c>
      <c r="N15" s="323"/>
      <c r="O15" s="35"/>
      <c r="P15" s="173">
        <v>138</v>
      </c>
      <c r="Q15" s="323"/>
      <c r="R15" s="34"/>
      <c r="S15" s="173">
        <v>163</v>
      </c>
      <c r="T15" s="323"/>
      <c r="U15" s="34"/>
      <c r="V15" s="173">
        <v>188</v>
      </c>
      <c r="W15" s="323"/>
      <c r="X15" s="34"/>
      <c r="Y15" s="173">
        <v>213</v>
      </c>
      <c r="Z15" s="323"/>
      <c r="AA15" s="35"/>
      <c r="AB15" s="173">
        <v>238</v>
      </c>
      <c r="AC15" s="323"/>
      <c r="AD15" t="e">
        <f>IF(#REF!="","",#REF!)</f>
        <v>#REF!</v>
      </c>
      <c r="AE15">
        <v>15</v>
      </c>
      <c r="AF15"/>
      <c r="AG15"/>
      <c r="AH15"/>
      <c r="AI15"/>
      <c r="AJ15"/>
    </row>
    <row r="16" spans="1:44" ht="15.75" thickBot="1" x14ac:dyDescent="0.3">
      <c r="A16" s="170">
        <v>14</v>
      </c>
      <c r="B16" s="323"/>
      <c r="C16" s="34"/>
      <c r="D16" s="171">
        <v>39</v>
      </c>
      <c r="E16" s="323"/>
      <c r="F16" s="34"/>
      <c r="G16" s="171">
        <v>64</v>
      </c>
      <c r="H16" s="323"/>
      <c r="I16" s="34"/>
      <c r="J16" s="171">
        <v>89</v>
      </c>
      <c r="K16" s="323"/>
      <c r="L16" s="34"/>
      <c r="M16" s="171">
        <v>114</v>
      </c>
      <c r="N16" s="323"/>
      <c r="O16" s="35"/>
      <c r="P16" s="171">
        <v>139</v>
      </c>
      <c r="Q16" s="323"/>
      <c r="R16" s="34"/>
      <c r="S16" s="171">
        <v>164</v>
      </c>
      <c r="T16" s="323"/>
      <c r="U16" s="34"/>
      <c r="V16" s="171">
        <v>189</v>
      </c>
      <c r="W16" s="323"/>
      <c r="X16" s="34"/>
      <c r="Y16" s="171">
        <v>214</v>
      </c>
      <c r="Z16" s="323"/>
      <c r="AA16" s="35"/>
      <c r="AB16" s="171">
        <v>239</v>
      </c>
      <c r="AC16" s="323"/>
      <c r="AD16" t="e">
        <f>IF(#REF!="","",#REF!)</f>
        <v>#REF!</v>
      </c>
      <c r="AE16">
        <v>16</v>
      </c>
      <c r="AF16"/>
      <c r="AG16"/>
      <c r="AH16"/>
      <c r="AI16"/>
      <c r="AJ16"/>
    </row>
    <row r="17" spans="1:37" ht="15.75" thickBot="1" x14ac:dyDescent="0.3">
      <c r="A17" s="172">
        <v>15</v>
      </c>
      <c r="B17" s="323"/>
      <c r="C17" s="34"/>
      <c r="D17" s="173">
        <v>40</v>
      </c>
      <c r="E17" s="323"/>
      <c r="F17" s="34"/>
      <c r="G17" s="171">
        <v>65</v>
      </c>
      <c r="H17" s="323"/>
      <c r="I17" s="34"/>
      <c r="J17" s="173">
        <v>90</v>
      </c>
      <c r="K17" s="323"/>
      <c r="L17" s="34"/>
      <c r="M17" s="173">
        <v>115</v>
      </c>
      <c r="N17" s="323"/>
      <c r="O17" s="35"/>
      <c r="P17" s="173">
        <v>140</v>
      </c>
      <c r="Q17" s="323"/>
      <c r="R17" s="34"/>
      <c r="S17" s="173">
        <v>165</v>
      </c>
      <c r="T17" s="323"/>
      <c r="U17" s="34"/>
      <c r="V17" s="173">
        <v>190</v>
      </c>
      <c r="W17" s="323"/>
      <c r="X17" s="34"/>
      <c r="Y17" s="173">
        <v>215</v>
      </c>
      <c r="Z17" s="323"/>
      <c r="AA17" s="35"/>
      <c r="AB17" s="173">
        <v>240</v>
      </c>
      <c r="AC17" s="323"/>
      <c r="AD17" t="e">
        <f>IF(#REF!="","",#REF!)</f>
        <v>#REF!</v>
      </c>
      <c r="AE17">
        <v>17</v>
      </c>
      <c r="AF17"/>
      <c r="AG17"/>
      <c r="AH17" s="295" t="s">
        <v>104</v>
      </c>
      <c r="AI17" s="295"/>
      <c r="AJ17" s="28">
        <v>8395</v>
      </c>
    </row>
    <row r="18" spans="1:37" ht="15.75" thickBot="1" x14ac:dyDescent="0.3">
      <c r="A18" s="170">
        <v>16</v>
      </c>
      <c r="B18" s="323"/>
      <c r="C18" s="34"/>
      <c r="D18" s="171">
        <v>41</v>
      </c>
      <c r="E18" s="323"/>
      <c r="F18" s="34"/>
      <c r="G18" s="171">
        <v>66</v>
      </c>
      <c r="H18" s="323"/>
      <c r="I18" s="34"/>
      <c r="J18" s="171">
        <v>91</v>
      </c>
      <c r="K18" s="323"/>
      <c r="L18" s="34"/>
      <c r="M18" s="171">
        <v>116</v>
      </c>
      <c r="N18" s="323"/>
      <c r="O18" s="35"/>
      <c r="P18" s="171">
        <v>141</v>
      </c>
      <c r="Q18" s="323"/>
      <c r="R18" s="34"/>
      <c r="S18" s="171">
        <v>166</v>
      </c>
      <c r="T18" s="323"/>
      <c r="U18" s="34"/>
      <c r="V18" s="171">
        <v>191</v>
      </c>
      <c r="W18" s="323"/>
      <c r="X18" s="34"/>
      <c r="Y18" s="171">
        <v>216</v>
      </c>
      <c r="Z18" s="323"/>
      <c r="AA18" s="35"/>
      <c r="AB18" s="171">
        <v>241</v>
      </c>
      <c r="AC18" s="323"/>
      <c r="AD18" t="e">
        <f>IF(#REF!="","",#REF!)</f>
        <v>#REF!</v>
      </c>
      <c r="AE18">
        <v>18</v>
      </c>
      <c r="AF18"/>
      <c r="AG18"/>
      <c r="AH18" s="295" t="s">
        <v>172</v>
      </c>
      <c r="AI18" s="295"/>
      <c r="AJ18" s="28">
        <v>4095</v>
      </c>
    </row>
    <row r="19" spans="1:37" ht="15.75" thickBot="1" x14ac:dyDescent="0.3">
      <c r="A19" s="172">
        <v>17</v>
      </c>
      <c r="B19" s="323"/>
      <c r="C19" s="34"/>
      <c r="D19" s="173">
        <v>42</v>
      </c>
      <c r="E19" s="323"/>
      <c r="F19" s="34"/>
      <c r="G19" s="171">
        <v>67</v>
      </c>
      <c r="H19" s="323"/>
      <c r="I19" s="34"/>
      <c r="J19" s="173">
        <v>92</v>
      </c>
      <c r="K19" s="323"/>
      <c r="L19" s="34"/>
      <c r="M19" s="173">
        <v>117</v>
      </c>
      <c r="N19" s="323"/>
      <c r="O19" s="35"/>
      <c r="P19" s="173">
        <v>142</v>
      </c>
      <c r="Q19" s="323"/>
      <c r="R19" s="34"/>
      <c r="S19" s="173">
        <v>167</v>
      </c>
      <c r="T19" s="323"/>
      <c r="U19" s="34"/>
      <c r="V19" s="173">
        <v>192</v>
      </c>
      <c r="W19" s="323"/>
      <c r="X19" s="34"/>
      <c r="Y19" s="173">
        <v>217</v>
      </c>
      <c r="Z19" s="323"/>
      <c r="AA19" s="35"/>
      <c r="AB19" s="173">
        <v>242</v>
      </c>
      <c r="AC19" s="323"/>
      <c r="AD19" t="e">
        <f>IF(#REF!="","",#REF!)</f>
        <v>#REF!</v>
      </c>
      <c r="AE19">
        <v>19</v>
      </c>
      <c r="AF19"/>
      <c r="AG19"/>
      <c r="AH19" s="295" t="s">
        <v>169</v>
      </c>
      <c r="AI19" s="295">
        <v>12490</v>
      </c>
      <c r="AJ19"/>
    </row>
    <row r="20" spans="1:37" ht="15.75" thickBot="1" x14ac:dyDescent="0.3">
      <c r="A20" s="170">
        <v>18</v>
      </c>
      <c r="B20" s="323"/>
      <c r="C20" s="34"/>
      <c r="D20" s="171">
        <v>43</v>
      </c>
      <c r="E20" s="323"/>
      <c r="F20" s="34"/>
      <c r="G20" s="171">
        <v>68</v>
      </c>
      <c r="H20" s="323"/>
      <c r="I20" s="34"/>
      <c r="J20" s="171">
        <v>93</v>
      </c>
      <c r="K20" s="323"/>
      <c r="L20" s="34"/>
      <c r="M20" s="171">
        <v>118</v>
      </c>
      <c r="N20" s="323"/>
      <c r="O20" s="35"/>
      <c r="P20" s="171">
        <v>143</v>
      </c>
      <c r="Q20" s="323"/>
      <c r="R20" s="34"/>
      <c r="S20" s="171">
        <v>168</v>
      </c>
      <c r="T20" s="323"/>
      <c r="U20" s="34"/>
      <c r="V20" s="171">
        <v>193</v>
      </c>
      <c r="W20" s="323"/>
      <c r="X20" s="34"/>
      <c r="Y20" s="171">
        <v>218</v>
      </c>
      <c r="Z20" s="323"/>
      <c r="AA20" s="35"/>
      <c r="AB20" s="171">
        <v>243</v>
      </c>
      <c r="AC20" s="323"/>
      <c r="AD20" t="e">
        <f>IF(#REF!="","",#REF!)</f>
        <v>#REF!</v>
      </c>
      <c r="AE20">
        <v>20</v>
      </c>
      <c r="AF20"/>
      <c r="AG20"/>
      <c r="AH20" s="295" t="s">
        <v>170</v>
      </c>
      <c r="AI20" s="295">
        <v>200</v>
      </c>
      <c r="AJ20"/>
    </row>
    <row r="21" spans="1:37" ht="15.75" thickBot="1" x14ac:dyDescent="0.3">
      <c r="A21" s="172">
        <v>19</v>
      </c>
      <c r="B21" s="323"/>
      <c r="C21" s="34"/>
      <c r="D21" s="173">
        <v>44</v>
      </c>
      <c r="E21" s="323"/>
      <c r="F21" s="34"/>
      <c r="G21" s="171">
        <v>69</v>
      </c>
      <c r="H21" s="323"/>
      <c r="I21" s="34"/>
      <c r="J21" s="173">
        <v>94</v>
      </c>
      <c r="K21" s="323"/>
      <c r="L21" s="34"/>
      <c r="M21" s="173">
        <v>119</v>
      </c>
      <c r="N21" s="323"/>
      <c r="O21" s="35"/>
      <c r="P21" s="173">
        <v>144</v>
      </c>
      <c r="Q21" s="323"/>
      <c r="R21" s="34"/>
      <c r="S21" s="173">
        <v>169</v>
      </c>
      <c r="T21" s="323"/>
      <c r="U21" s="34"/>
      <c r="V21" s="173">
        <v>194</v>
      </c>
      <c r="W21" s="323"/>
      <c r="X21" s="34"/>
      <c r="Y21" s="173">
        <v>219</v>
      </c>
      <c r="Z21" s="323"/>
      <c r="AA21" s="35"/>
      <c r="AB21" s="173">
        <v>244</v>
      </c>
      <c r="AC21" s="323"/>
      <c r="AD21" t="e">
        <f>IF(#REF!="","",#REF!)</f>
        <v>#REF!</v>
      </c>
      <c r="AE21">
        <v>21</v>
      </c>
      <c r="AF21"/>
      <c r="AG21"/>
      <c r="AH21" s="295" t="s">
        <v>173</v>
      </c>
      <c r="AI21" s="295">
        <v>100</v>
      </c>
      <c r="AJ21"/>
    </row>
    <row r="22" spans="1:37" ht="15.75" thickBot="1" x14ac:dyDescent="0.3">
      <c r="A22" s="170">
        <v>20</v>
      </c>
      <c r="B22" s="323"/>
      <c r="C22" s="34"/>
      <c r="D22" s="171">
        <v>45</v>
      </c>
      <c r="E22" s="323"/>
      <c r="F22" s="34"/>
      <c r="G22" s="171">
        <v>70</v>
      </c>
      <c r="H22" s="323"/>
      <c r="I22" s="34"/>
      <c r="J22" s="171">
        <v>95</v>
      </c>
      <c r="K22" s="323"/>
      <c r="L22" s="34"/>
      <c r="M22" s="171">
        <v>120</v>
      </c>
      <c r="N22" s="323"/>
      <c r="O22" s="35"/>
      <c r="P22" s="171">
        <v>145</v>
      </c>
      <c r="Q22" s="323"/>
      <c r="R22" s="34"/>
      <c r="S22" s="171">
        <v>170</v>
      </c>
      <c r="T22" s="323"/>
      <c r="U22" s="34"/>
      <c r="V22" s="171">
        <v>195</v>
      </c>
      <c r="W22" s="323"/>
      <c r="X22" s="34"/>
      <c r="Y22" s="171">
        <v>220</v>
      </c>
      <c r="Z22" s="323"/>
      <c r="AA22" s="35"/>
      <c r="AB22" s="171">
        <v>245</v>
      </c>
      <c r="AC22" s="323"/>
      <c r="AD22" t="e">
        <f>IF(#REF!="","",#REF!)</f>
        <v>#REF!</v>
      </c>
      <c r="AE22">
        <v>22</v>
      </c>
      <c r="AF22"/>
      <c r="AG22"/>
      <c r="AH22" s="295" t="s">
        <v>141</v>
      </c>
      <c r="AI22" s="295">
        <v>8</v>
      </c>
      <c r="AJ22" t="s">
        <v>175</v>
      </c>
    </row>
    <row r="23" spans="1:37" ht="15.75" thickBot="1" x14ac:dyDescent="0.3">
      <c r="A23" s="172">
        <v>21</v>
      </c>
      <c r="B23" s="323"/>
      <c r="C23" s="34"/>
      <c r="D23" s="173">
        <v>46</v>
      </c>
      <c r="E23" s="323"/>
      <c r="F23" s="34"/>
      <c r="G23" s="171">
        <v>71</v>
      </c>
      <c r="H23" s="323"/>
      <c r="I23" s="34"/>
      <c r="J23" s="173">
        <v>96</v>
      </c>
      <c r="K23" s="323"/>
      <c r="L23" s="34"/>
      <c r="M23" s="173">
        <v>121</v>
      </c>
      <c r="N23" s="323"/>
      <c r="O23" s="35"/>
      <c r="P23" s="173">
        <v>146</v>
      </c>
      <c r="Q23" s="323"/>
      <c r="R23" s="34"/>
      <c r="S23" s="173">
        <v>171</v>
      </c>
      <c r="T23" s="323"/>
      <c r="U23" s="34"/>
      <c r="V23" s="173">
        <v>196</v>
      </c>
      <c r="W23" s="323"/>
      <c r="X23" s="34"/>
      <c r="Y23" s="173">
        <v>221</v>
      </c>
      <c r="Z23" s="323"/>
      <c r="AA23" s="35"/>
      <c r="AB23" s="173">
        <v>246</v>
      </c>
      <c r="AC23" s="323"/>
      <c r="AD23" t="e">
        <f>IF(#REF!="","",#REF!)</f>
        <v>#REF!</v>
      </c>
      <c r="AE23">
        <v>23</v>
      </c>
      <c r="AF23"/>
      <c r="AG23"/>
      <c r="AH23" s="295" t="s">
        <v>171</v>
      </c>
      <c r="AI23" s="295">
        <v>100</v>
      </c>
      <c r="AJ23"/>
    </row>
    <row r="24" spans="1:37" ht="16.5" thickBot="1" x14ac:dyDescent="0.3">
      <c r="A24" s="170">
        <v>22</v>
      </c>
      <c r="B24" s="323"/>
      <c r="C24" s="34"/>
      <c r="D24" s="171">
        <v>47</v>
      </c>
      <c r="E24" s="323"/>
      <c r="F24" s="34"/>
      <c r="G24" s="171">
        <v>72</v>
      </c>
      <c r="H24" s="323"/>
      <c r="I24" s="34"/>
      <c r="J24" s="171">
        <v>97</v>
      </c>
      <c r="K24" s="323"/>
      <c r="L24" s="34"/>
      <c r="M24" s="171">
        <v>122</v>
      </c>
      <c r="N24" s="323"/>
      <c r="O24" s="35"/>
      <c r="P24" s="171">
        <v>147</v>
      </c>
      <c r="Q24" s="323"/>
      <c r="R24" s="34"/>
      <c r="S24" s="171">
        <v>172</v>
      </c>
      <c r="T24" s="323"/>
      <c r="U24" s="34"/>
      <c r="V24" s="171">
        <v>197</v>
      </c>
      <c r="W24" s="323"/>
      <c r="X24" s="34"/>
      <c r="Y24" s="171">
        <v>222</v>
      </c>
      <c r="Z24" s="323"/>
      <c r="AA24" s="35"/>
      <c r="AB24" s="171">
        <v>247</v>
      </c>
      <c r="AC24" s="323"/>
      <c r="AD24" t="e">
        <f>IF(#REF!="","",#REF!)</f>
        <v>#REF!</v>
      </c>
      <c r="AE24">
        <v>24</v>
      </c>
      <c r="AF24"/>
      <c r="AG24"/>
      <c r="AH24" s="295" t="s">
        <v>174</v>
      </c>
      <c r="AI24" s="297">
        <v>123</v>
      </c>
      <c r="AJ24" s="167"/>
    </row>
    <row r="25" spans="1:37" ht="16.5" thickBot="1" x14ac:dyDescent="0.3">
      <c r="A25" s="172">
        <v>23</v>
      </c>
      <c r="B25" s="323"/>
      <c r="C25" s="34"/>
      <c r="D25" s="173">
        <v>48</v>
      </c>
      <c r="E25" s="323"/>
      <c r="F25" s="34"/>
      <c r="G25" s="171">
        <v>73</v>
      </c>
      <c r="H25" s="323"/>
      <c r="I25" s="34"/>
      <c r="J25" s="173">
        <v>98</v>
      </c>
      <c r="K25" s="323"/>
      <c r="L25" s="34"/>
      <c r="M25" s="173">
        <v>123</v>
      </c>
      <c r="N25" s="323"/>
      <c r="O25" s="35"/>
      <c r="P25" s="173">
        <v>148</v>
      </c>
      <c r="Q25" s="323"/>
      <c r="R25" s="34"/>
      <c r="S25" s="173">
        <v>173</v>
      </c>
      <c r="T25" s="323"/>
      <c r="U25" s="34"/>
      <c r="V25" s="173">
        <v>198</v>
      </c>
      <c r="W25" s="323"/>
      <c r="X25" s="34"/>
      <c r="Y25" s="173">
        <v>223</v>
      </c>
      <c r="Z25" s="323"/>
      <c r="AA25" s="35"/>
      <c r="AB25" s="173">
        <v>248</v>
      </c>
      <c r="AC25" s="323"/>
      <c r="AD25" t="e">
        <f>IF(#REF!="","",#REF!)</f>
        <v>#REF!</v>
      </c>
      <c r="AE25">
        <v>25</v>
      </c>
      <c r="AF25"/>
      <c r="AG25"/>
      <c r="AH25" s="295" t="s">
        <v>102</v>
      </c>
      <c r="AI25" s="296">
        <f>SUM(AI19:AI24)</f>
        <v>13021</v>
      </c>
      <c r="AJ25"/>
    </row>
    <row r="26" spans="1:37" ht="15.75" thickBot="1" x14ac:dyDescent="0.3">
      <c r="A26" s="170">
        <v>24</v>
      </c>
      <c r="B26" s="323"/>
      <c r="C26" s="34"/>
      <c r="D26" s="171">
        <v>49</v>
      </c>
      <c r="E26" s="323"/>
      <c r="F26" s="34"/>
      <c r="G26" s="171">
        <v>74</v>
      </c>
      <c r="H26" s="323"/>
      <c r="I26" s="34"/>
      <c r="J26" s="171">
        <v>99</v>
      </c>
      <c r="K26" s="323"/>
      <c r="L26" s="34"/>
      <c r="M26" s="171">
        <v>124</v>
      </c>
      <c r="N26" s="323"/>
      <c r="O26" s="35"/>
      <c r="P26" s="171">
        <v>149</v>
      </c>
      <c r="Q26" s="323"/>
      <c r="R26" s="34"/>
      <c r="S26" s="171">
        <v>174</v>
      </c>
      <c r="T26" s="323"/>
      <c r="U26" s="34"/>
      <c r="V26" s="171">
        <v>199</v>
      </c>
      <c r="W26" s="323"/>
      <c r="X26" s="34"/>
      <c r="Y26" s="171">
        <v>224</v>
      </c>
      <c r="Z26" s="323"/>
      <c r="AA26" s="35"/>
      <c r="AB26" s="171">
        <v>249</v>
      </c>
      <c r="AC26" s="323"/>
      <c r="AD26" t="e">
        <f>IF(#REF!="","",#REF!)</f>
        <v>#REF!</v>
      </c>
      <c r="AE26">
        <v>26</v>
      </c>
      <c r="AF26"/>
      <c r="AG26"/>
      <c r="AH26"/>
      <c r="AI26"/>
      <c r="AJ26"/>
    </row>
    <row r="27" spans="1:37" ht="15.75" thickBot="1" x14ac:dyDescent="0.3">
      <c r="A27" s="174">
        <v>25</v>
      </c>
      <c r="B27" s="323"/>
      <c r="C27" s="37"/>
      <c r="D27" s="175">
        <v>50</v>
      </c>
      <c r="E27" s="323"/>
      <c r="F27" s="37"/>
      <c r="G27" s="176">
        <v>75</v>
      </c>
      <c r="H27" s="323"/>
      <c r="I27" s="37"/>
      <c r="J27" s="175">
        <v>100</v>
      </c>
      <c r="K27" s="323"/>
      <c r="L27" s="37"/>
      <c r="M27" s="175">
        <v>125</v>
      </c>
      <c r="N27" s="323"/>
      <c r="O27" s="38"/>
      <c r="P27" s="175">
        <v>150</v>
      </c>
      <c r="Q27" s="323"/>
      <c r="R27" s="37"/>
      <c r="S27" s="175">
        <v>175</v>
      </c>
      <c r="T27" s="323"/>
      <c r="U27" s="37"/>
      <c r="V27" s="175">
        <v>200</v>
      </c>
      <c r="W27" s="323"/>
      <c r="X27" s="37"/>
      <c r="Y27" s="175">
        <v>225</v>
      </c>
      <c r="Z27" s="323"/>
      <c r="AA27" s="38"/>
      <c r="AB27" s="175">
        <v>250</v>
      </c>
      <c r="AC27" s="323"/>
      <c r="AD27" t="e">
        <f>IF(#REF!="","",#REF!)</f>
        <v>#REF!</v>
      </c>
      <c r="AE27">
        <v>27</v>
      </c>
      <c r="AF27"/>
      <c r="AG27"/>
      <c r="AH27"/>
      <c r="AI27"/>
      <c r="AJ27"/>
    </row>
    <row r="28" spans="1:37" ht="7.5" customHeight="1" thickBot="1" x14ac:dyDescent="0.3">
      <c r="A28" s="15"/>
      <c r="B28" s="34"/>
      <c r="C28" s="15"/>
      <c r="D28" s="15"/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/>
      <c r="AD28" t="e">
        <f>IF(#REF!="","",#REF!)</f>
        <v>#REF!</v>
      </c>
      <c r="AE28">
        <v>28</v>
      </c>
      <c r="AF28"/>
      <c r="AG28"/>
      <c r="AH28"/>
      <c r="AI28"/>
      <c r="AJ28"/>
    </row>
    <row r="29" spans="1:37" ht="16.5" thickBot="1" x14ac:dyDescent="0.3">
      <c r="A29" s="17" t="s">
        <v>6</v>
      </c>
      <c r="B29" s="29" t="str">
        <f>IF(SUM(B3:B27)=0,"",SUM(B3:B27))</f>
        <v/>
      </c>
      <c r="C29" s="15"/>
      <c r="D29" s="15"/>
      <c r="E29" s="30" t="str">
        <f>IF(SUM(E3:E27)=0,"",SUM(E3:E27))</f>
        <v/>
      </c>
      <c r="F29" s="15"/>
      <c r="G29" s="15"/>
      <c r="H29" s="30" t="str">
        <f>IF(SUM(H3:H27)=0,"",SUM(H3:H27))</f>
        <v/>
      </c>
      <c r="I29" s="15"/>
      <c r="J29" s="15"/>
      <c r="K29" s="30" t="str">
        <f>IF(SUM(K3:K27)=0,"",SUM(K3:K27))</f>
        <v/>
      </c>
      <c r="L29" s="15"/>
      <c r="M29" s="15"/>
      <c r="N29" s="30" t="str">
        <f>IF(SUM(N3:N27)=0,"",SUM(N3:N27))</f>
        <v/>
      </c>
      <c r="O29" s="15"/>
      <c r="P29" s="15"/>
      <c r="Q29" s="30" t="str">
        <f>IF(SUM(Q3:Q27)=0,"",SUM(Q3:Q27))</f>
        <v/>
      </c>
      <c r="R29" s="15"/>
      <c r="S29" s="15"/>
      <c r="T29" s="30" t="str">
        <f>IF(SUM(T3:T27)=0,"",SUM(T3:T27))</f>
        <v/>
      </c>
      <c r="U29" s="15"/>
      <c r="V29" s="15"/>
      <c r="W29" s="30" t="str">
        <f>IF(SUM(W3:W27)=0,"",SUM(W3:W27))</f>
        <v/>
      </c>
      <c r="X29" s="15"/>
      <c r="Y29" s="15"/>
      <c r="Z29" s="30" t="str">
        <f>IF(SUM(Z3:Z27)=0,"",SUM(Z3:Z27))</f>
        <v/>
      </c>
      <c r="AA29" s="15"/>
      <c r="AB29" s="15"/>
      <c r="AC29" s="30" t="str">
        <f>IF(SUM(AC3:AC27)=0,"",SUM(AC3:AC27))</f>
        <v/>
      </c>
      <c r="AD29" t="e">
        <f>IF(#REF!="","",#REF!)</f>
        <v>#REF!</v>
      </c>
      <c r="AE29">
        <v>29</v>
      </c>
      <c r="AF29"/>
      <c r="AG29"/>
      <c r="AH29"/>
      <c r="AI29"/>
      <c r="AJ29"/>
    </row>
    <row r="30" spans="1:37" ht="16.5" thickBot="1" x14ac:dyDescent="0.3">
      <c r="A30" s="18"/>
      <c r="B30" s="28"/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 s="16"/>
      <c r="R30"/>
      <c r="S30"/>
      <c r="T30" s="16"/>
      <c r="U30"/>
      <c r="V30"/>
      <c r="W30" s="16"/>
      <c r="X30"/>
      <c r="Y30"/>
      <c r="Z30" s="16"/>
      <c r="AA30"/>
      <c r="AB30"/>
      <c r="AC30"/>
      <c r="AD30" t="e">
        <f>IF(#REF!="","",#REF!)</f>
        <v>#REF!</v>
      </c>
      <c r="AE30">
        <v>30</v>
      </c>
      <c r="AF30"/>
      <c r="AG30"/>
      <c r="AH30"/>
      <c r="AI30"/>
      <c r="AJ30"/>
    </row>
    <row r="31" spans="1:37" x14ac:dyDescent="0.25">
      <c r="A31" s="309">
        <f>SUM(B29:AC29)</f>
        <v>0</v>
      </c>
      <c r="B31" s="310"/>
      <c r="C31"/>
      <c r="D31" t="s">
        <v>159</v>
      </c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 t="e">
        <f>IF(#REF!="","",#REF!)</f>
        <v>#REF!</v>
      </c>
      <c r="AE31">
        <v>31</v>
      </c>
      <c r="AF31"/>
      <c r="AG31"/>
      <c r="AH31"/>
      <c r="AI31"/>
      <c r="AJ31"/>
      <c r="AK31" s="162" t="s">
        <v>160</v>
      </c>
    </row>
    <row r="32" spans="1:37" ht="15.75" thickBot="1" x14ac:dyDescent="0.3">
      <c r="A32" s="311"/>
      <c r="B32" s="31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 t="e">
        <f>IF(#REF!="","",#REF!)</f>
        <v>#REF!</v>
      </c>
      <c r="AE32">
        <v>32</v>
      </c>
      <c r="AF32"/>
      <c r="AG32"/>
      <c r="AH32"/>
      <c r="AI32"/>
      <c r="AJ32"/>
    </row>
    <row r="33" spans="3:31" x14ac:dyDescent="0.25">
      <c r="AD33" s="162" t="e">
        <f>IF(#REF!="","",#REF!)</f>
        <v>#REF!</v>
      </c>
      <c r="AE33" s="162">
        <v>33</v>
      </c>
    </row>
    <row r="34" spans="3:31" x14ac:dyDescent="0.25">
      <c r="C34" s="162">
        <v>50</v>
      </c>
      <c r="AD34" s="162" t="e">
        <f>IF(#REF!="","",#REF!)</f>
        <v>#REF!</v>
      </c>
      <c r="AE34" s="162">
        <v>34</v>
      </c>
    </row>
    <row r="35" spans="3:31" x14ac:dyDescent="0.25">
      <c r="C35" s="162">
        <v>50</v>
      </c>
      <c r="AD35" s="162" t="e">
        <f>IF(#REF!="","",#REF!)</f>
        <v>#REF!</v>
      </c>
      <c r="AE35" s="162">
        <v>35</v>
      </c>
    </row>
    <row r="36" spans="3:31" x14ac:dyDescent="0.25">
      <c r="C36" s="162">
        <v>155</v>
      </c>
      <c r="AD36" s="162" t="e">
        <f>IF(#REF!="","",#REF!)</f>
        <v>#REF!</v>
      </c>
      <c r="AE36" s="162">
        <v>36</v>
      </c>
    </row>
    <row r="37" spans="3:31" x14ac:dyDescent="0.25">
      <c r="C37" s="162">
        <v>50</v>
      </c>
      <c r="AD37" s="162" t="e">
        <f>IF(#REF!="","",#REF!)</f>
        <v>#REF!</v>
      </c>
      <c r="AE37" s="162">
        <v>37</v>
      </c>
    </row>
    <row r="38" spans="3:31" x14ac:dyDescent="0.25">
      <c r="C38" s="162">
        <v>100</v>
      </c>
      <c r="AD38" s="162" t="e">
        <f>IF(#REF!="","",#REF!)</f>
        <v>#REF!</v>
      </c>
      <c r="AE38" s="162">
        <v>38</v>
      </c>
    </row>
    <row r="39" spans="3:31" x14ac:dyDescent="0.25">
      <c r="AD39" s="162" t="e">
        <f>IF(#REF!="","",#REF!)</f>
        <v>#REF!</v>
      </c>
      <c r="AE39" s="162">
        <v>39</v>
      </c>
    </row>
    <row r="40" spans="3:31" x14ac:dyDescent="0.25">
      <c r="C40" s="162">
        <v>100</v>
      </c>
      <c r="AD40" s="162" t="e">
        <f>IF(#REF!="","",#REF!)</f>
        <v>#REF!</v>
      </c>
      <c r="AE40" s="162">
        <v>40</v>
      </c>
    </row>
    <row r="41" spans="3:31" x14ac:dyDescent="0.25">
      <c r="AD41" s="162" t="e">
        <f>IF(#REF!="","",#REF!)</f>
        <v>#REF!</v>
      </c>
      <c r="AE41" s="162">
        <v>41</v>
      </c>
    </row>
    <row r="42" spans="3:31" x14ac:dyDescent="0.25">
      <c r="C42" s="162">
        <v>50</v>
      </c>
      <c r="AD42" s="162" t="e">
        <f>IF(#REF!="","",#REF!)</f>
        <v>#REF!</v>
      </c>
      <c r="AE42" s="162">
        <v>42</v>
      </c>
    </row>
    <row r="43" spans="3:31" x14ac:dyDescent="0.25">
      <c r="C43" s="162">
        <v>217</v>
      </c>
      <c r="AD43" s="162" t="e">
        <f>IF(#REF!="","",#REF!)</f>
        <v>#REF!</v>
      </c>
      <c r="AE43" s="162">
        <v>43</v>
      </c>
    </row>
    <row r="44" spans="3:31" x14ac:dyDescent="0.25">
      <c r="C44" s="162">
        <v>40</v>
      </c>
      <c r="AD44" s="162" t="e">
        <f>IF(#REF!="","",#REF!)</f>
        <v>#REF!</v>
      </c>
      <c r="AE44" s="162">
        <v>44</v>
      </c>
    </row>
    <row r="45" spans="3:31" x14ac:dyDescent="0.25">
      <c r="C45" s="162">
        <v>218</v>
      </c>
      <c r="AD45" s="162" t="e">
        <f>IF(#REF!="","",#REF!)</f>
        <v>#REF!</v>
      </c>
      <c r="AE45" s="162">
        <v>45</v>
      </c>
    </row>
    <row r="46" spans="3:31" x14ac:dyDescent="0.25">
      <c r="C46" s="162">
        <v>20</v>
      </c>
      <c r="AD46" s="162" t="e">
        <f>IF(#REF!="","",#REF!)</f>
        <v>#REF!</v>
      </c>
      <c r="AE46" s="162">
        <v>46</v>
      </c>
    </row>
    <row r="47" spans="3:31" x14ac:dyDescent="0.25">
      <c r="C47" s="162">
        <v>219</v>
      </c>
      <c r="AD47" s="162" t="e">
        <f>IF(#REF!="","",#REF!)</f>
        <v>#REF!</v>
      </c>
      <c r="AE47" s="162">
        <v>47</v>
      </c>
    </row>
    <row r="48" spans="3:31" x14ac:dyDescent="0.25">
      <c r="C48" s="162">
        <v>2</v>
      </c>
      <c r="AD48" s="162" t="e">
        <f>IF(#REF!="","",#REF!)</f>
        <v>#REF!</v>
      </c>
      <c r="AE48" s="162">
        <v>48</v>
      </c>
    </row>
    <row r="49" spans="3:31" x14ac:dyDescent="0.25">
      <c r="C49" s="162">
        <v>123</v>
      </c>
      <c r="AD49" s="162" t="e">
        <f>IF(#REF!="","",#REF!)</f>
        <v>#REF!</v>
      </c>
      <c r="AE49" s="162">
        <v>49</v>
      </c>
    </row>
    <row r="50" spans="3:31" x14ac:dyDescent="0.25">
      <c r="C50" s="162">
        <v>50</v>
      </c>
      <c r="AD50" s="162" t="e">
        <f>IF(#REF!="","",#REF!)</f>
        <v>#REF!</v>
      </c>
      <c r="AE50" s="162">
        <v>50</v>
      </c>
    </row>
    <row r="51" spans="3:31" x14ac:dyDescent="0.25">
      <c r="C51" s="162">
        <v>124</v>
      </c>
      <c r="AD51" s="162" t="e">
        <f>IF(#REF!="","",#REF!)</f>
        <v>#REF!</v>
      </c>
      <c r="AE51" s="162">
        <v>51</v>
      </c>
    </row>
    <row r="52" spans="3:31" x14ac:dyDescent="0.25">
      <c r="C52" s="162">
        <v>20</v>
      </c>
      <c r="AD52" s="162" t="e">
        <f>IF(#REF!="","",#REF!)</f>
        <v>#REF!</v>
      </c>
      <c r="AE52" s="162">
        <v>52</v>
      </c>
    </row>
    <row r="53" spans="3:31" x14ac:dyDescent="0.25">
      <c r="C53" s="162">
        <v>125</v>
      </c>
      <c r="AD53" s="162" t="e">
        <f>IF(#REF!="","",#REF!)</f>
        <v>#REF!</v>
      </c>
      <c r="AE53" s="162">
        <v>53</v>
      </c>
    </row>
    <row r="54" spans="3:31" x14ac:dyDescent="0.25">
      <c r="C54" s="162">
        <v>20</v>
      </c>
      <c r="AD54" s="162" t="e">
        <f>IF(#REF!="","",#REF!)</f>
        <v>#REF!</v>
      </c>
      <c r="AE54" s="162">
        <v>54</v>
      </c>
    </row>
    <row r="55" spans="3:31" x14ac:dyDescent="0.25">
      <c r="C55" s="162">
        <v>113</v>
      </c>
      <c r="AD55" s="162" t="e">
        <f>IF(#REF!="","",#REF!)</f>
        <v>#REF!</v>
      </c>
      <c r="AE55" s="162">
        <v>55</v>
      </c>
    </row>
    <row r="56" spans="3:31" x14ac:dyDescent="0.25">
      <c r="AD56" s="162" t="e">
        <f>IF(#REF!="","",#REF!)</f>
        <v>#REF!</v>
      </c>
      <c r="AE56" s="162">
        <v>56</v>
      </c>
    </row>
    <row r="57" spans="3:31" x14ac:dyDescent="0.25">
      <c r="AD57" s="162" t="e">
        <f>IF(#REF!="","",#REF!)</f>
        <v>#REF!</v>
      </c>
      <c r="AE57" s="162">
        <v>57</v>
      </c>
    </row>
    <row r="58" spans="3:31" x14ac:dyDescent="0.25">
      <c r="AD58" s="162" t="e">
        <f>IF(#REF!="","",#REF!)</f>
        <v>#REF!</v>
      </c>
      <c r="AE58" s="162">
        <v>58</v>
      </c>
    </row>
    <row r="59" spans="3:31" x14ac:dyDescent="0.25">
      <c r="AD59" s="162" t="e">
        <f>IF(#REF!="","",#REF!)</f>
        <v>#REF!</v>
      </c>
      <c r="AE59" s="162">
        <v>59</v>
      </c>
    </row>
    <row r="60" spans="3:31" x14ac:dyDescent="0.25">
      <c r="AD60" s="162" t="e">
        <f>IF(#REF!="","",#REF!)</f>
        <v>#REF!</v>
      </c>
      <c r="AE60" s="162">
        <v>60</v>
      </c>
    </row>
    <row r="61" spans="3:31" x14ac:dyDescent="0.25">
      <c r="AD61" s="162" t="e">
        <f>IF(#REF!="","",#REF!)</f>
        <v>#REF!</v>
      </c>
      <c r="AE61" s="162">
        <v>61</v>
      </c>
    </row>
    <row r="62" spans="3:31" x14ac:dyDescent="0.25">
      <c r="AD62" s="162" t="e">
        <f>IF(#REF!="","",#REF!)</f>
        <v>#REF!</v>
      </c>
      <c r="AE62" s="162">
        <v>62</v>
      </c>
    </row>
    <row r="63" spans="3:31" x14ac:dyDescent="0.25">
      <c r="AD63" s="162" t="e">
        <f>IF(#REF!="","",#REF!)</f>
        <v>#REF!</v>
      </c>
      <c r="AE63" s="162">
        <v>63</v>
      </c>
    </row>
    <row r="64" spans="3:31" x14ac:dyDescent="0.25">
      <c r="AD64" s="162" t="e">
        <f>IF(#REF!="","",#REF!)</f>
        <v>#REF!</v>
      </c>
      <c r="AE64" s="162">
        <v>64</v>
      </c>
    </row>
    <row r="65" spans="30:31" x14ac:dyDescent="0.25">
      <c r="AD65" s="162" t="e">
        <f>IF(#REF!="","",#REF!)</f>
        <v>#REF!</v>
      </c>
      <c r="AE65" s="162">
        <v>65</v>
      </c>
    </row>
    <row r="66" spans="30:31" x14ac:dyDescent="0.25">
      <c r="AD66" s="162" t="e">
        <f>IF(#REF!="","",#REF!)</f>
        <v>#REF!</v>
      </c>
      <c r="AE66" s="162">
        <v>66</v>
      </c>
    </row>
    <row r="67" spans="30:31" x14ac:dyDescent="0.25">
      <c r="AD67" s="162" t="e">
        <f>IF(#REF!="","",#REF!)</f>
        <v>#REF!</v>
      </c>
      <c r="AE67" s="162">
        <v>67</v>
      </c>
    </row>
    <row r="68" spans="30:31" x14ac:dyDescent="0.25">
      <c r="AD68" s="162" t="e">
        <f>IF(#REF!="","",#REF!)</f>
        <v>#REF!</v>
      </c>
      <c r="AE68" s="162">
        <v>68</v>
      </c>
    </row>
    <row r="69" spans="30:31" x14ac:dyDescent="0.25">
      <c r="AD69" s="162" t="e">
        <f>IF(#REF!="","",#REF!)</f>
        <v>#REF!</v>
      </c>
      <c r="AE69" s="162">
        <v>69</v>
      </c>
    </row>
    <row r="70" spans="30:31" x14ac:dyDescent="0.25">
      <c r="AD70" s="162" t="e">
        <f>IF(#REF!="","",#REF!)</f>
        <v>#REF!</v>
      </c>
      <c r="AE70" s="162">
        <v>70</v>
      </c>
    </row>
    <row r="71" spans="30:31" x14ac:dyDescent="0.25">
      <c r="AD71" s="162" t="e">
        <f>IF(#REF!="","",#REF!)</f>
        <v>#REF!</v>
      </c>
      <c r="AE71" s="162">
        <v>71</v>
      </c>
    </row>
    <row r="72" spans="30:31" x14ac:dyDescent="0.25">
      <c r="AD72" s="162" t="e">
        <f>IF(#REF!="","",#REF!)</f>
        <v>#REF!</v>
      </c>
      <c r="AE72" s="162">
        <v>72</v>
      </c>
    </row>
    <row r="73" spans="30:31" x14ac:dyDescent="0.25">
      <c r="AD73" s="162" t="e">
        <f>IF(#REF!="","",#REF!)</f>
        <v>#REF!</v>
      </c>
      <c r="AE73" s="162">
        <v>73</v>
      </c>
    </row>
    <row r="74" spans="30:31" x14ac:dyDescent="0.25">
      <c r="AD74" s="162" t="e">
        <f>IF(#REF!="","",#REF!)</f>
        <v>#REF!</v>
      </c>
      <c r="AE74" s="162">
        <v>74</v>
      </c>
    </row>
    <row r="75" spans="30:31" x14ac:dyDescent="0.25">
      <c r="AD75" s="162" t="e">
        <f>IF(#REF!="","",#REF!)</f>
        <v>#REF!</v>
      </c>
      <c r="AE75" s="162">
        <v>75</v>
      </c>
    </row>
    <row r="76" spans="30:31" x14ac:dyDescent="0.25">
      <c r="AD76" s="162" t="e">
        <f>IF(#REF!="","",#REF!)</f>
        <v>#REF!</v>
      </c>
      <c r="AE76" s="162">
        <v>76</v>
      </c>
    </row>
    <row r="77" spans="30:31" x14ac:dyDescent="0.25">
      <c r="AD77" s="162" t="e">
        <f>IF(#REF!="","",#REF!)</f>
        <v>#REF!</v>
      </c>
      <c r="AE77" s="162">
        <v>77</v>
      </c>
    </row>
    <row r="78" spans="30:31" x14ac:dyDescent="0.25">
      <c r="AD78" s="162" t="e">
        <f>IF(#REF!="","",#REF!)</f>
        <v>#REF!</v>
      </c>
      <c r="AE78" s="162">
        <v>78</v>
      </c>
    </row>
    <row r="79" spans="30:31" x14ac:dyDescent="0.25">
      <c r="AD79" s="162" t="e">
        <f>IF(#REF!="","",#REF!)</f>
        <v>#REF!</v>
      </c>
      <c r="AE79" s="162">
        <v>79</v>
      </c>
    </row>
    <row r="80" spans="30:31" x14ac:dyDescent="0.25">
      <c r="AD80" s="162" t="e">
        <f>IF(#REF!="","",#REF!)</f>
        <v>#REF!</v>
      </c>
      <c r="AE80" s="162">
        <v>80</v>
      </c>
    </row>
    <row r="81" spans="30:31" x14ac:dyDescent="0.25">
      <c r="AD81" s="162" t="e">
        <f>IF(#REF!="","",#REF!)</f>
        <v>#REF!</v>
      </c>
      <c r="AE81" s="162">
        <v>81</v>
      </c>
    </row>
    <row r="82" spans="30:31" x14ac:dyDescent="0.25">
      <c r="AD82" s="162" t="e">
        <f>IF(#REF!="","",#REF!)</f>
        <v>#REF!</v>
      </c>
      <c r="AE82" s="162">
        <v>82</v>
      </c>
    </row>
    <row r="83" spans="30:31" x14ac:dyDescent="0.25">
      <c r="AD83" s="162" t="e">
        <f>IF(#REF!="","",#REF!)</f>
        <v>#REF!</v>
      </c>
      <c r="AE83" s="162">
        <v>83</v>
      </c>
    </row>
    <row r="84" spans="30:31" x14ac:dyDescent="0.25">
      <c r="AD84" s="162" t="e">
        <f>IF(#REF!="","",#REF!)</f>
        <v>#REF!</v>
      </c>
      <c r="AE84" s="162">
        <v>84</v>
      </c>
    </row>
    <row r="85" spans="30:31" x14ac:dyDescent="0.25">
      <c r="AD85" s="162" t="e">
        <f>IF(#REF!="","",#REF!)</f>
        <v>#REF!</v>
      </c>
      <c r="AE85" s="162">
        <v>85</v>
      </c>
    </row>
    <row r="86" spans="30:31" x14ac:dyDescent="0.25">
      <c r="AD86" s="162" t="e">
        <f>IF(#REF!="","",#REF!)</f>
        <v>#REF!</v>
      </c>
      <c r="AE86" s="162">
        <v>86</v>
      </c>
    </row>
    <row r="87" spans="30:31" x14ac:dyDescent="0.25">
      <c r="AD87" s="162" t="e">
        <f>IF(#REF!="","",#REF!)</f>
        <v>#REF!</v>
      </c>
      <c r="AE87" s="162">
        <v>87</v>
      </c>
    </row>
    <row r="88" spans="30:31" x14ac:dyDescent="0.25">
      <c r="AD88" s="162" t="e">
        <f>IF(#REF!="","",#REF!)</f>
        <v>#REF!</v>
      </c>
      <c r="AE88" s="162">
        <v>88</v>
      </c>
    </row>
    <row r="89" spans="30:31" x14ac:dyDescent="0.25">
      <c r="AD89" s="162" t="e">
        <f>IF(#REF!="","",#REF!)</f>
        <v>#REF!</v>
      </c>
      <c r="AE89" s="162">
        <v>89</v>
      </c>
    </row>
    <row r="90" spans="30:31" x14ac:dyDescent="0.25">
      <c r="AD90" s="162" t="e">
        <f>IF(#REF!="","",#REF!)</f>
        <v>#REF!</v>
      </c>
      <c r="AE90" s="162">
        <v>90</v>
      </c>
    </row>
    <row r="91" spans="30:31" x14ac:dyDescent="0.25">
      <c r="AD91" s="162" t="e">
        <f>IF(#REF!="","",#REF!)</f>
        <v>#REF!</v>
      </c>
      <c r="AE91" s="162">
        <v>91</v>
      </c>
    </row>
    <row r="92" spans="30:31" x14ac:dyDescent="0.25">
      <c r="AD92" s="162" t="e">
        <f>IF(#REF!="","",#REF!)</f>
        <v>#REF!</v>
      </c>
      <c r="AE92" s="162">
        <v>92</v>
      </c>
    </row>
    <row r="93" spans="30:31" x14ac:dyDescent="0.25">
      <c r="AD93" s="162" t="e">
        <f>IF(#REF!="","",#REF!)</f>
        <v>#REF!</v>
      </c>
      <c r="AE93" s="162">
        <v>93</v>
      </c>
    </row>
    <row r="94" spans="30:31" x14ac:dyDescent="0.25">
      <c r="AD94" s="162" t="e">
        <f>IF(#REF!="","",#REF!)</f>
        <v>#REF!</v>
      </c>
      <c r="AE94" s="162">
        <v>94</v>
      </c>
    </row>
    <row r="95" spans="30:31" x14ac:dyDescent="0.25">
      <c r="AD95" s="162" t="e">
        <f>IF(#REF!="","",#REF!)</f>
        <v>#REF!</v>
      </c>
      <c r="AE95" s="162">
        <v>95</v>
      </c>
    </row>
    <row r="96" spans="30:31" x14ac:dyDescent="0.25">
      <c r="AD96" s="162" t="e">
        <f>IF(#REF!="","",#REF!)</f>
        <v>#REF!</v>
      </c>
      <c r="AE96" s="162">
        <v>96</v>
      </c>
    </row>
    <row r="97" spans="30:31" x14ac:dyDescent="0.25">
      <c r="AD97" s="162" t="e">
        <f>IF(#REF!="","",#REF!)</f>
        <v>#REF!</v>
      </c>
      <c r="AE97" s="162">
        <v>97</v>
      </c>
    </row>
    <row r="98" spans="30:31" x14ac:dyDescent="0.25">
      <c r="AD98" s="162" t="e">
        <f>IF(#REF!="","",#REF!)</f>
        <v>#REF!</v>
      </c>
      <c r="AE98" s="162">
        <v>98</v>
      </c>
    </row>
    <row r="99" spans="30:31" x14ac:dyDescent="0.25">
      <c r="AD99" s="162" t="e">
        <f>IF(#REF!="","",#REF!)</f>
        <v>#REF!</v>
      </c>
      <c r="AE99" s="162">
        <v>99</v>
      </c>
    </row>
    <row r="100" spans="30:31" x14ac:dyDescent="0.25">
      <c r="AD100" s="162" t="e">
        <f>IF(#REF!="","",#REF!)</f>
        <v>#REF!</v>
      </c>
      <c r="AE100" s="162">
        <v>100</v>
      </c>
    </row>
    <row r="101" spans="30:31" x14ac:dyDescent="0.25">
      <c r="AD101" s="162" t="e">
        <f>IF(#REF!="","",#REF!)</f>
        <v>#REF!</v>
      </c>
      <c r="AE101" s="162">
        <v>101</v>
      </c>
    </row>
    <row r="102" spans="30:31" x14ac:dyDescent="0.25">
      <c r="AD102" s="162" t="e">
        <f>IF(#REF!="","",#REF!)</f>
        <v>#REF!</v>
      </c>
      <c r="AE102" s="162">
        <v>102</v>
      </c>
    </row>
    <row r="103" spans="30:31" x14ac:dyDescent="0.25">
      <c r="AD103" s="162" t="e">
        <f>IF(#REF!="","",#REF!)</f>
        <v>#REF!</v>
      </c>
      <c r="AE103" s="162">
        <v>103</v>
      </c>
    </row>
    <row r="104" spans="30:31" x14ac:dyDescent="0.25">
      <c r="AD104" s="162" t="e">
        <f>IF(#REF!="","",#REF!)</f>
        <v>#REF!</v>
      </c>
      <c r="AE104" s="162">
        <v>104</v>
      </c>
    </row>
    <row r="105" spans="30:31" x14ac:dyDescent="0.25">
      <c r="AD105" s="162" t="e">
        <f>IF(#REF!="","",#REF!)</f>
        <v>#REF!</v>
      </c>
      <c r="AE105" s="162">
        <v>105</v>
      </c>
    </row>
    <row r="106" spans="30:31" x14ac:dyDescent="0.25">
      <c r="AD106" s="162" t="e">
        <f>IF(#REF!="","",#REF!)</f>
        <v>#REF!</v>
      </c>
      <c r="AE106" s="162">
        <v>106</v>
      </c>
    </row>
    <row r="107" spans="30:31" x14ac:dyDescent="0.25">
      <c r="AD107" s="162" t="e">
        <f>IF(#REF!="","",#REF!)</f>
        <v>#REF!</v>
      </c>
      <c r="AE107" s="162">
        <v>107</v>
      </c>
    </row>
    <row r="108" spans="30:31" x14ac:dyDescent="0.25">
      <c r="AD108" s="162" t="e">
        <f>IF(#REF!="","",#REF!)</f>
        <v>#REF!</v>
      </c>
      <c r="AE108" s="162">
        <v>108</v>
      </c>
    </row>
    <row r="109" spans="30:31" x14ac:dyDescent="0.25">
      <c r="AD109" s="162" t="e">
        <f>IF(#REF!="","",#REF!)</f>
        <v>#REF!</v>
      </c>
      <c r="AE109" s="162">
        <v>109</v>
      </c>
    </row>
    <row r="110" spans="30:31" x14ac:dyDescent="0.25">
      <c r="AD110" s="162" t="e">
        <f>IF(#REF!="","",#REF!)</f>
        <v>#REF!</v>
      </c>
      <c r="AE110" s="162">
        <v>110</v>
      </c>
    </row>
    <row r="111" spans="30:31" x14ac:dyDescent="0.25">
      <c r="AD111" s="162" t="e">
        <f>IF(#REF!="","",#REF!)</f>
        <v>#REF!</v>
      </c>
      <c r="AE111" s="162">
        <v>111</v>
      </c>
    </row>
    <row r="112" spans="30:31" x14ac:dyDescent="0.25">
      <c r="AD112" s="162" t="e">
        <f>IF(#REF!="","",#REF!)</f>
        <v>#REF!</v>
      </c>
      <c r="AE112" s="162">
        <v>112</v>
      </c>
    </row>
    <row r="113" spans="30:31" x14ac:dyDescent="0.25">
      <c r="AD113" s="162" t="e">
        <f>IF(#REF!="","",#REF!)</f>
        <v>#REF!</v>
      </c>
      <c r="AE113" s="162">
        <v>113</v>
      </c>
    </row>
    <row r="114" spans="30:31" x14ac:dyDescent="0.25">
      <c r="AD114" s="162" t="e">
        <f>IF(#REF!="","",#REF!)</f>
        <v>#REF!</v>
      </c>
      <c r="AE114" s="162">
        <v>114</v>
      </c>
    </row>
    <row r="115" spans="30:31" x14ac:dyDescent="0.25">
      <c r="AD115" s="162" t="e">
        <f>IF(#REF!="","",#REF!)</f>
        <v>#REF!</v>
      </c>
      <c r="AE115" s="162">
        <v>115</v>
      </c>
    </row>
    <row r="116" spans="30:31" x14ac:dyDescent="0.25">
      <c r="AD116" s="162" t="e">
        <f>IF(#REF!="","",#REF!)</f>
        <v>#REF!</v>
      </c>
      <c r="AE116" s="162">
        <v>116</v>
      </c>
    </row>
    <row r="117" spans="30:31" x14ac:dyDescent="0.25">
      <c r="AD117" s="162" t="e">
        <f>IF(#REF!="","",#REF!)</f>
        <v>#REF!</v>
      </c>
      <c r="AE117" s="162">
        <v>117</v>
      </c>
    </row>
    <row r="118" spans="30:31" x14ac:dyDescent="0.25">
      <c r="AD118" s="162" t="e">
        <f>IF(#REF!="","",#REF!)</f>
        <v>#REF!</v>
      </c>
      <c r="AE118" s="162">
        <v>118</v>
      </c>
    </row>
    <row r="119" spans="30:31" x14ac:dyDescent="0.25">
      <c r="AD119" s="162" t="e">
        <f>IF(#REF!="","",#REF!)</f>
        <v>#REF!</v>
      </c>
      <c r="AE119" s="162">
        <v>119</v>
      </c>
    </row>
    <row r="120" spans="30:31" x14ac:dyDescent="0.25">
      <c r="AD120" s="162" t="e">
        <f>IF(#REF!="","",#REF!)</f>
        <v>#REF!</v>
      </c>
      <c r="AE120" s="162">
        <v>120</v>
      </c>
    </row>
    <row r="121" spans="30:31" x14ac:dyDescent="0.25">
      <c r="AD121" s="162" t="e">
        <f>IF(#REF!="","",#REF!)</f>
        <v>#REF!</v>
      </c>
      <c r="AE121" s="162">
        <v>121</v>
      </c>
    </row>
    <row r="122" spans="30:31" x14ac:dyDescent="0.25">
      <c r="AD122" s="162" t="e">
        <f>IF(#REF!="","",#REF!)</f>
        <v>#REF!</v>
      </c>
      <c r="AE122" s="162">
        <v>122</v>
      </c>
    </row>
    <row r="123" spans="30:31" x14ac:dyDescent="0.25">
      <c r="AD123" s="162" t="e">
        <f>IF(#REF!="","",#REF!)</f>
        <v>#REF!</v>
      </c>
      <c r="AE123" s="162">
        <v>123</v>
      </c>
    </row>
    <row r="124" spans="30:31" x14ac:dyDescent="0.25">
      <c r="AD124" s="162" t="e">
        <f>IF(#REF!="","",#REF!)</f>
        <v>#REF!</v>
      </c>
      <c r="AE124" s="162">
        <v>124</v>
      </c>
    </row>
    <row r="125" spans="30:31" x14ac:dyDescent="0.25">
      <c r="AD125" s="162" t="e">
        <f>IF(#REF!="","",#REF!)</f>
        <v>#REF!</v>
      </c>
      <c r="AE125" s="162">
        <v>125</v>
      </c>
    </row>
    <row r="126" spans="30:31" x14ac:dyDescent="0.25">
      <c r="AD126" s="162" t="e">
        <f>IF(#REF!="","",#REF!)</f>
        <v>#REF!</v>
      </c>
      <c r="AE126" s="162">
        <v>126</v>
      </c>
    </row>
    <row r="127" spans="30:31" x14ac:dyDescent="0.25">
      <c r="AD127" s="162" t="e">
        <f>IF(#REF!="","",#REF!)</f>
        <v>#REF!</v>
      </c>
      <c r="AE127" s="162">
        <v>127</v>
      </c>
    </row>
    <row r="128" spans="30:31" x14ac:dyDescent="0.25">
      <c r="AD128" s="162" t="e">
        <f>IF(#REF!="","",#REF!)</f>
        <v>#REF!</v>
      </c>
      <c r="AE128" s="162">
        <v>128</v>
      </c>
    </row>
    <row r="129" spans="30:31" x14ac:dyDescent="0.25">
      <c r="AD129" s="162" t="e">
        <f>IF(#REF!="","",#REF!)</f>
        <v>#REF!</v>
      </c>
      <c r="AE129" s="162">
        <v>129</v>
      </c>
    </row>
    <row r="130" spans="30:31" x14ac:dyDescent="0.25">
      <c r="AD130" s="162" t="e">
        <f>IF(#REF!="","",#REF!)</f>
        <v>#REF!</v>
      </c>
      <c r="AE130" s="162">
        <v>130</v>
      </c>
    </row>
    <row r="131" spans="30:31" x14ac:dyDescent="0.25">
      <c r="AD131" s="162" t="e">
        <f>IF(#REF!="","",#REF!)</f>
        <v>#REF!</v>
      </c>
      <c r="AE131" s="162">
        <v>131</v>
      </c>
    </row>
    <row r="132" spans="30:31" x14ac:dyDescent="0.25">
      <c r="AD132" s="162" t="e">
        <f>IF(#REF!="","",#REF!)</f>
        <v>#REF!</v>
      </c>
      <c r="AE132" s="162">
        <v>132</v>
      </c>
    </row>
    <row r="133" spans="30:31" x14ac:dyDescent="0.25">
      <c r="AD133" s="162" t="e">
        <f>IF(#REF!="","",#REF!)</f>
        <v>#REF!</v>
      </c>
      <c r="AE133" s="162">
        <v>133</v>
      </c>
    </row>
    <row r="134" spans="30:31" x14ac:dyDescent="0.25">
      <c r="AD134" s="162" t="e">
        <f>IF(#REF!="","",#REF!)</f>
        <v>#REF!</v>
      </c>
      <c r="AE134" s="162">
        <v>134</v>
      </c>
    </row>
    <row r="135" spans="30:31" x14ac:dyDescent="0.25">
      <c r="AD135" s="162" t="e">
        <f>IF(#REF!="","",#REF!)</f>
        <v>#REF!</v>
      </c>
      <c r="AE135" s="162">
        <v>135</v>
      </c>
    </row>
    <row r="136" spans="30:31" x14ac:dyDescent="0.25">
      <c r="AD136" s="162" t="e">
        <f>IF(#REF!="","",#REF!)</f>
        <v>#REF!</v>
      </c>
      <c r="AE136" s="162">
        <v>136</v>
      </c>
    </row>
    <row r="137" spans="30:31" x14ac:dyDescent="0.25">
      <c r="AD137" s="162" t="e">
        <f>IF(#REF!="","",#REF!)</f>
        <v>#REF!</v>
      </c>
      <c r="AE137" s="162">
        <v>137</v>
      </c>
    </row>
    <row r="138" spans="30:31" x14ac:dyDescent="0.25">
      <c r="AD138" s="162" t="e">
        <f>IF(#REF!="","",#REF!)</f>
        <v>#REF!</v>
      </c>
      <c r="AE138" s="162">
        <v>138</v>
      </c>
    </row>
    <row r="139" spans="30:31" x14ac:dyDescent="0.25">
      <c r="AD139" s="162" t="e">
        <f>IF(#REF!="","",#REF!)</f>
        <v>#REF!</v>
      </c>
      <c r="AE139" s="162">
        <v>139</v>
      </c>
    </row>
    <row r="140" spans="30:31" x14ac:dyDescent="0.25">
      <c r="AD140" s="162" t="e">
        <f>IF(#REF!="","",#REF!)</f>
        <v>#REF!</v>
      </c>
      <c r="AE140" s="162">
        <v>140</v>
      </c>
    </row>
    <row r="141" spans="30:31" x14ac:dyDescent="0.25">
      <c r="AD141" s="162" t="e">
        <f>IF(#REF!="","",#REF!)</f>
        <v>#REF!</v>
      </c>
      <c r="AE141" s="162">
        <v>141</v>
      </c>
    </row>
    <row r="142" spans="30:31" x14ac:dyDescent="0.25">
      <c r="AD142" s="162" t="e">
        <f>IF(#REF!="","",#REF!)</f>
        <v>#REF!</v>
      </c>
      <c r="AE142" s="162">
        <v>142</v>
      </c>
    </row>
    <row r="143" spans="30:31" x14ac:dyDescent="0.25">
      <c r="AD143" s="162" t="e">
        <f>IF(#REF!="","",#REF!)</f>
        <v>#REF!</v>
      </c>
      <c r="AE143" s="162">
        <v>143</v>
      </c>
    </row>
    <row r="144" spans="30:31" x14ac:dyDescent="0.25">
      <c r="AD144" s="162" t="e">
        <f>IF(#REF!="","",#REF!)</f>
        <v>#REF!</v>
      </c>
      <c r="AE144" s="162">
        <v>144</v>
      </c>
    </row>
    <row r="145" spans="30:31" x14ac:dyDescent="0.25">
      <c r="AD145" s="162" t="e">
        <f>IF(#REF!="","",#REF!)</f>
        <v>#REF!</v>
      </c>
      <c r="AE145" s="162">
        <v>145</v>
      </c>
    </row>
    <row r="146" spans="30:31" x14ac:dyDescent="0.25">
      <c r="AD146" s="162" t="e">
        <f>IF(#REF!="","",#REF!)</f>
        <v>#REF!</v>
      </c>
      <c r="AE146" s="162">
        <v>146</v>
      </c>
    </row>
    <row r="147" spans="30:31" x14ac:dyDescent="0.25">
      <c r="AD147" s="162" t="e">
        <f>IF(#REF!="","",#REF!)</f>
        <v>#REF!</v>
      </c>
      <c r="AE147" s="162">
        <v>147</v>
      </c>
    </row>
    <row r="148" spans="30:31" x14ac:dyDescent="0.25">
      <c r="AD148" s="162" t="e">
        <f>IF(#REF!="","",#REF!)</f>
        <v>#REF!</v>
      </c>
      <c r="AE148" s="162">
        <v>148</v>
      </c>
    </row>
    <row r="149" spans="30:31" x14ac:dyDescent="0.25">
      <c r="AD149" s="162" t="e">
        <f>IF(#REF!="","",#REF!)</f>
        <v>#REF!</v>
      </c>
      <c r="AE149" s="162">
        <v>149</v>
      </c>
    </row>
    <row r="150" spans="30:31" x14ac:dyDescent="0.25">
      <c r="AD150" s="162" t="e">
        <f>IF(#REF!="","",#REF!)</f>
        <v>#REF!</v>
      </c>
      <c r="AE150" s="162">
        <v>150</v>
      </c>
    </row>
    <row r="151" spans="30:31" x14ac:dyDescent="0.25">
      <c r="AD151" s="162" t="e">
        <f>IF(#REF!="","",#REF!)</f>
        <v>#REF!</v>
      </c>
      <c r="AE151" s="162">
        <v>151</v>
      </c>
    </row>
    <row r="152" spans="30:31" x14ac:dyDescent="0.25">
      <c r="AD152" s="162" t="e">
        <f>IF(#REF!="","",#REF!)</f>
        <v>#REF!</v>
      </c>
      <c r="AE152" s="162">
        <v>152</v>
      </c>
    </row>
    <row r="153" spans="30:31" x14ac:dyDescent="0.25">
      <c r="AD153" s="162" t="e">
        <f>IF(#REF!="","",#REF!)</f>
        <v>#REF!</v>
      </c>
      <c r="AE153" s="162">
        <v>153</v>
      </c>
    </row>
    <row r="154" spans="30:31" x14ac:dyDescent="0.25">
      <c r="AD154" s="162" t="e">
        <f>IF(#REF!="","",#REF!)</f>
        <v>#REF!</v>
      </c>
      <c r="AE154" s="162">
        <v>154</v>
      </c>
    </row>
    <row r="155" spans="30:31" x14ac:dyDescent="0.25">
      <c r="AD155" s="162" t="e">
        <f>IF(#REF!="","",#REF!)</f>
        <v>#REF!</v>
      </c>
      <c r="AE155" s="162">
        <v>155</v>
      </c>
    </row>
    <row r="156" spans="30:31" x14ac:dyDescent="0.25">
      <c r="AD156" s="162" t="e">
        <f>IF(#REF!="","",#REF!)</f>
        <v>#REF!</v>
      </c>
      <c r="AE156" s="162">
        <v>156</v>
      </c>
    </row>
    <row r="157" spans="30:31" x14ac:dyDescent="0.25">
      <c r="AD157" s="162" t="e">
        <f>IF(#REF!="","",#REF!)</f>
        <v>#REF!</v>
      </c>
      <c r="AE157" s="162">
        <v>157</v>
      </c>
    </row>
    <row r="158" spans="30:31" x14ac:dyDescent="0.25">
      <c r="AD158" s="162" t="e">
        <f>IF(#REF!="","",#REF!)</f>
        <v>#REF!</v>
      </c>
      <c r="AE158" s="162">
        <v>158</v>
      </c>
    </row>
    <row r="159" spans="30:31" x14ac:dyDescent="0.25">
      <c r="AD159" s="162" t="e">
        <f>IF(#REF!="","",#REF!)</f>
        <v>#REF!</v>
      </c>
      <c r="AE159" s="162">
        <v>159</v>
      </c>
    </row>
    <row r="160" spans="30:31" x14ac:dyDescent="0.25">
      <c r="AD160" s="162" t="e">
        <f>IF(#REF!="","",#REF!)</f>
        <v>#REF!</v>
      </c>
      <c r="AE160" s="162">
        <v>160</v>
      </c>
    </row>
    <row r="161" spans="30:31" x14ac:dyDescent="0.25">
      <c r="AD161" s="162" t="e">
        <f>IF(#REF!="","",#REF!)</f>
        <v>#REF!</v>
      </c>
      <c r="AE161" s="162">
        <v>161</v>
      </c>
    </row>
    <row r="162" spans="30:31" x14ac:dyDescent="0.25">
      <c r="AD162" s="162" t="e">
        <f>IF(#REF!="","",#REF!)</f>
        <v>#REF!</v>
      </c>
      <c r="AE162" s="162">
        <v>162</v>
      </c>
    </row>
    <row r="163" spans="30:31" x14ac:dyDescent="0.25">
      <c r="AD163" s="162" t="e">
        <f>IF(#REF!="","",#REF!)</f>
        <v>#REF!</v>
      </c>
      <c r="AE163" s="162">
        <v>163</v>
      </c>
    </row>
    <row r="164" spans="30:31" x14ac:dyDescent="0.25">
      <c r="AD164" s="162" t="e">
        <f>IF(#REF!="","",#REF!)</f>
        <v>#REF!</v>
      </c>
      <c r="AE164" s="162">
        <v>164</v>
      </c>
    </row>
    <row r="165" spans="30:31" x14ac:dyDescent="0.25">
      <c r="AD165" s="162" t="e">
        <f>IF(#REF!="","",#REF!)</f>
        <v>#REF!</v>
      </c>
      <c r="AE165" s="162">
        <v>165</v>
      </c>
    </row>
    <row r="166" spans="30:31" x14ac:dyDescent="0.25">
      <c r="AD166" s="162" t="e">
        <f>IF(#REF!="","",#REF!)</f>
        <v>#REF!</v>
      </c>
      <c r="AE166" s="162">
        <v>166</v>
      </c>
    </row>
    <row r="167" spans="30:31" x14ac:dyDescent="0.25">
      <c r="AD167" s="162" t="e">
        <f>IF(#REF!="","",#REF!)</f>
        <v>#REF!</v>
      </c>
      <c r="AE167" s="162">
        <v>167</v>
      </c>
    </row>
    <row r="168" spans="30:31" x14ac:dyDescent="0.25">
      <c r="AD168" s="162" t="e">
        <f>IF(#REF!="","",#REF!)</f>
        <v>#REF!</v>
      </c>
      <c r="AE168" s="162">
        <v>168</v>
      </c>
    </row>
    <row r="169" spans="30:31" x14ac:dyDescent="0.25">
      <c r="AD169" s="162" t="e">
        <f>IF(#REF!="","",#REF!)</f>
        <v>#REF!</v>
      </c>
      <c r="AE169" s="162">
        <v>169</v>
      </c>
    </row>
    <row r="170" spans="30:31" x14ac:dyDescent="0.25">
      <c r="AD170" s="162" t="e">
        <f>IF(#REF!="","",#REF!)</f>
        <v>#REF!</v>
      </c>
      <c r="AE170" s="162">
        <v>170</v>
      </c>
    </row>
    <row r="171" spans="30:31" x14ac:dyDescent="0.25">
      <c r="AD171" s="162" t="e">
        <f>IF(#REF!="","",#REF!)</f>
        <v>#REF!</v>
      </c>
      <c r="AE171" s="162">
        <v>171</v>
      </c>
    </row>
    <row r="172" spans="30:31" x14ac:dyDescent="0.25">
      <c r="AD172" s="162" t="e">
        <f>IF(#REF!="","",#REF!)</f>
        <v>#REF!</v>
      </c>
      <c r="AE172" s="162">
        <v>172</v>
      </c>
    </row>
    <row r="173" spans="30:31" x14ac:dyDescent="0.25">
      <c r="AD173" s="162" t="e">
        <f>IF(#REF!="","",#REF!)</f>
        <v>#REF!</v>
      </c>
      <c r="AE173" s="162">
        <v>173</v>
      </c>
    </row>
    <row r="174" spans="30:31" x14ac:dyDescent="0.25">
      <c r="AD174" s="162" t="e">
        <f>IF(#REF!="","",#REF!)</f>
        <v>#REF!</v>
      </c>
      <c r="AE174" s="162">
        <v>174</v>
      </c>
    </row>
    <row r="175" spans="30:31" x14ac:dyDescent="0.25">
      <c r="AD175" s="162" t="e">
        <f>IF(#REF!="","",#REF!)</f>
        <v>#REF!</v>
      </c>
      <c r="AE175" s="162">
        <v>175</v>
      </c>
    </row>
    <row r="176" spans="30:31" x14ac:dyDescent="0.25">
      <c r="AD176" s="162" t="e">
        <f>IF(#REF!="","",#REF!)</f>
        <v>#REF!</v>
      </c>
      <c r="AE176" s="162">
        <v>176</v>
      </c>
    </row>
    <row r="177" spans="30:31" x14ac:dyDescent="0.25">
      <c r="AD177" s="162" t="e">
        <f>IF(#REF!="","",#REF!)</f>
        <v>#REF!</v>
      </c>
      <c r="AE177" s="162">
        <v>177</v>
      </c>
    </row>
    <row r="178" spans="30:31" x14ac:dyDescent="0.25">
      <c r="AD178" s="162" t="e">
        <f>IF(#REF!="","",#REF!)</f>
        <v>#REF!</v>
      </c>
      <c r="AE178" s="162">
        <v>178</v>
      </c>
    </row>
    <row r="179" spans="30:31" x14ac:dyDescent="0.25">
      <c r="AD179" s="162" t="e">
        <f>IF(#REF!="","",#REF!)</f>
        <v>#REF!</v>
      </c>
      <c r="AE179" s="162">
        <v>179</v>
      </c>
    </row>
    <row r="180" spans="30:31" x14ac:dyDescent="0.25">
      <c r="AD180" s="162" t="e">
        <f>IF(#REF!="","",#REF!)</f>
        <v>#REF!</v>
      </c>
      <c r="AE180" s="162">
        <v>180</v>
      </c>
    </row>
    <row r="181" spans="30:31" x14ac:dyDescent="0.25">
      <c r="AD181" s="162" t="e">
        <f>IF(#REF!="","",#REF!)</f>
        <v>#REF!</v>
      </c>
      <c r="AE181" s="162">
        <v>181</v>
      </c>
    </row>
    <row r="182" spans="30:31" x14ac:dyDescent="0.25">
      <c r="AD182" s="162" t="e">
        <f>IF(#REF!="","",#REF!)</f>
        <v>#REF!</v>
      </c>
      <c r="AE182" s="162">
        <v>182</v>
      </c>
    </row>
    <row r="183" spans="30:31" x14ac:dyDescent="0.25">
      <c r="AD183" s="162" t="e">
        <f>IF(#REF!="","",#REF!)</f>
        <v>#REF!</v>
      </c>
      <c r="AE183" s="162">
        <v>183</v>
      </c>
    </row>
    <row r="184" spans="30:31" x14ac:dyDescent="0.25">
      <c r="AD184" s="162" t="e">
        <f>IF(#REF!="","",#REF!)</f>
        <v>#REF!</v>
      </c>
      <c r="AE184" s="162">
        <v>184</v>
      </c>
    </row>
    <row r="185" spans="30:31" x14ac:dyDescent="0.25">
      <c r="AD185" s="162" t="e">
        <f>IF(#REF!="","",#REF!)</f>
        <v>#REF!</v>
      </c>
      <c r="AE185" s="162">
        <v>185</v>
      </c>
    </row>
    <row r="186" spans="30:31" x14ac:dyDescent="0.25">
      <c r="AD186" s="162" t="e">
        <f>IF(#REF!="","",#REF!)</f>
        <v>#REF!</v>
      </c>
      <c r="AE186" s="162">
        <v>186</v>
      </c>
    </row>
    <row r="187" spans="30:31" x14ac:dyDescent="0.25">
      <c r="AD187" s="162" t="e">
        <f>IF(#REF!="","",#REF!)</f>
        <v>#REF!</v>
      </c>
      <c r="AE187" s="162">
        <v>187</v>
      </c>
    </row>
    <row r="188" spans="30:31" x14ac:dyDescent="0.25">
      <c r="AD188" s="162" t="e">
        <f>IF(#REF!="","",#REF!)</f>
        <v>#REF!</v>
      </c>
      <c r="AE188" s="162">
        <v>188</v>
      </c>
    </row>
    <row r="189" spans="30:31" x14ac:dyDescent="0.25">
      <c r="AD189" s="162" t="e">
        <f>IF(#REF!="","",#REF!)</f>
        <v>#REF!</v>
      </c>
      <c r="AE189" s="162">
        <v>189</v>
      </c>
    </row>
    <row r="190" spans="30:31" x14ac:dyDescent="0.25">
      <c r="AD190" s="162" t="e">
        <f>IF(#REF!="","",#REF!)</f>
        <v>#REF!</v>
      </c>
      <c r="AE190" s="162">
        <v>190</v>
      </c>
    </row>
    <row r="191" spans="30:31" x14ac:dyDescent="0.25">
      <c r="AD191" s="162" t="e">
        <f>IF(#REF!="","",#REF!)</f>
        <v>#REF!</v>
      </c>
      <c r="AE191" s="162">
        <v>191</v>
      </c>
    </row>
    <row r="192" spans="30:31" x14ac:dyDescent="0.25">
      <c r="AD192" s="162" t="e">
        <f>IF(#REF!="","",#REF!)</f>
        <v>#REF!</v>
      </c>
      <c r="AE192" s="162">
        <v>192</v>
      </c>
    </row>
    <row r="193" spans="30:31" x14ac:dyDescent="0.25">
      <c r="AD193" s="162" t="e">
        <f>IF(#REF!="","",#REF!)</f>
        <v>#REF!</v>
      </c>
      <c r="AE193" s="162">
        <v>193</v>
      </c>
    </row>
    <row r="194" spans="30:31" x14ac:dyDescent="0.25">
      <c r="AD194" s="162" t="e">
        <f>IF(#REF!="","",#REF!)</f>
        <v>#REF!</v>
      </c>
      <c r="AE194" s="162">
        <v>194</v>
      </c>
    </row>
    <row r="195" spans="30:31" x14ac:dyDescent="0.25">
      <c r="AD195" s="162" t="e">
        <f>IF(#REF!="","",#REF!)</f>
        <v>#REF!</v>
      </c>
      <c r="AE195" s="162">
        <v>195</v>
      </c>
    </row>
    <row r="196" spans="30:31" x14ac:dyDescent="0.25">
      <c r="AD196" s="162" t="e">
        <f>IF(#REF!="","",#REF!)</f>
        <v>#REF!</v>
      </c>
      <c r="AE196" s="162">
        <v>196</v>
      </c>
    </row>
    <row r="197" spans="30:31" x14ac:dyDescent="0.25">
      <c r="AD197" s="162" t="e">
        <f>IF(#REF!="","",#REF!)</f>
        <v>#REF!</v>
      </c>
      <c r="AE197" s="162">
        <v>197</v>
      </c>
    </row>
    <row r="198" spans="30:31" x14ac:dyDescent="0.25">
      <c r="AD198" s="162" t="e">
        <f>IF(#REF!="","",#REF!)</f>
        <v>#REF!</v>
      </c>
      <c r="AE198" s="162">
        <v>198</v>
      </c>
    </row>
    <row r="199" spans="30:31" x14ac:dyDescent="0.25">
      <c r="AD199" s="162" t="e">
        <f>IF(#REF!="","",#REF!)</f>
        <v>#REF!</v>
      </c>
      <c r="AE199" s="162">
        <v>199</v>
      </c>
    </row>
    <row r="200" spans="30:31" x14ac:dyDescent="0.25">
      <c r="AD200" s="162" t="e">
        <f>IF(#REF!="","",#REF!)</f>
        <v>#REF!</v>
      </c>
      <c r="AE200" s="162">
        <v>200</v>
      </c>
    </row>
    <row r="201" spans="30:31" x14ac:dyDescent="0.25">
      <c r="AD201" s="162" t="e">
        <f>IF(#REF!="","",#REF!)</f>
        <v>#REF!</v>
      </c>
      <c r="AE201" s="162">
        <v>201</v>
      </c>
    </row>
    <row r="202" spans="30:31" x14ac:dyDescent="0.25">
      <c r="AD202" s="162" t="e">
        <f>IF(#REF!="","",#REF!)</f>
        <v>#REF!</v>
      </c>
      <c r="AE202" s="162">
        <v>202</v>
      </c>
    </row>
    <row r="203" spans="30:31" x14ac:dyDescent="0.25">
      <c r="AD203" s="162" t="e">
        <f>IF(#REF!="","",#REF!)</f>
        <v>#REF!</v>
      </c>
      <c r="AE203" s="162">
        <v>203</v>
      </c>
    </row>
    <row r="204" spans="30:31" x14ac:dyDescent="0.25">
      <c r="AD204" s="162" t="e">
        <f>IF(#REF!="","",#REF!)</f>
        <v>#REF!</v>
      </c>
      <c r="AE204" s="162">
        <v>204</v>
      </c>
    </row>
    <row r="205" spans="30:31" x14ac:dyDescent="0.25">
      <c r="AD205" s="162" t="e">
        <f>IF(#REF!="","",#REF!)</f>
        <v>#REF!</v>
      </c>
      <c r="AE205" s="162">
        <v>205</v>
      </c>
    </row>
    <row r="206" spans="30:31" x14ac:dyDescent="0.25">
      <c r="AD206" s="162" t="e">
        <f>IF(#REF!="","",#REF!)</f>
        <v>#REF!</v>
      </c>
      <c r="AE206" s="162">
        <v>206</v>
      </c>
    </row>
    <row r="207" spans="30:31" x14ac:dyDescent="0.25">
      <c r="AD207" s="162" t="e">
        <f>IF(#REF!="","",#REF!)</f>
        <v>#REF!</v>
      </c>
      <c r="AE207" s="162">
        <v>207</v>
      </c>
    </row>
    <row r="208" spans="30:31" x14ac:dyDescent="0.25">
      <c r="AD208" s="162" t="e">
        <f>IF(#REF!="","",#REF!)</f>
        <v>#REF!</v>
      </c>
      <c r="AE208" s="162">
        <v>208</v>
      </c>
    </row>
    <row r="209" spans="30:31" x14ac:dyDescent="0.25">
      <c r="AD209" s="162" t="e">
        <f>IF(#REF!="","",#REF!)</f>
        <v>#REF!</v>
      </c>
      <c r="AE209" s="162">
        <v>209</v>
      </c>
    </row>
    <row r="210" spans="30:31" x14ac:dyDescent="0.25">
      <c r="AD210" s="162" t="e">
        <f>IF(#REF!="","",#REF!)</f>
        <v>#REF!</v>
      </c>
      <c r="AE210" s="162">
        <v>210</v>
      </c>
    </row>
    <row r="211" spans="30:31" x14ac:dyDescent="0.25">
      <c r="AD211" s="162" t="e">
        <f>IF(#REF!="","",#REF!)</f>
        <v>#REF!</v>
      </c>
      <c r="AE211" s="162">
        <v>211</v>
      </c>
    </row>
    <row r="212" spans="30:31" x14ac:dyDescent="0.25">
      <c r="AD212" s="162" t="e">
        <f>IF(#REF!="","",#REF!)</f>
        <v>#REF!</v>
      </c>
      <c r="AE212" s="162">
        <v>212</v>
      </c>
    </row>
    <row r="213" spans="30:31" x14ac:dyDescent="0.25">
      <c r="AD213" s="162" t="e">
        <f>IF(#REF!="","",#REF!)</f>
        <v>#REF!</v>
      </c>
      <c r="AE213" s="162">
        <v>213</v>
      </c>
    </row>
    <row r="214" spans="30:31" x14ac:dyDescent="0.25">
      <c r="AD214" s="162" t="e">
        <f>IF(#REF!="","",#REF!)</f>
        <v>#REF!</v>
      </c>
      <c r="AE214" s="162">
        <v>214</v>
      </c>
    </row>
    <row r="215" spans="30:31" x14ac:dyDescent="0.25">
      <c r="AD215" s="162" t="e">
        <f>IF(#REF!="","",#REF!)</f>
        <v>#REF!</v>
      </c>
      <c r="AE215" s="162">
        <v>215</v>
      </c>
    </row>
    <row r="216" spans="30:31" x14ac:dyDescent="0.25">
      <c r="AD216" s="162" t="e">
        <f>IF(#REF!="","",#REF!)</f>
        <v>#REF!</v>
      </c>
      <c r="AE216" s="162">
        <v>216</v>
      </c>
    </row>
    <row r="217" spans="30:31" x14ac:dyDescent="0.25">
      <c r="AD217" s="162" t="e">
        <f>IF(#REF!="","",#REF!)</f>
        <v>#REF!</v>
      </c>
      <c r="AE217" s="162">
        <v>217</v>
      </c>
    </row>
    <row r="218" spans="30:31" x14ac:dyDescent="0.25">
      <c r="AD218" s="162" t="e">
        <f>IF(#REF!="","",#REF!)</f>
        <v>#REF!</v>
      </c>
      <c r="AE218" s="162">
        <v>218</v>
      </c>
    </row>
    <row r="219" spans="30:31" x14ac:dyDescent="0.25">
      <c r="AD219" s="162" t="e">
        <f>IF(#REF!="","",#REF!)</f>
        <v>#REF!</v>
      </c>
      <c r="AE219" s="162">
        <v>219</v>
      </c>
    </row>
    <row r="220" spans="30:31" x14ac:dyDescent="0.25">
      <c r="AD220" s="162" t="e">
        <f>IF(#REF!="","",#REF!)</f>
        <v>#REF!</v>
      </c>
      <c r="AE220" s="162">
        <v>220</v>
      </c>
    </row>
    <row r="221" spans="30:31" x14ac:dyDescent="0.25">
      <c r="AD221" s="162" t="e">
        <f>IF(#REF!="","",#REF!)</f>
        <v>#REF!</v>
      </c>
      <c r="AE221" s="162">
        <v>221</v>
      </c>
    </row>
    <row r="222" spans="30:31" x14ac:dyDescent="0.25">
      <c r="AD222" s="162" t="e">
        <f>IF(#REF!="","",#REF!)</f>
        <v>#REF!</v>
      </c>
      <c r="AE222" s="162">
        <v>222</v>
      </c>
    </row>
    <row r="223" spans="30:31" x14ac:dyDescent="0.25">
      <c r="AD223" s="162" t="e">
        <f>IF(#REF!="","",#REF!)</f>
        <v>#REF!</v>
      </c>
      <c r="AE223" s="162">
        <v>223</v>
      </c>
    </row>
    <row r="224" spans="30:31" x14ac:dyDescent="0.25">
      <c r="AD224" s="162" t="e">
        <f>IF(#REF!="","",#REF!)</f>
        <v>#REF!</v>
      </c>
      <c r="AE224" s="162">
        <v>224</v>
      </c>
    </row>
    <row r="225" spans="30:31" x14ac:dyDescent="0.25">
      <c r="AD225" s="162" t="e">
        <f>IF(#REF!="","",#REF!)</f>
        <v>#REF!</v>
      </c>
      <c r="AE225" s="162">
        <v>225</v>
      </c>
    </row>
    <row r="226" spans="30:31" x14ac:dyDescent="0.25">
      <c r="AD226" s="162" t="e">
        <f>IF(#REF!="","",#REF!)</f>
        <v>#REF!</v>
      </c>
      <c r="AE226" s="162">
        <v>226</v>
      </c>
    </row>
    <row r="227" spans="30:31" x14ac:dyDescent="0.25">
      <c r="AD227" s="162" t="e">
        <f>IF(#REF!="","",#REF!)</f>
        <v>#REF!</v>
      </c>
      <c r="AE227" s="162">
        <v>227</v>
      </c>
    </row>
    <row r="228" spans="30:31" x14ac:dyDescent="0.25">
      <c r="AD228" s="162" t="e">
        <f>IF(#REF!="","",#REF!)</f>
        <v>#REF!</v>
      </c>
      <c r="AE228" s="162">
        <v>228</v>
      </c>
    </row>
    <row r="229" spans="30:31" x14ac:dyDescent="0.25">
      <c r="AD229" s="162" t="e">
        <f>IF(#REF!="","",#REF!)</f>
        <v>#REF!</v>
      </c>
      <c r="AE229" s="162">
        <v>229</v>
      </c>
    </row>
    <row r="230" spans="30:31" x14ac:dyDescent="0.25">
      <c r="AD230" s="162" t="e">
        <f>IF(#REF!="","",#REF!)</f>
        <v>#REF!</v>
      </c>
      <c r="AE230" s="162">
        <v>230</v>
      </c>
    </row>
    <row r="231" spans="30:31" x14ac:dyDescent="0.25">
      <c r="AD231" s="162" t="e">
        <f>IF(#REF!="","",#REF!)</f>
        <v>#REF!</v>
      </c>
      <c r="AE231" s="162">
        <v>231</v>
      </c>
    </row>
    <row r="232" spans="30:31" x14ac:dyDescent="0.25">
      <c r="AD232" s="162" t="e">
        <f>IF(#REF!="","",#REF!)</f>
        <v>#REF!</v>
      </c>
      <c r="AE232" s="162">
        <v>232</v>
      </c>
    </row>
    <row r="233" spans="30:31" x14ac:dyDescent="0.25">
      <c r="AD233" s="162" t="e">
        <f>IF(#REF!="","",#REF!)</f>
        <v>#REF!</v>
      </c>
      <c r="AE233" s="162">
        <v>233</v>
      </c>
    </row>
    <row r="234" spans="30:31" x14ac:dyDescent="0.25">
      <c r="AD234" s="162" t="e">
        <f>IF(#REF!="","",#REF!)</f>
        <v>#REF!</v>
      </c>
      <c r="AE234" s="162">
        <v>234</v>
      </c>
    </row>
    <row r="235" spans="30:31" x14ac:dyDescent="0.25">
      <c r="AD235" s="162" t="e">
        <f>IF(#REF!="","",#REF!)</f>
        <v>#REF!</v>
      </c>
      <c r="AE235" s="162">
        <v>235</v>
      </c>
    </row>
    <row r="236" spans="30:31" x14ac:dyDescent="0.25">
      <c r="AD236" s="162" t="e">
        <f>IF(#REF!="","",#REF!)</f>
        <v>#REF!</v>
      </c>
      <c r="AE236" s="162">
        <v>236</v>
      </c>
    </row>
    <row r="237" spans="30:31" x14ac:dyDescent="0.25">
      <c r="AD237" s="162" t="e">
        <f>IF(#REF!="","",#REF!)</f>
        <v>#REF!</v>
      </c>
      <c r="AE237" s="162">
        <v>237</v>
      </c>
    </row>
    <row r="238" spans="30:31" x14ac:dyDescent="0.25">
      <c r="AD238" s="162" t="e">
        <f>IF(#REF!="","",#REF!)</f>
        <v>#REF!</v>
      </c>
      <c r="AE238" s="162">
        <v>238</v>
      </c>
    </row>
    <row r="239" spans="30:31" x14ac:dyDescent="0.25">
      <c r="AD239" s="162" t="e">
        <f>IF(#REF!="","",#REF!)</f>
        <v>#REF!</v>
      </c>
      <c r="AE239" s="162">
        <v>239</v>
      </c>
    </row>
    <row r="240" spans="30:31" x14ac:dyDescent="0.25">
      <c r="AD240" s="162" t="e">
        <f>IF(#REF!="","",#REF!)</f>
        <v>#REF!</v>
      </c>
      <c r="AE240" s="162">
        <v>240</v>
      </c>
    </row>
    <row r="241" spans="30:31" x14ac:dyDescent="0.25">
      <c r="AD241" s="162" t="e">
        <f>IF(#REF!="","",#REF!)</f>
        <v>#REF!</v>
      </c>
      <c r="AE241" s="162">
        <v>241</v>
      </c>
    </row>
    <row r="242" spans="30:31" x14ac:dyDescent="0.25">
      <c r="AD242" s="162" t="e">
        <f>IF(#REF!="","",#REF!)</f>
        <v>#REF!</v>
      </c>
      <c r="AE242" s="162">
        <v>242</v>
      </c>
    </row>
    <row r="243" spans="30:31" x14ac:dyDescent="0.25">
      <c r="AD243" s="162" t="e">
        <f>IF(#REF!="","",#REF!)</f>
        <v>#REF!</v>
      </c>
      <c r="AE243" s="162">
        <v>243</v>
      </c>
    </row>
    <row r="244" spans="30:31" x14ac:dyDescent="0.25">
      <c r="AD244" s="162" t="e">
        <f>IF(#REF!="","",#REF!)</f>
        <v>#REF!</v>
      </c>
      <c r="AE244" s="162">
        <v>244</v>
      </c>
    </row>
    <row r="245" spans="30:31" x14ac:dyDescent="0.25">
      <c r="AD245" s="162" t="e">
        <f>IF(#REF!="","",#REF!)</f>
        <v>#REF!</v>
      </c>
      <c r="AE245" s="162">
        <v>245</v>
      </c>
    </row>
    <row r="246" spans="30:31" x14ac:dyDescent="0.25">
      <c r="AD246" s="162" t="e">
        <f>IF(#REF!="","",#REF!)</f>
        <v>#REF!</v>
      </c>
      <c r="AE246" s="162">
        <v>246</v>
      </c>
    </row>
    <row r="247" spans="30:31" x14ac:dyDescent="0.25">
      <c r="AD247" s="162" t="e">
        <f>IF(#REF!="","",#REF!)</f>
        <v>#REF!</v>
      </c>
      <c r="AE247" s="162">
        <v>247</v>
      </c>
    </row>
    <row r="248" spans="30:31" x14ac:dyDescent="0.25">
      <c r="AD248" s="162" t="e">
        <f>IF(#REF!="","",#REF!)</f>
        <v>#REF!</v>
      </c>
      <c r="AE248" s="162">
        <v>248</v>
      </c>
    </row>
    <row r="249" spans="30:31" x14ac:dyDescent="0.25">
      <c r="AD249" s="162" t="e">
        <f>IF(#REF!="","",#REF!)</f>
        <v>#REF!</v>
      </c>
      <c r="AE249" s="162">
        <v>249</v>
      </c>
    </row>
    <row r="250" spans="30:31" x14ac:dyDescent="0.25">
      <c r="AD250" s="162" t="e">
        <f>IF(#REF!="","",#REF!)</f>
        <v>#REF!</v>
      </c>
      <c r="AE250" s="162">
        <v>250</v>
      </c>
    </row>
  </sheetData>
  <sheetProtection algorithmName="SHA-512" hashValue="SfdzRxcD+W55OnS+G3482N+OQ4us4NMlbJaZtWInUEp8JAF0HdDiAEnwVxRicCWlpfPSZeQVfQA8bfgIbn+Tcw==" saltValue="MDhK2xgauaN51TI1zCfKMQ==" spinCount="100000" sheet="1" objects="1" scenarios="1" selectLockedCells="1"/>
  <mergeCells count="4">
    <mergeCell ref="A1:B1"/>
    <mergeCell ref="C1:D1"/>
    <mergeCell ref="E1:J1"/>
    <mergeCell ref="A31:B32"/>
  </mergeCells>
  <conditionalFormatting sqref="E3:E27">
    <cfRule type="expression" dxfId="17" priority="18">
      <formula>$AD26=""</formula>
    </cfRule>
  </conditionalFormatting>
  <conditionalFormatting sqref="H3:H27">
    <cfRule type="expression" dxfId="16" priority="17">
      <formula>$AD51=""</formula>
    </cfRule>
  </conditionalFormatting>
  <conditionalFormatting sqref="K3:K27">
    <cfRule type="expression" dxfId="15" priority="16">
      <formula>$AD76=""</formula>
    </cfRule>
  </conditionalFormatting>
  <conditionalFormatting sqref="N3:N27">
    <cfRule type="expression" dxfId="14" priority="15">
      <formula>$AD101=""</formula>
    </cfRule>
  </conditionalFormatting>
  <conditionalFormatting sqref="Q3:Q27">
    <cfRule type="expression" dxfId="13" priority="14">
      <formula>$AD126=""</formula>
    </cfRule>
  </conditionalFormatting>
  <conditionalFormatting sqref="T3:T27">
    <cfRule type="expression" dxfId="12" priority="13">
      <formula>$AD151=""</formula>
    </cfRule>
  </conditionalFormatting>
  <conditionalFormatting sqref="W3:W27">
    <cfRule type="expression" dxfId="11" priority="12">
      <formula>$AD176=""</formula>
    </cfRule>
  </conditionalFormatting>
  <conditionalFormatting sqref="Z3:Z27">
    <cfRule type="expression" dxfId="10" priority="11">
      <formula>$AD201=""</formula>
    </cfRule>
  </conditionalFormatting>
  <conditionalFormatting sqref="AC3:AC27">
    <cfRule type="expression" dxfId="9" priority="8">
      <formula>$AD226=""</formula>
    </cfRule>
  </conditionalFormatting>
  <conditionalFormatting sqref="B3:B27">
    <cfRule type="expression" dxfId="8" priority="3">
      <formula>AD1=""</formula>
    </cfRule>
  </conditionalFormatting>
  <printOptions horizontalCentered="1" verticalCentered="1"/>
  <pageMargins left="0.19685039370078741" right="0.59055118110236227" top="0.19685039370078741" bottom="0.19685039370078741" header="0" footer="0"/>
  <pageSetup paperSize="72" scale="88" fitToHeight="0" orientation="landscape" horizontalDpi="300" verticalDpi="300" r:id="rId1"/>
  <headerFooter>
    <oddHeader>&amp;CLevée du :&amp;D</oddHead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1A02C0-3DBF-4FF6-B787-28B2FA288873}">
  <sheetPr codeName="Feuil1"/>
  <dimension ref="B1:T19"/>
  <sheetViews>
    <sheetView showGridLines="0" showRowColHeaders="0" workbookViewId="0"/>
  </sheetViews>
  <sheetFormatPr baseColWidth="10" defaultRowHeight="15" x14ac:dyDescent="0.25"/>
  <cols>
    <col min="3" max="3" width="4.28515625" customWidth="1"/>
  </cols>
  <sheetData>
    <row r="1" spans="2:20" ht="15.75" thickBot="1" x14ac:dyDescent="0.3"/>
    <row r="2" spans="2:20" x14ac:dyDescent="0.25">
      <c r="B2" s="338" t="s">
        <v>184</v>
      </c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5"/>
      <c r="P2" s="245"/>
      <c r="Q2" s="245"/>
      <c r="R2" s="245"/>
      <c r="S2" s="245"/>
      <c r="T2" s="248"/>
    </row>
    <row r="3" spans="2:20" x14ac:dyDescent="0.25">
      <c r="B3" s="260"/>
      <c r="C3" s="332"/>
      <c r="D3" s="332"/>
      <c r="E3" s="332"/>
      <c r="F3" s="332"/>
      <c r="G3" s="332"/>
      <c r="H3" s="332"/>
      <c r="I3" s="332"/>
      <c r="J3" s="332"/>
      <c r="K3" s="332"/>
      <c r="L3" s="332"/>
      <c r="M3" s="332"/>
      <c r="N3" s="332"/>
      <c r="O3" s="332"/>
      <c r="P3" s="332"/>
      <c r="Q3" s="332"/>
      <c r="R3" s="332"/>
      <c r="S3" s="332"/>
      <c r="T3" s="251"/>
    </row>
    <row r="4" spans="2:20" x14ac:dyDescent="0.25">
      <c r="B4" s="333" t="s">
        <v>185</v>
      </c>
      <c r="C4" s="332"/>
      <c r="D4" s="332"/>
      <c r="E4" s="332"/>
      <c r="F4" s="332"/>
      <c r="G4" s="332"/>
      <c r="H4" s="332"/>
      <c r="I4" s="332"/>
      <c r="J4" s="332"/>
      <c r="K4" s="332"/>
      <c r="L4" s="332"/>
      <c r="M4" s="332"/>
      <c r="N4" s="332"/>
      <c r="O4" s="332"/>
      <c r="P4" s="332"/>
      <c r="Q4" s="332"/>
      <c r="R4" s="332"/>
      <c r="S4" s="332"/>
      <c r="T4" s="251"/>
    </row>
    <row r="5" spans="2:20" x14ac:dyDescent="0.25">
      <c r="B5" s="260"/>
      <c r="C5" s="334" t="s">
        <v>191</v>
      </c>
      <c r="D5" s="335" t="s">
        <v>192</v>
      </c>
      <c r="E5" s="332"/>
      <c r="F5" s="332"/>
      <c r="G5" s="332"/>
      <c r="H5" s="332"/>
      <c r="I5" s="332"/>
      <c r="J5" s="332"/>
      <c r="K5" s="332"/>
      <c r="L5" s="332"/>
      <c r="M5" s="332"/>
      <c r="N5" s="332"/>
      <c r="O5" s="332"/>
      <c r="P5" s="332"/>
      <c r="Q5" s="332"/>
      <c r="R5" s="332"/>
      <c r="S5" s="332"/>
      <c r="T5" s="251"/>
    </row>
    <row r="6" spans="2:20" x14ac:dyDescent="0.25">
      <c r="B6" s="260"/>
      <c r="C6" s="332"/>
      <c r="D6" s="332" t="s">
        <v>199</v>
      </c>
      <c r="E6" s="332"/>
      <c r="F6" s="332"/>
      <c r="G6" s="332"/>
      <c r="H6" s="332"/>
      <c r="I6" s="332"/>
      <c r="J6" s="332"/>
      <c r="K6" s="332"/>
      <c r="L6" s="332"/>
      <c r="M6" s="332"/>
      <c r="N6" s="332"/>
      <c r="O6" s="332"/>
      <c r="P6" s="332"/>
      <c r="Q6" s="332"/>
      <c r="R6" s="332"/>
      <c r="S6" s="332"/>
      <c r="T6" s="251"/>
    </row>
    <row r="7" spans="2:20" x14ac:dyDescent="0.25">
      <c r="B7" s="260"/>
      <c r="C7" s="332"/>
      <c r="D7" s="332"/>
      <c r="E7" s="332"/>
      <c r="F7" s="332"/>
      <c r="G7" s="332"/>
      <c r="H7" s="332"/>
      <c r="I7" s="332"/>
      <c r="J7" s="332"/>
      <c r="K7" s="332"/>
      <c r="L7" s="332"/>
      <c r="M7" s="332"/>
      <c r="N7" s="332"/>
      <c r="O7" s="332"/>
      <c r="P7" s="332"/>
      <c r="Q7" s="332"/>
      <c r="R7" s="332"/>
      <c r="S7" s="332"/>
      <c r="T7" s="251"/>
    </row>
    <row r="8" spans="2:20" x14ac:dyDescent="0.25">
      <c r="B8" s="333" t="s">
        <v>186</v>
      </c>
      <c r="C8" s="332"/>
      <c r="D8" s="332"/>
      <c r="E8" s="332"/>
      <c r="F8" s="332"/>
      <c r="G8" s="332"/>
      <c r="H8" s="332"/>
      <c r="I8" s="332"/>
      <c r="J8" s="332"/>
      <c r="K8" s="332"/>
      <c r="L8" s="332"/>
      <c r="M8" s="332"/>
      <c r="N8" s="332"/>
      <c r="O8" s="332"/>
      <c r="P8" s="332"/>
      <c r="Q8" s="332"/>
      <c r="R8" s="332"/>
      <c r="S8" s="332"/>
      <c r="T8" s="251"/>
    </row>
    <row r="9" spans="2:20" x14ac:dyDescent="0.25">
      <c r="B9" s="260"/>
      <c r="C9" s="334" t="s">
        <v>191</v>
      </c>
      <c r="D9" s="332" t="s">
        <v>200</v>
      </c>
      <c r="E9" s="332"/>
      <c r="F9" s="332"/>
      <c r="G9" s="332"/>
      <c r="H9" s="332"/>
      <c r="I9" s="332"/>
      <c r="J9" s="332"/>
      <c r="K9" s="332"/>
      <c r="L9" s="332"/>
      <c r="M9" s="332"/>
      <c r="N9" s="332"/>
      <c r="O9" s="332"/>
      <c r="P9" s="332"/>
      <c r="Q9" s="332"/>
      <c r="R9" s="332"/>
      <c r="S9" s="332"/>
      <c r="T9" s="251"/>
    </row>
    <row r="10" spans="2:20" x14ac:dyDescent="0.25">
      <c r="B10" s="260" t="s">
        <v>187</v>
      </c>
      <c r="C10" s="332"/>
      <c r="D10" s="332"/>
      <c r="E10" s="332"/>
      <c r="F10" s="332"/>
      <c r="G10" s="332"/>
      <c r="H10" s="332"/>
      <c r="I10" s="332"/>
      <c r="J10" s="332"/>
      <c r="K10" s="332"/>
      <c r="L10" s="332"/>
      <c r="M10" s="332"/>
      <c r="N10" s="332"/>
      <c r="O10" s="332"/>
      <c r="P10" s="332"/>
      <c r="Q10" s="332"/>
      <c r="R10" s="332"/>
      <c r="S10" s="332"/>
      <c r="T10" s="251"/>
    </row>
    <row r="11" spans="2:20" x14ac:dyDescent="0.25">
      <c r="B11" s="333" t="s">
        <v>188</v>
      </c>
      <c r="C11" s="332"/>
      <c r="D11" s="332"/>
      <c r="E11" s="332"/>
      <c r="F11" s="332"/>
      <c r="G11" s="332"/>
      <c r="H11" s="332"/>
      <c r="I11" s="332"/>
      <c r="J11" s="332"/>
      <c r="K11" s="332"/>
      <c r="L11" s="332"/>
      <c r="M11" s="332"/>
      <c r="N11" s="332"/>
      <c r="O11" s="332"/>
      <c r="P11" s="332"/>
      <c r="Q11" s="332"/>
      <c r="R11" s="332"/>
      <c r="S11" s="332"/>
      <c r="T11" s="251"/>
    </row>
    <row r="12" spans="2:20" x14ac:dyDescent="0.25">
      <c r="B12" s="260"/>
      <c r="C12" s="332" t="s">
        <v>193</v>
      </c>
      <c r="D12" s="332"/>
      <c r="E12" s="332"/>
      <c r="F12" s="332"/>
      <c r="G12" s="332"/>
      <c r="H12" s="332"/>
      <c r="I12" s="332"/>
      <c r="J12" s="332"/>
      <c r="K12" s="332"/>
      <c r="L12" s="332"/>
      <c r="M12" s="332"/>
      <c r="N12" s="332"/>
      <c r="O12" s="332"/>
      <c r="P12" s="332"/>
      <c r="Q12" s="332"/>
      <c r="R12" s="332"/>
      <c r="S12" s="332"/>
      <c r="T12" s="251"/>
    </row>
    <row r="13" spans="2:20" x14ac:dyDescent="0.25">
      <c r="B13" s="260"/>
      <c r="C13" s="332" t="s">
        <v>194</v>
      </c>
      <c r="D13" s="332"/>
      <c r="E13" s="332"/>
      <c r="F13" s="332"/>
      <c r="G13" s="332"/>
      <c r="H13" s="332"/>
      <c r="I13" s="332"/>
      <c r="J13" s="332"/>
      <c r="K13" s="332"/>
      <c r="L13" s="332"/>
      <c r="M13" s="332"/>
      <c r="N13" s="332"/>
      <c r="O13" s="332"/>
      <c r="P13" s="332"/>
      <c r="Q13" s="332"/>
      <c r="R13" s="332"/>
      <c r="S13" s="332"/>
      <c r="T13" s="251"/>
    </row>
    <row r="14" spans="2:20" x14ac:dyDescent="0.25">
      <c r="B14" s="260" t="s">
        <v>189</v>
      </c>
      <c r="C14" s="332"/>
      <c r="D14" s="332"/>
      <c r="E14" s="332"/>
      <c r="F14" s="332"/>
      <c r="G14" s="332"/>
      <c r="H14" s="332"/>
      <c r="I14" s="332"/>
      <c r="J14" s="332"/>
      <c r="K14" s="332"/>
      <c r="L14" s="332"/>
      <c r="M14" s="332"/>
      <c r="N14" s="332"/>
      <c r="O14" s="332"/>
      <c r="P14" s="332"/>
      <c r="Q14" s="332"/>
      <c r="R14" s="332"/>
      <c r="S14" s="332"/>
      <c r="T14" s="251"/>
    </row>
    <row r="15" spans="2:20" x14ac:dyDescent="0.25">
      <c r="B15" s="333" t="s">
        <v>190</v>
      </c>
      <c r="C15" s="332"/>
      <c r="D15" s="332"/>
      <c r="E15" s="332"/>
      <c r="F15" s="332"/>
      <c r="G15" s="332"/>
      <c r="H15" s="332"/>
      <c r="I15" s="332"/>
      <c r="J15" s="332"/>
      <c r="K15" s="332"/>
      <c r="L15" s="332"/>
      <c r="M15" s="332"/>
      <c r="N15" s="332"/>
      <c r="O15" s="332"/>
      <c r="P15" s="332"/>
      <c r="Q15" s="332"/>
      <c r="R15" s="332"/>
      <c r="S15" s="332"/>
      <c r="T15" s="251"/>
    </row>
    <row r="16" spans="2:20" x14ac:dyDescent="0.25">
      <c r="B16" s="260"/>
      <c r="C16" s="332" t="s">
        <v>195</v>
      </c>
      <c r="D16" s="332"/>
      <c r="E16" s="332"/>
      <c r="F16" s="332"/>
      <c r="G16" s="332"/>
      <c r="H16" s="332"/>
      <c r="I16" s="332"/>
      <c r="J16" s="332"/>
      <c r="K16" s="332"/>
      <c r="L16" s="332"/>
      <c r="M16" s="332"/>
      <c r="N16" s="332"/>
      <c r="O16" s="332"/>
      <c r="P16" s="332"/>
      <c r="Q16" s="332"/>
      <c r="R16" s="332"/>
      <c r="S16" s="332"/>
      <c r="T16" s="251"/>
    </row>
    <row r="17" spans="2:20" x14ac:dyDescent="0.25">
      <c r="B17" s="260"/>
      <c r="C17" s="332" t="s">
        <v>196</v>
      </c>
      <c r="D17" s="332"/>
      <c r="E17" s="332"/>
      <c r="F17" s="332"/>
      <c r="G17" s="332"/>
      <c r="H17" s="332"/>
      <c r="I17" s="332"/>
      <c r="J17" s="332"/>
      <c r="K17" s="332"/>
      <c r="L17" s="332"/>
      <c r="M17" s="332"/>
      <c r="N17" s="332"/>
      <c r="O17" s="332"/>
      <c r="P17" s="332"/>
      <c r="Q17" s="332"/>
      <c r="R17" s="332"/>
      <c r="S17" s="332"/>
      <c r="T17" s="251"/>
    </row>
    <row r="18" spans="2:20" x14ac:dyDescent="0.25">
      <c r="B18" s="260"/>
      <c r="C18" s="332"/>
      <c r="D18" s="336" t="s">
        <v>197</v>
      </c>
      <c r="E18" s="332"/>
      <c r="F18" s="332"/>
      <c r="G18" s="332"/>
      <c r="H18" s="332"/>
      <c r="I18" s="332"/>
      <c r="J18" s="332"/>
      <c r="K18" s="332"/>
      <c r="L18" s="332"/>
      <c r="M18" s="332"/>
      <c r="N18" s="332"/>
      <c r="O18" s="332"/>
      <c r="P18" s="332"/>
      <c r="Q18" s="332"/>
      <c r="R18" s="332"/>
      <c r="S18" s="332"/>
      <c r="T18" s="251"/>
    </row>
    <row r="19" spans="2:20" ht="15.75" thickBot="1" x14ac:dyDescent="0.3">
      <c r="B19" s="252"/>
      <c r="C19" s="254"/>
      <c r="D19" s="337" t="s">
        <v>198</v>
      </c>
      <c r="E19" s="254"/>
      <c r="F19" s="254"/>
      <c r="G19" s="254"/>
      <c r="H19" s="254"/>
      <c r="I19" s="254"/>
      <c r="J19" s="254"/>
      <c r="K19" s="254"/>
      <c r="L19" s="254"/>
      <c r="M19" s="254"/>
      <c r="N19" s="254"/>
      <c r="O19" s="254"/>
      <c r="P19" s="254"/>
      <c r="Q19" s="254"/>
      <c r="R19" s="254"/>
      <c r="S19" s="254"/>
      <c r="T19" s="25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AL263"/>
  <sheetViews>
    <sheetView showZeros="0" workbookViewId="0">
      <pane xSplit="5" ySplit="6" topLeftCell="F7" activePane="bottomRight" state="frozen"/>
      <selection pane="topRight" activeCell="E1" sqref="E1"/>
      <selection pane="bottomLeft" activeCell="A7" sqref="A7"/>
      <selection pane="bottomRight" activeCell="D17" sqref="D17"/>
    </sheetView>
  </sheetViews>
  <sheetFormatPr baseColWidth="10" defaultRowHeight="12.75" x14ac:dyDescent="0.2"/>
  <cols>
    <col min="1" max="1" width="10.140625" style="41" hidden="1" customWidth="1"/>
    <col min="2" max="2" width="5.85546875" style="41" hidden="1" customWidth="1"/>
    <col min="3" max="3" width="17.140625" style="40" customWidth="1"/>
    <col min="4" max="4" width="13.28515625" style="40" customWidth="1"/>
    <col min="5" max="5" width="9.5703125" style="40" customWidth="1"/>
    <col min="6" max="17" width="8.7109375" style="40" customWidth="1"/>
    <col min="18" max="18" width="10.42578125" style="40" customWidth="1"/>
    <col min="19" max="19" width="8.85546875" style="40" customWidth="1"/>
    <col min="20" max="20" width="6.7109375" style="105" customWidth="1"/>
    <col min="21" max="21" width="8.5703125" style="40" customWidth="1"/>
    <col min="22" max="22" width="11.85546875" style="68" customWidth="1"/>
    <col min="23" max="23" width="11.85546875" style="86" hidden="1" customWidth="1"/>
    <col min="24" max="30" width="8.7109375" style="40" hidden="1" customWidth="1"/>
    <col min="31" max="31" width="13" style="241" hidden="1" customWidth="1"/>
    <col min="32" max="32" width="11.85546875" style="40" customWidth="1"/>
    <col min="33" max="33" width="0.140625" style="40" customWidth="1"/>
    <col min="34" max="34" width="11.42578125" style="40"/>
    <col min="35" max="35" width="0" style="40" hidden="1" customWidth="1"/>
    <col min="36" max="254" width="11.42578125" style="40"/>
    <col min="255" max="255" width="10" style="40" customWidth="1"/>
    <col min="256" max="256" width="12.42578125" style="40" customWidth="1"/>
    <col min="257" max="257" width="9" style="40" customWidth="1"/>
    <col min="258" max="258" width="5" style="40" customWidth="1"/>
    <col min="259" max="259" width="6.140625" style="40" customWidth="1"/>
    <col min="260" max="272" width="6.42578125" style="40" customWidth="1"/>
    <col min="273" max="276" width="6" style="40" customWidth="1"/>
    <col min="277" max="277" width="10.28515625" style="40" customWidth="1"/>
    <col min="278" max="278" width="10.140625" style="40" customWidth="1"/>
    <col min="279" max="279" width="7.5703125" style="40" customWidth="1"/>
    <col min="280" max="280" width="7.140625" style="40" customWidth="1"/>
    <col min="281" max="281" width="8" style="40" customWidth="1"/>
    <col min="282" max="282" width="8.140625" style="40" customWidth="1"/>
    <col min="283" max="283" width="7.7109375" style="40" customWidth="1"/>
    <col min="284" max="286" width="8.28515625" style="40" customWidth="1"/>
    <col min="287" max="510" width="11.42578125" style="40"/>
    <col min="511" max="511" width="10" style="40" customWidth="1"/>
    <col min="512" max="512" width="12.42578125" style="40" customWidth="1"/>
    <col min="513" max="513" width="9" style="40" customWidth="1"/>
    <col min="514" max="514" width="5" style="40" customWidth="1"/>
    <col min="515" max="515" width="6.140625" style="40" customWidth="1"/>
    <col min="516" max="528" width="6.42578125" style="40" customWidth="1"/>
    <col min="529" max="532" width="6" style="40" customWidth="1"/>
    <col min="533" max="533" width="10.28515625" style="40" customWidth="1"/>
    <col min="534" max="534" width="10.140625" style="40" customWidth="1"/>
    <col min="535" max="535" width="7.5703125" style="40" customWidth="1"/>
    <col min="536" max="536" width="7.140625" style="40" customWidth="1"/>
    <col min="537" max="537" width="8" style="40" customWidth="1"/>
    <col min="538" max="538" width="8.140625" style="40" customWidth="1"/>
    <col min="539" max="539" width="7.7109375" style="40" customWidth="1"/>
    <col min="540" max="542" width="8.28515625" style="40" customWidth="1"/>
    <col min="543" max="766" width="11.42578125" style="40"/>
    <col min="767" max="767" width="10" style="40" customWidth="1"/>
    <col min="768" max="768" width="12.42578125" style="40" customWidth="1"/>
    <col min="769" max="769" width="9" style="40" customWidth="1"/>
    <col min="770" max="770" width="5" style="40" customWidth="1"/>
    <col min="771" max="771" width="6.140625" style="40" customWidth="1"/>
    <col min="772" max="784" width="6.42578125" style="40" customWidth="1"/>
    <col min="785" max="788" width="6" style="40" customWidth="1"/>
    <col min="789" max="789" width="10.28515625" style="40" customWidth="1"/>
    <col min="790" max="790" width="10.140625" style="40" customWidth="1"/>
    <col min="791" max="791" width="7.5703125" style="40" customWidth="1"/>
    <col min="792" max="792" width="7.140625" style="40" customWidth="1"/>
    <col min="793" max="793" width="8" style="40" customWidth="1"/>
    <col min="794" max="794" width="8.140625" style="40" customWidth="1"/>
    <col min="795" max="795" width="7.7109375" style="40" customWidth="1"/>
    <col min="796" max="798" width="8.28515625" style="40" customWidth="1"/>
    <col min="799" max="1022" width="11.42578125" style="40"/>
    <col min="1023" max="1023" width="10" style="40" customWidth="1"/>
    <col min="1024" max="1024" width="12.42578125" style="40" customWidth="1"/>
    <col min="1025" max="1025" width="9" style="40" customWidth="1"/>
    <col min="1026" max="1026" width="5" style="40" customWidth="1"/>
    <col min="1027" max="1027" width="6.140625" style="40" customWidth="1"/>
    <col min="1028" max="1040" width="6.42578125" style="40" customWidth="1"/>
    <col min="1041" max="1044" width="6" style="40" customWidth="1"/>
    <col min="1045" max="1045" width="10.28515625" style="40" customWidth="1"/>
    <col min="1046" max="1046" width="10.140625" style="40" customWidth="1"/>
    <col min="1047" max="1047" width="7.5703125" style="40" customWidth="1"/>
    <col min="1048" max="1048" width="7.140625" style="40" customWidth="1"/>
    <col min="1049" max="1049" width="8" style="40" customWidth="1"/>
    <col min="1050" max="1050" width="8.140625" style="40" customWidth="1"/>
    <col min="1051" max="1051" width="7.7109375" style="40" customWidth="1"/>
    <col min="1052" max="1054" width="8.28515625" style="40" customWidth="1"/>
    <col min="1055" max="1278" width="11.42578125" style="40"/>
    <col min="1279" max="1279" width="10" style="40" customWidth="1"/>
    <col min="1280" max="1280" width="12.42578125" style="40" customWidth="1"/>
    <col min="1281" max="1281" width="9" style="40" customWidth="1"/>
    <col min="1282" max="1282" width="5" style="40" customWidth="1"/>
    <col min="1283" max="1283" width="6.140625" style="40" customWidth="1"/>
    <col min="1284" max="1296" width="6.42578125" style="40" customWidth="1"/>
    <col min="1297" max="1300" width="6" style="40" customWidth="1"/>
    <col min="1301" max="1301" width="10.28515625" style="40" customWidth="1"/>
    <col min="1302" max="1302" width="10.140625" style="40" customWidth="1"/>
    <col min="1303" max="1303" width="7.5703125" style="40" customWidth="1"/>
    <col min="1304" max="1304" width="7.140625" style="40" customWidth="1"/>
    <col min="1305" max="1305" width="8" style="40" customWidth="1"/>
    <col min="1306" max="1306" width="8.140625" style="40" customWidth="1"/>
    <col min="1307" max="1307" width="7.7109375" style="40" customWidth="1"/>
    <col min="1308" max="1310" width="8.28515625" style="40" customWidth="1"/>
    <col min="1311" max="1534" width="11.42578125" style="40"/>
    <col min="1535" max="1535" width="10" style="40" customWidth="1"/>
    <col min="1536" max="1536" width="12.42578125" style="40" customWidth="1"/>
    <col min="1537" max="1537" width="9" style="40" customWidth="1"/>
    <col min="1538" max="1538" width="5" style="40" customWidth="1"/>
    <col min="1539" max="1539" width="6.140625" style="40" customWidth="1"/>
    <col min="1540" max="1552" width="6.42578125" style="40" customWidth="1"/>
    <col min="1553" max="1556" width="6" style="40" customWidth="1"/>
    <col min="1557" max="1557" width="10.28515625" style="40" customWidth="1"/>
    <col min="1558" max="1558" width="10.140625" style="40" customWidth="1"/>
    <col min="1559" max="1559" width="7.5703125" style="40" customWidth="1"/>
    <col min="1560" max="1560" width="7.140625" style="40" customWidth="1"/>
    <col min="1561" max="1561" width="8" style="40" customWidth="1"/>
    <col min="1562" max="1562" width="8.140625" style="40" customWidth="1"/>
    <col min="1563" max="1563" width="7.7109375" style="40" customWidth="1"/>
    <col min="1564" max="1566" width="8.28515625" style="40" customWidth="1"/>
    <col min="1567" max="1790" width="11.42578125" style="40"/>
    <col min="1791" max="1791" width="10" style="40" customWidth="1"/>
    <col min="1792" max="1792" width="12.42578125" style="40" customWidth="1"/>
    <col min="1793" max="1793" width="9" style="40" customWidth="1"/>
    <col min="1794" max="1794" width="5" style="40" customWidth="1"/>
    <col min="1795" max="1795" width="6.140625" style="40" customWidth="1"/>
    <col min="1796" max="1808" width="6.42578125" style="40" customWidth="1"/>
    <col min="1809" max="1812" width="6" style="40" customWidth="1"/>
    <col min="1813" max="1813" width="10.28515625" style="40" customWidth="1"/>
    <col min="1814" max="1814" width="10.140625" style="40" customWidth="1"/>
    <col min="1815" max="1815" width="7.5703125" style="40" customWidth="1"/>
    <col min="1816" max="1816" width="7.140625" style="40" customWidth="1"/>
    <col min="1817" max="1817" width="8" style="40" customWidth="1"/>
    <col min="1818" max="1818" width="8.140625" style="40" customWidth="1"/>
    <col min="1819" max="1819" width="7.7109375" style="40" customWidth="1"/>
    <col min="1820" max="1822" width="8.28515625" style="40" customWidth="1"/>
    <col min="1823" max="2046" width="11.42578125" style="40"/>
    <col min="2047" max="2047" width="10" style="40" customWidth="1"/>
    <col min="2048" max="2048" width="12.42578125" style="40" customWidth="1"/>
    <col min="2049" max="2049" width="9" style="40" customWidth="1"/>
    <col min="2050" max="2050" width="5" style="40" customWidth="1"/>
    <col min="2051" max="2051" width="6.140625" style="40" customWidth="1"/>
    <col min="2052" max="2064" width="6.42578125" style="40" customWidth="1"/>
    <col min="2065" max="2068" width="6" style="40" customWidth="1"/>
    <col min="2069" max="2069" width="10.28515625" style="40" customWidth="1"/>
    <col min="2070" max="2070" width="10.140625" style="40" customWidth="1"/>
    <col min="2071" max="2071" width="7.5703125" style="40" customWidth="1"/>
    <col min="2072" max="2072" width="7.140625" style="40" customWidth="1"/>
    <col min="2073" max="2073" width="8" style="40" customWidth="1"/>
    <col min="2074" max="2074" width="8.140625" style="40" customWidth="1"/>
    <col min="2075" max="2075" width="7.7109375" style="40" customWidth="1"/>
    <col min="2076" max="2078" width="8.28515625" style="40" customWidth="1"/>
    <col min="2079" max="2302" width="11.42578125" style="40"/>
    <col min="2303" max="2303" width="10" style="40" customWidth="1"/>
    <col min="2304" max="2304" width="12.42578125" style="40" customWidth="1"/>
    <col min="2305" max="2305" width="9" style="40" customWidth="1"/>
    <col min="2306" max="2306" width="5" style="40" customWidth="1"/>
    <col min="2307" max="2307" width="6.140625" style="40" customWidth="1"/>
    <col min="2308" max="2320" width="6.42578125" style="40" customWidth="1"/>
    <col min="2321" max="2324" width="6" style="40" customWidth="1"/>
    <col min="2325" max="2325" width="10.28515625" style="40" customWidth="1"/>
    <col min="2326" max="2326" width="10.140625" style="40" customWidth="1"/>
    <col min="2327" max="2327" width="7.5703125" style="40" customWidth="1"/>
    <col min="2328" max="2328" width="7.140625" style="40" customWidth="1"/>
    <col min="2329" max="2329" width="8" style="40" customWidth="1"/>
    <col min="2330" max="2330" width="8.140625" style="40" customWidth="1"/>
    <col min="2331" max="2331" width="7.7109375" style="40" customWidth="1"/>
    <col min="2332" max="2334" width="8.28515625" style="40" customWidth="1"/>
    <col min="2335" max="2558" width="11.42578125" style="40"/>
    <col min="2559" max="2559" width="10" style="40" customWidth="1"/>
    <col min="2560" max="2560" width="12.42578125" style="40" customWidth="1"/>
    <col min="2561" max="2561" width="9" style="40" customWidth="1"/>
    <col min="2562" max="2562" width="5" style="40" customWidth="1"/>
    <col min="2563" max="2563" width="6.140625" style="40" customWidth="1"/>
    <col min="2564" max="2576" width="6.42578125" style="40" customWidth="1"/>
    <col min="2577" max="2580" width="6" style="40" customWidth="1"/>
    <col min="2581" max="2581" width="10.28515625" style="40" customWidth="1"/>
    <col min="2582" max="2582" width="10.140625" style="40" customWidth="1"/>
    <col min="2583" max="2583" width="7.5703125" style="40" customWidth="1"/>
    <col min="2584" max="2584" width="7.140625" style="40" customWidth="1"/>
    <col min="2585" max="2585" width="8" style="40" customWidth="1"/>
    <col min="2586" max="2586" width="8.140625" style="40" customWidth="1"/>
    <col min="2587" max="2587" width="7.7109375" style="40" customWidth="1"/>
    <col min="2588" max="2590" width="8.28515625" style="40" customWidth="1"/>
    <col min="2591" max="2814" width="11.42578125" style="40"/>
    <col min="2815" max="2815" width="10" style="40" customWidth="1"/>
    <col min="2816" max="2816" width="12.42578125" style="40" customWidth="1"/>
    <col min="2817" max="2817" width="9" style="40" customWidth="1"/>
    <col min="2818" max="2818" width="5" style="40" customWidth="1"/>
    <col min="2819" max="2819" width="6.140625" style="40" customWidth="1"/>
    <col min="2820" max="2832" width="6.42578125" style="40" customWidth="1"/>
    <col min="2833" max="2836" width="6" style="40" customWidth="1"/>
    <col min="2837" max="2837" width="10.28515625" style="40" customWidth="1"/>
    <col min="2838" max="2838" width="10.140625" style="40" customWidth="1"/>
    <col min="2839" max="2839" width="7.5703125" style="40" customWidth="1"/>
    <col min="2840" max="2840" width="7.140625" style="40" customWidth="1"/>
    <col min="2841" max="2841" width="8" style="40" customWidth="1"/>
    <col min="2842" max="2842" width="8.140625" style="40" customWidth="1"/>
    <col min="2843" max="2843" width="7.7109375" style="40" customWidth="1"/>
    <col min="2844" max="2846" width="8.28515625" style="40" customWidth="1"/>
    <col min="2847" max="3070" width="11.42578125" style="40"/>
    <col min="3071" max="3071" width="10" style="40" customWidth="1"/>
    <col min="3072" max="3072" width="12.42578125" style="40" customWidth="1"/>
    <col min="3073" max="3073" width="9" style="40" customWidth="1"/>
    <col min="3074" max="3074" width="5" style="40" customWidth="1"/>
    <col min="3075" max="3075" width="6.140625" style="40" customWidth="1"/>
    <col min="3076" max="3088" width="6.42578125" style="40" customWidth="1"/>
    <col min="3089" max="3092" width="6" style="40" customWidth="1"/>
    <col min="3093" max="3093" width="10.28515625" style="40" customWidth="1"/>
    <col min="3094" max="3094" width="10.140625" style="40" customWidth="1"/>
    <col min="3095" max="3095" width="7.5703125" style="40" customWidth="1"/>
    <col min="3096" max="3096" width="7.140625" style="40" customWidth="1"/>
    <col min="3097" max="3097" width="8" style="40" customWidth="1"/>
    <col min="3098" max="3098" width="8.140625" style="40" customWidth="1"/>
    <col min="3099" max="3099" width="7.7109375" style="40" customWidth="1"/>
    <col min="3100" max="3102" width="8.28515625" style="40" customWidth="1"/>
    <col min="3103" max="3326" width="11.42578125" style="40"/>
    <col min="3327" max="3327" width="10" style="40" customWidth="1"/>
    <col min="3328" max="3328" width="12.42578125" style="40" customWidth="1"/>
    <col min="3329" max="3329" width="9" style="40" customWidth="1"/>
    <col min="3330" max="3330" width="5" style="40" customWidth="1"/>
    <col min="3331" max="3331" width="6.140625" style="40" customWidth="1"/>
    <col min="3332" max="3344" width="6.42578125" style="40" customWidth="1"/>
    <col min="3345" max="3348" width="6" style="40" customWidth="1"/>
    <col min="3349" max="3349" width="10.28515625" style="40" customWidth="1"/>
    <col min="3350" max="3350" width="10.140625" style="40" customWidth="1"/>
    <col min="3351" max="3351" width="7.5703125" style="40" customWidth="1"/>
    <col min="3352" max="3352" width="7.140625" style="40" customWidth="1"/>
    <col min="3353" max="3353" width="8" style="40" customWidth="1"/>
    <col min="3354" max="3354" width="8.140625" style="40" customWidth="1"/>
    <col min="3355" max="3355" width="7.7109375" style="40" customWidth="1"/>
    <col min="3356" max="3358" width="8.28515625" style="40" customWidth="1"/>
    <col min="3359" max="3582" width="11.42578125" style="40"/>
    <col min="3583" max="3583" width="10" style="40" customWidth="1"/>
    <col min="3584" max="3584" width="12.42578125" style="40" customWidth="1"/>
    <col min="3585" max="3585" width="9" style="40" customWidth="1"/>
    <col min="3586" max="3586" width="5" style="40" customWidth="1"/>
    <col min="3587" max="3587" width="6.140625" style="40" customWidth="1"/>
    <col min="3588" max="3600" width="6.42578125" style="40" customWidth="1"/>
    <col min="3601" max="3604" width="6" style="40" customWidth="1"/>
    <col min="3605" max="3605" width="10.28515625" style="40" customWidth="1"/>
    <col min="3606" max="3606" width="10.140625" style="40" customWidth="1"/>
    <col min="3607" max="3607" width="7.5703125" style="40" customWidth="1"/>
    <col min="3608" max="3608" width="7.140625" style="40" customWidth="1"/>
    <col min="3609" max="3609" width="8" style="40" customWidth="1"/>
    <col min="3610" max="3610" width="8.140625" style="40" customWidth="1"/>
    <col min="3611" max="3611" width="7.7109375" style="40" customWidth="1"/>
    <col min="3612" max="3614" width="8.28515625" style="40" customWidth="1"/>
    <col min="3615" max="3838" width="11.42578125" style="40"/>
    <col min="3839" max="3839" width="10" style="40" customWidth="1"/>
    <col min="3840" max="3840" width="12.42578125" style="40" customWidth="1"/>
    <col min="3841" max="3841" width="9" style="40" customWidth="1"/>
    <col min="3842" max="3842" width="5" style="40" customWidth="1"/>
    <col min="3843" max="3843" width="6.140625" style="40" customWidth="1"/>
    <col min="3844" max="3856" width="6.42578125" style="40" customWidth="1"/>
    <col min="3857" max="3860" width="6" style="40" customWidth="1"/>
    <col min="3861" max="3861" width="10.28515625" style="40" customWidth="1"/>
    <col min="3862" max="3862" width="10.140625" style="40" customWidth="1"/>
    <col min="3863" max="3863" width="7.5703125" style="40" customWidth="1"/>
    <col min="3864" max="3864" width="7.140625" style="40" customWidth="1"/>
    <col min="3865" max="3865" width="8" style="40" customWidth="1"/>
    <col min="3866" max="3866" width="8.140625" style="40" customWidth="1"/>
    <col min="3867" max="3867" width="7.7109375" style="40" customWidth="1"/>
    <col min="3868" max="3870" width="8.28515625" style="40" customWidth="1"/>
    <col min="3871" max="4094" width="11.42578125" style="40"/>
    <col min="4095" max="4095" width="10" style="40" customWidth="1"/>
    <col min="4096" max="4096" width="12.42578125" style="40" customWidth="1"/>
    <col min="4097" max="4097" width="9" style="40" customWidth="1"/>
    <col min="4098" max="4098" width="5" style="40" customWidth="1"/>
    <col min="4099" max="4099" width="6.140625" style="40" customWidth="1"/>
    <col min="4100" max="4112" width="6.42578125" style="40" customWidth="1"/>
    <col min="4113" max="4116" width="6" style="40" customWidth="1"/>
    <col min="4117" max="4117" width="10.28515625" style="40" customWidth="1"/>
    <col min="4118" max="4118" width="10.140625" style="40" customWidth="1"/>
    <col min="4119" max="4119" width="7.5703125" style="40" customWidth="1"/>
    <col min="4120" max="4120" width="7.140625" style="40" customWidth="1"/>
    <col min="4121" max="4121" width="8" style="40" customWidth="1"/>
    <col min="4122" max="4122" width="8.140625" style="40" customWidth="1"/>
    <col min="4123" max="4123" width="7.7109375" style="40" customWidth="1"/>
    <col min="4124" max="4126" width="8.28515625" style="40" customWidth="1"/>
    <col min="4127" max="4350" width="11.42578125" style="40"/>
    <col min="4351" max="4351" width="10" style="40" customWidth="1"/>
    <col min="4352" max="4352" width="12.42578125" style="40" customWidth="1"/>
    <col min="4353" max="4353" width="9" style="40" customWidth="1"/>
    <col min="4354" max="4354" width="5" style="40" customWidth="1"/>
    <col min="4355" max="4355" width="6.140625" style="40" customWidth="1"/>
    <col min="4356" max="4368" width="6.42578125" style="40" customWidth="1"/>
    <col min="4369" max="4372" width="6" style="40" customWidth="1"/>
    <col min="4373" max="4373" width="10.28515625" style="40" customWidth="1"/>
    <col min="4374" max="4374" width="10.140625" style="40" customWidth="1"/>
    <col min="4375" max="4375" width="7.5703125" style="40" customWidth="1"/>
    <col min="4376" max="4376" width="7.140625" style="40" customWidth="1"/>
    <col min="4377" max="4377" width="8" style="40" customWidth="1"/>
    <col min="4378" max="4378" width="8.140625" style="40" customWidth="1"/>
    <col min="4379" max="4379" width="7.7109375" style="40" customWidth="1"/>
    <col min="4380" max="4382" width="8.28515625" style="40" customWidth="1"/>
    <col min="4383" max="4606" width="11.42578125" style="40"/>
    <col min="4607" max="4607" width="10" style="40" customWidth="1"/>
    <col min="4608" max="4608" width="12.42578125" style="40" customWidth="1"/>
    <col min="4609" max="4609" width="9" style="40" customWidth="1"/>
    <col min="4610" max="4610" width="5" style="40" customWidth="1"/>
    <col min="4611" max="4611" width="6.140625" style="40" customWidth="1"/>
    <col min="4612" max="4624" width="6.42578125" style="40" customWidth="1"/>
    <col min="4625" max="4628" width="6" style="40" customWidth="1"/>
    <col min="4629" max="4629" width="10.28515625" style="40" customWidth="1"/>
    <col min="4630" max="4630" width="10.140625" style="40" customWidth="1"/>
    <col min="4631" max="4631" width="7.5703125" style="40" customWidth="1"/>
    <col min="4632" max="4632" width="7.140625" style="40" customWidth="1"/>
    <col min="4633" max="4633" width="8" style="40" customWidth="1"/>
    <col min="4634" max="4634" width="8.140625" style="40" customWidth="1"/>
    <col min="4635" max="4635" width="7.7109375" style="40" customWidth="1"/>
    <col min="4636" max="4638" width="8.28515625" style="40" customWidth="1"/>
    <col min="4639" max="4862" width="11.42578125" style="40"/>
    <col min="4863" max="4863" width="10" style="40" customWidth="1"/>
    <col min="4864" max="4864" width="12.42578125" style="40" customWidth="1"/>
    <col min="4865" max="4865" width="9" style="40" customWidth="1"/>
    <col min="4866" max="4866" width="5" style="40" customWidth="1"/>
    <col min="4867" max="4867" width="6.140625" style="40" customWidth="1"/>
    <col min="4868" max="4880" width="6.42578125" style="40" customWidth="1"/>
    <col min="4881" max="4884" width="6" style="40" customWidth="1"/>
    <col min="4885" max="4885" width="10.28515625" style="40" customWidth="1"/>
    <col min="4886" max="4886" width="10.140625" style="40" customWidth="1"/>
    <col min="4887" max="4887" width="7.5703125" style="40" customWidth="1"/>
    <col min="4888" max="4888" width="7.140625" style="40" customWidth="1"/>
    <col min="4889" max="4889" width="8" style="40" customWidth="1"/>
    <col min="4890" max="4890" width="8.140625" style="40" customWidth="1"/>
    <col min="4891" max="4891" width="7.7109375" style="40" customWidth="1"/>
    <col min="4892" max="4894" width="8.28515625" style="40" customWidth="1"/>
    <col min="4895" max="5118" width="11.42578125" style="40"/>
    <col min="5119" max="5119" width="10" style="40" customWidth="1"/>
    <col min="5120" max="5120" width="12.42578125" style="40" customWidth="1"/>
    <col min="5121" max="5121" width="9" style="40" customWidth="1"/>
    <col min="5122" max="5122" width="5" style="40" customWidth="1"/>
    <col min="5123" max="5123" width="6.140625" style="40" customWidth="1"/>
    <col min="5124" max="5136" width="6.42578125" style="40" customWidth="1"/>
    <col min="5137" max="5140" width="6" style="40" customWidth="1"/>
    <col min="5141" max="5141" width="10.28515625" style="40" customWidth="1"/>
    <col min="5142" max="5142" width="10.140625" style="40" customWidth="1"/>
    <col min="5143" max="5143" width="7.5703125" style="40" customWidth="1"/>
    <col min="5144" max="5144" width="7.140625" style="40" customWidth="1"/>
    <col min="5145" max="5145" width="8" style="40" customWidth="1"/>
    <col min="5146" max="5146" width="8.140625" style="40" customWidth="1"/>
    <col min="5147" max="5147" width="7.7109375" style="40" customWidth="1"/>
    <col min="5148" max="5150" width="8.28515625" style="40" customWidth="1"/>
    <col min="5151" max="5374" width="11.42578125" style="40"/>
    <col min="5375" max="5375" width="10" style="40" customWidth="1"/>
    <col min="5376" max="5376" width="12.42578125" style="40" customWidth="1"/>
    <col min="5377" max="5377" width="9" style="40" customWidth="1"/>
    <col min="5378" max="5378" width="5" style="40" customWidth="1"/>
    <col min="5379" max="5379" width="6.140625" style="40" customWidth="1"/>
    <col min="5380" max="5392" width="6.42578125" style="40" customWidth="1"/>
    <col min="5393" max="5396" width="6" style="40" customWidth="1"/>
    <col min="5397" max="5397" width="10.28515625" style="40" customWidth="1"/>
    <col min="5398" max="5398" width="10.140625" style="40" customWidth="1"/>
    <col min="5399" max="5399" width="7.5703125" style="40" customWidth="1"/>
    <col min="5400" max="5400" width="7.140625" style="40" customWidth="1"/>
    <col min="5401" max="5401" width="8" style="40" customWidth="1"/>
    <col min="5402" max="5402" width="8.140625" style="40" customWidth="1"/>
    <col min="5403" max="5403" width="7.7109375" style="40" customWidth="1"/>
    <col min="5404" max="5406" width="8.28515625" style="40" customWidth="1"/>
    <col min="5407" max="5630" width="11.42578125" style="40"/>
    <col min="5631" max="5631" width="10" style="40" customWidth="1"/>
    <col min="5632" max="5632" width="12.42578125" style="40" customWidth="1"/>
    <col min="5633" max="5633" width="9" style="40" customWidth="1"/>
    <col min="5634" max="5634" width="5" style="40" customWidth="1"/>
    <col min="5635" max="5635" width="6.140625" style="40" customWidth="1"/>
    <col min="5636" max="5648" width="6.42578125" style="40" customWidth="1"/>
    <col min="5649" max="5652" width="6" style="40" customWidth="1"/>
    <col min="5653" max="5653" width="10.28515625" style="40" customWidth="1"/>
    <col min="5654" max="5654" width="10.140625" style="40" customWidth="1"/>
    <col min="5655" max="5655" width="7.5703125" style="40" customWidth="1"/>
    <col min="5656" max="5656" width="7.140625" style="40" customWidth="1"/>
    <col min="5657" max="5657" width="8" style="40" customWidth="1"/>
    <col min="5658" max="5658" width="8.140625" style="40" customWidth="1"/>
    <col min="5659" max="5659" width="7.7109375" style="40" customWidth="1"/>
    <col min="5660" max="5662" width="8.28515625" style="40" customWidth="1"/>
    <col min="5663" max="5886" width="11.42578125" style="40"/>
    <col min="5887" max="5887" width="10" style="40" customWidth="1"/>
    <col min="5888" max="5888" width="12.42578125" style="40" customWidth="1"/>
    <col min="5889" max="5889" width="9" style="40" customWidth="1"/>
    <col min="5890" max="5890" width="5" style="40" customWidth="1"/>
    <col min="5891" max="5891" width="6.140625" style="40" customWidth="1"/>
    <col min="5892" max="5904" width="6.42578125" style="40" customWidth="1"/>
    <col min="5905" max="5908" width="6" style="40" customWidth="1"/>
    <col min="5909" max="5909" width="10.28515625" style="40" customWidth="1"/>
    <col min="5910" max="5910" width="10.140625" style="40" customWidth="1"/>
    <col min="5911" max="5911" width="7.5703125" style="40" customWidth="1"/>
    <col min="5912" max="5912" width="7.140625" style="40" customWidth="1"/>
    <col min="5913" max="5913" width="8" style="40" customWidth="1"/>
    <col min="5914" max="5914" width="8.140625" style="40" customWidth="1"/>
    <col min="5915" max="5915" width="7.7109375" style="40" customWidth="1"/>
    <col min="5916" max="5918" width="8.28515625" style="40" customWidth="1"/>
    <col min="5919" max="6142" width="11.42578125" style="40"/>
    <col min="6143" max="6143" width="10" style="40" customWidth="1"/>
    <col min="6144" max="6144" width="12.42578125" style="40" customWidth="1"/>
    <col min="6145" max="6145" width="9" style="40" customWidth="1"/>
    <col min="6146" max="6146" width="5" style="40" customWidth="1"/>
    <col min="6147" max="6147" width="6.140625" style="40" customWidth="1"/>
    <col min="6148" max="6160" width="6.42578125" style="40" customWidth="1"/>
    <col min="6161" max="6164" width="6" style="40" customWidth="1"/>
    <col min="6165" max="6165" width="10.28515625" style="40" customWidth="1"/>
    <col min="6166" max="6166" width="10.140625" style="40" customWidth="1"/>
    <col min="6167" max="6167" width="7.5703125" style="40" customWidth="1"/>
    <col min="6168" max="6168" width="7.140625" style="40" customWidth="1"/>
    <col min="6169" max="6169" width="8" style="40" customWidth="1"/>
    <col min="6170" max="6170" width="8.140625" style="40" customWidth="1"/>
    <col min="6171" max="6171" width="7.7109375" style="40" customWidth="1"/>
    <col min="6172" max="6174" width="8.28515625" style="40" customWidth="1"/>
    <col min="6175" max="6398" width="11.42578125" style="40"/>
    <col min="6399" max="6399" width="10" style="40" customWidth="1"/>
    <col min="6400" max="6400" width="12.42578125" style="40" customWidth="1"/>
    <col min="6401" max="6401" width="9" style="40" customWidth="1"/>
    <col min="6402" max="6402" width="5" style="40" customWidth="1"/>
    <col min="6403" max="6403" width="6.140625" style="40" customWidth="1"/>
    <col min="6404" max="6416" width="6.42578125" style="40" customWidth="1"/>
    <col min="6417" max="6420" width="6" style="40" customWidth="1"/>
    <col min="6421" max="6421" width="10.28515625" style="40" customWidth="1"/>
    <col min="6422" max="6422" width="10.140625" style="40" customWidth="1"/>
    <col min="6423" max="6423" width="7.5703125" style="40" customWidth="1"/>
    <col min="6424" max="6424" width="7.140625" style="40" customWidth="1"/>
    <col min="6425" max="6425" width="8" style="40" customWidth="1"/>
    <col min="6426" max="6426" width="8.140625" style="40" customWidth="1"/>
    <col min="6427" max="6427" width="7.7109375" style="40" customWidth="1"/>
    <col min="6428" max="6430" width="8.28515625" style="40" customWidth="1"/>
    <col min="6431" max="6654" width="11.42578125" style="40"/>
    <col min="6655" max="6655" width="10" style="40" customWidth="1"/>
    <col min="6656" max="6656" width="12.42578125" style="40" customWidth="1"/>
    <col min="6657" max="6657" width="9" style="40" customWidth="1"/>
    <col min="6658" max="6658" width="5" style="40" customWidth="1"/>
    <col min="6659" max="6659" width="6.140625" style="40" customWidth="1"/>
    <col min="6660" max="6672" width="6.42578125" style="40" customWidth="1"/>
    <col min="6673" max="6676" width="6" style="40" customWidth="1"/>
    <col min="6677" max="6677" width="10.28515625" style="40" customWidth="1"/>
    <col min="6678" max="6678" width="10.140625" style="40" customWidth="1"/>
    <col min="6679" max="6679" width="7.5703125" style="40" customWidth="1"/>
    <col min="6680" max="6680" width="7.140625" style="40" customWidth="1"/>
    <col min="6681" max="6681" width="8" style="40" customWidth="1"/>
    <col min="6682" max="6682" width="8.140625" style="40" customWidth="1"/>
    <col min="6683" max="6683" width="7.7109375" style="40" customWidth="1"/>
    <col min="6684" max="6686" width="8.28515625" style="40" customWidth="1"/>
    <col min="6687" max="6910" width="11.42578125" style="40"/>
    <col min="6911" max="6911" width="10" style="40" customWidth="1"/>
    <col min="6912" max="6912" width="12.42578125" style="40" customWidth="1"/>
    <col min="6913" max="6913" width="9" style="40" customWidth="1"/>
    <col min="6914" max="6914" width="5" style="40" customWidth="1"/>
    <col min="6915" max="6915" width="6.140625" style="40" customWidth="1"/>
    <col min="6916" max="6928" width="6.42578125" style="40" customWidth="1"/>
    <col min="6929" max="6932" width="6" style="40" customWidth="1"/>
    <col min="6933" max="6933" width="10.28515625" style="40" customWidth="1"/>
    <col min="6934" max="6934" width="10.140625" style="40" customWidth="1"/>
    <col min="6935" max="6935" width="7.5703125" style="40" customWidth="1"/>
    <col min="6936" max="6936" width="7.140625" style="40" customWidth="1"/>
    <col min="6937" max="6937" width="8" style="40" customWidth="1"/>
    <col min="6938" max="6938" width="8.140625" style="40" customWidth="1"/>
    <col min="6939" max="6939" width="7.7109375" style="40" customWidth="1"/>
    <col min="6940" max="6942" width="8.28515625" style="40" customWidth="1"/>
    <col min="6943" max="7166" width="11.42578125" style="40"/>
    <col min="7167" max="7167" width="10" style="40" customWidth="1"/>
    <col min="7168" max="7168" width="12.42578125" style="40" customWidth="1"/>
    <col min="7169" max="7169" width="9" style="40" customWidth="1"/>
    <col min="7170" max="7170" width="5" style="40" customWidth="1"/>
    <col min="7171" max="7171" width="6.140625" style="40" customWidth="1"/>
    <col min="7172" max="7184" width="6.42578125" style="40" customWidth="1"/>
    <col min="7185" max="7188" width="6" style="40" customWidth="1"/>
    <col min="7189" max="7189" width="10.28515625" style="40" customWidth="1"/>
    <col min="7190" max="7190" width="10.140625" style="40" customWidth="1"/>
    <col min="7191" max="7191" width="7.5703125" style="40" customWidth="1"/>
    <col min="7192" max="7192" width="7.140625" style="40" customWidth="1"/>
    <col min="7193" max="7193" width="8" style="40" customWidth="1"/>
    <col min="7194" max="7194" width="8.140625" style="40" customWidth="1"/>
    <col min="7195" max="7195" width="7.7109375" style="40" customWidth="1"/>
    <col min="7196" max="7198" width="8.28515625" style="40" customWidth="1"/>
    <col min="7199" max="7422" width="11.42578125" style="40"/>
    <col min="7423" max="7423" width="10" style="40" customWidth="1"/>
    <col min="7424" max="7424" width="12.42578125" style="40" customWidth="1"/>
    <col min="7425" max="7425" width="9" style="40" customWidth="1"/>
    <col min="7426" max="7426" width="5" style="40" customWidth="1"/>
    <col min="7427" max="7427" width="6.140625" style="40" customWidth="1"/>
    <col min="7428" max="7440" width="6.42578125" style="40" customWidth="1"/>
    <col min="7441" max="7444" width="6" style="40" customWidth="1"/>
    <col min="7445" max="7445" width="10.28515625" style="40" customWidth="1"/>
    <col min="7446" max="7446" width="10.140625" style="40" customWidth="1"/>
    <col min="7447" max="7447" width="7.5703125" style="40" customWidth="1"/>
    <col min="7448" max="7448" width="7.140625" style="40" customWidth="1"/>
    <col min="7449" max="7449" width="8" style="40" customWidth="1"/>
    <col min="7450" max="7450" width="8.140625" style="40" customWidth="1"/>
    <col min="7451" max="7451" width="7.7109375" style="40" customWidth="1"/>
    <col min="7452" max="7454" width="8.28515625" style="40" customWidth="1"/>
    <col min="7455" max="7678" width="11.42578125" style="40"/>
    <col min="7679" max="7679" width="10" style="40" customWidth="1"/>
    <col min="7680" max="7680" width="12.42578125" style="40" customWidth="1"/>
    <col min="7681" max="7681" width="9" style="40" customWidth="1"/>
    <col min="7682" max="7682" width="5" style="40" customWidth="1"/>
    <col min="7683" max="7683" width="6.140625" style="40" customWidth="1"/>
    <col min="7684" max="7696" width="6.42578125" style="40" customWidth="1"/>
    <col min="7697" max="7700" width="6" style="40" customWidth="1"/>
    <col min="7701" max="7701" width="10.28515625" style="40" customWidth="1"/>
    <col min="7702" max="7702" width="10.140625" style="40" customWidth="1"/>
    <col min="7703" max="7703" width="7.5703125" style="40" customWidth="1"/>
    <col min="7704" max="7704" width="7.140625" style="40" customWidth="1"/>
    <col min="7705" max="7705" width="8" style="40" customWidth="1"/>
    <col min="7706" max="7706" width="8.140625" style="40" customWidth="1"/>
    <col min="7707" max="7707" width="7.7109375" style="40" customWidth="1"/>
    <col min="7708" max="7710" width="8.28515625" style="40" customWidth="1"/>
    <col min="7711" max="7934" width="11.42578125" style="40"/>
    <col min="7935" max="7935" width="10" style="40" customWidth="1"/>
    <col min="7936" max="7936" width="12.42578125" style="40" customWidth="1"/>
    <col min="7937" max="7937" width="9" style="40" customWidth="1"/>
    <col min="7938" max="7938" width="5" style="40" customWidth="1"/>
    <col min="7939" max="7939" width="6.140625" style="40" customWidth="1"/>
    <col min="7940" max="7952" width="6.42578125" style="40" customWidth="1"/>
    <col min="7953" max="7956" width="6" style="40" customWidth="1"/>
    <col min="7957" max="7957" width="10.28515625" style="40" customWidth="1"/>
    <col min="7958" max="7958" width="10.140625" style="40" customWidth="1"/>
    <col min="7959" max="7959" width="7.5703125" style="40" customWidth="1"/>
    <col min="7960" max="7960" width="7.140625" style="40" customWidth="1"/>
    <col min="7961" max="7961" width="8" style="40" customWidth="1"/>
    <col min="7962" max="7962" width="8.140625" style="40" customWidth="1"/>
    <col min="7963" max="7963" width="7.7109375" style="40" customWidth="1"/>
    <col min="7964" max="7966" width="8.28515625" style="40" customWidth="1"/>
    <col min="7967" max="8190" width="11.42578125" style="40"/>
    <col min="8191" max="8191" width="10" style="40" customWidth="1"/>
    <col min="8192" max="8192" width="12.42578125" style="40" customWidth="1"/>
    <col min="8193" max="8193" width="9" style="40" customWidth="1"/>
    <col min="8194" max="8194" width="5" style="40" customWidth="1"/>
    <col min="8195" max="8195" width="6.140625" style="40" customWidth="1"/>
    <col min="8196" max="8208" width="6.42578125" style="40" customWidth="1"/>
    <col min="8209" max="8212" width="6" style="40" customWidth="1"/>
    <col min="8213" max="8213" width="10.28515625" style="40" customWidth="1"/>
    <col min="8214" max="8214" width="10.140625" style="40" customWidth="1"/>
    <col min="8215" max="8215" width="7.5703125" style="40" customWidth="1"/>
    <col min="8216" max="8216" width="7.140625" style="40" customWidth="1"/>
    <col min="8217" max="8217" width="8" style="40" customWidth="1"/>
    <col min="8218" max="8218" width="8.140625" style="40" customWidth="1"/>
    <col min="8219" max="8219" width="7.7109375" style="40" customWidth="1"/>
    <col min="8220" max="8222" width="8.28515625" style="40" customWidth="1"/>
    <col min="8223" max="8446" width="11.42578125" style="40"/>
    <col min="8447" max="8447" width="10" style="40" customWidth="1"/>
    <col min="8448" max="8448" width="12.42578125" style="40" customWidth="1"/>
    <col min="8449" max="8449" width="9" style="40" customWidth="1"/>
    <col min="8450" max="8450" width="5" style="40" customWidth="1"/>
    <col min="8451" max="8451" width="6.140625" style="40" customWidth="1"/>
    <col min="8452" max="8464" width="6.42578125" style="40" customWidth="1"/>
    <col min="8465" max="8468" width="6" style="40" customWidth="1"/>
    <col min="8469" max="8469" width="10.28515625" style="40" customWidth="1"/>
    <col min="8470" max="8470" width="10.140625" style="40" customWidth="1"/>
    <col min="8471" max="8471" width="7.5703125" style="40" customWidth="1"/>
    <col min="8472" max="8472" width="7.140625" style="40" customWidth="1"/>
    <col min="8473" max="8473" width="8" style="40" customWidth="1"/>
    <col min="8474" max="8474" width="8.140625" style="40" customWidth="1"/>
    <col min="8475" max="8475" width="7.7109375" style="40" customWidth="1"/>
    <col min="8476" max="8478" width="8.28515625" style="40" customWidth="1"/>
    <col min="8479" max="8702" width="11.42578125" style="40"/>
    <col min="8703" max="8703" width="10" style="40" customWidth="1"/>
    <col min="8704" max="8704" width="12.42578125" style="40" customWidth="1"/>
    <col min="8705" max="8705" width="9" style="40" customWidth="1"/>
    <col min="8706" max="8706" width="5" style="40" customWidth="1"/>
    <col min="8707" max="8707" width="6.140625" style="40" customWidth="1"/>
    <col min="8708" max="8720" width="6.42578125" style="40" customWidth="1"/>
    <col min="8721" max="8724" width="6" style="40" customWidth="1"/>
    <col min="8725" max="8725" width="10.28515625" style="40" customWidth="1"/>
    <col min="8726" max="8726" width="10.140625" style="40" customWidth="1"/>
    <col min="8727" max="8727" width="7.5703125" style="40" customWidth="1"/>
    <col min="8728" max="8728" width="7.140625" style="40" customWidth="1"/>
    <col min="8729" max="8729" width="8" style="40" customWidth="1"/>
    <col min="8730" max="8730" width="8.140625" style="40" customWidth="1"/>
    <col min="8731" max="8731" width="7.7109375" style="40" customWidth="1"/>
    <col min="8732" max="8734" width="8.28515625" style="40" customWidth="1"/>
    <col min="8735" max="8958" width="11.42578125" style="40"/>
    <col min="8959" max="8959" width="10" style="40" customWidth="1"/>
    <col min="8960" max="8960" width="12.42578125" style="40" customWidth="1"/>
    <col min="8961" max="8961" width="9" style="40" customWidth="1"/>
    <col min="8962" max="8962" width="5" style="40" customWidth="1"/>
    <col min="8963" max="8963" width="6.140625" style="40" customWidth="1"/>
    <col min="8964" max="8976" width="6.42578125" style="40" customWidth="1"/>
    <col min="8977" max="8980" width="6" style="40" customWidth="1"/>
    <col min="8981" max="8981" width="10.28515625" style="40" customWidth="1"/>
    <col min="8982" max="8982" width="10.140625" style="40" customWidth="1"/>
    <col min="8983" max="8983" width="7.5703125" style="40" customWidth="1"/>
    <col min="8984" max="8984" width="7.140625" style="40" customWidth="1"/>
    <col min="8985" max="8985" width="8" style="40" customWidth="1"/>
    <col min="8986" max="8986" width="8.140625" style="40" customWidth="1"/>
    <col min="8987" max="8987" width="7.7109375" style="40" customWidth="1"/>
    <col min="8988" max="8990" width="8.28515625" style="40" customWidth="1"/>
    <col min="8991" max="9214" width="11.42578125" style="40"/>
    <col min="9215" max="9215" width="10" style="40" customWidth="1"/>
    <col min="9216" max="9216" width="12.42578125" style="40" customWidth="1"/>
    <col min="9217" max="9217" width="9" style="40" customWidth="1"/>
    <col min="9218" max="9218" width="5" style="40" customWidth="1"/>
    <col min="9219" max="9219" width="6.140625" style="40" customWidth="1"/>
    <col min="9220" max="9232" width="6.42578125" style="40" customWidth="1"/>
    <col min="9233" max="9236" width="6" style="40" customWidth="1"/>
    <col min="9237" max="9237" width="10.28515625" style="40" customWidth="1"/>
    <col min="9238" max="9238" width="10.140625" style="40" customWidth="1"/>
    <col min="9239" max="9239" width="7.5703125" style="40" customWidth="1"/>
    <col min="9240" max="9240" width="7.140625" style="40" customWidth="1"/>
    <col min="9241" max="9241" width="8" style="40" customWidth="1"/>
    <col min="9242" max="9242" width="8.140625" style="40" customWidth="1"/>
    <col min="9243" max="9243" width="7.7109375" style="40" customWidth="1"/>
    <col min="9244" max="9246" width="8.28515625" style="40" customWidth="1"/>
    <col min="9247" max="9470" width="11.42578125" style="40"/>
    <col min="9471" max="9471" width="10" style="40" customWidth="1"/>
    <col min="9472" max="9472" width="12.42578125" style="40" customWidth="1"/>
    <col min="9473" max="9473" width="9" style="40" customWidth="1"/>
    <col min="9474" max="9474" width="5" style="40" customWidth="1"/>
    <col min="9475" max="9475" width="6.140625" style="40" customWidth="1"/>
    <col min="9476" max="9488" width="6.42578125" style="40" customWidth="1"/>
    <col min="9489" max="9492" width="6" style="40" customWidth="1"/>
    <col min="9493" max="9493" width="10.28515625" style="40" customWidth="1"/>
    <col min="9494" max="9494" width="10.140625" style="40" customWidth="1"/>
    <col min="9495" max="9495" width="7.5703125" style="40" customWidth="1"/>
    <col min="9496" max="9496" width="7.140625" style="40" customWidth="1"/>
    <col min="9497" max="9497" width="8" style="40" customWidth="1"/>
    <col min="9498" max="9498" width="8.140625" style="40" customWidth="1"/>
    <col min="9499" max="9499" width="7.7109375" style="40" customWidth="1"/>
    <col min="9500" max="9502" width="8.28515625" style="40" customWidth="1"/>
    <col min="9503" max="9726" width="11.42578125" style="40"/>
    <col min="9727" max="9727" width="10" style="40" customWidth="1"/>
    <col min="9728" max="9728" width="12.42578125" style="40" customWidth="1"/>
    <col min="9729" max="9729" width="9" style="40" customWidth="1"/>
    <col min="9730" max="9730" width="5" style="40" customWidth="1"/>
    <col min="9731" max="9731" width="6.140625" style="40" customWidth="1"/>
    <col min="9732" max="9744" width="6.42578125" style="40" customWidth="1"/>
    <col min="9745" max="9748" width="6" style="40" customWidth="1"/>
    <col min="9749" max="9749" width="10.28515625" style="40" customWidth="1"/>
    <col min="9750" max="9750" width="10.140625" style="40" customWidth="1"/>
    <col min="9751" max="9751" width="7.5703125" style="40" customWidth="1"/>
    <col min="9752" max="9752" width="7.140625" style="40" customWidth="1"/>
    <col min="9753" max="9753" width="8" style="40" customWidth="1"/>
    <col min="9754" max="9754" width="8.140625" style="40" customWidth="1"/>
    <col min="9755" max="9755" width="7.7109375" style="40" customWidth="1"/>
    <col min="9756" max="9758" width="8.28515625" style="40" customWidth="1"/>
    <col min="9759" max="9982" width="11.42578125" style="40"/>
    <col min="9983" max="9983" width="10" style="40" customWidth="1"/>
    <col min="9984" max="9984" width="12.42578125" style="40" customWidth="1"/>
    <col min="9985" max="9985" width="9" style="40" customWidth="1"/>
    <col min="9986" max="9986" width="5" style="40" customWidth="1"/>
    <col min="9987" max="9987" width="6.140625" style="40" customWidth="1"/>
    <col min="9988" max="10000" width="6.42578125" style="40" customWidth="1"/>
    <col min="10001" max="10004" width="6" style="40" customWidth="1"/>
    <col min="10005" max="10005" width="10.28515625" style="40" customWidth="1"/>
    <col min="10006" max="10006" width="10.140625" style="40" customWidth="1"/>
    <col min="10007" max="10007" width="7.5703125" style="40" customWidth="1"/>
    <col min="10008" max="10008" width="7.140625" style="40" customWidth="1"/>
    <col min="10009" max="10009" width="8" style="40" customWidth="1"/>
    <col min="10010" max="10010" width="8.140625" style="40" customWidth="1"/>
    <col min="10011" max="10011" width="7.7109375" style="40" customWidth="1"/>
    <col min="10012" max="10014" width="8.28515625" style="40" customWidth="1"/>
    <col min="10015" max="10238" width="11.42578125" style="40"/>
    <col min="10239" max="10239" width="10" style="40" customWidth="1"/>
    <col min="10240" max="10240" width="12.42578125" style="40" customWidth="1"/>
    <col min="10241" max="10241" width="9" style="40" customWidth="1"/>
    <col min="10242" max="10242" width="5" style="40" customWidth="1"/>
    <col min="10243" max="10243" width="6.140625" style="40" customWidth="1"/>
    <col min="10244" max="10256" width="6.42578125" style="40" customWidth="1"/>
    <col min="10257" max="10260" width="6" style="40" customWidth="1"/>
    <col min="10261" max="10261" width="10.28515625" style="40" customWidth="1"/>
    <col min="10262" max="10262" width="10.140625" style="40" customWidth="1"/>
    <col min="10263" max="10263" width="7.5703125" style="40" customWidth="1"/>
    <col min="10264" max="10264" width="7.140625" style="40" customWidth="1"/>
    <col min="10265" max="10265" width="8" style="40" customWidth="1"/>
    <col min="10266" max="10266" width="8.140625" style="40" customWidth="1"/>
    <col min="10267" max="10267" width="7.7109375" style="40" customWidth="1"/>
    <col min="10268" max="10270" width="8.28515625" style="40" customWidth="1"/>
    <col min="10271" max="10494" width="11.42578125" style="40"/>
    <col min="10495" max="10495" width="10" style="40" customWidth="1"/>
    <col min="10496" max="10496" width="12.42578125" style="40" customWidth="1"/>
    <col min="10497" max="10497" width="9" style="40" customWidth="1"/>
    <col min="10498" max="10498" width="5" style="40" customWidth="1"/>
    <col min="10499" max="10499" width="6.140625" style="40" customWidth="1"/>
    <col min="10500" max="10512" width="6.42578125" style="40" customWidth="1"/>
    <col min="10513" max="10516" width="6" style="40" customWidth="1"/>
    <col min="10517" max="10517" width="10.28515625" style="40" customWidth="1"/>
    <col min="10518" max="10518" width="10.140625" style="40" customWidth="1"/>
    <col min="10519" max="10519" width="7.5703125" style="40" customWidth="1"/>
    <col min="10520" max="10520" width="7.140625" style="40" customWidth="1"/>
    <col min="10521" max="10521" width="8" style="40" customWidth="1"/>
    <col min="10522" max="10522" width="8.140625" style="40" customWidth="1"/>
    <col min="10523" max="10523" width="7.7109375" style="40" customWidth="1"/>
    <col min="10524" max="10526" width="8.28515625" style="40" customWidth="1"/>
    <col min="10527" max="10750" width="11.42578125" style="40"/>
    <col min="10751" max="10751" width="10" style="40" customWidth="1"/>
    <col min="10752" max="10752" width="12.42578125" style="40" customWidth="1"/>
    <col min="10753" max="10753" width="9" style="40" customWidth="1"/>
    <col min="10754" max="10754" width="5" style="40" customWidth="1"/>
    <col min="10755" max="10755" width="6.140625" style="40" customWidth="1"/>
    <col min="10756" max="10768" width="6.42578125" style="40" customWidth="1"/>
    <col min="10769" max="10772" width="6" style="40" customWidth="1"/>
    <col min="10773" max="10773" width="10.28515625" style="40" customWidth="1"/>
    <col min="10774" max="10774" width="10.140625" style="40" customWidth="1"/>
    <col min="10775" max="10775" width="7.5703125" style="40" customWidth="1"/>
    <col min="10776" max="10776" width="7.140625" style="40" customWidth="1"/>
    <col min="10777" max="10777" width="8" style="40" customWidth="1"/>
    <col min="10778" max="10778" width="8.140625" style="40" customWidth="1"/>
    <col min="10779" max="10779" width="7.7109375" style="40" customWidth="1"/>
    <col min="10780" max="10782" width="8.28515625" style="40" customWidth="1"/>
    <col min="10783" max="11006" width="11.42578125" style="40"/>
    <col min="11007" max="11007" width="10" style="40" customWidth="1"/>
    <col min="11008" max="11008" width="12.42578125" style="40" customWidth="1"/>
    <col min="11009" max="11009" width="9" style="40" customWidth="1"/>
    <col min="11010" max="11010" width="5" style="40" customWidth="1"/>
    <col min="11011" max="11011" width="6.140625" style="40" customWidth="1"/>
    <col min="11012" max="11024" width="6.42578125" style="40" customWidth="1"/>
    <col min="11025" max="11028" width="6" style="40" customWidth="1"/>
    <col min="11029" max="11029" width="10.28515625" style="40" customWidth="1"/>
    <col min="11030" max="11030" width="10.140625" style="40" customWidth="1"/>
    <col min="11031" max="11031" width="7.5703125" style="40" customWidth="1"/>
    <col min="11032" max="11032" width="7.140625" style="40" customWidth="1"/>
    <col min="11033" max="11033" width="8" style="40" customWidth="1"/>
    <col min="11034" max="11034" width="8.140625" style="40" customWidth="1"/>
    <col min="11035" max="11035" width="7.7109375" style="40" customWidth="1"/>
    <col min="11036" max="11038" width="8.28515625" style="40" customWidth="1"/>
    <col min="11039" max="11262" width="11.42578125" style="40"/>
    <col min="11263" max="11263" width="10" style="40" customWidth="1"/>
    <col min="11264" max="11264" width="12.42578125" style="40" customWidth="1"/>
    <col min="11265" max="11265" width="9" style="40" customWidth="1"/>
    <col min="11266" max="11266" width="5" style="40" customWidth="1"/>
    <col min="11267" max="11267" width="6.140625" style="40" customWidth="1"/>
    <col min="11268" max="11280" width="6.42578125" style="40" customWidth="1"/>
    <col min="11281" max="11284" width="6" style="40" customWidth="1"/>
    <col min="11285" max="11285" width="10.28515625" style="40" customWidth="1"/>
    <col min="11286" max="11286" width="10.140625" style="40" customWidth="1"/>
    <col min="11287" max="11287" width="7.5703125" style="40" customWidth="1"/>
    <col min="11288" max="11288" width="7.140625" style="40" customWidth="1"/>
    <col min="11289" max="11289" width="8" style="40" customWidth="1"/>
    <col min="11290" max="11290" width="8.140625" style="40" customWidth="1"/>
    <col min="11291" max="11291" width="7.7109375" style="40" customWidth="1"/>
    <col min="11292" max="11294" width="8.28515625" style="40" customWidth="1"/>
    <col min="11295" max="11518" width="11.42578125" style="40"/>
    <col min="11519" max="11519" width="10" style="40" customWidth="1"/>
    <col min="11520" max="11520" width="12.42578125" style="40" customWidth="1"/>
    <col min="11521" max="11521" width="9" style="40" customWidth="1"/>
    <col min="11522" max="11522" width="5" style="40" customWidth="1"/>
    <col min="11523" max="11523" width="6.140625" style="40" customWidth="1"/>
    <col min="11524" max="11536" width="6.42578125" style="40" customWidth="1"/>
    <col min="11537" max="11540" width="6" style="40" customWidth="1"/>
    <col min="11541" max="11541" width="10.28515625" style="40" customWidth="1"/>
    <col min="11542" max="11542" width="10.140625" style="40" customWidth="1"/>
    <col min="11543" max="11543" width="7.5703125" style="40" customWidth="1"/>
    <col min="11544" max="11544" width="7.140625" style="40" customWidth="1"/>
    <col min="11545" max="11545" width="8" style="40" customWidth="1"/>
    <col min="11546" max="11546" width="8.140625" style="40" customWidth="1"/>
    <col min="11547" max="11547" width="7.7109375" style="40" customWidth="1"/>
    <col min="11548" max="11550" width="8.28515625" style="40" customWidth="1"/>
    <col min="11551" max="11774" width="11.42578125" style="40"/>
    <col min="11775" max="11775" width="10" style="40" customWidth="1"/>
    <col min="11776" max="11776" width="12.42578125" style="40" customWidth="1"/>
    <col min="11777" max="11777" width="9" style="40" customWidth="1"/>
    <col min="11778" max="11778" width="5" style="40" customWidth="1"/>
    <col min="11779" max="11779" width="6.140625" style="40" customWidth="1"/>
    <col min="11780" max="11792" width="6.42578125" style="40" customWidth="1"/>
    <col min="11793" max="11796" width="6" style="40" customWidth="1"/>
    <col min="11797" max="11797" width="10.28515625" style="40" customWidth="1"/>
    <col min="11798" max="11798" width="10.140625" style="40" customWidth="1"/>
    <col min="11799" max="11799" width="7.5703125" style="40" customWidth="1"/>
    <col min="11800" max="11800" width="7.140625" style="40" customWidth="1"/>
    <col min="11801" max="11801" width="8" style="40" customWidth="1"/>
    <col min="11802" max="11802" width="8.140625" style="40" customWidth="1"/>
    <col min="11803" max="11803" width="7.7109375" style="40" customWidth="1"/>
    <col min="11804" max="11806" width="8.28515625" style="40" customWidth="1"/>
    <col min="11807" max="12030" width="11.42578125" style="40"/>
    <col min="12031" max="12031" width="10" style="40" customWidth="1"/>
    <col min="12032" max="12032" width="12.42578125" style="40" customWidth="1"/>
    <col min="12033" max="12033" width="9" style="40" customWidth="1"/>
    <col min="12034" max="12034" width="5" style="40" customWidth="1"/>
    <col min="12035" max="12035" width="6.140625" style="40" customWidth="1"/>
    <col min="12036" max="12048" width="6.42578125" style="40" customWidth="1"/>
    <col min="12049" max="12052" width="6" style="40" customWidth="1"/>
    <col min="12053" max="12053" width="10.28515625" style="40" customWidth="1"/>
    <col min="12054" max="12054" width="10.140625" style="40" customWidth="1"/>
    <col min="12055" max="12055" width="7.5703125" style="40" customWidth="1"/>
    <col min="12056" max="12056" width="7.140625" style="40" customWidth="1"/>
    <col min="12057" max="12057" width="8" style="40" customWidth="1"/>
    <col min="12058" max="12058" width="8.140625" style="40" customWidth="1"/>
    <col min="12059" max="12059" width="7.7109375" style="40" customWidth="1"/>
    <col min="12060" max="12062" width="8.28515625" style="40" customWidth="1"/>
    <col min="12063" max="12286" width="11.42578125" style="40"/>
    <col min="12287" max="12287" width="10" style="40" customWidth="1"/>
    <col min="12288" max="12288" width="12.42578125" style="40" customWidth="1"/>
    <col min="12289" max="12289" width="9" style="40" customWidth="1"/>
    <col min="12290" max="12290" width="5" style="40" customWidth="1"/>
    <col min="12291" max="12291" width="6.140625" style="40" customWidth="1"/>
    <col min="12292" max="12304" width="6.42578125" style="40" customWidth="1"/>
    <col min="12305" max="12308" width="6" style="40" customWidth="1"/>
    <col min="12309" max="12309" width="10.28515625" style="40" customWidth="1"/>
    <col min="12310" max="12310" width="10.140625" style="40" customWidth="1"/>
    <col min="12311" max="12311" width="7.5703125" style="40" customWidth="1"/>
    <col min="12312" max="12312" width="7.140625" style="40" customWidth="1"/>
    <col min="12313" max="12313" width="8" style="40" customWidth="1"/>
    <col min="12314" max="12314" width="8.140625" style="40" customWidth="1"/>
    <col min="12315" max="12315" width="7.7109375" style="40" customWidth="1"/>
    <col min="12316" max="12318" width="8.28515625" style="40" customWidth="1"/>
    <col min="12319" max="12542" width="11.42578125" style="40"/>
    <col min="12543" max="12543" width="10" style="40" customWidth="1"/>
    <col min="12544" max="12544" width="12.42578125" style="40" customWidth="1"/>
    <col min="12545" max="12545" width="9" style="40" customWidth="1"/>
    <col min="12546" max="12546" width="5" style="40" customWidth="1"/>
    <col min="12547" max="12547" width="6.140625" style="40" customWidth="1"/>
    <col min="12548" max="12560" width="6.42578125" style="40" customWidth="1"/>
    <col min="12561" max="12564" width="6" style="40" customWidth="1"/>
    <col min="12565" max="12565" width="10.28515625" style="40" customWidth="1"/>
    <col min="12566" max="12566" width="10.140625" style="40" customWidth="1"/>
    <col min="12567" max="12567" width="7.5703125" style="40" customWidth="1"/>
    <col min="12568" max="12568" width="7.140625" style="40" customWidth="1"/>
    <col min="12569" max="12569" width="8" style="40" customWidth="1"/>
    <col min="12570" max="12570" width="8.140625" style="40" customWidth="1"/>
    <col min="12571" max="12571" width="7.7109375" style="40" customWidth="1"/>
    <col min="12572" max="12574" width="8.28515625" style="40" customWidth="1"/>
    <col min="12575" max="12798" width="11.42578125" style="40"/>
    <col min="12799" max="12799" width="10" style="40" customWidth="1"/>
    <col min="12800" max="12800" width="12.42578125" style="40" customWidth="1"/>
    <col min="12801" max="12801" width="9" style="40" customWidth="1"/>
    <col min="12802" max="12802" width="5" style="40" customWidth="1"/>
    <col min="12803" max="12803" width="6.140625" style="40" customWidth="1"/>
    <col min="12804" max="12816" width="6.42578125" style="40" customWidth="1"/>
    <col min="12817" max="12820" width="6" style="40" customWidth="1"/>
    <col min="12821" max="12821" width="10.28515625" style="40" customWidth="1"/>
    <col min="12822" max="12822" width="10.140625" style="40" customWidth="1"/>
    <col min="12823" max="12823" width="7.5703125" style="40" customWidth="1"/>
    <col min="12824" max="12824" width="7.140625" style="40" customWidth="1"/>
    <col min="12825" max="12825" width="8" style="40" customWidth="1"/>
    <col min="12826" max="12826" width="8.140625" style="40" customWidth="1"/>
    <col min="12827" max="12827" width="7.7109375" style="40" customWidth="1"/>
    <col min="12828" max="12830" width="8.28515625" style="40" customWidth="1"/>
    <col min="12831" max="13054" width="11.42578125" style="40"/>
    <col min="13055" max="13055" width="10" style="40" customWidth="1"/>
    <col min="13056" max="13056" width="12.42578125" style="40" customWidth="1"/>
    <col min="13057" max="13057" width="9" style="40" customWidth="1"/>
    <col min="13058" max="13058" width="5" style="40" customWidth="1"/>
    <col min="13059" max="13059" width="6.140625" style="40" customWidth="1"/>
    <col min="13060" max="13072" width="6.42578125" style="40" customWidth="1"/>
    <col min="13073" max="13076" width="6" style="40" customWidth="1"/>
    <col min="13077" max="13077" width="10.28515625" style="40" customWidth="1"/>
    <col min="13078" max="13078" width="10.140625" style="40" customWidth="1"/>
    <col min="13079" max="13079" width="7.5703125" style="40" customWidth="1"/>
    <col min="13080" max="13080" width="7.140625" style="40" customWidth="1"/>
    <col min="13081" max="13081" width="8" style="40" customWidth="1"/>
    <col min="13082" max="13082" width="8.140625" style="40" customWidth="1"/>
    <col min="13083" max="13083" width="7.7109375" style="40" customWidth="1"/>
    <col min="13084" max="13086" width="8.28515625" style="40" customWidth="1"/>
    <col min="13087" max="13310" width="11.42578125" style="40"/>
    <col min="13311" max="13311" width="10" style="40" customWidth="1"/>
    <col min="13312" max="13312" width="12.42578125" style="40" customWidth="1"/>
    <col min="13313" max="13313" width="9" style="40" customWidth="1"/>
    <col min="13314" max="13314" width="5" style="40" customWidth="1"/>
    <col min="13315" max="13315" width="6.140625" style="40" customWidth="1"/>
    <col min="13316" max="13328" width="6.42578125" style="40" customWidth="1"/>
    <col min="13329" max="13332" width="6" style="40" customWidth="1"/>
    <col min="13333" max="13333" width="10.28515625" style="40" customWidth="1"/>
    <col min="13334" max="13334" width="10.140625" style="40" customWidth="1"/>
    <col min="13335" max="13335" width="7.5703125" style="40" customWidth="1"/>
    <col min="13336" max="13336" width="7.140625" style="40" customWidth="1"/>
    <col min="13337" max="13337" width="8" style="40" customWidth="1"/>
    <col min="13338" max="13338" width="8.140625" style="40" customWidth="1"/>
    <col min="13339" max="13339" width="7.7109375" style="40" customWidth="1"/>
    <col min="13340" max="13342" width="8.28515625" style="40" customWidth="1"/>
    <col min="13343" max="13566" width="11.42578125" style="40"/>
    <col min="13567" max="13567" width="10" style="40" customWidth="1"/>
    <col min="13568" max="13568" width="12.42578125" style="40" customWidth="1"/>
    <col min="13569" max="13569" width="9" style="40" customWidth="1"/>
    <col min="13570" max="13570" width="5" style="40" customWidth="1"/>
    <col min="13571" max="13571" width="6.140625" style="40" customWidth="1"/>
    <col min="13572" max="13584" width="6.42578125" style="40" customWidth="1"/>
    <col min="13585" max="13588" width="6" style="40" customWidth="1"/>
    <col min="13589" max="13589" width="10.28515625" style="40" customWidth="1"/>
    <col min="13590" max="13590" width="10.140625" style="40" customWidth="1"/>
    <col min="13591" max="13591" width="7.5703125" style="40" customWidth="1"/>
    <col min="13592" max="13592" width="7.140625" style="40" customWidth="1"/>
    <col min="13593" max="13593" width="8" style="40" customWidth="1"/>
    <col min="13594" max="13594" width="8.140625" style="40" customWidth="1"/>
    <col min="13595" max="13595" width="7.7109375" style="40" customWidth="1"/>
    <col min="13596" max="13598" width="8.28515625" style="40" customWidth="1"/>
    <col min="13599" max="13822" width="11.42578125" style="40"/>
    <col min="13823" max="13823" width="10" style="40" customWidth="1"/>
    <col min="13824" max="13824" width="12.42578125" style="40" customWidth="1"/>
    <col min="13825" max="13825" width="9" style="40" customWidth="1"/>
    <col min="13826" max="13826" width="5" style="40" customWidth="1"/>
    <col min="13827" max="13827" width="6.140625" style="40" customWidth="1"/>
    <col min="13828" max="13840" width="6.42578125" style="40" customWidth="1"/>
    <col min="13841" max="13844" width="6" style="40" customWidth="1"/>
    <col min="13845" max="13845" width="10.28515625" style="40" customWidth="1"/>
    <col min="13846" max="13846" width="10.140625" style="40" customWidth="1"/>
    <col min="13847" max="13847" width="7.5703125" style="40" customWidth="1"/>
    <col min="13848" max="13848" width="7.140625" style="40" customWidth="1"/>
    <col min="13849" max="13849" width="8" style="40" customWidth="1"/>
    <col min="13850" max="13850" width="8.140625" style="40" customWidth="1"/>
    <col min="13851" max="13851" width="7.7109375" style="40" customWidth="1"/>
    <col min="13852" max="13854" width="8.28515625" style="40" customWidth="1"/>
    <col min="13855" max="14078" width="11.42578125" style="40"/>
    <col min="14079" max="14079" width="10" style="40" customWidth="1"/>
    <col min="14080" max="14080" width="12.42578125" style="40" customWidth="1"/>
    <col min="14081" max="14081" width="9" style="40" customWidth="1"/>
    <col min="14082" max="14082" width="5" style="40" customWidth="1"/>
    <col min="14083" max="14083" width="6.140625" style="40" customWidth="1"/>
    <col min="14084" max="14096" width="6.42578125" style="40" customWidth="1"/>
    <col min="14097" max="14100" width="6" style="40" customWidth="1"/>
    <col min="14101" max="14101" width="10.28515625" style="40" customWidth="1"/>
    <col min="14102" max="14102" width="10.140625" style="40" customWidth="1"/>
    <col min="14103" max="14103" width="7.5703125" style="40" customWidth="1"/>
    <col min="14104" max="14104" width="7.140625" style="40" customWidth="1"/>
    <col min="14105" max="14105" width="8" style="40" customWidth="1"/>
    <col min="14106" max="14106" width="8.140625" style="40" customWidth="1"/>
    <col min="14107" max="14107" width="7.7109375" style="40" customWidth="1"/>
    <col min="14108" max="14110" width="8.28515625" style="40" customWidth="1"/>
    <col min="14111" max="14334" width="11.42578125" style="40"/>
    <col min="14335" max="14335" width="10" style="40" customWidth="1"/>
    <col min="14336" max="14336" width="12.42578125" style="40" customWidth="1"/>
    <col min="14337" max="14337" width="9" style="40" customWidth="1"/>
    <col min="14338" max="14338" width="5" style="40" customWidth="1"/>
    <col min="14339" max="14339" width="6.140625" style="40" customWidth="1"/>
    <col min="14340" max="14352" width="6.42578125" style="40" customWidth="1"/>
    <col min="14353" max="14356" width="6" style="40" customWidth="1"/>
    <col min="14357" max="14357" width="10.28515625" style="40" customWidth="1"/>
    <col min="14358" max="14358" width="10.140625" style="40" customWidth="1"/>
    <col min="14359" max="14359" width="7.5703125" style="40" customWidth="1"/>
    <col min="14360" max="14360" width="7.140625" style="40" customWidth="1"/>
    <col min="14361" max="14361" width="8" style="40" customWidth="1"/>
    <col min="14362" max="14362" width="8.140625" style="40" customWidth="1"/>
    <col min="14363" max="14363" width="7.7109375" style="40" customWidth="1"/>
    <col min="14364" max="14366" width="8.28515625" style="40" customWidth="1"/>
    <col min="14367" max="14590" width="11.42578125" style="40"/>
    <col min="14591" max="14591" width="10" style="40" customWidth="1"/>
    <col min="14592" max="14592" width="12.42578125" style="40" customWidth="1"/>
    <col min="14593" max="14593" width="9" style="40" customWidth="1"/>
    <col min="14594" max="14594" width="5" style="40" customWidth="1"/>
    <col min="14595" max="14595" width="6.140625" style="40" customWidth="1"/>
    <col min="14596" max="14608" width="6.42578125" style="40" customWidth="1"/>
    <col min="14609" max="14612" width="6" style="40" customWidth="1"/>
    <col min="14613" max="14613" width="10.28515625" style="40" customWidth="1"/>
    <col min="14614" max="14614" width="10.140625" style="40" customWidth="1"/>
    <col min="14615" max="14615" width="7.5703125" style="40" customWidth="1"/>
    <col min="14616" max="14616" width="7.140625" style="40" customWidth="1"/>
    <col min="14617" max="14617" width="8" style="40" customWidth="1"/>
    <col min="14618" max="14618" width="8.140625" style="40" customWidth="1"/>
    <col min="14619" max="14619" width="7.7109375" style="40" customWidth="1"/>
    <col min="14620" max="14622" width="8.28515625" style="40" customWidth="1"/>
    <col min="14623" max="14846" width="11.42578125" style="40"/>
    <col min="14847" max="14847" width="10" style="40" customWidth="1"/>
    <col min="14848" max="14848" width="12.42578125" style="40" customWidth="1"/>
    <col min="14849" max="14849" width="9" style="40" customWidth="1"/>
    <col min="14850" max="14850" width="5" style="40" customWidth="1"/>
    <col min="14851" max="14851" width="6.140625" style="40" customWidth="1"/>
    <col min="14852" max="14864" width="6.42578125" style="40" customWidth="1"/>
    <col min="14865" max="14868" width="6" style="40" customWidth="1"/>
    <col min="14869" max="14869" width="10.28515625" style="40" customWidth="1"/>
    <col min="14870" max="14870" width="10.140625" style="40" customWidth="1"/>
    <col min="14871" max="14871" width="7.5703125" style="40" customWidth="1"/>
    <col min="14872" max="14872" width="7.140625" style="40" customWidth="1"/>
    <col min="14873" max="14873" width="8" style="40" customWidth="1"/>
    <col min="14874" max="14874" width="8.140625" style="40" customWidth="1"/>
    <col min="14875" max="14875" width="7.7109375" style="40" customWidth="1"/>
    <col min="14876" max="14878" width="8.28515625" style="40" customWidth="1"/>
    <col min="14879" max="15102" width="11.42578125" style="40"/>
    <col min="15103" max="15103" width="10" style="40" customWidth="1"/>
    <col min="15104" max="15104" width="12.42578125" style="40" customWidth="1"/>
    <col min="15105" max="15105" width="9" style="40" customWidth="1"/>
    <col min="15106" max="15106" width="5" style="40" customWidth="1"/>
    <col min="15107" max="15107" width="6.140625" style="40" customWidth="1"/>
    <col min="15108" max="15120" width="6.42578125" style="40" customWidth="1"/>
    <col min="15121" max="15124" width="6" style="40" customWidth="1"/>
    <col min="15125" max="15125" width="10.28515625" style="40" customWidth="1"/>
    <col min="15126" max="15126" width="10.140625" style="40" customWidth="1"/>
    <col min="15127" max="15127" width="7.5703125" style="40" customWidth="1"/>
    <col min="15128" max="15128" width="7.140625" style="40" customWidth="1"/>
    <col min="15129" max="15129" width="8" style="40" customWidth="1"/>
    <col min="15130" max="15130" width="8.140625" style="40" customWidth="1"/>
    <col min="15131" max="15131" width="7.7109375" style="40" customWidth="1"/>
    <col min="15132" max="15134" width="8.28515625" style="40" customWidth="1"/>
    <col min="15135" max="15358" width="11.42578125" style="40"/>
    <col min="15359" max="15359" width="10" style="40" customWidth="1"/>
    <col min="15360" max="15360" width="12.42578125" style="40" customWidth="1"/>
    <col min="15361" max="15361" width="9" style="40" customWidth="1"/>
    <col min="15362" max="15362" width="5" style="40" customWidth="1"/>
    <col min="15363" max="15363" width="6.140625" style="40" customWidth="1"/>
    <col min="15364" max="15376" width="6.42578125" style="40" customWidth="1"/>
    <col min="15377" max="15380" width="6" style="40" customWidth="1"/>
    <col min="15381" max="15381" width="10.28515625" style="40" customWidth="1"/>
    <col min="15382" max="15382" width="10.140625" style="40" customWidth="1"/>
    <col min="15383" max="15383" width="7.5703125" style="40" customWidth="1"/>
    <col min="15384" max="15384" width="7.140625" style="40" customWidth="1"/>
    <col min="15385" max="15385" width="8" style="40" customWidth="1"/>
    <col min="15386" max="15386" width="8.140625" style="40" customWidth="1"/>
    <col min="15387" max="15387" width="7.7109375" style="40" customWidth="1"/>
    <col min="15388" max="15390" width="8.28515625" style="40" customWidth="1"/>
    <col min="15391" max="15614" width="11.42578125" style="40"/>
    <col min="15615" max="15615" width="10" style="40" customWidth="1"/>
    <col min="15616" max="15616" width="12.42578125" style="40" customWidth="1"/>
    <col min="15617" max="15617" width="9" style="40" customWidth="1"/>
    <col min="15618" max="15618" width="5" style="40" customWidth="1"/>
    <col min="15619" max="15619" width="6.140625" style="40" customWidth="1"/>
    <col min="15620" max="15632" width="6.42578125" style="40" customWidth="1"/>
    <col min="15633" max="15636" width="6" style="40" customWidth="1"/>
    <col min="15637" max="15637" width="10.28515625" style="40" customWidth="1"/>
    <col min="15638" max="15638" width="10.140625" style="40" customWidth="1"/>
    <col min="15639" max="15639" width="7.5703125" style="40" customWidth="1"/>
    <col min="15640" max="15640" width="7.140625" style="40" customWidth="1"/>
    <col min="15641" max="15641" width="8" style="40" customWidth="1"/>
    <col min="15642" max="15642" width="8.140625" style="40" customWidth="1"/>
    <col min="15643" max="15643" width="7.7109375" style="40" customWidth="1"/>
    <col min="15644" max="15646" width="8.28515625" style="40" customWidth="1"/>
    <col min="15647" max="15870" width="11.42578125" style="40"/>
    <col min="15871" max="15871" width="10" style="40" customWidth="1"/>
    <col min="15872" max="15872" width="12.42578125" style="40" customWidth="1"/>
    <col min="15873" max="15873" width="9" style="40" customWidth="1"/>
    <col min="15874" max="15874" width="5" style="40" customWidth="1"/>
    <col min="15875" max="15875" width="6.140625" style="40" customWidth="1"/>
    <col min="15876" max="15888" width="6.42578125" style="40" customWidth="1"/>
    <col min="15889" max="15892" width="6" style="40" customWidth="1"/>
    <col min="15893" max="15893" width="10.28515625" style="40" customWidth="1"/>
    <col min="15894" max="15894" width="10.140625" style="40" customWidth="1"/>
    <col min="15895" max="15895" width="7.5703125" style="40" customWidth="1"/>
    <col min="15896" max="15896" width="7.140625" style="40" customWidth="1"/>
    <col min="15897" max="15897" width="8" style="40" customWidth="1"/>
    <col min="15898" max="15898" width="8.140625" style="40" customWidth="1"/>
    <col min="15899" max="15899" width="7.7109375" style="40" customWidth="1"/>
    <col min="15900" max="15902" width="8.28515625" style="40" customWidth="1"/>
    <col min="15903" max="16126" width="11.42578125" style="40"/>
    <col min="16127" max="16127" width="10" style="40" customWidth="1"/>
    <col min="16128" max="16128" width="12.42578125" style="40" customWidth="1"/>
    <col min="16129" max="16129" width="9" style="40" customWidth="1"/>
    <col min="16130" max="16130" width="5" style="40" customWidth="1"/>
    <col min="16131" max="16131" width="6.140625" style="40" customWidth="1"/>
    <col min="16132" max="16144" width="6.42578125" style="40" customWidth="1"/>
    <col min="16145" max="16148" width="6" style="40" customWidth="1"/>
    <col min="16149" max="16149" width="10.28515625" style="40" customWidth="1"/>
    <col min="16150" max="16150" width="10.140625" style="40" customWidth="1"/>
    <col min="16151" max="16151" width="7.5703125" style="40" customWidth="1"/>
    <col min="16152" max="16152" width="7.140625" style="40" customWidth="1"/>
    <col min="16153" max="16153" width="8" style="40" customWidth="1"/>
    <col min="16154" max="16154" width="8.140625" style="40" customWidth="1"/>
    <col min="16155" max="16155" width="7.7109375" style="40" customWidth="1"/>
    <col min="16156" max="16158" width="8.28515625" style="40" customWidth="1"/>
    <col min="16159" max="16384" width="11.42578125" style="40"/>
  </cols>
  <sheetData>
    <row r="1" spans="1:35" ht="13.5" thickBot="1" x14ac:dyDescent="0.25">
      <c r="C1" s="77">
        <v>2</v>
      </c>
    </row>
    <row r="2" spans="1:35" ht="13.5" thickBot="1" x14ac:dyDescent="0.25">
      <c r="C2" s="78">
        <v>3</v>
      </c>
      <c r="D2" s="62"/>
      <c r="E2" s="61"/>
      <c r="F2" s="61"/>
      <c r="G2" s="61"/>
      <c r="H2" s="61"/>
      <c r="I2" s="61"/>
      <c r="J2" s="61"/>
      <c r="K2" s="61"/>
      <c r="L2" s="61"/>
      <c r="M2" s="61"/>
      <c r="N2" s="61"/>
      <c r="O2" s="61"/>
      <c r="P2" s="61"/>
      <c r="Q2" s="61"/>
      <c r="R2" s="151"/>
      <c r="S2" s="288"/>
      <c r="T2" s="289"/>
      <c r="U2" s="61"/>
      <c r="V2" s="290"/>
      <c r="W2" s="87"/>
    </row>
    <row r="3" spans="1:35" s="41" customFormat="1" ht="15.75" customHeight="1" thickBot="1" x14ac:dyDescent="0.25">
      <c r="D3" s="58"/>
      <c r="E3" s="60"/>
      <c r="F3" s="59">
        <v>44896</v>
      </c>
      <c r="G3" s="59">
        <v>44927</v>
      </c>
      <c r="H3" s="59">
        <v>44958</v>
      </c>
      <c r="I3" s="59">
        <v>44986</v>
      </c>
      <c r="J3" s="59">
        <v>45017</v>
      </c>
      <c r="K3" s="59">
        <v>45047</v>
      </c>
      <c r="L3" s="59">
        <v>45078</v>
      </c>
      <c r="M3" s="59">
        <v>45108</v>
      </c>
      <c r="N3" s="59">
        <v>45139</v>
      </c>
      <c r="O3" s="59">
        <v>45170</v>
      </c>
      <c r="P3" s="59">
        <v>45200</v>
      </c>
      <c r="Q3" s="59">
        <v>45231</v>
      </c>
      <c r="R3" s="314" t="s">
        <v>100</v>
      </c>
      <c r="S3" s="314"/>
      <c r="T3" s="314"/>
      <c r="U3" s="150">
        <f>U5/2</f>
        <v>0</v>
      </c>
      <c r="V3" s="69"/>
      <c r="W3" s="88" t="s">
        <v>99</v>
      </c>
      <c r="X3" s="127">
        <v>100</v>
      </c>
      <c r="Y3" s="134">
        <v>50</v>
      </c>
      <c r="Z3" s="123">
        <v>20</v>
      </c>
      <c r="AA3" s="72">
        <v>10</v>
      </c>
      <c r="AB3" s="137">
        <v>5</v>
      </c>
      <c r="AC3" s="138">
        <v>2</v>
      </c>
      <c r="AD3" s="145">
        <v>1</v>
      </c>
      <c r="AE3" s="241"/>
    </row>
    <row r="4" spans="1:35" ht="15.75" thickBot="1" x14ac:dyDescent="0.3">
      <c r="C4" s="92"/>
      <c r="D4" s="313" t="s">
        <v>116</v>
      </c>
      <c r="E4" s="313"/>
      <c r="F4" s="195">
        <f>IF(F5=0,"",COUNTBLANK(F7:F257))</f>
        <v>19</v>
      </c>
      <c r="G4" s="57">
        <f t="shared" ref="G4:H4" si="0">IF(G5=0,"",COUNTBLANK(G7:G257))</f>
        <v>11</v>
      </c>
      <c r="H4" s="57">
        <f t="shared" si="0"/>
        <v>5</v>
      </c>
      <c r="I4" s="57" t="str">
        <f t="shared" ref="I4" si="1">IF(I5=0,"",COUNTBLANK(I7:I257))</f>
        <v/>
      </c>
      <c r="J4" s="57" t="str">
        <f t="shared" ref="J4" si="2">IF(J5=0,"",COUNTBLANK(J7:J257))</f>
        <v/>
      </c>
      <c r="K4" s="57" t="str">
        <f t="shared" ref="K4" si="3">IF(K5=0,"",COUNTBLANK(K7:K257))</f>
        <v/>
      </c>
      <c r="L4" s="57" t="str">
        <f t="shared" ref="L4" si="4">IF(L5=0,"",COUNTBLANK(L7:L257))</f>
        <v/>
      </c>
      <c r="M4" s="57" t="str">
        <f t="shared" ref="M4" si="5">IF(M5=0,"",COUNTBLANK(M7:M257))</f>
        <v/>
      </c>
      <c r="N4" s="57" t="str">
        <f t="shared" ref="N4" si="6">IF(N5=0,"",COUNTBLANK(N7:N257))</f>
        <v/>
      </c>
      <c r="O4" s="57" t="str">
        <f t="shared" ref="O4" si="7">IF(O5=0,"",COUNTBLANK(O7:O257))</f>
        <v/>
      </c>
      <c r="P4" s="57" t="str">
        <f t="shared" ref="P4" si="8">IF(P5=0,"",COUNTBLANK(P7:P257))</f>
        <v/>
      </c>
      <c r="Q4" s="57" t="str">
        <f t="shared" ref="Q4" si="9">IF(Q5=0,"",COUNTBLANK(Q7:Q257))</f>
        <v/>
      </c>
      <c r="R4" s="191">
        <f>SUM(F5:Q5)</f>
        <v>37645</v>
      </c>
      <c r="V4" s="93" t="s">
        <v>91</v>
      </c>
      <c r="W4" s="154">
        <f>COUNTBLANK(W8:W257)</f>
        <v>249</v>
      </c>
      <c r="X4" s="127" t="s">
        <v>48</v>
      </c>
      <c r="Y4" s="134" t="s">
        <v>48</v>
      </c>
      <c r="Z4" s="123" t="s">
        <v>48</v>
      </c>
      <c r="AA4" s="72" t="s">
        <v>48</v>
      </c>
      <c r="AB4" s="137" t="s">
        <v>48</v>
      </c>
      <c r="AC4" s="138" t="s">
        <v>48</v>
      </c>
      <c r="AD4" s="145" t="s">
        <v>47</v>
      </c>
    </row>
    <row r="5" spans="1:35" ht="15.75" thickBot="1" x14ac:dyDescent="0.3">
      <c r="C5" s="198" t="s">
        <v>118</v>
      </c>
      <c r="D5" s="199"/>
      <c r="E5" s="56"/>
      <c r="F5" s="55">
        <f t="shared" ref="F5:T5" si="10">SUBTOTAL(9,F8:F257)</f>
        <v>12372</v>
      </c>
      <c r="G5" s="55">
        <f t="shared" si="10"/>
        <v>12711</v>
      </c>
      <c r="H5" s="55">
        <f t="shared" si="10"/>
        <v>12562</v>
      </c>
      <c r="I5" s="55">
        <f t="shared" si="10"/>
        <v>0</v>
      </c>
      <c r="J5" s="55">
        <f t="shared" si="10"/>
        <v>0</v>
      </c>
      <c r="K5" s="55">
        <f t="shared" si="10"/>
        <v>0</v>
      </c>
      <c r="L5" s="55">
        <f t="shared" si="10"/>
        <v>0</v>
      </c>
      <c r="M5" s="55">
        <f t="shared" si="10"/>
        <v>0</v>
      </c>
      <c r="N5" s="55">
        <f t="shared" si="10"/>
        <v>0</v>
      </c>
      <c r="O5" s="55">
        <f t="shared" si="10"/>
        <v>0</v>
      </c>
      <c r="P5" s="55">
        <f t="shared" si="10"/>
        <v>0</v>
      </c>
      <c r="Q5" s="55">
        <f t="shared" si="10"/>
        <v>0</v>
      </c>
      <c r="R5" s="54">
        <f t="shared" si="10"/>
        <v>37645</v>
      </c>
      <c r="S5" s="54">
        <f t="shared" si="10"/>
        <v>750</v>
      </c>
      <c r="T5" s="54">
        <f t="shared" si="10"/>
        <v>723</v>
      </c>
      <c r="U5" s="196">
        <f>SUMIF(U8:U257,"&gt;0")</f>
        <v>0</v>
      </c>
      <c r="V5" s="196">
        <f>SUMIF(V8:V257,"&gt;0")</f>
        <v>0</v>
      </c>
      <c r="W5" s="197">
        <f>SUMIF(W8:W257,"&gt;0")</f>
        <v>0</v>
      </c>
      <c r="X5" s="135">
        <f t="shared" ref="X5:AD5" si="11">SUM(X8:X257)</f>
        <v>0</v>
      </c>
      <c r="Y5" s="135">
        <f t="shared" si="11"/>
        <v>0</v>
      </c>
      <c r="Z5" s="135">
        <f t="shared" si="11"/>
        <v>0</v>
      </c>
      <c r="AA5" s="135">
        <f t="shared" si="11"/>
        <v>0</v>
      </c>
      <c r="AB5" s="135">
        <f t="shared" si="11"/>
        <v>0</v>
      </c>
      <c r="AC5" s="135">
        <f t="shared" si="11"/>
        <v>-1</v>
      </c>
      <c r="AD5" s="135">
        <f t="shared" si="11"/>
        <v>-1</v>
      </c>
    </row>
    <row r="6" spans="1:35" ht="13.5" thickBot="1" x14ac:dyDescent="0.25">
      <c r="A6" s="41" t="s">
        <v>104</v>
      </c>
      <c r="C6" s="103" t="s">
        <v>46</v>
      </c>
      <c r="D6" s="53" t="s">
        <v>45</v>
      </c>
      <c r="E6" s="52" t="s">
        <v>65</v>
      </c>
      <c r="F6" s="52" t="s">
        <v>66</v>
      </c>
      <c r="G6" s="52" t="s">
        <v>67</v>
      </c>
      <c r="H6" s="52" t="s">
        <v>68</v>
      </c>
      <c r="I6" s="52" t="s">
        <v>69</v>
      </c>
      <c r="J6" s="52" t="s">
        <v>70</v>
      </c>
      <c r="K6" s="52" t="s">
        <v>71</v>
      </c>
      <c r="L6" s="52" t="s">
        <v>72</v>
      </c>
      <c r="M6" s="52" t="s">
        <v>73</v>
      </c>
      <c r="N6" s="52" t="s">
        <v>74</v>
      </c>
      <c r="O6" s="52" t="s">
        <v>75</v>
      </c>
      <c r="P6" s="52" t="s">
        <v>76</v>
      </c>
      <c r="Q6" s="52" t="s">
        <v>80</v>
      </c>
      <c r="R6" s="52" t="s">
        <v>44</v>
      </c>
      <c r="S6" s="52" t="s">
        <v>77</v>
      </c>
      <c r="T6" s="51" t="s">
        <v>43</v>
      </c>
      <c r="U6" s="51" t="s">
        <v>94</v>
      </c>
      <c r="V6" s="153" t="s">
        <v>42</v>
      </c>
      <c r="W6" s="89" t="s">
        <v>90</v>
      </c>
      <c r="X6" s="128" t="s">
        <v>41</v>
      </c>
      <c r="Y6" s="133" t="s">
        <v>41</v>
      </c>
      <c r="Z6" s="124" t="s">
        <v>41</v>
      </c>
      <c r="AA6" s="73" t="s">
        <v>41</v>
      </c>
      <c r="AB6" s="139" t="s">
        <v>41</v>
      </c>
      <c r="AC6" s="142" t="s">
        <v>41</v>
      </c>
      <c r="AD6" s="146" t="s">
        <v>41</v>
      </c>
    </row>
    <row r="7" spans="1:35" hidden="1" x14ac:dyDescent="0.2">
      <c r="A7" s="41" t="s">
        <v>40</v>
      </c>
      <c r="B7" s="41" t="s">
        <v>105</v>
      </c>
      <c r="C7" s="104" t="s">
        <v>39</v>
      </c>
      <c r="D7" s="48" t="s">
        <v>38</v>
      </c>
      <c r="E7" s="47" t="s">
        <v>37</v>
      </c>
      <c r="F7" s="47" t="s">
        <v>35</v>
      </c>
      <c r="G7" s="47" t="s">
        <v>34</v>
      </c>
      <c r="H7" s="47" t="s">
        <v>33</v>
      </c>
      <c r="I7" s="47" t="s">
        <v>32</v>
      </c>
      <c r="J7" s="47" t="s">
        <v>31</v>
      </c>
      <c r="K7" s="47" t="s">
        <v>30</v>
      </c>
      <c r="L7" s="47" t="s">
        <v>29</v>
      </c>
      <c r="M7" s="47" t="s">
        <v>28</v>
      </c>
      <c r="N7" s="47" t="s">
        <v>27</v>
      </c>
      <c r="O7" s="47" t="s">
        <v>26</v>
      </c>
      <c r="P7" s="47" t="s">
        <v>79</v>
      </c>
      <c r="Q7" s="47" t="s">
        <v>36</v>
      </c>
      <c r="R7" s="50" t="s">
        <v>25</v>
      </c>
      <c r="S7" s="45" t="s">
        <v>24</v>
      </c>
      <c r="T7" s="45" t="s">
        <v>23</v>
      </c>
      <c r="U7" s="49" t="s">
        <v>22</v>
      </c>
      <c r="V7" s="70" t="s">
        <v>21</v>
      </c>
      <c r="W7" s="90" t="s">
        <v>89</v>
      </c>
      <c r="X7" s="129" t="s">
        <v>20</v>
      </c>
      <c r="Y7" s="74" t="s">
        <v>19</v>
      </c>
      <c r="Z7" s="125" t="s">
        <v>18</v>
      </c>
      <c r="AA7" s="74" t="s">
        <v>17</v>
      </c>
      <c r="AB7" s="75" t="s">
        <v>16</v>
      </c>
      <c r="AC7" s="46" t="s">
        <v>15</v>
      </c>
      <c r="AD7" s="147" t="s">
        <v>14</v>
      </c>
      <c r="AE7" s="241" t="s">
        <v>139</v>
      </c>
      <c r="AF7" s="40" t="s">
        <v>140</v>
      </c>
      <c r="AG7" s="40" t="s">
        <v>13</v>
      </c>
    </row>
    <row r="8" spans="1:35" x14ac:dyDescent="0.2">
      <c r="A8" s="41" t="str">
        <f t="shared" ref="A8:A70" si="12">IF(W8="","en chèque","")</f>
        <v/>
      </c>
      <c r="B8" s="41">
        <v>1</v>
      </c>
      <c r="C8" s="104" t="e">
        <f>#REF!</f>
        <v>#REF!</v>
      </c>
      <c r="D8" s="48" t="e">
        <f>#REF!</f>
        <v>#REF!</v>
      </c>
      <c r="E8" s="230">
        <v>1</v>
      </c>
      <c r="F8" s="47">
        <v>50</v>
      </c>
      <c r="G8" s="47">
        <v>40</v>
      </c>
      <c r="H8" s="47">
        <v>1</v>
      </c>
      <c r="I8" s="47"/>
      <c r="J8" s="47"/>
      <c r="K8" s="47"/>
      <c r="L8" s="47"/>
      <c r="M8" s="47"/>
      <c r="N8" s="47"/>
      <c r="O8" s="47"/>
      <c r="P8" s="47"/>
      <c r="Q8" s="47"/>
      <c r="R8" s="50">
        <f>SUM(Tableau1[[#This Row],[Colonne6]:[Colonne5]])</f>
        <v>91</v>
      </c>
      <c r="S8" s="45">
        <f t="shared" ref="S8:S71" si="13">COUNTIF($F$5:$Q$5,"&gt;1000")</f>
        <v>3</v>
      </c>
      <c r="T8" s="45">
        <f t="shared" ref="T8:T71" si="14">COUNTA(F8:Q8)</f>
        <v>3</v>
      </c>
      <c r="U8" s="102" t="e">
        <f t="shared" ref="U8:U71" si="15">IF(OR(C8&lt;=0,T8&gt;S8),0,(S8-T8)*$C$1)</f>
        <v>#REF!</v>
      </c>
      <c r="V8" s="291" t="e">
        <f t="shared" ref="V8:V71" si="16">IF(C8&lt;&gt;0,(R8-U8-AE8),0)</f>
        <v>#REF!</v>
      </c>
      <c r="W8" s="91">
        <v>-3</v>
      </c>
      <c r="X8" s="130">
        <f t="shared" ref="X8:X71" si="17">ROUNDDOWN(W8/$X$3,0)</f>
        <v>0</v>
      </c>
      <c r="Y8" s="131">
        <f t="shared" ref="Y8:Y71" si="18">ROUNDDOWN((W8-(X8*$X$3))/$Y$3,0)</f>
        <v>0</v>
      </c>
      <c r="Z8" s="126">
        <f t="shared" ref="Z8:Z71" si="19">ROUNDDOWN(((W8-(X8*$X$3))-(Y8*$Y$3))/$Z$3,0)</f>
        <v>0</v>
      </c>
      <c r="AA8" s="136">
        <f t="shared" ref="AA8:AA71" si="20">ROUNDDOWN((((W8-(X8*$X$3))-(Y8*$Y$3))-(Z8*$Z$3))/$AA$3,0)</f>
        <v>0</v>
      </c>
      <c r="AB8" s="140">
        <f t="shared" ref="AB8:AB71" si="21">ROUNDDOWN(((((W8-(X8*$X$3))-(Y8*$Y$3))-(Z8*$Z$3))-(AA8*$AA$3))/$AB$3,0)</f>
        <v>0</v>
      </c>
      <c r="AC8" s="143">
        <f t="shared" ref="AC8:AC71" si="22">ROUNDDOWN((((((W8-(X8*$X$3))-(Y8*$Y$3))-(Z8*$Z$3))-(AA8*$AA$3))-(AB8*$AB$3))/$AC$3,0)</f>
        <v>-1</v>
      </c>
      <c r="AD8" s="148">
        <f t="shared" ref="AD8:AD71" si="23">ROUNDDOWN(((((((W8-(X8*$X$3))-(Y8*$Y$3))-(Z8*$Z$3))-(AA8*$AA$3))-(AB8*$AB$3))-(AC8*$AC$3))/$AD$3,0)</f>
        <v>-1</v>
      </c>
      <c r="AE8" s="242">
        <v>3</v>
      </c>
      <c r="AF8" s="68"/>
      <c r="AI8" s="40" t="e">
        <f>IF(W8&gt;0,"",V8)</f>
        <v>#REF!</v>
      </c>
    </row>
    <row r="9" spans="1:35" x14ac:dyDescent="0.2">
      <c r="A9" s="41" t="str">
        <f t="shared" si="12"/>
        <v>en chèque</v>
      </c>
      <c r="B9" s="41">
        <v>2</v>
      </c>
      <c r="C9" s="104" t="e">
        <f>#REF!</f>
        <v>#REF!</v>
      </c>
      <c r="D9" s="48" t="e">
        <f>#REF!</f>
        <v>#REF!</v>
      </c>
      <c r="E9" s="230">
        <v>2</v>
      </c>
      <c r="F9" s="47">
        <v>53</v>
      </c>
      <c r="G9" s="47">
        <v>50</v>
      </c>
      <c r="H9" s="47">
        <v>2</v>
      </c>
      <c r="I9" s="47"/>
      <c r="J9" s="47"/>
      <c r="K9" s="47"/>
      <c r="L9" s="47"/>
      <c r="M9" s="47"/>
      <c r="N9" s="47"/>
      <c r="O9" s="47"/>
      <c r="P9" s="47"/>
      <c r="Q9" s="47"/>
      <c r="R9" s="50">
        <f>SUM(Tableau1[[#This Row],[Colonne6]:[Colonne5]])</f>
        <v>105</v>
      </c>
      <c r="S9" s="45">
        <f t="shared" si="13"/>
        <v>3</v>
      </c>
      <c r="T9" s="45">
        <f t="shared" si="14"/>
        <v>3</v>
      </c>
      <c r="U9" s="102" t="e">
        <f t="shared" si="15"/>
        <v>#REF!</v>
      </c>
      <c r="V9" s="71" t="e">
        <f t="shared" si="16"/>
        <v>#REF!</v>
      </c>
      <c r="W9" s="91"/>
      <c r="X9" s="130">
        <f t="shared" si="17"/>
        <v>0</v>
      </c>
      <c r="Y9" s="131">
        <f t="shared" si="18"/>
        <v>0</v>
      </c>
      <c r="Z9" s="126">
        <f t="shared" si="19"/>
        <v>0</v>
      </c>
      <c r="AA9" s="136">
        <f t="shared" si="20"/>
        <v>0</v>
      </c>
      <c r="AB9" s="140">
        <f t="shared" si="21"/>
        <v>0</v>
      </c>
      <c r="AC9" s="143">
        <f t="shared" si="22"/>
        <v>0</v>
      </c>
      <c r="AD9" s="148">
        <f t="shared" si="23"/>
        <v>0</v>
      </c>
      <c r="AE9" s="242">
        <v>3</v>
      </c>
      <c r="AI9" s="40" t="e">
        <f t="shared" ref="AI9:AI72" si="24">IF(W9&gt;0,"",V9)</f>
        <v>#REF!</v>
      </c>
    </row>
    <row r="10" spans="1:35" x14ac:dyDescent="0.2">
      <c r="A10" s="41" t="str">
        <f t="shared" si="12"/>
        <v>en chèque</v>
      </c>
      <c r="B10" s="41">
        <v>3</v>
      </c>
      <c r="C10" s="104" t="e">
        <f>#REF!</f>
        <v>#REF!</v>
      </c>
      <c r="D10" s="48" t="e">
        <f>#REF!</f>
        <v>#REF!</v>
      </c>
      <c r="E10" s="230">
        <v>3</v>
      </c>
      <c r="F10" s="47">
        <v>43</v>
      </c>
      <c r="G10" s="47">
        <v>50</v>
      </c>
      <c r="H10" s="47">
        <v>3</v>
      </c>
      <c r="I10" s="47"/>
      <c r="J10" s="47"/>
      <c r="K10" s="47"/>
      <c r="L10" s="47"/>
      <c r="M10" s="47"/>
      <c r="N10" s="47"/>
      <c r="O10" s="47"/>
      <c r="P10" s="47"/>
      <c r="Q10" s="47"/>
      <c r="R10" s="50">
        <f>SUM(Tableau1[[#This Row],[Colonne6]:[Colonne5]])</f>
        <v>96</v>
      </c>
      <c r="S10" s="45">
        <f t="shared" si="13"/>
        <v>3</v>
      </c>
      <c r="T10" s="45">
        <f t="shared" si="14"/>
        <v>3</v>
      </c>
      <c r="U10" s="102" t="e">
        <f t="shared" si="15"/>
        <v>#REF!</v>
      </c>
      <c r="V10" s="71" t="e">
        <f t="shared" si="16"/>
        <v>#REF!</v>
      </c>
      <c r="W10" s="91"/>
      <c r="X10" s="130">
        <f t="shared" si="17"/>
        <v>0</v>
      </c>
      <c r="Y10" s="131">
        <f t="shared" si="18"/>
        <v>0</v>
      </c>
      <c r="Z10" s="126">
        <f t="shared" si="19"/>
        <v>0</v>
      </c>
      <c r="AA10" s="136">
        <f t="shared" si="20"/>
        <v>0</v>
      </c>
      <c r="AB10" s="140">
        <f t="shared" si="21"/>
        <v>0</v>
      </c>
      <c r="AC10" s="143">
        <f t="shared" si="22"/>
        <v>0</v>
      </c>
      <c r="AD10" s="148">
        <f t="shared" si="23"/>
        <v>0</v>
      </c>
      <c r="AE10" s="242">
        <v>3</v>
      </c>
      <c r="AI10" s="40" t="e">
        <f t="shared" si="24"/>
        <v>#REF!</v>
      </c>
    </row>
    <row r="11" spans="1:35" x14ac:dyDescent="0.2">
      <c r="A11" s="41" t="str">
        <f t="shared" si="12"/>
        <v>en chèque</v>
      </c>
      <c r="B11" s="41">
        <v>4</v>
      </c>
      <c r="C11" s="104" t="e">
        <f>#REF!</f>
        <v>#REF!</v>
      </c>
      <c r="D11" s="48" t="e">
        <f>#REF!</f>
        <v>#REF!</v>
      </c>
      <c r="E11" s="230">
        <v>4</v>
      </c>
      <c r="F11" s="47">
        <v>30</v>
      </c>
      <c r="G11" s="47">
        <v>30</v>
      </c>
      <c r="H11" s="47">
        <v>4</v>
      </c>
      <c r="I11" s="47"/>
      <c r="J11" s="47"/>
      <c r="K11" s="47"/>
      <c r="L11" s="47"/>
      <c r="M11" s="47"/>
      <c r="N11" s="47"/>
      <c r="O11" s="47"/>
      <c r="P11" s="47"/>
      <c r="Q11" s="47"/>
      <c r="R11" s="50">
        <f>SUM(Tableau1[[#This Row],[Colonne6]:[Colonne5]])</f>
        <v>64</v>
      </c>
      <c r="S11" s="45">
        <f t="shared" si="13"/>
        <v>3</v>
      </c>
      <c r="T11" s="45">
        <f t="shared" si="14"/>
        <v>3</v>
      </c>
      <c r="U11" s="102" t="e">
        <f t="shared" si="15"/>
        <v>#REF!</v>
      </c>
      <c r="V11" s="71" t="e">
        <f t="shared" si="16"/>
        <v>#REF!</v>
      </c>
      <c r="W11" s="91"/>
      <c r="X11" s="130">
        <f t="shared" si="17"/>
        <v>0</v>
      </c>
      <c r="Y11" s="131">
        <f t="shared" si="18"/>
        <v>0</v>
      </c>
      <c r="Z11" s="126">
        <f t="shared" si="19"/>
        <v>0</v>
      </c>
      <c r="AA11" s="136">
        <f t="shared" si="20"/>
        <v>0</v>
      </c>
      <c r="AB11" s="140">
        <f t="shared" si="21"/>
        <v>0</v>
      </c>
      <c r="AC11" s="143">
        <f t="shared" si="22"/>
        <v>0</v>
      </c>
      <c r="AD11" s="148">
        <f t="shared" si="23"/>
        <v>0</v>
      </c>
      <c r="AE11" s="242">
        <v>3</v>
      </c>
      <c r="AI11" s="40" t="e">
        <f t="shared" si="24"/>
        <v>#REF!</v>
      </c>
    </row>
    <row r="12" spans="1:35" x14ac:dyDescent="0.2">
      <c r="A12" s="41" t="str">
        <f t="shared" si="12"/>
        <v>en chèque</v>
      </c>
      <c r="B12" s="41">
        <v>5</v>
      </c>
      <c r="C12" s="104" t="e">
        <f>#REF!</f>
        <v>#REF!</v>
      </c>
      <c r="D12" s="48" t="e">
        <f>#REF!</f>
        <v>#REF!</v>
      </c>
      <c r="E12" s="230">
        <v>5</v>
      </c>
      <c r="F12" s="47">
        <v>100</v>
      </c>
      <c r="G12" s="47">
        <v>78</v>
      </c>
      <c r="H12" s="47">
        <v>5</v>
      </c>
      <c r="I12" s="47"/>
      <c r="J12" s="47"/>
      <c r="K12" s="47"/>
      <c r="L12" s="47"/>
      <c r="M12" s="47"/>
      <c r="N12" s="47"/>
      <c r="O12" s="47"/>
      <c r="P12" s="47"/>
      <c r="Q12" s="47"/>
      <c r="R12" s="50">
        <f>SUM(Tableau1[[#This Row],[Colonne6]:[Colonne5]])</f>
        <v>183</v>
      </c>
      <c r="S12" s="45">
        <f t="shared" si="13"/>
        <v>3</v>
      </c>
      <c r="T12" s="45">
        <f t="shared" si="14"/>
        <v>3</v>
      </c>
      <c r="U12" s="102" t="e">
        <f t="shared" si="15"/>
        <v>#REF!</v>
      </c>
      <c r="V12" s="71" t="e">
        <f t="shared" si="16"/>
        <v>#REF!</v>
      </c>
      <c r="W12" s="91"/>
      <c r="X12" s="130">
        <f t="shared" si="17"/>
        <v>0</v>
      </c>
      <c r="Y12" s="131">
        <f t="shared" si="18"/>
        <v>0</v>
      </c>
      <c r="Z12" s="126">
        <f t="shared" si="19"/>
        <v>0</v>
      </c>
      <c r="AA12" s="136">
        <f t="shared" si="20"/>
        <v>0</v>
      </c>
      <c r="AB12" s="140">
        <f t="shared" si="21"/>
        <v>0</v>
      </c>
      <c r="AC12" s="143">
        <f t="shared" si="22"/>
        <v>0</v>
      </c>
      <c r="AD12" s="148">
        <f t="shared" si="23"/>
        <v>0</v>
      </c>
      <c r="AE12" s="242">
        <v>3</v>
      </c>
      <c r="AI12" s="40" t="e">
        <f t="shared" si="24"/>
        <v>#REF!</v>
      </c>
    </row>
    <row r="13" spans="1:35" x14ac:dyDescent="0.2">
      <c r="A13" s="41" t="str">
        <f t="shared" si="12"/>
        <v>en chèque</v>
      </c>
      <c r="B13" s="41">
        <v>6</v>
      </c>
      <c r="C13" s="104" t="e">
        <f>#REF!</f>
        <v>#REF!</v>
      </c>
      <c r="D13" s="48" t="e">
        <f>#REF!</f>
        <v>#REF!</v>
      </c>
      <c r="E13" s="230">
        <v>6</v>
      </c>
      <c r="F13" s="47">
        <v>50</v>
      </c>
      <c r="G13" s="47">
        <v>40</v>
      </c>
      <c r="H13" s="47">
        <v>6</v>
      </c>
      <c r="I13" s="47"/>
      <c r="J13" s="47"/>
      <c r="K13" s="47"/>
      <c r="L13" s="47"/>
      <c r="M13" s="47"/>
      <c r="N13" s="47"/>
      <c r="O13" s="47"/>
      <c r="P13" s="47"/>
      <c r="Q13" s="47"/>
      <c r="R13" s="50">
        <f>SUM(Tableau1[[#This Row],[Colonne6]:[Colonne5]])</f>
        <v>96</v>
      </c>
      <c r="S13" s="45">
        <f t="shared" si="13"/>
        <v>3</v>
      </c>
      <c r="T13" s="45">
        <f t="shared" si="14"/>
        <v>3</v>
      </c>
      <c r="U13" s="102" t="e">
        <f t="shared" si="15"/>
        <v>#REF!</v>
      </c>
      <c r="V13" s="71" t="e">
        <f t="shared" si="16"/>
        <v>#REF!</v>
      </c>
      <c r="W13" s="91"/>
      <c r="X13" s="130">
        <f t="shared" si="17"/>
        <v>0</v>
      </c>
      <c r="Y13" s="131">
        <f t="shared" si="18"/>
        <v>0</v>
      </c>
      <c r="Z13" s="126">
        <f t="shared" si="19"/>
        <v>0</v>
      </c>
      <c r="AA13" s="136">
        <f t="shared" si="20"/>
        <v>0</v>
      </c>
      <c r="AB13" s="140">
        <f t="shared" si="21"/>
        <v>0</v>
      </c>
      <c r="AC13" s="143">
        <f t="shared" si="22"/>
        <v>0</v>
      </c>
      <c r="AD13" s="148">
        <f t="shared" si="23"/>
        <v>0</v>
      </c>
      <c r="AE13" s="242">
        <v>3</v>
      </c>
      <c r="AI13" s="40" t="e">
        <f t="shared" si="24"/>
        <v>#REF!</v>
      </c>
    </row>
    <row r="14" spans="1:35" x14ac:dyDescent="0.2">
      <c r="A14" s="41" t="str">
        <f t="shared" si="12"/>
        <v>en chèque</v>
      </c>
      <c r="B14" s="41">
        <v>7</v>
      </c>
      <c r="C14" s="104" t="e">
        <f>#REF!</f>
        <v>#REF!</v>
      </c>
      <c r="D14" s="48" t="e">
        <f>#REF!</f>
        <v>#REF!</v>
      </c>
      <c r="E14" s="230">
        <v>7</v>
      </c>
      <c r="F14" s="47">
        <v>200</v>
      </c>
      <c r="G14" s="47">
        <v>200</v>
      </c>
      <c r="H14" s="47">
        <v>7</v>
      </c>
      <c r="I14" s="47"/>
      <c r="J14" s="47"/>
      <c r="K14" s="47"/>
      <c r="L14" s="47"/>
      <c r="M14" s="47"/>
      <c r="N14" s="47"/>
      <c r="O14" s="47"/>
      <c r="P14" s="47"/>
      <c r="Q14" s="47"/>
      <c r="R14" s="50">
        <f>SUM(Tableau1[[#This Row],[Colonne6]:[Colonne5]])</f>
        <v>407</v>
      </c>
      <c r="S14" s="45">
        <f t="shared" si="13"/>
        <v>3</v>
      </c>
      <c r="T14" s="45">
        <f t="shared" si="14"/>
        <v>3</v>
      </c>
      <c r="U14" s="102" t="e">
        <f t="shared" si="15"/>
        <v>#REF!</v>
      </c>
      <c r="V14" s="71" t="e">
        <f t="shared" si="16"/>
        <v>#REF!</v>
      </c>
      <c r="W14" s="91"/>
      <c r="X14" s="130">
        <f t="shared" si="17"/>
        <v>0</v>
      </c>
      <c r="Y14" s="131">
        <f t="shared" si="18"/>
        <v>0</v>
      </c>
      <c r="Z14" s="126">
        <f t="shared" si="19"/>
        <v>0</v>
      </c>
      <c r="AA14" s="136">
        <f t="shared" si="20"/>
        <v>0</v>
      </c>
      <c r="AB14" s="140">
        <f t="shared" si="21"/>
        <v>0</v>
      </c>
      <c r="AC14" s="143">
        <f t="shared" si="22"/>
        <v>0</v>
      </c>
      <c r="AD14" s="148">
        <f t="shared" si="23"/>
        <v>0</v>
      </c>
      <c r="AE14" s="242">
        <v>3</v>
      </c>
      <c r="AF14" s="68"/>
      <c r="AI14" s="40" t="e">
        <f t="shared" si="24"/>
        <v>#REF!</v>
      </c>
    </row>
    <row r="15" spans="1:35" x14ac:dyDescent="0.2">
      <c r="A15" s="41" t="str">
        <f t="shared" si="12"/>
        <v>en chèque</v>
      </c>
      <c r="B15" s="41">
        <v>8</v>
      </c>
      <c r="C15" s="104" t="e">
        <f>#REF!</f>
        <v>#REF!</v>
      </c>
      <c r="D15" s="48" t="e">
        <f>#REF!</f>
        <v>#REF!</v>
      </c>
      <c r="E15" s="230">
        <v>8</v>
      </c>
      <c r="F15" s="47">
        <v>20</v>
      </c>
      <c r="G15" s="47">
        <v>23</v>
      </c>
      <c r="H15" s="47">
        <v>8</v>
      </c>
      <c r="I15" s="47"/>
      <c r="J15" s="47"/>
      <c r="K15" s="47"/>
      <c r="L15" s="47"/>
      <c r="M15" s="47"/>
      <c r="N15" s="47"/>
      <c r="O15" s="47"/>
      <c r="P15" s="47"/>
      <c r="Q15" s="47"/>
      <c r="R15" s="50">
        <f>SUM(Tableau1[[#This Row],[Colonne6]:[Colonne5]])</f>
        <v>51</v>
      </c>
      <c r="S15" s="45">
        <f t="shared" si="13"/>
        <v>3</v>
      </c>
      <c r="T15" s="45">
        <f t="shared" si="14"/>
        <v>3</v>
      </c>
      <c r="U15" s="102" t="e">
        <f t="shared" si="15"/>
        <v>#REF!</v>
      </c>
      <c r="V15" s="71" t="e">
        <f t="shared" si="16"/>
        <v>#REF!</v>
      </c>
      <c r="W15" s="91"/>
      <c r="X15" s="130">
        <f t="shared" si="17"/>
        <v>0</v>
      </c>
      <c r="Y15" s="131">
        <f t="shared" si="18"/>
        <v>0</v>
      </c>
      <c r="Z15" s="126">
        <f t="shared" si="19"/>
        <v>0</v>
      </c>
      <c r="AA15" s="136">
        <f t="shared" si="20"/>
        <v>0</v>
      </c>
      <c r="AB15" s="140">
        <f t="shared" si="21"/>
        <v>0</v>
      </c>
      <c r="AC15" s="143">
        <f t="shared" si="22"/>
        <v>0</v>
      </c>
      <c r="AD15" s="148">
        <f t="shared" si="23"/>
        <v>0</v>
      </c>
      <c r="AE15" s="242">
        <v>3</v>
      </c>
      <c r="AI15" s="40" t="e">
        <f t="shared" si="24"/>
        <v>#REF!</v>
      </c>
    </row>
    <row r="16" spans="1:35" x14ac:dyDescent="0.2">
      <c r="A16" s="41" t="str">
        <f t="shared" si="12"/>
        <v>en chèque</v>
      </c>
      <c r="B16" s="41">
        <v>9</v>
      </c>
      <c r="C16" s="104" t="e">
        <f>#REF!</f>
        <v>#REF!</v>
      </c>
      <c r="D16" s="48" t="e">
        <f>#REF!</f>
        <v>#REF!</v>
      </c>
      <c r="E16" s="230">
        <v>9</v>
      </c>
      <c r="F16" s="47">
        <v>23</v>
      </c>
      <c r="G16" s="47">
        <v>20</v>
      </c>
      <c r="H16" s="47">
        <v>9</v>
      </c>
      <c r="I16" s="47"/>
      <c r="J16" s="47"/>
      <c r="K16" s="47"/>
      <c r="L16" s="47"/>
      <c r="M16" s="47"/>
      <c r="N16" s="47"/>
      <c r="O16" s="47"/>
      <c r="P16" s="47"/>
      <c r="Q16" s="47"/>
      <c r="R16" s="50">
        <f>SUM(Tableau1[[#This Row],[Colonne6]:[Colonne5]])</f>
        <v>52</v>
      </c>
      <c r="S16" s="45">
        <f t="shared" si="13"/>
        <v>3</v>
      </c>
      <c r="T16" s="45">
        <f t="shared" si="14"/>
        <v>3</v>
      </c>
      <c r="U16" s="102" t="e">
        <f t="shared" si="15"/>
        <v>#REF!</v>
      </c>
      <c r="V16" s="71" t="e">
        <f t="shared" si="16"/>
        <v>#REF!</v>
      </c>
      <c r="W16" s="91"/>
      <c r="X16" s="130">
        <f t="shared" si="17"/>
        <v>0</v>
      </c>
      <c r="Y16" s="131">
        <f t="shared" si="18"/>
        <v>0</v>
      </c>
      <c r="Z16" s="126">
        <f t="shared" si="19"/>
        <v>0</v>
      </c>
      <c r="AA16" s="136">
        <f t="shared" si="20"/>
        <v>0</v>
      </c>
      <c r="AB16" s="140">
        <f t="shared" si="21"/>
        <v>0</v>
      </c>
      <c r="AC16" s="143">
        <f t="shared" si="22"/>
        <v>0</v>
      </c>
      <c r="AD16" s="148">
        <f t="shared" si="23"/>
        <v>0</v>
      </c>
      <c r="AE16" s="242">
        <v>3</v>
      </c>
      <c r="AI16" s="40" t="e">
        <f t="shared" si="24"/>
        <v>#REF!</v>
      </c>
    </row>
    <row r="17" spans="1:35" x14ac:dyDescent="0.2">
      <c r="A17" s="41" t="str">
        <f t="shared" si="12"/>
        <v>en chèque</v>
      </c>
      <c r="B17" s="41">
        <v>10</v>
      </c>
      <c r="C17" s="104" t="e">
        <f>#REF!</f>
        <v>#REF!</v>
      </c>
      <c r="D17" s="48" t="e">
        <f>#REF!</f>
        <v>#REF!</v>
      </c>
      <c r="E17" s="230">
        <v>10</v>
      </c>
      <c r="F17" s="47">
        <v>20</v>
      </c>
      <c r="G17" s="47">
        <v>23</v>
      </c>
      <c r="H17" s="47">
        <v>10</v>
      </c>
      <c r="I17" s="47"/>
      <c r="J17" s="47"/>
      <c r="K17" s="47"/>
      <c r="L17" s="47"/>
      <c r="M17" s="47"/>
      <c r="N17" s="47"/>
      <c r="O17" s="47"/>
      <c r="P17" s="47"/>
      <c r="Q17" s="47"/>
      <c r="R17" s="50">
        <f>SUM(Tableau1[[#This Row],[Colonne6]:[Colonne5]])</f>
        <v>53</v>
      </c>
      <c r="S17" s="45">
        <f t="shared" si="13"/>
        <v>3</v>
      </c>
      <c r="T17" s="45">
        <f t="shared" si="14"/>
        <v>3</v>
      </c>
      <c r="U17" s="102" t="e">
        <f t="shared" si="15"/>
        <v>#REF!</v>
      </c>
      <c r="V17" s="71" t="e">
        <f t="shared" si="16"/>
        <v>#REF!</v>
      </c>
      <c r="W17" s="91"/>
      <c r="X17" s="130">
        <f t="shared" si="17"/>
        <v>0</v>
      </c>
      <c r="Y17" s="131">
        <f t="shared" si="18"/>
        <v>0</v>
      </c>
      <c r="Z17" s="126">
        <f t="shared" si="19"/>
        <v>0</v>
      </c>
      <c r="AA17" s="136">
        <f t="shared" si="20"/>
        <v>0</v>
      </c>
      <c r="AB17" s="140">
        <f t="shared" si="21"/>
        <v>0</v>
      </c>
      <c r="AC17" s="143">
        <f t="shared" si="22"/>
        <v>0</v>
      </c>
      <c r="AD17" s="148">
        <f t="shared" si="23"/>
        <v>0</v>
      </c>
      <c r="AE17" s="242">
        <v>3</v>
      </c>
      <c r="AI17" s="40" t="e">
        <f t="shared" si="24"/>
        <v>#REF!</v>
      </c>
    </row>
    <row r="18" spans="1:35" x14ac:dyDescent="0.2">
      <c r="A18" s="41" t="str">
        <f t="shared" si="12"/>
        <v>en chèque</v>
      </c>
      <c r="B18" s="41">
        <v>11</v>
      </c>
      <c r="C18" s="104" t="e">
        <f>#REF!</f>
        <v>#REF!</v>
      </c>
      <c r="D18" s="48" t="e">
        <f>#REF!</f>
        <v>#REF!</v>
      </c>
      <c r="E18" s="230">
        <v>11</v>
      </c>
      <c r="F18" s="47">
        <v>25</v>
      </c>
      <c r="G18" s="47">
        <v>25</v>
      </c>
      <c r="H18" s="47">
        <v>11</v>
      </c>
      <c r="I18" s="47"/>
      <c r="J18" s="47"/>
      <c r="K18" s="47"/>
      <c r="L18" s="47"/>
      <c r="M18" s="47"/>
      <c r="N18" s="47"/>
      <c r="O18" s="47"/>
      <c r="P18" s="47"/>
      <c r="Q18" s="47"/>
      <c r="R18" s="50">
        <f>SUM(Tableau1[[#This Row],[Colonne6]:[Colonne5]])</f>
        <v>61</v>
      </c>
      <c r="S18" s="45">
        <f t="shared" si="13"/>
        <v>3</v>
      </c>
      <c r="T18" s="45">
        <f t="shared" si="14"/>
        <v>3</v>
      </c>
      <c r="U18" s="102" t="e">
        <f t="shared" si="15"/>
        <v>#REF!</v>
      </c>
      <c r="V18" s="71" t="e">
        <f t="shared" si="16"/>
        <v>#REF!</v>
      </c>
      <c r="W18" s="91"/>
      <c r="X18" s="130">
        <f t="shared" si="17"/>
        <v>0</v>
      </c>
      <c r="Y18" s="131">
        <f t="shared" si="18"/>
        <v>0</v>
      </c>
      <c r="Z18" s="126">
        <f t="shared" si="19"/>
        <v>0</v>
      </c>
      <c r="AA18" s="136">
        <f t="shared" si="20"/>
        <v>0</v>
      </c>
      <c r="AB18" s="140">
        <f t="shared" si="21"/>
        <v>0</v>
      </c>
      <c r="AC18" s="143">
        <f t="shared" si="22"/>
        <v>0</v>
      </c>
      <c r="AD18" s="148">
        <f t="shared" si="23"/>
        <v>0</v>
      </c>
      <c r="AE18" s="242">
        <v>3</v>
      </c>
      <c r="AI18" s="40" t="e">
        <f t="shared" si="24"/>
        <v>#REF!</v>
      </c>
    </row>
    <row r="19" spans="1:35" x14ac:dyDescent="0.2">
      <c r="A19" s="41" t="str">
        <f t="shared" si="12"/>
        <v>en chèque</v>
      </c>
      <c r="B19" s="41">
        <v>12</v>
      </c>
      <c r="C19" s="104" t="e">
        <f>#REF!</f>
        <v>#REF!</v>
      </c>
      <c r="D19" s="48" t="e">
        <f>#REF!</f>
        <v>#REF!</v>
      </c>
      <c r="E19" s="230">
        <v>12</v>
      </c>
      <c r="F19" s="47">
        <v>100</v>
      </c>
      <c r="G19" s="47">
        <v>153</v>
      </c>
      <c r="H19" s="47">
        <v>20</v>
      </c>
      <c r="I19" s="47"/>
      <c r="J19" s="47"/>
      <c r="K19" s="47"/>
      <c r="L19" s="47"/>
      <c r="M19" s="47"/>
      <c r="N19" s="47"/>
      <c r="O19" s="47"/>
      <c r="P19" s="47"/>
      <c r="Q19" s="47"/>
      <c r="R19" s="50">
        <f>SUM(Tableau1[[#This Row],[Colonne6]:[Colonne5]])</f>
        <v>273</v>
      </c>
      <c r="S19" s="45">
        <f t="shared" si="13"/>
        <v>3</v>
      </c>
      <c r="T19" s="45">
        <f t="shared" si="14"/>
        <v>3</v>
      </c>
      <c r="U19" s="102" t="e">
        <f t="shared" si="15"/>
        <v>#REF!</v>
      </c>
      <c r="V19" s="71" t="e">
        <f t="shared" si="16"/>
        <v>#REF!</v>
      </c>
      <c r="W19" s="91"/>
      <c r="X19" s="130">
        <f t="shared" si="17"/>
        <v>0</v>
      </c>
      <c r="Y19" s="131">
        <f t="shared" si="18"/>
        <v>0</v>
      </c>
      <c r="Z19" s="126">
        <f t="shared" si="19"/>
        <v>0</v>
      </c>
      <c r="AA19" s="136">
        <f t="shared" si="20"/>
        <v>0</v>
      </c>
      <c r="AB19" s="140">
        <f t="shared" si="21"/>
        <v>0</v>
      </c>
      <c r="AC19" s="143">
        <f t="shared" si="22"/>
        <v>0</v>
      </c>
      <c r="AD19" s="148">
        <f t="shared" si="23"/>
        <v>0</v>
      </c>
      <c r="AE19" s="242">
        <v>3</v>
      </c>
      <c r="AI19" s="40" t="e">
        <f t="shared" si="24"/>
        <v>#REF!</v>
      </c>
    </row>
    <row r="20" spans="1:35" x14ac:dyDescent="0.2">
      <c r="A20" s="41" t="str">
        <f t="shared" si="12"/>
        <v>en chèque</v>
      </c>
      <c r="B20" s="41">
        <v>13</v>
      </c>
      <c r="C20" s="104" t="e">
        <f>#REF!</f>
        <v>#REF!</v>
      </c>
      <c r="D20" s="48" t="e">
        <f>#REF!</f>
        <v>#REF!</v>
      </c>
      <c r="E20" s="230">
        <v>13</v>
      </c>
      <c r="F20" s="47">
        <v>100</v>
      </c>
      <c r="G20" s="47">
        <v>63</v>
      </c>
      <c r="H20" s="47">
        <v>40</v>
      </c>
      <c r="I20" s="47"/>
      <c r="J20" s="47"/>
      <c r="K20" s="47"/>
      <c r="L20" s="47"/>
      <c r="M20" s="47"/>
      <c r="N20" s="47"/>
      <c r="O20" s="47"/>
      <c r="P20" s="47"/>
      <c r="Q20" s="47"/>
      <c r="R20" s="50">
        <f>SUM(Tableau1[[#This Row],[Colonne6]:[Colonne5]])</f>
        <v>203</v>
      </c>
      <c r="S20" s="45">
        <f t="shared" si="13"/>
        <v>3</v>
      </c>
      <c r="T20" s="45">
        <f t="shared" si="14"/>
        <v>3</v>
      </c>
      <c r="U20" s="102" t="e">
        <f t="shared" si="15"/>
        <v>#REF!</v>
      </c>
      <c r="V20" s="71" t="e">
        <f t="shared" si="16"/>
        <v>#REF!</v>
      </c>
      <c r="W20" s="91"/>
      <c r="X20" s="130">
        <f t="shared" si="17"/>
        <v>0</v>
      </c>
      <c r="Y20" s="131">
        <f t="shared" si="18"/>
        <v>0</v>
      </c>
      <c r="Z20" s="126">
        <f t="shared" si="19"/>
        <v>0</v>
      </c>
      <c r="AA20" s="136">
        <f t="shared" si="20"/>
        <v>0</v>
      </c>
      <c r="AB20" s="140">
        <f t="shared" si="21"/>
        <v>0</v>
      </c>
      <c r="AC20" s="143">
        <f t="shared" si="22"/>
        <v>0</v>
      </c>
      <c r="AD20" s="148">
        <f t="shared" si="23"/>
        <v>0</v>
      </c>
      <c r="AE20" s="242">
        <v>3</v>
      </c>
      <c r="AI20" s="40" t="e">
        <f t="shared" si="24"/>
        <v>#REF!</v>
      </c>
    </row>
    <row r="21" spans="1:35" x14ac:dyDescent="0.2">
      <c r="A21" s="41" t="str">
        <f t="shared" si="12"/>
        <v>en chèque</v>
      </c>
      <c r="B21" s="41">
        <v>14</v>
      </c>
      <c r="C21" s="104" t="e">
        <f>#REF!</f>
        <v>#REF!</v>
      </c>
      <c r="D21" s="48" t="e">
        <f>#REF!</f>
        <v>#REF!</v>
      </c>
      <c r="E21" s="230">
        <v>14</v>
      </c>
      <c r="F21" s="47">
        <v>28</v>
      </c>
      <c r="G21" s="47">
        <v>25</v>
      </c>
      <c r="H21" s="47">
        <v>80</v>
      </c>
      <c r="I21" s="47"/>
      <c r="J21" s="47"/>
      <c r="K21" s="47"/>
      <c r="L21" s="47"/>
      <c r="M21" s="47"/>
      <c r="N21" s="47"/>
      <c r="O21" s="47"/>
      <c r="P21" s="47"/>
      <c r="Q21" s="47"/>
      <c r="R21" s="50">
        <f>SUM(Tableau1[[#This Row],[Colonne6]:[Colonne5]])</f>
        <v>133</v>
      </c>
      <c r="S21" s="45">
        <f t="shared" si="13"/>
        <v>3</v>
      </c>
      <c r="T21" s="45">
        <f t="shared" si="14"/>
        <v>3</v>
      </c>
      <c r="U21" s="102" t="e">
        <f t="shared" si="15"/>
        <v>#REF!</v>
      </c>
      <c r="V21" s="71" t="e">
        <f t="shared" si="16"/>
        <v>#REF!</v>
      </c>
      <c r="W21" s="91"/>
      <c r="X21" s="130">
        <f t="shared" si="17"/>
        <v>0</v>
      </c>
      <c r="Y21" s="131">
        <f t="shared" si="18"/>
        <v>0</v>
      </c>
      <c r="Z21" s="126">
        <f t="shared" si="19"/>
        <v>0</v>
      </c>
      <c r="AA21" s="136">
        <f t="shared" si="20"/>
        <v>0</v>
      </c>
      <c r="AB21" s="140">
        <f t="shared" si="21"/>
        <v>0</v>
      </c>
      <c r="AC21" s="143">
        <f t="shared" si="22"/>
        <v>0</v>
      </c>
      <c r="AD21" s="148">
        <f t="shared" si="23"/>
        <v>0</v>
      </c>
      <c r="AE21" s="242">
        <v>3</v>
      </c>
      <c r="AI21" s="40" t="e">
        <f t="shared" si="24"/>
        <v>#REF!</v>
      </c>
    </row>
    <row r="22" spans="1:35" x14ac:dyDescent="0.2">
      <c r="A22" s="41" t="str">
        <f t="shared" si="12"/>
        <v>en chèque</v>
      </c>
      <c r="B22" s="41">
        <v>15</v>
      </c>
      <c r="C22" s="104" t="e">
        <f>#REF!</f>
        <v>#REF!</v>
      </c>
      <c r="D22" s="48" t="e">
        <f>#REF!</f>
        <v>#REF!</v>
      </c>
      <c r="E22" s="230">
        <v>15</v>
      </c>
      <c r="F22" s="47">
        <v>23</v>
      </c>
      <c r="G22" s="47">
        <v>20</v>
      </c>
      <c r="H22" s="47">
        <v>20</v>
      </c>
      <c r="I22" s="47"/>
      <c r="J22" s="47"/>
      <c r="K22" s="47"/>
      <c r="L22" s="47"/>
      <c r="M22" s="47"/>
      <c r="N22" s="47"/>
      <c r="O22" s="47"/>
      <c r="P22" s="47"/>
      <c r="Q22" s="47"/>
      <c r="R22" s="50">
        <f>SUM(Tableau1[[#This Row],[Colonne6]:[Colonne5]])</f>
        <v>63</v>
      </c>
      <c r="S22" s="45">
        <f t="shared" si="13"/>
        <v>3</v>
      </c>
      <c r="T22" s="45">
        <f t="shared" si="14"/>
        <v>3</v>
      </c>
      <c r="U22" s="102" t="e">
        <f t="shared" si="15"/>
        <v>#REF!</v>
      </c>
      <c r="V22" s="71" t="e">
        <f t="shared" si="16"/>
        <v>#REF!</v>
      </c>
      <c r="W22" s="91"/>
      <c r="X22" s="130">
        <f t="shared" si="17"/>
        <v>0</v>
      </c>
      <c r="Y22" s="131">
        <f t="shared" si="18"/>
        <v>0</v>
      </c>
      <c r="Z22" s="126">
        <f t="shared" si="19"/>
        <v>0</v>
      </c>
      <c r="AA22" s="136">
        <f t="shared" si="20"/>
        <v>0</v>
      </c>
      <c r="AB22" s="140">
        <f t="shared" si="21"/>
        <v>0</v>
      </c>
      <c r="AC22" s="143">
        <f t="shared" si="22"/>
        <v>0</v>
      </c>
      <c r="AD22" s="148">
        <f t="shared" si="23"/>
        <v>0</v>
      </c>
      <c r="AE22" s="242">
        <v>3</v>
      </c>
      <c r="AI22" s="40" t="e">
        <f t="shared" si="24"/>
        <v>#REF!</v>
      </c>
    </row>
    <row r="23" spans="1:35" x14ac:dyDescent="0.2">
      <c r="A23" s="41" t="str">
        <f t="shared" si="12"/>
        <v>en chèque</v>
      </c>
      <c r="B23" s="41">
        <v>16</v>
      </c>
      <c r="C23" s="104" t="e">
        <f>#REF!</f>
        <v>#REF!</v>
      </c>
      <c r="D23" s="48" t="e">
        <f>#REF!</f>
        <v>#REF!</v>
      </c>
      <c r="E23" s="230">
        <v>16</v>
      </c>
      <c r="F23" s="47">
        <v>53</v>
      </c>
      <c r="G23" s="47">
        <v>50</v>
      </c>
      <c r="H23" s="47">
        <v>50</v>
      </c>
      <c r="I23" s="47"/>
      <c r="J23" s="47"/>
      <c r="K23" s="47"/>
      <c r="L23" s="47"/>
      <c r="M23" s="47"/>
      <c r="N23" s="47"/>
      <c r="O23" s="47"/>
      <c r="P23" s="47"/>
      <c r="Q23" s="47"/>
      <c r="R23" s="50">
        <f>SUM(Tableau1[[#This Row],[Colonne6]:[Colonne5]])</f>
        <v>153</v>
      </c>
      <c r="S23" s="45">
        <f t="shared" si="13"/>
        <v>3</v>
      </c>
      <c r="T23" s="45">
        <f t="shared" si="14"/>
        <v>3</v>
      </c>
      <c r="U23" s="102" t="e">
        <f t="shared" si="15"/>
        <v>#REF!</v>
      </c>
      <c r="V23" s="71" t="e">
        <f t="shared" si="16"/>
        <v>#REF!</v>
      </c>
      <c r="W23" s="91"/>
      <c r="X23" s="130">
        <f t="shared" si="17"/>
        <v>0</v>
      </c>
      <c r="Y23" s="131">
        <f t="shared" si="18"/>
        <v>0</v>
      </c>
      <c r="Z23" s="126">
        <f t="shared" si="19"/>
        <v>0</v>
      </c>
      <c r="AA23" s="136">
        <f t="shared" si="20"/>
        <v>0</v>
      </c>
      <c r="AB23" s="140">
        <f t="shared" si="21"/>
        <v>0</v>
      </c>
      <c r="AC23" s="143">
        <f t="shared" si="22"/>
        <v>0</v>
      </c>
      <c r="AD23" s="148">
        <f t="shared" si="23"/>
        <v>0</v>
      </c>
      <c r="AE23" s="242">
        <v>3</v>
      </c>
      <c r="AF23" s="68"/>
      <c r="AI23" s="40" t="e">
        <f t="shared" si="24"/>
        <v>#REF!</v>
      </c>
    </row>
    <row r="24" spans="1:35" x14ac:dyDescent="0.2">
      <c r="A24" s="41" t="str">
        <f t="shared" si="12"/>
        <v>en chèque</v>
      </c>
      <c r="B24" s="41">
        <v>17</v>
      </c>
      <c r="C24" s="104" t="e">
        <f>#REF!</f>
        <v>#REF!</v>
      </c>
      <c r="D24" s="48" t="e">
        <f>#REF!</f>
        <v>#REF!</v>
      </c>
      <c r="E24" s="230">
        <v>17</v>
      </c>
      <c r="F24" s="47">
        <v>53</v>
      </c>
      <c r="G24" s="47">
        <v>50</v>
      </c>
      <c r="H24" s="47">
        <v>50</v>
      </c>
      <c r="I24" s="47"/>
      <c r="J24" s="47"/>
      <c r="K24" s="47"/>
      <c r="L24" s="47"/>
      <c r="M24" s="47"/>
      <c r="N24" s="47"/>
      <c r="O24" s="47"/>
      <c r="P24" s="47"/>
      <c r="Q24" s="47"/>
      <c r="R24" s="50">
        <f>SUM(Tableau1[[#This Row],[Colonne6]:[Colonne5]])</f>
        <v>153</v>
      </c>
      <c r="S24" s="45">
        <f t="shared" si="13"/>
        <v>3</v>
      </c>
      <c r="T24" s="45">
        <f t="shared" si="14"/>
        <v>3</v>
      </c>
      <c r="U24" s="102" t="e">
        <f t="shared" si="15"/>
        <v>#REF!</v>
      </c>
      <c r="V24" s="71" t="e">
        <f t="shared" si="16"/>
        <v>#REF!</v>
      </c>
      <c r="W24" s="91"/>
      <c r="X24" s="130">
        <f t="shared" si="17"/>
        <v>0</v>
      </c>
      <c r="Y24" s="131">
        <f t="shared" si="18"/>
        <v>0</v>
      </c>
      <c r="Z24" s="126">
        <f t="shared" si="19"/>
        <v>0</v>
      </c>
      <c r="AA24" s="136">
        <f t="shared" si="20"/>
        <v>0</v>
      </c>
      <c r="AB24" s="140">
        <f t="shared" si="21"/>
        <v>0</v>
      </c>
      <c r="AC24" s="143">
        <f t="shared" si="22"/>
        <v>0</v>
      </c>
      <c r="AD24" s="148">
        <f t="shared" si="23"/>
        <v>0</v>
      </c>
      <c r="AE24" s="242">
        <v>3</v>
      </c>
      <c r="AF24" s="68"/>
      <c r="AI24" s="40" t="e">
        <f t="shared" si="24"/>
        <v>#REF!</v>
      </c>
    </row>
    <row r="25" spans="1:35" x14ac:dyDescent="0.2">
      <c r="A25" s="41" t="str">
        <f t="shared" si="12"/>
        <v>en chèque</v>
      </c>
      <c r="B25" s="41">
        <v>18</v>
      </c>
      <c r="C25" s="104" t="e">
        <f>#REF!</f>
        <v>#REF!</v>
      </c>
      <c r="D25" s="48" t="e">
        <f>#REF!</f>
        <v>#REF!</v>
      </c>
      <c r="E25" s="230">
        <v>18</v>
      </c>
      <c r="F25" s="47">
        <v>78</v>
      </c>
      <c r="G25" s="47">
        <v>75</v>
      </c>
      <c r="H25" s="47">
        <v>75</v>
      </c>
      <c r="I25" s="47"/>
      <c r="J25" s="47"/>
      <c r="K25" s="47"/>
      <c r="L25" s="47"/>
      <c r="M25" s="47"/>
      <c r="N25" s="47"/>
      <c r="O25" s="47"/>
      <c r="P25" s="47"/>
      <c r="Q25" s="47"/>
      <c r="R25" s="50">
        <f>SUM(Tableau1[[#This Row],[Colonne6]:[Colonne5]])</f>
        <v>228</v>
      </c>
      <c r="S25" s="45">
        <f t="shared" si="13"/>
        <v>3</v>
      </c>
      <c r="T25" s="45">
        <f t="shared" si="14"/>
        <v>3</v>
      </c>
      <c r="U25" s="102" t="e">
        <f t="shared" si="15"/>
        <v>#REF!</v>
      </c>
      <c r="V25" s="71" t="e">
        <f t="shared" si="16"/>
        <v>#REF!</v>
      </c>
      <c r="W25" s="91"/>
      <c r="X25" s="130">
        <f t="shared" si="17"/>
        <v>0</v>
      </c>
      <c r="Y25" s="131">
        <f t="shared" si="18"/>
        <v>0</v>
      </c>
      <c r="Z25" s="126">
        <f t="shared" si="19"/>
        <v>0</v>
      </c>
      <c r="AA25" s="136">
        <f t="shared" si="20"/>
        <v>0</v>
      </c>
      <c r="AB25" s="140">
        <f t="shared" si="21"/>
        <v>0</v>
      </c>
      <c r="AC25" s="143">
        <f t="shared" si="22"/>
        <v>0</v>
      </c>
      <c r="AD25" s="148">
        <f t="shared" si="23"/>
        <v>0</v>
      </c>
      <c r="AE25" s="242">
        <v>3</v>
      </c>
      <c r="AI25" s="40" t="e">
        <f t="shared" si="24"/>
        <v>#REF!</v>
      </c>
    </row>
    <row r="26" spans="1:35" x14ac:dyDescent="0.2">
      <c r="A26" s="41" t="str">
        <f t="shared" si="12"/>
        <v>en chèque</v>
      </c>
      <c r="B26" s="41">
        <v>19</v>
      </c>
      <c r="C26" s="104" t="e">
        <f>#REF!</f>
        <v>#REF!</v>
      </c>
      <c r="D26" s="48" t="e">
        <f>#REF!</f>
        <v>#REF!</v>
      </c>
      <c r="E26" s="230">
        <v>19</v>
      </c>
      <c r="F26" s="47">
        <v>28</v>
      </c>
      <c r="G26" s="47">
        <v>25</v>
      </c>
      <c r="H26" s="47">
        <v>25</v>
      </c>
      <c r="I26" s="47"/>
      <c r="J26" s="47"/>
      <c r="K26" s="47"/>
      <c r="L26" s="47"/>
      <c r="M26" s="47"/>
      <c r="N26" s="47"/>
      <c r="O26" s="47"/>
      <c r="P26" s="47"/>
      <c r="Q26" s="47"/>
      <c r="R26" s="50">
        <f>SUM(Tableau1[[#This Row],[Colonne6]:[Colonne5]])</f>
        <v>78</v>
      </c>
      <c r="S26" s="45">
        <f t="shared" si="13"/>
        <v>3</v>
      </c>
      <c r="T26" s="45">
        <f t="shared" si="14"/>
        <v>3</v>
      </c>
      <c r="U26" s="102" t="e">
        <f t="shared" si="15"/>
        <v>#REF!</v>
      </c>
      <c r="V26" s="71" t="e">
        <f t="shared" si="16"/>
        <v>#REF!</v>
      </c>
      <c r="W26" s="91"/>
      <c r="X26" s="130">
        <f t="shared" si="17"/>
        <v>0</v>
      </c>
      <c r="Y26" s="131">
        <f t="shared" si="18"/>
        <v>0</v>
      </c>
      <c r="Z26" s="126">
        <f t="shared" si="19"/>
        <v>0</v>
      </c>
      <c r="AA26" s="136">
        <f t="shared" si="20"/>
        <v>0</v>
      </c>
      <c r="AB26" s="140">
        <f t="shared" si="21"/>
        <v>0</v>
      </c>
      <c r="AC26" s="143">
        <f t="shared" si="22"/>
        <v>0</v>
      </c>
      <c r="AD26" s="148">
        <f t="shared" si="23"/>
        <v>0</v>
      </c>
      <c r="AE26" s="242">
        <v>3</v>
      </c>
      <c r="AI26" s="40" t="e">
        <f t="shared" si="24"/>
        <v>#REF!</v>
      </c>
    </row>
    <row r="27" spans="1:35" x14ac:dyDescent="0.2">
      <c r="A27" s="41" t="str">
        <f t="shared" si="12"/>
        <v>en chèque</v>
      </c>
      <c r="B27" s="41">
        <v>20</v>
      </c>
      <c r="C27" s="104" t="e">
        <f>#REF!</f>
        <v>#REF!</v>
      </c>
      <c r="D27" s="48" t="e">
        <f>#REF!</f>
        <v>#REF!</v>
      </c>
      <c r="E27" s="230">
        <v>20</v>
      </c>
      <c r="F27" s="47">
        <v>20</v>
      </c>
      <c r="G27" s="47">
        <v>23</v>
      </c>
      <c r="H27" s="47">
        <v>20</v>
      </c>
      <c r="I27" s="47"/>
      <c r="J27" s="47"/>
      <c r="K27" s="47"/>
      <c r="L27" s="47"/>
      <c r="M27" s="47"/>
      <c r="N27" s="47"/>
      <c r="O27" s="47"/>
      <c r="P27" s="47"/>
      <c r="Q27" s="47"/>
      <c r="R27" s="50">
        <f>SUM(Tableau1[[#This Row],[Colonne6]:[Colonne5]])</f>
        <v>63</v>
      </c>
      <c r="S27" s="45">
        <f t="shared" si="13"/>
        <v>3</v>
      </c>
      <c r="T27" s="45">
        <f t="shared" si="14"/>
        <v>3</v>
      </c>
      <c r="U27" s="102" t="e">
        <f t="shared" si="15"/>
        <v>#REF!</v>
      </c>
      <c r="V27" s="71" t="e">
        <f t="shared" si="16"/>
        <v>#REF!</v>
      </c>
      <c r="W27" s="91"/>
      <c r="X27" s="130">
        <f t="shared" si="17"/>
        <v>0</v>
      </c>
      <c r="Y27" s="131">
        <f t="shared" si="18"/>
        <v>0</v>
      </c>
      <c r="Z27" s="126">
        <f t="shared" si="19"/>
        <v>0</v>
      </c>
      <c r="AA27" s="136">
        <f t="shared" si="20"/>
        <v>0</v>
      </c>
      <c r="AB27" s="140">
        <f t="shared" si="21"/>
        <v>0</v>
      </c>
      <c r="AC27" s="143">
        <f t="shared" si="22"/>
        <v>0</v>
      </c>
      <c r="AD27" s="148">
        <f t="shared" si="23"/>
        <v>0</v>
      </c>
      <c r="AE27" s="242">
        <v>3</v>
      </c>
      <c r="AI27" s="40" t="e">
        <f t="shared" si="24"/>
        <v>#REF!</v>
      </c>
    </row>
    <row r="28" spans="1:35" x14ac:dyDescent="0.2">
      <c r="A28" s="41" t="str">
        <f t="shared" si="12"/>
        <v>en chèque</v>
      </c>
      <c r="B28" s="41">
        <v>21</v>
      </c>
      <c r="C28" s="104" t="e">
        <f>#REF!</f>
        <v>#REF!</v>
      </c>
      <c r="D28" s="48" t="e">
        <f>#REF!</f>
        <v>#REF!</v>
      </c>
      <c r="E28" s="230">
        <v>21</v>
      </c>
      <c r="F28" s="47">
        <v>53</v>
      </c>
      <c r="G28" s="47">
        <v>50</v>
      </c>
      <c r="H28" s="47">
        <v>50</v>
      </c>
      <c r="I28" s="47"/>
      <c r="J28" s="47"/>
      <c r="K28" s="47"/>
      <c r="L28" s="47"/>
      <c r="M28" s="47"/>
      <c r="N28" s="47"/>
      <c r="O28" s="47"/>
      <c r="P28" s="47"/>
      <c r="Q28" s="47"/>
      <c r="R28" s="50">
        <f>SUM(Tableau1[[#This Row],[Colonne6]:[Colonne5]])</f>
        <v>153</v>
      </c>
      <c r="S28" s="45">
        <f t="shared" si="13"/>
        <v>3</v>
      </c>
      <c r="T28" s="45">
        <f t="shared" si="14"/>
        <v>3</v>
      </c>
      <c r="U28" s="102" t="e">
        <f t="shared" si="15"/>
        <v>#REF!</v>
      </c>
      <c r="V28" s="71" t="e">
        <f t="shared" si="16"/>
        <v>#REF!</v>
      </c>
      <c r="W28" s="91"/>
      <c r="X28" s="130">
        <f t="shared" si="17"/>
        <v>0</v>
      </c>
      <c r="Y28" s="131">
        <f t="shared" si="18"/>
        <v>0</v>
      </c>
      <c r="Z28" s="126">
        <f t="shared" si="19"/>
        <v>0</v>
      </c>
      <c r="AA28" s="136">
        <f t="shared" si="20"/>
        <v>0</v>
      </c>
      <c r="AB28" s="140">
        <f t="shared" si="21"/>
        <v>0</v>
      </c>
      <c r="AC28" s="143">
        <f t="shared" si="22"/>
        <v>0</v>
      </c>
      <c r="AD28" s="148">
        <f t="shared" si="23"/>
        <v>0</v>
      </c>
      <c r="AE28" s="242">
        <v>3</v>
      </c>
      <c r="AI28" s="40" t="e">
        <f t="shared" si="24"/>
        <v>#REF!</v>
      </c>
    </row>
    <row r="29" spans="1:35" x14ac:dyDescent="0.2">
      <c r="A29" s="41" t="str">
        <f t="shared" si="12"/>
        <v>en chèque</v>
      </c>
      <c r="B29" s="41">
        <v>22</v>
      </c>
      <c r="C29" s="104" t="e">
        <f>#REF!</f>
        <v>#REF!</v>
      </c>
      <c r="D29" s="48" t="e">
        <f>#REF!</f>
        <v>#REF!</v>
      </c>
      <c r="E29" s="230">
        <v>22</v>
      </c>
      <c r="F29" s="47">
        <v>83</v>
      </c>
      <c r="G29" s="47">
        <v>80</v>
      </c>
      <c r="H29" s="47">
        <v>80</v>
      </c>
      <c r="I29" s="47"/>
      <c r="J29" s="47"/>
      <c r="K29" s="47"/>
      <c r="L29" s="47"/>
      <c r="M29" s="47"/>
      <c r="N29" s="47"/>
      <c r="O29" s="47"/>
      <c r="P29" s="47"/>
      <c r="Q29" s="47"/>
      <c r="R29" s="50">
        <f>SUM(Tableau1[[#This Row],[Colonne6]:[Colonne5]])</f>
        <v>243</v>
      </c>
      <c r="S29" s="45">
        <f t="shared" si="13"/>
        <v>3</v>
      </c>
      <c r="T29" s="45">
        <f t="shared" si="14"/>
        <v>3</v>
      </c>
      <c r="U29" s="102" t="e">
        <f t="shared" si="15"/>
        <v>#REF!</v>
      </c>
      <c r="V29" s="71" t="e">
        <f t="shared" si="16"/>
        <v>#REF!</v>
      </c>
      <c r="W29" s="91"/>
      <c r="X29" s="130">
        <f t="shared" si="17"/>
        <v>0</v>
      </c>
      <c r="Y29" s="131">
        <f t="shared" si="18"/>
        <v>0</v>
      </c>
      <c r="Z29" s="126">
        <f t="shared" si="19"/>
        <v>0</v>
      </c>
      <c r="AA29" s="136">
        <f t="shared" si="20"/>
        <v>0</v>
      </c>
      <c r="AB29" s="140">
        <f t="shared" si="21"/>
        <v>0</v>
      </c>
      <c r="AC29" s="143">
        <f t="shared" si="22"/>
        <v>0</v>
      </c>
      <c r="AD29" s="148">
        <f t="shared" si="23"/>
        <v>0</v>
      </c>
      <c r="AE29" s="242">
        <v>3</v>
      </c>
      <c r="AI29" s="40" t="e">
        <f t="shared" si="24"/>
        <v>#REF!</v>
      </c>
    </row>
    <row r="30" spans="1:35" x14ac:dyDescent="0.2">
      <c r="A30" s="41" t="str">
        <f t="shared" si="12"/>
        <v>en chèque</v>
      </c>
      <c r="B30" s="41">
        <v>23</v>
      </c>
      <c r="C30" s="104" t="e">
        <f>#REF!</f>
        <v>#REF!</v>
      </c>
      <c r="D30" s="48" t="e">
        <f>#REF!</f>
        <v>#REF!</v>
      </c>
      <c r="E30" s="230">
        <v>23</v>
      </c>
      <c r="F30" s="47">
        <v>103</v>
      </c>
      <c r="G30" s="47">
        <v>50</v>
      </c>
      <c r="H30" s="47">
        <v>100</v>
      </c>
      <c r="I30" s="47"/>
      <c r="J30" s="47"/>
      <c r="K30" s="47"/>
      <c r="L30" s="47"/>
      <c r="M30" s="47"/>
      <c r="N30" s="47"/>
      <c r="O30" s="47"/>
      <c r="P30" s="47"/>
      <c r="Q30" s="47"/>
      <c r="R30" s="50">
        <f>SUM(Tableau1[[#This Row],[Colonne6]:[Colonne5]])</f>
        <v>253</v>
      </c>
      <c r="S30" s="45">
        <f t="shared" si="13"/>
        <v>3</v>
      </c>
      <c r="T30" s="45">
        <f t="shared" si="14"/>
        <v>3</v>
      </c>
      <c r="U30" s="102" t="e">
        <f t="shared" si="15"/>
        <v>#REF!</v>
      </c>
      <c r="V30" s="71" t="e">
        <f t="shared" si="16"/>
        <v>#REF!</v>
      </c>
      <c r="W30" s="91"/>
      <c r="X30" s="130">
        <f t="shared" si="17"/>
        <v>0</v>
      </c>
      <c r="Y30" s="131">
        <f t="shared" si="18"/>
        <v>0</v>
      </c>
      <c r="Z30" s="126">
        <f t="shared" si="19"/>
        <v>0</v>
      </c>
      <c r="AA30" s="136">
        <f t="shared" si="20"/>
        <v>0</v>
      </c>
      <c r="AB30" s="140">
        <f t="shared" si="21"/>
        <v>0</v>
      </c>
      <c r="AC30" s="143">
        <f t="shared" si="22"/>
        <v>0</v>
      </c>
      <c r="AD30" s="148">
        <f t="shared" si="23"/>
        <v>0</v>
      </c>
      <c r="AE30" s="242">
        <v>3</v>
      </c>
      <c r="AI30" s="40" t="e">
        <f t="shared" si="24"/>
        <v>#REF!</v>
      </c>
    </row>
    <row r="31" spans="1:35" x14ac:dyDescent="0.2">
      <c r="A31" s="41" t="str">
        <f t="shared" si="12"/>
        <v>en chèque</v>
      </c>
      <c r="B31" s="41">
        <v>24</v>
      </c>
      <c r="C31" s="104" t="e">
        <f>#REF!</f>
        <v>#REF!</v>
      </c>
      <c r="D31" s="48" t="e">
        <f>#REF!</f>
        <v>#REF!</v>
      </c>
      <c r="E31" s="230">
        <v>24</v>
      </c>
      <c r="F31" s="47">
        <v>28</v>
      </c>
      <c r="G31" s="47">
        <v>25</v>
      </c>
      <c r="H31" s="47">
        <v>25</v>
      </c>
      <c r="I31" s="47"/>
      <c r="J31" s="47"/>
      <c r="K31" s="47"/>
      <c r="L31" s="47"/>
      <c r="M31" s="47"/>
      <c r="N31" s="47"/>
      <c r="O31" s="47"/>
      <c r="P31" s="47"/>
      <c r="Q31" s="47"/>
      <c r="R31" s="50">
        <f>SUM(Tableau1[[#This Row],[Colonne6]:[Colonne5]])</f>
        <v>78</v>
      </c>
      <c r="S31" s="45">
        <f t="shared" si="13"/>
        <v>3</v>
      </c>
      <c r="T31" s="45">
        <f t="shared" si="14"/>
        <v>3</v>
      </c>
      <c r="U31" s="102" t="e">
        <f t="shared" si="15"/>
        <v>#REF!</v>
      </c>
      <c r="V31" s="71" t="e">
        <f t="shared" si="16"/>
        <v>#REF!</v>
      </c>
      <c r="W31" s="91"/>
      <c r="X31" s="130">
        <f t="shared" si="17"/>
        <v>0</v>
      </c>
      <c r="Y31" s="131">
        <f t="shared" si="18"/>
        <v>0</v>
      </c>
      <c r="Z31" s="126">
        <f t="shared" si="19"/>
        <v>0</v>
      </c>
      <c r="AA31" s="136">
        <f t="shared" si="20"/>
        <v>0</v>
      </c>
      <c r="AB31" s="140">
        <f t="shared" si="21"/>
        <v>0</v>
      </c>
      <c r="AC31" s="143">
        <f t="shared" si="22"/>
        <v>0</v>
      </c>
      <c r="AD31" s="148">
        <f t="shared" si="23"/>
        <v>0</v>
      </c>
      <c r="AE31" s="242">
        <v>3</v>
      </c>
      <c r="AI31" s="40" t="e">
        <f t="shared" si="24"/>
        <v>#REF!</v>
      </c>
    </row>
    <row r="32" spans="1:35" x14ac:dyDescent="0.2">
      <c r="A32" s="41" t="str">
        <f t="shared" si="12"/>
        <v>en chèque</v>
      </c>
      <c r="B32" s="41">
        <v>25</v>
      </c>
      <c r="C32" s="104" t="e">
        <f>#REF!</f>
        <v>#REF!</v>
      </c>
      <c r="D32" s="48" t="e">
        <f>#REF!</f>
        <v>#REF!</v>
      </c>
      <c r="E32" s="230">
        <v>25</v>
      </c>
      <c r="F32" s="47">
        <v>53</v>
      </c>
      <c r="G32" s="47">
        <v>50</v>
      </c>
      <c r="H32" s="47">
        <v>50</v>
      </c>
      <c r="I32" s="47"/>
      <c r="J32" s="47"/>
      <c r="K32" s="47"/>
      <c r="L32" s="47"/>
      <c r="M32" s="47"/>
      <c r="N32" s="47"/>
      <c r="O32" s="47"/>
      <c r="P32" s="47"/>
      <c r="Q32" s="47"/>
      <c r="R32" s="50">
        <f>SUM(Tableau1[[#This Row],[Colonne6]:[Colonne5]])</f>
        <v>153</v>
      </c>
      <c r="S32" s="45">
        <f t="shared" si="13"/>
        <v>3</v>
      </c>
      <c r="T32" s="45">
        <f t="shared" si="14"/>
        <v>3</v>
      </c>
      <c r="U32" s="102" t="e">
        <f t="shared" si="15"/>
        <v>#REF!</v>
      </c>
      <c r="V32" s="71" t="e">
        <f t="shared" si="16"/>
        <v>#REF!</v>
      </c>
      <c r="W32" s="91"/>
      <c r="X32" s="130">
        <f t="shared" si="17"/>
        <v>0</v>
      </c>
      <c r="Y32" s="131">
        <f t="shared" si="18"/>
        <v>0</v>
      </c>
      <c r="Z32" s="126">
        <f t="shared" si="19"/>
        <v>0</v>
      </c>
      <c r="AA32" s="136">
        <f t="shared" si="20"/>
        <v>0</v>
      </c>
      <c r="AB32" s="140">
        <f t="shared" si="21"/>
        <v>0</v>
      </c>
      <c r="AC32" s="143">
        <f t="shared" si="22"/>
        <v>0</v>
      </c>
      <c r="AD32" s="148">
        <f t="shared" si="23"/>
        <v>0</v>
      </c>
      <c r="AE32" s="242">
        <v>3</v>
      </c>
      <c r="AI32" s="40" t="e">
        <f t="shared" si="24"/>
        <v>#REF!</v>
      </c>
    </row>
    <row r="33" spans="1:38" x14ac:dyDescent="0.2">
      <c r="A33" s="41" t="str">
        <f t="shared" si="12"/>
        <v>en chèque</v>
      </c>
      <c r="B33" s="41">
        <v>26</v>
      </c>
      <c r="C33" s="104" t="e">
        <f>#REF!</f>
        <v>#REF!</v>
      </c>
      <c r="D33" s="48" t="e">
        <f>#REF!</f>
        <v>#REF!</v>
      </c>
      <c r="E33" s="230">
        <v>26</v>
      </c>
      <c r="F33" s="47">
        <v>43</v>
      </c>
      <c r="G33" s="47">
        <v>40</v>
      </c>
      <c r="H33" s="47">
        <v>40</v>
      </c>
      <c r="I33" s="47"/>
      <c r="J33" s="47"/>
      <c r="K33" s="47"/>
      <c r="L33" s="47"/>
      <c r="M33" s="47"/>
      <c r="N33" s="47"/>
      <c r="O33" s="47"/>
      <c r="P33" s="47"/>
      <c r="Q33" s="47"/>
      <c r="R33" s="50">
        <f>SUM(Tableau1[[#This Row],[Colonne6]:[Colonne5]])</f>
        <v>123</v>
      </c>
      <c r="S33" s="45">
        <f t="shared" si="13"/>
        <v>3</v>
      </c>
      <c r="T33" s="45">
        <f t="shared" si="14"/>
        <v>3</v>
      </c>
      <c r="U33" s="102" t="e">
        <f t="shared" si="15"/>
        <v>#REF!</v>
      </c>
      <c r="V33" s="71" t="e">
        <f t="shared" si="16"/>
        <v>#REF!</v>
      </c>
      <c r="W33" s="91"/>
      <c r="X33" s="130">
        <f t="shared" si="17"/>
        <v>0</v>
      </c>
      <c r="Y33" s="131">
        <f t="shared" si="18"/>
        <v>0</v>
      </c>
      <c r="Z33" s="126">
        <f t="shared" si="19"/>
        <v>0</v>
      </c>
      <c r="AA33" s="136">
        <f t="shared" si="20"/>
        <v>0</v>
      </c>
      <c r="AB33" s="140">
        <f t="shared" si="21"/>
        <v>0</v>
      </c>
      <c r="AC33" s="143">
        <f t="shared" si="22"/>
        <v>0</v>
      </c>
      <c r="AD33" s="148">
        <f t="shared" si="23"/>
        <v>0</v>
      </c>
      <c r="AE33" s="242">
        <v>3</v>
      </c>
      <c r="AI33" s="40" t="e">
        <f t="shared" si="24"/>
        <v>#REF!</v>
      </c>
    </row>
    <row r="34" spans="1:38" x14ac:dyDescent="0.2">
      <c r="A34" s="41" t="str">
        <f t="shared" si="12"/>
        <v>en chèque</v>
      </c>
      <c r="B34" s="41">
        <v>27</v>
      </c>
      <c r="C34" s="104" t="e">
        <f>#REF!</f>
        <v>#REF!</v>
      </c>
      <c r="D34" s="48" t="e">
        <f>#REF!</f>
        <v>#REF!</v>
      </c>
      <c r="E34" s="230">
        <v>27</v>
      </c>
      <c r="F34" s="47">
        <v>20</v>
      </c>
      <c r="G34" s="47">
        <v>20</v>
      </c>
      <c r="H34" s="47">
        <v>30</v>
      </c>
      <c r="I34" s="47"/>
      <c r="J34" s="47"/>
      <c r="K34" s="47"/>
      <c r="L34" s="47"/>
      <c r="M34" s="47"/>
      <c r="N34" s="47"/>
      <c r="O34" s="47"/>
      <c r="P34" s="47"/>
      <c r="Q34" s="47"/>
      <c r="R34" s="50">
        <f>SUM(Tableau1[[#This Row],[Colonne6]:[Colonne5]])</f>
        <v>70</v>
      </c>
      <c r="S34" s="45">
        <f t="shared" si="13"/>
        <v>3</v>
      </c>
      <c r="T34" s="45">
        <f t="shared" si="14"/>
        <v>3</v>
      </c>
      <c r="U34" s="102" t="e">
        <f t="shared" si="15"/>
        <v>#REF!</v>
      </c>
      <c r="V34" s="71" t="e">
        <f t="shared" si="16"/>
        <v>#REF!</v>
      </c>
      <c r="W34" s="91"/>
      <c r="X34" s="130">
        <f t="shared" si="17"/>
        <v>0</v>
      </c>
      <c r="Y34" s="131">
        <f t="shared" si="18"/>
        <v>0</v>
      </c>
      <c r="Z34" s="126">
        <f t="shared" si="19"/>
        <v>0</v>
      </c>
      <c r="AA34" s="136">
        <f t="shared" si="20"/>
        <v>0</v>
      </c>
      <c r="AB34" s="140">
        <f t="shared" si="21"/>
        <v>0</v>
      </c>
      <c r="AC34" s="143">
        <f t="shared" si="22"/>
        <v>0</v>
      </c>
      <c r="AD34" s="148">
        <f t="shared" si="23"/>
        <v>0</v>
      </c>
      <c r="AE34" s="242">
        <v>3</v>
      </c>
      <c r="AI34" s="40" t="e">
        <f t="shared" si="24"/>
        <v>#REF!</v>
      </c>
    </row>
    <row r="35" spans="1:38" x14ac:dyDescent="0.2">
      <c r="A35" s="41" t="str">
        <f t="shared" si="12"/>
        <v>en chèque</v>
      </c>
      <c r="B35" s="41">
        <v>28</v>
      </c>
      <c r="C35" s="104" t="e">
        <f>#REF!</f>
        <v>#REF!</v>
      </c>
      <c r="D35" s="48" t="e">
        <f>#REF!</f>
        <v>#REF!</v>
      </c>
      <c r="E35" s="230">
        <v>28</v>
      </c>
      <c r="F35" s="47">
        <v>20</v>
      </c>
      <c r="G35" s="47">
        <v>23</v>
      </c>
      <c r="H35" s="47">
        <v>20</v>
      </c>
      <c r="I35" s="47"/>
      <c r="J35" s="47"/>
      <c r="K35" s="47"/>
      <c r="L35" s="47"/>
      <c r="M35" s="47"/>
      <c r="N35" s="47"/>
      <c r="O35" s="47"/>
      <c r="P35" s="47"/>
      <c r="Q35" s="47"/>
      <c r="R35" s="50">
        <f>SUM(Tableau1[[#This Row],[Colonne6]:[Colonne5]])</f>
        <v>63</v>
      </c>
      <c r="S35" s="45">
        <f t="shared" si="13"/>
        <v>3</v>
      </c>
      <c r="T35" s="45">
        <f t="shared" si="14"/>
        <v>3</v>
      </c>
      <c r="U35" s="102" t="e">
        <f t="shared" si="15"/>
        <v>#REF!</v>
      </c>
      <c r="V35" s="71" t="e">
        <f t="shared" si="16"/>
        <v>#REF!</v>
      </c>
      <c r="W35" s="91"/>
      <c r="X35" s="130">
        <f t="shared" si="17"/>
        <v>0</v>
      </c>
      <c r="Y35" s="131">
        <f t="shared" si="18"/>
        <v>0</v>
      </c>
      <c r="Z35" s="126">
        <f t="shared" si="19"/>
        <v>0</v>
      </c>
      <c r="AA35" s="136">
        <f t="shared" si="20"/>
        <v>0</v>
      </c>
      <c r="AB35" s="140">
        <f t="shared" si="21"/>
        <v>0</v>
      </c>
      <c r="AC35" s="143">
        <f t="shared" si="22"/>
        <v>0</v>
      </c>
      <c r="AD35" s="148">
        <f t="shared" si="23"/>
        <v>0</v>
      </c>
      <c r="AE35" s="242">
        <v>3</v>
      </c>
      <c r="AI35" s="40" t="e">
        <f t="shared" si="24"/>
        <v>#REF!</v>
      </c>
    </row>
    <row r="36" spans="1:38" x14ac:dyDescent="0.2">
      <c r="A36" s="41" t="str">
        <f t="shared" si="12"/>
        <v>en chèque</v>
      </c>
      <c r="B36" s="41">
        <v>29</v>
      </c>
      <c r="C36" s="104" t="e">
        <f>#REF!</f>
        <v>#REF!</v>
      </c>
      <c r="D36" s="48" t="e">
        <f>#REF!</f>
        <v>#REF!</v>
      </c>
      <c r="E36" s="230">
        <v>29</v>
      </c>
      <c r="F36" s="47">
        <v>103</v>
      </c>
      <c r="G36" s="47">
        <v>100</v>
      </c>
      <c r="H36" s="47">
        <v>100</v>
      </c>
      <c r="I36" s="47"/>
      <c r="J36" s="47"/>
      <c r="K36" s="47"/>
      <c r="L36" s="47"/>
      <c r="M36" s="47"/>
      <c r="N36" s="47"/>
      <c r="O36" s="47"/>
      <c r="P36" s="47"/>
      <c r="Q36" s="47"/>
      <c r="R36" s="50">
        <f>SUM(Tableau1[[#This Row],[Colonne6]:[Colonne5]])</f>
        <v>303</v>
      </c>
      <c r="S36" s="45">
        <f t="shared" si="13"/>
        <v>3</v>
      </c>
      <c r="T36" s="45">
        <f t="shared" si="14"/>
        <v>3</v>
      </c>
      <c r="U36" s="102" t="e">
        <f t="shared" si="15"/>
        <v>#REF!</v>
      </c>
      <c r="V36" s="71" t="e">
        <f t="shared" si="16"/>
        <v>#REF!</v>
      </c>
      <c r="W36" s="91"/>
      <c r="X36" s="130">
        <f t="shared" si="17"/>
        <v>0</v>
      </c>
      <c r="Y36" s="131">
        <f t="shared" si="18"/>
        <v>0</v>
      </c>
      <c r="Z36" s="126">
        <f t="shared" si="19"/>
        <v>0</v>
      </c>
      <c r="AA36" s="136">
        <f t="shared" si="20"/>
        <v>0</v>
      </c>
      <c r="AB36" s="140">
        <f t="shared" si="21"/>
        <v>0</v>
      </c>
      <c r="AC36" s="143">
        <f t="shared" si="22"/>
        <v>0</v>
      </c>
      <c r="AD36" s="148">
        <f t="shared" si="23"/>
        <v>0</v>
      </c>
      <c r="AE36" s="242">
        <v>3</v>
      </c>
      <c r="AI36" s="40" t="e">
        <f t="shared" si="24"/>
        <v>#REF!</v>
      </c>
    </row>
    <row r="37" spans="1:38" x14ac:dyDescent="0.2">
      <c r="A37" s="41" t="str">
        <f t="shared" si="12"/>
        <v>en chèque</v>
      </c>
      <c r="B37" s="41">
        <v>30</v>
      </c>
      <c r="C37" s="104" t="e">
        <f>#REF!</f>
        <v>#REF!</v>
      </c>
      <c r="D37" s="48" t="e">
        <f>#REF!</f>
        <v>#REF!</v>
      </c>
      <c r="E37" s="230">
        <v>30</v>
      </c>
      <c r="F37" s="47"/>
      <c r="G37" s="47"/>
      <c r="H37" s="47"/>
      <c r="I37" s="47"/>
      <c r="J37" s="47"/>
      <c r="K37" s="47"/>
      <c r="L37" s="47"/>
      <c r="M37" s="47"/>
      <c r="N37" s="47"/>
      <c r="O37" s="47"/>
      <c r="P37" s="47"/>
      <c r="Q37" s="47"/>
      <c r="R37" s="50">
        <f>SUM(Tableau1[[#This Row],[Colonne6]:[Colonne5]])</f>
        <v>0</v>
      </c>
      <c r="S37" s="45">
        <f t="shared" si="13"/>
        <v>3</v>
      </c>
      <c r="T37" s="45">
        <f t="shared" si="14"/>
        <v>0</v>
      </c>
      <c r="U37" s="102" t="e">
        <f t="shared" si="15"/>
        <v>#REF!</v>
      </c>
      <c r="V37" s="71" t="e">
        <f t="shared" si="16"/>
        <v>#REF!</v>
      </c>
      <c r="W37" s="91"/>
      <c r="X37" s="130">
        <f t="shared" si="17"/>
        <v>0</v>
      </c>
      <c r="Y37" s="131">
        <f t="shared" si="18"/>
        <v>0</v>
      </c>
      <c r="Z37" s="126">
        <f t="shared" si="19"/>
        <v>0</v>
      </c>
      <c r="AA37" s="136">
        <f t="shared" si="20"/>
        <v>0</v>
      </c>
      <c r="AB37" s="140">
        <f t="shared" si="21"/>
        <v>0</v>
      </c>
      <c r="AC37" s="143">
        <f t="shared" si="22"/>
        <v>0</v>
      </c>
      <c r="AD37" s="148">
        <f t="shared" si="23"/>
        <v>0</v>
      </c>
      <c r="AE37" s="242">
        <v>3</v>
      </c>
      <c r="AI37" s="40" t="e">
        <f t="shared" si="24"/>
        <v>#REF!</v>
      </c>
    </row>
    <row r="38" spans="1:38" x14ac:dyDescent="0.2">
      <c r="A38" s="41" t="str">
        <f t="shared" si="12"/>
        <v>en chèque</v>
      </c>
      <c r="B38" s="41">
        <v>31</v>
      </c>
      <c r="C38" s="104" t="e">
        <f>#REF!</f>
        <v>#REF!</v>
      </c>
      <c r="D38" s="48" t="e">
        <f>#REF!</f>
        <v>#REF!</v>
      </c>
      <c r="E38" s="230">
        <v>31</v>
      </c>
      <c r="F38" s="47">
        <v>63</v>
      </c>
      <c r="G38" s="47">
        <v>60</v>
      </c>
      <c r="H38" s="47">
        <v>60</v>
      </c>
      <c r="I38" s="47"/>
      <c r="J38" s="47"/>
      <c r="K38" s="47"/>
      <c r="L38" s="47"/>
      <c r="M38" s="47"/>
      <c r="N38" s="47"/>
      <c r="O38" s="47"/>
      <c r="P38" s="47"/>
      <c r="Q38" s="47"/>
      <c r="R38" s="50">
        <f>SUM(Tableau1[[#This Row],[Colonne6]:[Colonne5]])</f>
        <v>183</v>
      </c>
      <c r="S38" s="45">
        <f t="shared" si="13"/>
        <v>3</v>
      </c>
      <c r="T38" s="45">
        <f t="shared" si="14"/>
        <v>3</v>
      </c>
      <c r="U38" s="102" t="e">
        <f t="shared" si="15"/>
        <v>#REF!</v>
      </c>
      <c r="V38" s="71" t="e">
        <f t="shared" si="16"/>
        <v>#REF!</v>
      </c>
      <c r="W38" s="91"/>
      <c r="X38" s="130">
        <f t="shared" si="17"/>
        <v>0</v>
      </c>
      <c r="Y38" s="131">
        <f t="shared" si="18"/>
        <v>0</v>
      </c>
      <c r="Z38" s="126">
        <f t="shared" si="19"/>
        <v>0</v>
      </c>
      <c r="AA38" s="136">
        <f t="shared" si="20"/>
        <v>0</v>
      </c>
      <c r="AB38" s="140">
        <f t="shared" si="21"/>
        <v>0</v>
      </c>
      <c r="AC38" s="143">
        <f t="shared" si="22"/>
        <v>0</v>
      </c>
      <c r="AD38" s="148">
        <f t="shared" si="23"/>
        <v>0</v>
      </c>
      <c r="AE38" s="242">
        <v>3</v>
      </c>
      <c r="AI38" s="40" t="e">
        <f t="shared" si="24"/>
        <v>#REF!</v>
      </c>
    </row>
    <row r="39" spans="1:38" x14ac:dyDescent="0.2">
      <c r="A39" s="41" t="str">
        <f t="shared" si="12"/>
        <v>en chèque</v>
      </c>
      <c r="B39" s="41">
        <v>32</v>
      </c>
      <c r="C39" s="104" t="e">
        <f>#REF!</f>
        <v>#REF!</v>
      </c>
      <c r="D39" s="48" t="e">
        <f>#REF!</f>
        <v>#REF!</v>
      </c>
      <c r="E39" s="230">
        <v>32</v>
      </c>
      <c r="F39" s="47"/>
      <c r="G39" s="47"/>
      <c r="H39" s="47">
        <v>28</v>
      </c>
      <c r="I39" s="47"/>
      <c r="J39" s="47"/>
      <c r="K39" s="47"/>
      <c r="L39" s="47"/>
      <c r="M39" s="47"/>
      <c r="N39" s="47"/>
      <c r="O39" s="47"/>
      <c r="P39" s="47"/>
      <c r="Q39" s="47"/>
      <c r="R39" s="50">
        <f>SUM(Tableau1[[#This Row],[Colonne6]:[Colonne5]])</f>
        <v>28</v>
      </c>
      <c r="S39" s="45">
        <f t="shared" si="13"/>
        <v>3</v>
      </c>
      <c r="T39" s="45">
        <f t="shared" si="14"/>
        <v>1</v>
      </c>
      <c r="U39" s="102" t="e">
        <f t="shared" si="15"/>
        <v>#REF!</v>
      </c>
      <c r="V39" s="71" t="e">
        <f t="shared" si="16"/>
        <v>#REF!</v>
      </c>
      <c r="W39" s="91"/>
      <c r="X39" s="130">
        <f t="shared" si="17"/>
        <v>0</v>
      </c>
      <c r="Y39" s="131">
        <f t="shared" si="18"/>
        <v>0</v>
      </c>
      <c r="Z39" s="126">
        <f t="shared" si="19"/>
        <v>0</v>
      </c>
      <c r="AA39" s="136">
        <f t="shared" si="20"/>
        <v>0</v>
      </c>
      <c r="AB39" s="140">
        <f t="shared" si="21"/>
        <v>0</v>
      </c>
      <c r="AC39" s="143">
        <f t="shared" si="22"/>
        <v>0</v>
      </c>
      <c r="AD39" s="148">
        <f t="shared" si="23"/>
        <v>0</v>
      </c>
      <c r="AE39" s="242">
        <v>3</v>
      </c>
      <c r="AI39" s="40" t="e">
        <f t="shared" si="24"/>
        <v>#REF!</v>
      </c>
    </row>
    <row r="40" spans="1:38" x14ac:dyDescent="0.2">
      <c r="A40" s="41" t="str">
        <f t="shared" si="12"/>
        <v>en chèque</v>
      </c>
      <c r="B40" s="41">
        <v>33</v>
      </c>
      <c r="C40" s="104" t="e">
        <f>#REF!</f>
        <v>#REF!</v>
      </c>
      <c r="D40" s="48" t="e">
        <f>#REF!</f>
        <v>#REF!</v>
      </c>
      <c r="E40" s="230">
        <v>33</v>
      </c>
      <c r="F40" s="47">
        <v>23</v>
      </c>
      <c r="G40" s="47">
        <v>20</v>
      </c>
      <c r="H40" s="47">
        <v>20</v>
      </c>
      <c r="I40" s="47"/>
      <c r="J40" s="47"/>
      <c r="K40" s="47"/>
      <c r="L40" s="47"/>
      <c r="M40" s="47"/>
      <c r="N40" s="47"/>
      <c r="O40" s="47"/>
      <c r="P40" s="47"/>
      <c r="Q40" s="47"/>
      <c r="R40" s="50">
        <f>SUM(Tableau1[[#This Row],[Colonne6]:[Colonne5]])</f>
        <v>63</v>
      </c>
      <c r="S40" s="45">
        <f t="shared" si="13"/>
        <v>3</v>
      </c>
      <c r="T40" s="45">
        <f t="shared" si="14"/>
        <v>3</v>
      </c>
      <c r="U40" s="102" t="e">
        <f t="shared" si="15"/>
        <v>#REF!</v>
      </c>
      <c r="V40" s="71" t="e">
        <f t="shared" si="16"/>
        <v>#REF!</v>
      </c>
      <c r="W40" s="91"/>
      <c r="X40" s="130">
        <f t="shared" si="17"/>
        <v>0</v>
      </c>
      <c r="Y40" s="131">
        <f t="shared" si="18"/>
        <v>0</v>
      </c>
      <c r="Z40" s="126">
        <f t="shared" si="19"/>
        <v>0</v>
      </c>
      <c r="AA40" s="136">
        <f t="shared" si="20"/>
        <v>0</v>
      </c>
      <c r="AB40" s="140">
        <f t="shared" si="21"/>
        <v>0</v>
      </c>
      <c r="AC40" s="143">
        <f t="shared" si="22"/>
        <v>0</v>
      </c>
      <c r="AD40" s="148">
        <f t="shared" si="23"/>
        <v>0</v>
      </c>
      <c r="AE40" s="242">
        <v>3</v>
      </c>
      <c r="AI40" s="40" t="e">
        <f t="shared" si="24"/>
        <v>#REF!</v>
      </c>
    </row>
    <row r="41" spans="1:38" x14ac:dyDescent="0.2">
      <c r="A41" s="41" t="str">
        <f t="shared" si="12"/>
        <v>en chèque</v>
      </c>
      <c r="B41" s="41">
        <v>34</v>
      </c>
      <c r="C41" s="104" t="e">
        <f>#REF!</f>
        <v>#REF!</v>
      </c>
      <c r="D41" s="48" t="e">
        <f>#REF!</f>
        <v>#REF!</v>
      </c>
      <c r="E41" s="230">
        <v>34</v>
      </c>
      <c r="F41" s="47">
        <v>53</v>
      </c>
      <c r="G41" s="47">
        <v>50</v>
      </c>
      <c r="H41" s="47">
        <v>50</v>
      </c>
      <c r="I41" s="47"/>
      <c r="J41" s="47"/>
      <c r="K41" s="47"/>
      <c r="L41" s="47"/>
      <c r="M41" s="47"/>
      <c r="N41" s="47"/>
      <c r="O41" s="47"/>
      <c r="P41" s="47"/>
      <c r="Q41" s="47"/>
      <c r="R41" s="50">
        <f>SUM(Tableau1[[#This Row],[Colonne6]:[Colonne5]])</f>
        <v>153</v>
      </c>
      <c r="S41" s="45">
        <f t="shared" si="13"/>
        <v>3</v>
      </c>
      <c r="T41" s="45">
        <f t="shared" si="14"/>
        <v>3</v>
      </c>
      <c r="U41" s="102" t="e">
        <f t="shared" si="15"/>
        <v>#REF!</v>
      </c>
      <c r="V41" s="71" t="e">
        <f t="shared" si="16"/>
        <v>#REF!</v>
      </c>
      <c r="W41" s="91"/>
      <c r="X41" s="130">
        <f t="shared" si="17"/>
        <v>0</v>
      </c>
      <c r="Y41" s="131">
        <f t="shared" si="18"/>
        <v>0</v>
      </c>
      <c r="Z41" s="126">
        <f t="shared" si="19"/>
        <v>0</v>
      </c>
      <c r="AA41" s="136">
        <f t="shared" si="20"/>
        <v>0</v>
      </c>
      <c r="AB41" s="140">
        <f t="shared" si="21"/>
        <v>0</v>
      </c>
      <c r="AC41" s="143">
        <f t="shared" si="22"/>
        <v>0</v>
      </c>
      <c r="AD41" s="148">
        <f t="shared" si="23"/>
        <v>0</v>
      </c>
      <c r="AE41" s="242">
        <v>3</v>
      </c>
      <c r="AI41" s="40" t="e">
        <f t="shared" si="24"/>
        <v>#REF!</v>
      </c>
    </row>
    <row r="42" spans="1:38" x14ac:dyDescent="0.2">
      <c r="A42" s="41" t="str">
        <f t="shared" si="12"/>
        <v>en chèque</v>
      </c>
      <c r="B42" s="41">
        <v>35</v>
      </c>
      <c r="C42" s="104" t="e">
        <f>#REF!</f>
        <v>#REF!</v>
      </c>
      <c r="D42" s="48" t="e">
        <f>#REF!</f>
        <v>#REF!</v>
      </c>
      <c r="E42" s="230">
        <v>35</v>
      </c>
      <c r="F42" s="47">
        <v>103</v>
      </c>
      <c r="G42" s="47">
        <v>100</v>
      </c>
      <c r="H42" s="47">
        <v>100</v>
      </c>
      <c r="I42" s="47"/>
      <c r="J42" s="47"/>
      <c r="K42" s="47"/>
      <c r="L42" s="47"/>
      <c r="M42" s="47"/>
      <c r="N42" s="47"/>
      <c r="O42" s="47"/>
      <c r="P42" s="47"/>
      <c r="Q42" s="47"/>
      <c r="R42" s="50">
        <f>SUM(Tableau1[[#This Row],[Colonne6]:[Colonne5]])</f>
        <v>303</v>
      </c>
      <c r="S42" s="45">
        <f t="shared" si="13"/>
        <v>3</v>
      </c>
      <c r="T42" s="45">
        <f t="shared" si="14"/>
        <v>3</v>
      </c>
      <c r="U42" s="102" t="e">
        <f t="shared" si="15"/>
        <v>#REF!</v>
      </c>
      <c r="V42" s="71" t="e">
        <f t="shared" si="16"/>
        <v>#REF!</v>
      </c>
      <c r="W42" s="91"/>
      <c r="X42" s="130">
        <f t="shared" si="17"/>
        <v>0</v>
      </c>
      <c r="Y42" s="131">
        <f t="shared" si="18"/>
        <v>0</v>
      </c>
      <c r="Z42" s="126">
        <f t="shared" si="19"/>
        <v>0</v>
      </c>
      <c r="AA42" s="136">
        <f t="shared" si="20"/>
        <v>0</v>
      </c>
      <c r="AB42" s="140">
        <f t="shared" si="21"/>
        <v>0</v>
      </c>
      <c r="AC42" s="143">
        <f t="shared" si="22"/>
        <v>0</v>
      </c>
      <c r="AD42" s="148">
        <f t="shared" si="23"/>
        <v>0</v>
      </c>
      <c r="AE42" s="242">
        <v>3</v>
      </c>
      <c r="AI42" s="40" t="e">
        <f t="shared" si="24"/>
        <v>#REF!</v>
      </c>
    </row>
    <row r="43" spans="1:38" x14ac:dyDescent="0.2">
      <c r="A43" s="41" t="str">
        <f t="shared" si="12"/>
        <v>en chèque</v>
      </c>
      <c r="B43" s="41">
        <v>36</v>
      </c>
      <c r="C43" s="104" t="e">
        <f>#REF!</f>
        <v>#REF!</v>
      </c>
      <c r="D43" s="48" t="e">
        <f>#REF!</f>
        <v>#REF!</v>
      </c>
      <c r="E43" s="230">
        <v>36</v>
      </c>
      <c r="F43" s="47">
        <v>50</v>
      </c>
      <c r="G43" s="47">
        <v>50</v>
      </c>
      <c r="H43" s="47">
        <v>50</v>
      </c>
      <c r="I43" s="47"/>
      <c r="J43" s="47"/>
      <c r="K43" s="47"/>
      <c r="L43" s="47"/>
      <c r="M43" s="47"/>
      <c r="N43" s="47"/>
      <c r="O43" s="47"/>
      <c r="P43" s="47"/>
      <c r="Q43" s="47"/>
      <c r="R43" s="50">
        <f>SUM(Tableau1[[#This Row],[Colonne6]:[Colonne5]])</f>
        <v>150</v>
      </c>
      <c r="S43" s="45">
        <f t="shared" si="13"/>
        <v>3</v>
      </c>
      <c r="T43" s="45">
        <f t="shared" si="14"/>
        <v>3</v>
      </c>
      <c r="U43" s="102" t="e">
        <f t="shared" si="15"/>
        <v>#REF!</v>
      </c>
      <c r="V43" s="71" t="e">
        <f t="shared" si="16"/>
        <v>#REF!</v>
      </c>
      <c r="W43" s="91"/>
      <c r="X43" s="130">
        <f t="shared" si="17"/>
        <v>0</v>
      </c>
      <c r="Y43" s="131">
        <f t="shared" si="18"/>
        <v>0</v>
      </c>
      <c r="Z43" s="126">
        <f t="shared" si="19"/>
        <v>0</v>
      </c>
      <c r="AA43" s="136">
        <f t="shared" si="20"/>
        <v>0</v>
      </c>
      <c r="AB43" s="140">
        <f t="shared" si="21"/>
        <v>0</v>
      </c>
      <c r="AC43" s="143">
        <f t="shared" si="22"/>
        <v>0</v>
      </c>
      <c r="AD43" s="148">
        <f t="shared" si="23"/>
        <v>0</v>
      </c>
      <c r="AE43" s="242">
        <v>3</v>
      </c>
      <c r="AF43" s="68"/>
      <c r="AI43" s="40" t="e">
        <f t="shared" si="24"/>
        <v>#REF!</v>
      </c>
    </row>
    <row r="44" spans="1:38" x14ac:dyDescent="0.2">
      <c r="A44" s="41" t="str">
        <f t="shared" si="12"/>
        <v>en chèque</v>
      </c>
      <c r="B44" s="41">
        <v>37</v>
      </c>
      <c r="C44" s="104" t="e">
        <f>#REF!</f>
        <v>#REF!</v>
      </c>
      <c r="D44" s="48" t="e">
        <f>#REF!</f>
        <v>#REF!</v>
      </c>
      <c r="E44" s="230">
        <v>37</v>
      </c>
      <c r="F44" s="47">
        <v>20</v>
      </c>
      <c r="G44" s="47">
        <v>20</v>
      </c>
      <c r="H44" s="47">
        <v>20</v>
      </c>
      <c r="I44" s="47"/>
      <c r="J44" s="47"/>
      <c r="K44" s="47"/>
      <c r="L44" s="47"/>
      <c r="M44" s="47"/>
      <c r="N44" s="47"/>
      <c r="O44" s="47"/>
      <c r="P44" s="47"/>
      <c r="Q44" s="47"/>
      <c r="R44" s="50">
        <f>SUM(Tableau1[[#This Row],[Colonne6]:[Colonne5]])</f>
        <v>60</v>
      </c>
      <c r="S44" s="45">
        <f t="shared" si="13"/>
        <v>3</v>
      </c>
      <c r="T44" s="45">
        <f t="shared" si="14"/>
        <v>3</v>
      </c>
      <c r="U44" s="102" t="e">
        <f t="shared" si="15"/>
        <v>#REF!</v>
      </c>
      <c r="V44" s="71" t="e">
        <f t="shared" si="16"/>
        <v>#REF!</v>
      </c>
      <c r="W44" s="91"/>
      <c r="X44" s="130">
        <f t="shared" si="17"/>
        <v>0</v>
      </c>
      <c r="Y44" s="131">
        <f t="shared" si="18"/>
        <v>0</v>
      </c>
      <c r="Z44" s="126">
        <f t="shared" si="19"/>
        <v>0</v>
      </c>
      <c r="AA44" s="136">
        <f t="shared" si="20"/>
        <v>0</v>
      </c>
      <c r="AB44" s="140">
        <f t="shared" si="21"/>
        <v>0</v>
      </c>
      <c r="AC44" s="143">
        <f t="shared" si="22"/>
        <v>0</v>
      </c>
      <c r="AD44" s="148">
        <f t="shared" si="23"/>
        <v>0</v>
      </c>
      <c r="AE44" s="242">
        <v>3</v>
      </c>
      <c r="AI44" s="40" t="e">
        <f t="shared" si="24"/>
        <v>#REF!</v>
      </c>
    </row>
    <row r="45" spans="1:38" x14ac:dyDescent="0.2">
      <c r="A45" s="41" t="str">
        <f t="shared" si="12"/>
        <v>en chèque</v>
      </c>
      <c r="B45" s="41">
        <v>38</v>
      </c>
      <c r="C45" s="104" t="e">
        <f>#REF!</f>
        <v>#REF!</v>
      </c>
      <c r="D45" s="48" t="e">
        <f>#REF!</f>
        <v>#REF!</v>
      </c>
      <c r="E45" s="230">
        <v>38</v>
      </c>
      <c r="F45" s="47">
        <v>103</v>
      </c>
      <c r="G45" s="47">
        <v>100</v>
      </c>
      <c r="H45" s="47">
        <v>100</v>
      </c>
      <c r="I45" s="47"/>
      <c r="J45" s="47"/>
      <c r="K45" s="47"/>
      <c r="L45" s="47"/>
      <c r="M45" s="47"/>
      <c r="N45" s="47"/>
      <c r="O45" s="47"/>
      <c r="P45" s="47"/>
      <c r="Q45" s="47"/>
      <c r="R45" s="50">
        <f>SUM(Tableau1[[#This Row],[Colonne6]:[Colonne5]])</f>
        <v>303</v>
      </c>
      <c r="S45" s="45">
        <f t="shared" si="13"/>
        <v>3</v>
      </c>
      <c r="T45" s="45">
        <f t="shared" si="14"/>
        <v>3</v>
      </c>
      <c r="U45" s="102" t="e">
        <f t="shared" si="15"/>
        <v>#REF!</v>
      </c>
      <c r="V45" s="71" t="e">
        <f t="shared" si="16"/>
        <v>#REF!</v>
      </c>
      <c r="W45" s="91"/>
      <c r="X45" s="130">
        <f t="shared" si="17"/>
        <v>0</v>
      </c>
      <c r="Y45" s="131">
        <f t="shared" si="18"/>
        <v>0</v>
      </c>
      <c r="Z45" s="126">
        <f t="shared" si="19"/>
        <v>0</v>
      </c>
      <c r="AA45" s="136">
        <f t="shared" si="20"/>
        <v>0</v>
      </c>
      <c r="AB45" s="140">
        <f t="shared" si="21"/>
        <v>0</v>
      </c>
      <c r="AC45" s="143">
        <f t="shared" si="22"/>
        <v>0</v>
      </c>
      <c r="AD45" s="148">
        <f t="shared" si="23"/>
        <v>0</v>
      </c>
      <c r="AE45" s="242">
        <v>3</v>
      </c>
      <c r="AI45" s="40" t="e">
        <f t="shared" si="24"/>
        <v>#REF!</v>
      </c>
    </row>
    <row r="46" spans="1:38" x14ac:dyDescent="0.2">
      <c r="A46" s="41" t="str">
        <f t="shared" si="12"/>
        <v>en chèque</v>
      </c>
      <c r="B46" s="41">
        <v>39</v>
      </c>
      <c r="C46" s="104" t="e">
        <f>#REF!</f>
        <v>#REF!</v>
      </c>
      <c r="D46" s="48" t="e">
        <f>#REF!</f>
        <v>#REF!</v>
      </c>
      <c r="E46" s="230">
        <v>39</v>
      </c>
      <c r="F46" s="47">
        <v>20</v>
      </c>
      <c r="G46" s="47">
        <v>20</v>
      </c>
      <c r="H46" s="47">
        <v>20</v>
      </c>
      <c r="I46" s="47"/>
      <c r="J46" s="47"/>
      <c r="K46" s="47"/>
      <c r="L46" s="47"/>
      <c r="M46" s="47"/>
      <c r="N46" s="47"/>
      <c r="O46" s="47"/>
      <c r="P46" s="47"/>
      <c r="Q46" s="47"/>
      <c r="R46" s="50">
        <f>SUM(Tableau1[[#This Row],[Colonne6]:[Colonne5]])</f>
        <v>60</v>
      </c>
      <c r="S46" s="45">
        <f t="shared" si="13"/>
        <v>3</v>
      </c>
      <c r="T46" s="45">
        <f t="shared" si="14"/>
        <v>3</v>
      </c>
      <c r="U46" s="102" t="e">
        <f t="shared" si="15"/>
        <v>#REF!</v>
      </c>
      <c r="V46" s="71" t="e">
        <f t="shared" si="16"/>
        <v>#REF!</v>
      </c>
      <c r="W46" s="91"/>
      <c r="X46" s="130">
        <f t="shared" si="17"/>
        <v>0</v>
      </c>
      <c r="Y46" s="131">
        <f t="shared" si="18"/>
        <v>0</v>
      </c>
      <c r="Z46" s="126">
        <f t="shared" si="19"/>
        <v>0</v>
      </c>
      <c r="AA46" s="136">
        <f t="shared" si="20"/>
        <v>0</v>
      </c>
      <c r="AB46" s="140">
        <f t="shared" si="21"/>
        <v>0</v>
      </c>
      <c r="AC46" s="143">
        <f t="shared" si="22"/>
        <v>0</v>
      </c>
      <c r="AD46" s="148">
        <f t="shared" si="23"/>
        <v>0</v>
      </c>
      <c r="AE46" s="242">
        <v>3</v>
      </c>
      <c r="AI46" s="40" t="e">
        <f t="shared" si="24"/>
        <v>#REF!</v>
      </c>
    </row>
    <row r="47" spans="1:38" x14ac:dyDescent="0.2">
      <c r="A47" s="41" t="str">
        <f t="shared" si="12"/>
        <v>en chèque</v>
      </c>
      <c r="B47" s="41">
        <v>40</v>
      </c>
      <c r="C47" s="104" t="e">
        <f>#REF!</f>
        <v>#REF!</v>
      </c>
      <c r="D47" s="48" t="e">
        <f>#REF!</f>
        <v>#REF!</v>
      </c>
      <c r="E47" s="230">
        <v>40</v>
      </c>
      <c r="F47" s="47">
        <v>20</v>
      </c>
      <c r="G47" s="47">
        <v>23</v>
      </c>
      <c r="H47" s="47">
        <v>20</v>
      </c>
      <c r="I47" s="47"/>
      <c r="J47" s="47"/>
      <c r="K47" s="47"/>
      <c r="L47" s="47"/>
      <c r="M47" s="47"/>
      <c r="N47" s="47"/>
      <c r="O47" s="47"/>
      <c r="P47" s="47"/>
      <c r="Q47" s="47"/>
      <c r="R47" s="50">
        <f>SUM(Tableau1[[#This Row],[Colonne6]:[Colonne5]])</f>
        <v>63</v>
      </c>
      <c r="S47" s="45">
        <f t="shared" si="13"/>
        <v>3</v>
      </c>
      <c r="T47" s="45">
        <f t="shared" si="14"/>
        <v>3</v>
      </c>
      <c r="U47" s="102" t="e">
        <f t="shared" si="15"/>
        <v>#REF!</v>
      </c>
      <c r="V47" s="71" t="e">
        <f t="shared" si="16"/>
        <v>#REF!</v>
      </c>
      <c r="W47" s="91"/>
      <c r="X47" s="130">
        <f t="shared" si="17"/>
        <v>0</v>
      </c>
      <c r="Y47" s="131">
        <f t="shared" si="18"/>
        <v>0</v>
      </c>
      <c r="Z47" s="126">
        <f t="shared" si="19"/>
        <v>0</v>
      </c>
      <c r="AA47" s="136">
        <f t="shared" si="20"/>
        <v>0</v>
      </c>
      <c r="AB47" s="140">
        <f t="shared" si="21"/>
        <v>0</v>
      </c>
      <c r="AC47" s="143">
        <f t="shared" si="22"/>
        <v>0</v>
      </c>
      <c r="AD47" s="148">
        <f t="shared" si="23"/>
        <v>0</v>
      </c>
      <c r="AE47" s="242">
        <v>3</v>
      </c>
      <c r="AI47" s="40" t="e">
        <f t="shared" si="24"/>
        <v>#REF!</v>
      </c>
    </row>
    <row r="48" spans="1:38" x14ac:dyDescent="0.2">
      <c r="A48" s="41" t="str">
        <f t="shared" si="12"/>
        <v>en chèque</v>
      </c>
      <c r="B48" s="41">
        <v>41</v>
      </c>
      <c r="C48" s="104" t="e">
        <f>#REF!</f>
        <v>#REF!</v>
      </c>
      <c r="D48" s="48" t="e">
        <f>#REF!</f>
        <v>#REF!</v>
      </c>
      <c r="E48" s="230">
        <v>41</v>
      </c>
      <c r="F48" s="47">
        <v>73</v>
      </c>
      <c r="G48" s="47">
        <v>70</v>
      </c>
      <c r="H48" s="47">
        <v>70</v>
      </c>
      <c r="I48" s="47"/>
      <c r="J48" s="47"/>
      <c r="K48" s="47"/>
      <c r="L48" s="47"/>
      <c r="M48" s="47"/>
      <c r="N48" s="47"/>
      <c r="O48" s="47"/>
      <c r="P48" s="47"/>
      <c r="Q48" s="47"/>
      <c r="R48" s="50">
        <f>SUM(Tableau1[[#This Row],[Colonne6]:[Colonne5]])</f>
        <v>213</v>
      </c>
      <c r="S48" s="45">
        <f t="shared" si="13"/>
        <v>3</v>
      </c>
      <c r="T48" s="45">
        <f t="shared" si="14"/>
        <v>3</v>
      </c>
      <c r="U48" s="102" t="e">
        <f t="shared" si="15"/>
        <v>#REF!</v>
      </c>
      <c r="V48" s="71" t="e">
        <f t="shared" si="16"/>
        <v>#REF!</v>
      </c>
      <c r="W48" s="91"/>
      <c r="X48" s="130">
        <f t="shared" si="17"/>
        <v>0</v>
      </c>
      <c r="Y48" s="131">
        <f t="shared" si="18"/>
        <v>0</v>
      </c>
      <c r="Z48" s="126">
        <f t="shared" si="19"/>
        <v>0</v>
      </c>
      <c r="AA48" s="136">
        <f t="shared" si="20"/>
        <v>0</v>
      </c>
      <c r="AB48" s="140">
        <f t="shared" si="21"/>
        <v>0</v>
      </c>
      <c r="AC48" s="143">
        <f t="shared" si="22"/>
        <v>0</v>
      </c>
      <c r="AD48" s="148">
        <f t="shared" si="23"/>
        <v>0</v>
      </c>
      <c r="AE48" s="242">
        <v>3</v>
      </c>
      <c r="AI48" s="40" t="e">
        <f t="shared" si="24"/>
        <v>#REF!</v>
      </c>
      <c r="AL48" s="105"/>
    </row>
    <row r="49" spans="1:35" x14ac:dyDescent="0.2">
      <c r="A49" s="41" t="str">
        <f t="shared" si="12"/>
        <v>en chèque</v>
      </c>
      <c r="B49" s="41">
        <v>42</v>
      </c>
      <c r="C49" s="104" t="e">
        <f>#REF!</f>
        <v>#REF!</v>
      </c>
      <c r="D49" s="48" t="e">
        <f>#REF!</f>
        <v>#REF!</v>
      </c>
      <c r="E49" s="230">
        <v>42</v>
      </c>
      <c r="F49" s="47">
        <v>30</v>
      </c>
      <c r="G49" s="47">
        <v>30</v>
      </c>
      <c r="H49" s="47">
        <v>30</v>
      </c>
      <c r="I49" s="47"/>
      <c r="J49" s="47"/>
      <c r="K49" s="47"/>
      <c r="L49" s="47"/>
      <c r="M49" s="47"/>
      <c r="N49" s="47"/>
      <c r="O49" s="47"/>
      <c r="P49" s="47"/>
      <c r="Q49" s="47"/>
      <c r="R49" s="50">
        <f>SUM(Tableau1[[#This Row],[Colonne6]:[Colonne5]])</f>
        <v>90</v>
      </c>
      <c r="S49" s="45">
        <f t="shared" si="13"/>
        <v>3</v>
      </c>
      <c r="T49" s="45">
        <f t="shared" si="14"/>
        <v>3</v>
      </c>
      <c r="U49" s="102" t="e">
        <f t="shared" si="15"/>
        <v>#REF!</v>
      </c>
      <c r="V49" s="71" t="e">
        <f t="shared" si="16"/>
        <v>#REF!</v>
      </c>
      <c r="W49" s="91"/>
      <c r="X49" s="130">
        <f t="shared" si="17"/>
        <v>0</v>
      </c>
      <c r="Y49" s="131">
        <f t="shared" si="18"/>
        <v>0</v>
      </c>
      <c r="Z49" s="126">
        <f t="shared" si="19"/>
        <v>0</v>
      </c>
      <c r="AA49" s="136">
        <f t="shared" si="20"/>
        <v>0</v>
      </c>
      <c r="AB49" s="140">
        <f t="shared" si="21"/>
        <v>0</v>
      </c>
      <c r="AC49" s="143">
        <f t="shared" si="22"/>
        <v>0</v>
      </c>
      <c r="AD49" s="148">
        <f t="shared" si="23"/>
        <v>0</v>
      </c>
      <c r="AE49" s="242">
        <v>3</v>
      </c>
      <c r="AI49" s="40" t="e">
        <f t="shared" si="24"/>
        <v>#REF!</v>
      </c>
    </row>
    <row r="50" spans="1:35" x14ac:dyDescent="0.2">
      <c r="A50" s="41" t="str">
        <f t="shared" si="12"/>
        <v>en chèque</v>
      </c>
      <c r="B50" s="41">
        <v>43</v>
      </c>
      <c r="C50" s="104" t="e">
        <f>#REF!</f>
        <v>#REF!</v>
      </c>
      <c r="D50" s="48" t="e">
        <f>#REF!</f>
        <v>#REF!</v>
      </c>
      <c r="E50" s="230">
        <v>43</v>
      </c>
      <c r="F50" s="47">
        <v>30</v>
      </c>
      <c r="G50" s="47">
        <v>30</v>
      </c>
      <c r="H50" s="47">
        <v>30</v>
      </c>
      <c r="I50" s="47"/>
      <c r="J50" s="47"/>
      <c r="K50" s="47"/>
      <c r="L50" s="47"/>
      <c r="M50" s="47"/>
      <c r="N50" s="47"/>
      <c r="O50" s="47"/>
      <c r="P50" s="47"/>
      <c r="Q50" s="47"/>
      <c r="R50" s="50">
        <f>SUM(Tableau1[[#This Row],[Colonne6]:[Colonne5]])</f>
        <v>90</v>
      </c>
      <c r="S50" s="45">
        <f t="shared" si="13"/>
        <v>3</v>
      </c>
      <c r="T50" s="45">
        <f t="shared" si="14"/>
        <v>3</v>
      </c>
      <c r="U50" s="102" t="e">
        <f t="shared" si="15"/>
        <v>#REF!</v>
      </c>
      <c r="V50" s="71" t="e">
        <f t="shared" si="16"/>
        <v>#REF!</v>
      </c>
      <c r="W50" s="91"/>
      <c r="X50" s="130">
        <f t="shared" si="17"/>
        <v>0</v>
      </c>
      <c r="Y50" s="131">
        <f t="shared" si="18"/>
        <v>0</v>
      </c>
      <c r="Z50" s="126">
        <f t="shared" si="19"/>
        <v>0</v>
      </c>
      <c r="AA50" s="136">
        <f t="shared" si="20"/>
        <v>0</v>
      </c>
      <c r="AB50" s="140">
        <f t="shared" si="21"/>
        <v>0</v>
      </c>
      <c r="AC50" s="143">
        <f t="shared" si="22"/>
        <v>0</v>
      </c>
      <c r="AD50" s="148">
        <f t="shared" si="23"/>
        <v>0</v>
      </c>
      <c r="AE50" s="242">
        <v>3</v>
      </c>
      <c r="AI50" s="40" t="e">
        <f t="shared" si="24"/>
        <v>#REF!</v>
      </c>
    </row>
    <row r="51" spans="1:35" x14ac:dyDescent="0.2">
      <c r="A51" s="41" t="str">
        <f t="shared" si="12"/>
        <v>en chèque</v>
      </c>
      <c r="B51" s="41">
        <v>44</v>
      </c>
      <c r="C51" s="104" t="e">
        <f>#REF!</f>
        <v>#REF!</v>
      </c>
      <c r="D51" s="48" t="e">
        <f>#REF!</f>
        <v>#REF!</v>
      </c>
      <c r="E51" s="230">
        <v>44</v>
      </c>
      <c r="F51" s="47">
        <v>103</v>
      </c>
      <c r="G51" s="47">
        <v>50</v>
      </c>
      <c r="H51" s="47">
        <v>50</v>
      </c>
      <c r="I51" s="47"/>
      <c r="J51" s="47"/>
      <c r="K51" s="47"/>
      <c r="L51" s="47"/>
      <c r="M51" s="47"/>
      <c r="N51" s="47"/>
      <c r="O51" s="47"/>
      <c r="P51" s="47"/>
      <c r="Q51" s="47"/>
      <c r="R51" s="50">
        <f>SUM(Tableau1[[#This Row],[Colonne6]:[Colonne5]])</f>
        <v>203</v>
      </c>
      <c r="S51" s="45">
        <f t="shared" si="13"/>
        <v>3</v>
      </c>
      <c r="T51" s="45">
        <f t="shared" si="14"/>
        <v>3</v>
      </c>
      <c r="U51" s="102" t="e">
        <f t="shared" si="15"/>
        <v>#REF!</v>
      </c>
      <c r="V51" s="71" t="e">
        <f t="shared" si="16"/>
        <v>#REF!</v>
      </c>
      <c r="W51" s="91"/>
      <c r="X51" s="130">
        <f t="shared" si="17"/>
        <v>0</v>
      </c>
      <c r="Y51" s="131">
        <f t="shared" si="18"/>
        <v>0</v>
      </c>
      <c r="Z51" s="126">
        <f t="shared" si="19"/>
        <v>0</v>
      </c>
      <c r="AA51" s="136">
        <f t="shared" si="20"/>
        <v>0</v>
      </c>
      <c r="AB51" s="140">
        <f t="shared" si="21"/>
        <v>0</v>
      </c>
      <c r="AC51" s="143">
        <f t="shared" si="22"/>
        <v>0</v>
      </c>
      <c r="AD51" s="148">
        <f t="shared" si="23"/>
        <v>0</v>
      </c>
      <c r="AE51" s="242">
        <v>3</v>
      </c>
      <c r="AI51" s="40" t="e">
        <f t="shared" si="24"/>
        <v>#REF!</v>
      </c>
    </row>
    <row r="52" spans="1:35" x14ac:dyDescent="0.2">
      <c r="A52" s="41" t="str">
        <f t="shared" si="12"/>
        <v>en chèque</v>
      </c>
      <c r="B52" s="41">
        <v>45</v>
      </c>
      <c r="C52" s="104" t="e">
        <f>#REF!</f>
        <v>#REF!</v>
      </c>
      <c r="D52" s="48" t="e">
        <f>#REF!</f>
        <v>#REF!</v>
      </c>
      <c r="E52" s="230">
        <v>45</v>
      </c>
      <c r="F52" s="47">
        <v>48</v>
      </c>
      <c r="G52" s="47">
        <v>50</v>
      </c>
      <c r="H52" s="47">
        <v>50</v>
      </c>
      <c r="I52" s="47"/>
      <c r="J52" s="47"/>
      <c r="K52" s="47"/>
      <c r="L52" s="47"/>
      <c r="M52" s="47"/>
      <c r="N52" s="47"/>
      <c r="O52" s="47"/>
      <c r="P52" s="47"/>
      <c r="Q52" s="47"/>
      <c r="R52" s="50">
        <f>SUM(Tableau1[[#This Row],[Colonne6]:[Colonne5]])</f>
        <v>148</v>
      </c>
      <c r="S52" s="45">
        <f t="shared" si="13"/>
        <v>3</v>
      </c>
      <c r="T52" s="45">
        <f t="shared" si="14"/>
        <v>3</v>
      </c>
      <c r="U52" s="102" t="e">
        <f t="shared" si="15"/>
        <v>#REF!</v>
      </c>
      <c r="V52" s="71" t="e">
        <f t="shared" si="16"/>
        <v>#REF!</v>
      </c>
      <c r="W52" s="91"/>
      <c r="X52" s="130">
        <f t="shared" si="17"/>
        <v>0</v>
      </c>
      <c r="Y52" s="131">
        <f t="shared" si="18"/>
        <v>0</v>
      </c>
      <c r="Z52" s="126">
        <f t="shared" si="19"/>
        <v>0</v>
      </c>
      <c r="AA52" s="136">
        <f t="shared" si="20"/>
        <v>0</v>
      </c>
      <c r="AB52" s="140">
        <f t="shared" si="21"/>
        <v>0</v>
      </c>
      <c r="AC52" s="143">
        <f t="shared" si="22"/>
        <v>0</v>
      </c>
      <c r="AD52" s="148">
        <f t="shared" si="23"/>
        <v>0</v>
      </c>
      <c r="AE52" s="242">
        <v>3</v>
      </c>
      <c r="AI52" s="40" t="e">
        <f t="shared" si="24"/>
        <v>#REF!</v>
      </c>
    </row>
    <row r="53" spans="1:35" x14ac:dyDescent="0.2">
      <c r="A53" s="41" t="str">
        <f t="shared" si="12"/>
        <v>en chèque</v>
      </c>
      <c r="B53" s="41">
        <v>46</v>
      </c>
      <c r="C53" s="104" t="e">
        <f>#REF!</f>
        <v>#REF!</v>
      </c>
      <c r="D53" s="48" t="e">
        <f>#REF!</f>
        <v>#REF!</v>
      </c>
      <c r="E53" s="230">
        <v>46</v>
      </c>
      <c r="F53" s="47"/>
      <c r="G53" s="47">
        <v>25</v>
      </c>
      <c r="H53" s="47">
        <v>25</v>
      </c>
      <c r="I53" s="47"/>
      <c r="J53" s="47"/>
      <c r="K53" s="47"/>
      <c r="L53" s="47"/>
      <c r="M53" s="47"/>
      <c r="N53" s="47"/>
      <c r="O53" s="47"/>
      <c r="P53" s="47"/>
      <c r="Q53" s="47"/>
      <c r="R53" s="50">
        <f>SUM(Tableau1[[#This Row],[Colonne6]:[Colonne5]])</f>
        <v>50</v>
      </c>
      <c r="S53" s="45">
        <f t="shared" si="13"/>
        <v>3</v>
      </c>
      <c r="T53" s="45">
        <f t="shared" si="14"/>
        <v>2</v>
      </c>
      <c r="U53" s="102" t="e">
        <f t="shared" si="15"/>
        <v>#REF!</v>
      </c>
      <c r="V53" s="71" t="e">
        <f t="shared" si="16"/>
        <v>#REF!</v>
      </c>
      <c r="W53" s="91"/>
      <c r="X53" s="130">
        <f t="shared" si="17"/>
        <v>0</v>
      </c>
      <c r="Y53" s="131">
        <f t="shared" si="18"/>
        <v>0</v>
      </c>
      <c r="Z53" s="126">
        <f t="shared" si="19"/>
        <v>0</v>
      </c>
      <c r="AA53" s="136">
        <f t="shared" si="20"/>
        <v>0</v>
      </c>
      <c r="AB53" s="140">
        <f t="shared" si="21"/>
        <v>0</v>
      </c>
      <c r="AC53" s="143">
        <f t="shared" si="22"/>
        <v>0</v>
      </c>
      <c r="AD53" s="148">
        <f t="shared" si="23"/>
        <v>0</v>
      </c>
      <c r="AE53" s="242">
        <v>3</v>
      </c>
      <c r="AI53" s="40" t="e">
        <f t="shared" si="24"/>
        <v>#REF!</v>
      </c>
    </row>
    <row r="54" spans="1:35" x14ac:dyDescent="0.2">
      <c r="A54" s="41" t="str">
        <f t="shared" si="12"/>
        <v>en chèque</v>
      </c>
      <c r="B54" s="41">
        <v>47</v>
      </c>
      <c r="C54" s="104" t="e">
        <f>#REF!</f>
        <v>#REF!</v>
      </c>
      <c r="D54" s="48" t="e">
        <f>#REF!</f>
        <v>#REF!</v>
      </c>
      <c r="E54" s="230">
        <v>47</v>
      </c>
      <c r="F54" s="47">
        <v>23</v>
      </c>
      <c r="G54" s="47">
        <v>20</v>
      </c>
      <c r="H54" s="47">
        <v>20</v>
      </c>
      <c r="I54" s="47"/>
      <c r="J54" s="47"/>
      <c r="K54" s="47"/>
      <c r="L54" s="47"/>
      <c r="M54" s="47"/>
      <c r="N54" s="47"/>
      <c r="O54" s="47"/>
      <c r="P54" s="47"/>
      <c r="Q54" s="47"/>
      <c r="R54" s="50">
        <f>SUM(Tableau1[[#This Row],[Colonne6]:[Colonne5]])</f>
        <v>63</v>
      </c>
      <c r="S54" s="45">
        <f t="shared" si="13"/>
        <v>3</v>
      </c>
      <c r="T54" s="45">
        <f t="shared" si="14"/>
        <v>3</v>
      </c>
      <c r="U54" s="102" t="e">
        <f t="shared" si="15"/>
        <v>#REF!</v>
      </c>
      <c r="V54" s="71" t="e">
        <f t="shared" si="16"/>
        <v>#REF!</v>
      </c>
      <c r="W54" s="91"/>
      <c r="X54" s="130">
        <f t="shared" si="17"/>
        <v>0</v>
      </c>
      <c r="Y54" s="131">
        <f t="shared" si="18"/>
        <v>0</v>
      </c>
      <c r="Z54" s="126">
        <f t="shared" si="19"/>
        <v>0</v>
      </c>
      <c r="AA54" s="136">
        <f t="shared" si="20"/>
        <v>0</v>
      </c>
      <c r="AB54" s="140">
        <f t="shared" si="21"/>
        <v>0</v>
      </c>
      <c r="AC54" s="143">
        <f t="shared" si="22"/>
        <v>0</v>
      </c>
      <c r="AD54" s="148">
        <f t="shared" si="23"/>
        <v>0</v>
      </c>
      <c r="AE54" s="242">
        <v>3</v>
      </c>
      <c r="AI54" s="40" t="e">
        <f t="shared" si="24"/>
        <v>#REF!</v>
      </c>
    </row>
    <row r="55" spans="1:35" x14ac:dyDescent="0.2">
      <c r="A55" s="41" t="str">
        <f t="shared" si="12"/>
        <v>en chèque</v>
      </c>
      <c r="B55" s="41">
        <v>48</v>
      </c>
      <c r="C55" s="104" t="e">
        <f>#REF!</f>
        <v>#REF!</v>
      </c>
      <c r="D55" s="48" t="e">
        <f>#REF!</f>
        <v>#REF!</v>
      </c>
      <c r="E55" s="230">
        <v>48</v>
      </c>
      <c r="F55" s="47">
        <v>23</v>
      </c>
      <c r="G55" s="47">
        <v>20</v>
      </c>
      <c r="H55" s="47">
        <v>20</v>
      </c>
      <c r="I55" s="47"/>
      <c r="J55" s="47"/>
      <c r="K55" s="47"/>
      <c r="L55" s="47"/>
      <c r="M55" s="47"/>
      <c r="N55" s="47"/>
      <c r="O55" s="47"/>
      <c r="P55" s="47"/>
      <c r="Q55" s="47"/>
      <c r="R55" s="50">
        <f>SUM(Tableau1[[#This Row],[Colonne6]:[Colonne5]])</f>
        <v>63</v>
      </c>
      <c r="S55" s="45">
        <f t="shared" si="13"/>
        <v>3</v>
      </c>
      <c r="T55" s="45">
        <f t="shared" si="14"/>
        <v>3</v>
      </c>
      <c r="U55" s="102" t="e">
        <f t="shared" si="15"/>
        <v>#REF!</v>
      </c>
      <c r="V55" s="71" t="e">
        <f t="shared" si="16"/>
        <v>#REF!</v>
      </c>
      <c r="W55" s="91"/>
      <c r="X55" s="130">
        <f t="shared" si="17"/>
        <v>0</v>
      </c>
      <c r="Y55" s="131">
        <f t="shared" si="18"/>
        <v>0</v>
      </c>
      <c r="Z55" s="126">
        <f t="shared" si="19"/>
        <v>0</v>
      </c>
      <c r="AA55" s="136">
        <f t="shared" si="20"/>
        <v>0</v>
      </c>
      <c r="AB55" s="140">
        <f t="shared" si="21"/>
        <v>0</v>
      </c>
      <c r="AC55" s="143">
        <f t="shared" si="22"/>
        <v>0</v>
      </c>
      <c r="AD55" s="148">
        <f t="shared" si="23"/>
        <v>0</v>
      </c>
      <c r="AE55" s="242">
        <v>3</v>
      </c>
      <c r="AI55" s="40" t="e">
        <f t="shared" si="24"/>
        <v>#REF!</v>
      </c>
    </row>
    <row r="56" spans="1:35" x14ac:dyDescent="0.2">
      <c r="A56" s="41" t="str">
        <f t="shared" si="12"/>
        <v>en chèque</v>
      </c>
      <c r="B56" s="41">
        <v>49</v>
      </c>
      <c r="C56" s="104" t="e">
        <f>#REF!</f>
        <v>#REF!</v>
      </c>
      <c r="D56" s="48" t="e">
        <f>#REF!</f>
        <v>#REF!</v>
      </c>
      <c r="E56" s="230">
        <v>49</v>
      </c>
      <c r="F56" s="47">
        <v>53</v>
      </c>
      <c r="G56" s="47">
        <v>50</v>
      </c>
      <c r="H56" s="47">
        <v>50</v>
      </c>
      <c r="I56" s="47"/>
      <c r="J56" s="47"/>
      <c r="K56" s="47"/>
      <c r="L56" s="47"/>
      <c r="M56" s="47"/>
      <c r="N56" s="47"/>
      <c r="O56" s="47"/>
      <c r="P56" s="47"/>
      <c r="Q56" s="47"/>
      <c r="R56" s="50">
        <f>SUM(Tableau1[[#This Row],[Colonne6]:[Colonne5]])</f>
        <v>153</v>
      </c>
      <c r="S56" s="45">
        <f t="shared" si="13"/>
        <v>3</v>
      </c>
      <c r="T56" s="45">
        <f t="shared" si="14"/>
        <v>3</v>
      </c>
      <c r="U56" s="102" t="e">
        <f t="shared" si="15"/>
        <v>#REF!</v>
      </c>
      <c r="V56" s="71" t="e">
        <f t="shared" si="16"/>
        <v>#REF!</v>
      </c>
      <c r="W56" s="91"/>
      <c r="X56" s="130">
        <f t="shared" si="17"/>
        <v>0</v>
      </c>
      <c r="Y56" s="131">
        <f t="shared" si="18"/>
        <v>0</v>
      </c>
      <c r="Z56" s="126">
        <f t="shared" si="19"/>
        <v>0</v>
      </c>
      <c r="AA56" s="136">
        <f t="shared" si="20"/>
        <v>0</v>
      </c>
      <c r="AB56" s="140">
        <f t="shared" si="21"/>
        <v>0</v>
      </c>
      <c r="AC56" s="143">
        <f t="shared" si="22"/>
        <v>0</v>
      </c>
      <c r="AD56" s="148">
        <f t="shared" si="23"/>
        <v>0</v>
      </c>
      <c r="AE56" s="242">
        <v>3</v>
      </c>
      <c r="AI56" s="40" t="e">
        <f t="shared" si="24"/>
        <v>#REF!</v>
      </c>
    </row>
    <row r="57" spans="1:35" x14ac:dyDescent="0.2">
      <c r="A57" s="41" t="str">
        <f t="shared" si="12"/>
        <v>en chèque</v>
      </c>
      <c r="B57" s="41">
        <v>50</v>
      </c>
      <c r="C57" s="104" t="e">
        <f>#REF!</f>
        <v>#REF!</v>
      </c>
      <c r="D57" s="48" t="e">
        <f>#REF!</f>
        <v>#REF!</v>
      </c>
      <c r="E57" s="230">
        <v>50</v>
      </c>
      <c r="F57" s="47">
        <v>28</v>
      </c>
      <c r="G57" s="47">
        <v>25</v>
      </c>
      <c r="H57" s="47">
        <v>25</v>
      </c>
      <c r="I57" s="47"/>
      <c r="J57" s="47"/>
      <c r="K57" s="47"/>
      <c r="L57" s="47"/>
      <c r="M57" s="47"/>
      <c r="N57" s="47"/>
      <c r="O57" s="47"/>
      <c r="P57" s="47"/>
      <c r="Q57" s="47"/>
      <c r="R57" s="50">
        <f>SUM(Tableau1[[#This Row],[Colonne6]:[Colonne5]])</f>
        <v>78</v>
      </c>
      <c r="S57" s="45">
        <f t="shared" si="13"/>
        <v>3</v>
      </c>
      <c r="T57" s="45">
        <f t="shared" si="14"/>
        <v>3</v>
      </c>
      <c r="U57" s="102" t="e">
        <f t="shared" si="15"/>
        <v>#REF!</v>
      </c>
      <c r="V57" s="71" t="e">
        <f t="shared" si="16"/>
        <v>#REF!</v>
      </c>
      <c r="W57" s="91"/>
      <c r="X57" s="130">
        <f t="shared" si="17"/>
        <v>0</v>
      </c>
      <c r="Y57" s="131">
        <f t="shared" si="18"/>
        <v>0</v>
      </c>
      <c r="Z57" s="126">
        <f t="shared" si="19"/>
        <v>0</v>
      </c>
      <c r="AA57" s="136">
        <f t="shared" si="20"/>
        <v>0</v>
      </c>
      <c r="AB57" s="140">
        <f t="shared" si="21"/>
        <v>0</v>
      </c>
      <c r="AC57" s="143">
        <f t="shared" si="22"/>
        <v>0</v>
      </c>
      <c r="AD57" s="148">
        <f t="shared" si="23"/>
        <v>0</v>
      </c>
      <c r="AE57" s="242">
        <v>3</v>
      </c>
      <c r="AF57" s="68"/>
      <c r="AI57" s="40" t="e">
        <f t="shared" si="24"/>
        <v>#REF!</v>
      </c>
    </row>
    <row r="58" spans="1:35" x14ac:dyDescent="0.2">
      <c r="A58" s="41" t="str">
        <f t="shared" si="12"/>
        <v>en chèque</v>
      </c>
      <c r="B58" s="41">
        <v>51</v>
      </c>
      <c r="C58" s="104" t="e">
        <f>#REF!</f>
        <v>#REF!</v>
      </c>
      <c r="D58" s="48" t="e">
        <f>#REF!</f>
        <v>#REF!</v>
      </c>
      <c r="E58" s="230">
        <v>51</v>
      </c>
      <c r="F58" s="47">
        <v>80</v>
      </c>
      <c r="G58" s="47">
        <v>80</v>
      </c>
      <c r="H58" s="47">
        <v>80</v>
      </c>
      <c r="I58" s="47"/>
      <c r="J58" s="47"/>
      <c r="K58" s="47"/>
      <c r="L58" s="47"/>
      <c r="M58" s="47"/>
      <c r="N58" s="47"/>
      <c r="O58" s="47"/>
      <c r="P58" s="47"/>
      <c r="Q58" s="47"/>
      <c r="R58" s="50">
        <f>SUM(Tableau1[[#This Row],[Colonne6]:[Colonne5]])</f>
        <v>240</v>
      </c>
      <c r="S58" s="45">
        <f t="shared" si="13"/>
        <v>3</v>
      </c>
      <c r="T58" s="45">
        <f t="shared" si="14"/>
        <v>3</v>
      </c>
      <c r="U58" s="102" t="e">
        <f t="shared" si="15"/>
        <v>#REF!</v>
      </c>
      <c r="V58" s="71" t="e">
        <f t="shared" si="16"/>
        <v>#REF!</v>
      </c>
      <c r="W58" s="91"/>
      <c r="X58" s="130">
        <f t="shared" si="17"/>
        <v>0</v>
      </c>
      <c r="Y58" s="131">
        <f t="shared" si="18"/>
        <v>0</v>
      </c>
      <c r="Z58" s="126">
        <f t="shared" si="19"/>
        <v>0</v>
      </c>
      <c r="AA58" s="136">
        <f t="shared" si="20"/>
        <v>0</v>
      </c>
      <c r="AB58" s="140">
        <f t="shared" si="21"/>
        <v>0</v>
      </c>
      <c r="AC58" s="143">
        <f t="shared" si="22"/>
        <v>0</v>
      </c>
      <c r="AD58" s="148">
        <f t="shared" si="23"/>
        <v>0</v>
      </c>
      <c r="AE58" s="242">
        <v>3</v>
      </c>
      <c r="AI58" s="40" t="e">
        <f t="shared" si="24"/>
        <v>#REF!</v>
      </c>
    </row>
    <row r="59" spans="1:35" x14ac:dyDescent="0.2">
      <c r="A59" s="41" t="str">
        <f t="shared" si="12"/>
        <v>en chèque</v>
      </c>
      <c r="B59" s="41">
        <v>52</v>
      </c>
      <c r="C59" s="104" t="e">
        <f>#REF!</f>
        <v>#REF!</v>
      </c>
      <c r="D59" s="48" t="e">
        <f>#REF!</f>
        <v>#REF!</v>
      </c>
      <c r="E59" s="230">
        <v>52</v>
      </c>
      <c r="F59" s="47">
        <v>33</v>
      </c>
      <c r="G59" s="47">
        <v>30</v>
      </c>
      <c r="H59" s="47">
        <v>30</v>
      </c>
      <c r="I59" s="47"/>
      <c r="J59" s="47"/>
      <c r="K59" s="47"/>
      <c r="L59" s="47"/>
      <c r="M59" s="47"/>
      <c r="N59" s="47"/>
      <c r="O59" s="47"/>
      <c r="P59" s="47"/>
      <c r="Q59" s="47"/>
      <c r="R59" s="50">
        <f>SUM(Tableau1[[#This Row],[Colonne6]:[Colonne5]])</f>
        <v>93</v>
      </c>
      <c r="S59" s="45">
        <f t="shared" si="13"/>
        <v>3</v>
      </c>
      <c r="T59" s="45">
        <f t="shared" si="14"/>
        <v>3</v>
      </c>
      <c r="U59" s="102" t="e">
        <f t="shared" si="15"/>
        <v>#REF!</v>
      </c>
      <c r="V59" s="71" t="e">
        <f t="shared" si="16"/>
        <v>#REF!</v>
      </c>
      <c r="W59" s="91"/>
      <c r="X59" s="130">
        <f t="shared" si="17"/>
        <v>0</v>
      </c>
      <c r="Y59" s="131">
        <f t="shared" si="18"/>
        <v>0</v>
      </c>
      <c r="Z59" s="126">
        <f t="shared" si="19"/>
        <v>0</v>
      </c>
      <c r="AA59" s="136">
        <f t="shared" si="20"/>
        <v>0</v>
      </c>
      <c r="AB59" s="140">
        <f t="shared" si="21"/>
        <v>0</v>
      </c>
      <c r="AC59" s="143">
        <f t="shared" si="22"/>
        <v>0</v>
      </c>
      <c r="AD59" s="148">
        <f t="shared" si="23"/>
        <v>0</v>
      </c>
      <c r="AE59" s="242">
        <v>3</v>
      </c>
      <c r="AI59" s="40" t="e">
        <f t="shared" si="24"/>
        <v>#REF!</v>
      </c>
    </row>
    <row r="60" spans="1:35" x14ac:dyDescent="0.2">
      <c r="A60" s="41" t="str">
        <f t="shared" si="12"/>
        <v>en chèque</v>
      </c>
      <c r="B60" s="41">
        <v>53</v>
      </c>
      <c r="C60" s="104" t="e">
        <f>#REF!</f>
        <v>#REF!</v>
      </c>
      <c r="D60" s="48" t="e">
        <f>#REF!</f>
        <v>#REF!</v>
      </c>
      <c r="E60" s="230">
        <v>53</v>
      </c>
      <c r="F60" s="47">
        <v>43</v>
      </c>
      <c r="G60" s="47">
        <v>40</v>
      </c>
      <c r="H60" s="47">
        <v>40</v>
      </c>
      <c r="I60" s="47"/>
      <c r="J60" s="47"/>
      <c r="K60" s="47"/>
      <c r="L60" s="47"/>
      <c r="M60" s="47"/>
      <c r="N60" s="47"/>
      <c r="O60" s="47"/>
      <c r="P60" s="47"/>
      <c r="Q60" s="47"/>
      <c r="R60" s="50">
        <f>SUM(Tableau1[[#This Row],[Colonne6]:[Colonne5]])</f>
        <v>123</v>
      </c>
      <c r="S60" s="45">
        <f t="shared" si="13"/>
        <v>3</v>
      </c>
      <c r="T60" s="45">
        <f t="shared" si="14"/>
        <v>3</v>
      </c>
      <c r="U60" s="102" t="e">
        <f t="shared" si="15"/>
        <v>#REF!</v>
      </c>
      <c r="V60" s="71" t="e">
        <f t="shared" si="16"/>
        <v>#REF!</v>
      </c>
      <c r="W60" s="91"/>
      <c r="X60" s="130">
        <f t="shared" si="17"/>
        <v>0</v>
      </c>
      <c r="Y60" s="131">
        <f t="shared" si="18"/>
        <v>0</v>
      </c>
      <c r="Z60" s="126">
        <f t="shared" si="19"/>
        <v>0</v>
      </c>
      <c r="AA60" s="136">
        <f t="shared" si="20"/>
        <v>0</v>
      </c>
      <c r="AB60" s="140">
        <f t="shared" si="21"/>
        <v>0</v>
      </c>
      <c r="AC60" s="143">
        <f t="shared" si="22"/>
        <v>0</v>
      </c>
      <c r="AD60" s="148">
        <f t="shared" si="23"/>
        <v>0</v>
      </c>
      <c r="AE60" s="242">
        <v>3</v>
      </c>
      <c r="AI60" s="40" t="e">
        <f t="shared" si="24"/>
        <v>#REF!</v>
      </c>
    </row>
    <row r="61" spans="1:35" x14ac:dyDescent="0.2">
      <c r="A61" s="41" t="str">
        <f t="shared" si="12"/>
        <v>en chèque</v>
      </c>
      <c r="B61" s="41">
        <v>54</v>
      </c>
      <c r="C61" s="104" t="e">
        <f>#REF!</f>
        <v>#REF!</v>
      </c>
      <c r="D61" s="48" t="e">
        <f>#REF!</f>
        <v>#REF!</v>
      </c>
      <c r="E61" s="230">
        <v>54</v>
      </c>
      <c r="F61" s="47">
        <v>43</v>
      </c>
      <c r="G61" s="47">
        <v>40</v>
      </c>
      <c r="H61" s="47">
        <v>40</v>
      </c>
      <c r="I61" s="47"/>
      <c r="J61" s="47"/>
      <c r="K61" s="47"/>
      <c r="L61" s="47"/>
      <c r="M61" s="47"/>
      <c r="N61" s="47"/>
      <c r="O61" s="47"/>
      <c r="P61" s="47"/>
      <c r="Q61" s="47"/>
      <c r="R61" s="50">
        <f>SUM(Tableau1[[#This Row],[Colonne6]:[Colonne5]])</f>
        <v>123</v>
      </c>
      <c r="S61" s="45">
        <f t="shared" si="13"/>
        <v>3</v>
      </c>
      <c r="T61" s="45">
        <f t="shared" si="14"/>
        <v>3</v>
      </c>
      <c r="U61" s="102" t="e">
        <f t="shared" si="15"/>
        <v>#REF!</v>
      </c>
      <c r="V61" s="71" t="e">
        <f t="shared" si="16"/>
        <v>#REF!</v>
      </c>
      <c r="W61" s="91"/>
      <c r="X61" s="130">
        <f t="shared" si="17"/>
        <v>0</v>
      </c>
      <c r="Y61" s="131">
        <f t="shared" si="18"/>
        <v>0</v>
      </c>
      <c r="Z61" s="126">
        <f t="shared" si="19"/>
        <v>0</v>
      </c>
      <c r="AA61" s="136">
        <f t="shared" si="20"/>
        <v>0</v>
      </c>
      <c r="AB61" s="140">
        <f t="shared" si="21"/>
        <v>0</v>
      </c>
      <c r="AC61" s="143">
        <f t="shared" si="22"/>
        <v>0</v>
      </c>
      <c r="AD61" s="148">
        <f t="shared" si="23"/>
        <v>0</v>
      </c>
      <c r="AE61" s="242">
        <v>3</v>
      </c>
      <c r="AI61" s="40" t="e">
        <f t="shared" si="24"/>
        <v>#REF!</v>
      </c>
    </row>
    <row r="62" spans="1:35" x14ac:dyDescent="0.2">
      <c r="A62" s="41" t="str">
        <f t="shared" si="12"/>
        <v>en chèque</v>
      </c>
      <c r="B62" s="41">
        <v>55</v>
      </c>
      <c r="C62" s="104" t="e">
        <f>#REF!</f>
        <v>#REF!</v>
      </c>
      <c r="D62" s="48" t="e">
        <f>#REF!</f>
        <v>#REF!</v>
      </c>
      <c r="E62" s="230">
        <v>55</v>
      </c>
      <c r="F62" s="47">
        <v>33</v>
      </c>
      <c r="G62" s="47">
        <v>30</v>
      </c>
      <c r="H62" s="47">
        <v>30</v>
      </c>
      <c r="I62" s="47"/>
      <c r="J62" s="47"/>
      <c r="K62" s="47"/>
      <c r="L62" s="47"/>
      <c r="M62" s="47"/>
      <c r="N62" s="47"/>
      <c r="O62" s="47"/>
      <c r="P62" s="47"/>
      <c r="Q62" s="47"/>
      <c r="R62" s="50">
        <f>SUM(Tableau1[[#This Row],[Colonne6]:[Colonne5]])</f>
        <v>93</v>
      </c>
      <c r="S62" s="45">
        <f t="shared" si="13"/>
        <v>3</v>
      </c>
      <c r="T62" s="45">
        <f t="shared" si="14"/>
        <v>3</v>
      </c>
      <c r="U62" s="102" t="e">
        <f t="shared" si="15"/>
        <v>#REF!</v>
      </c>
      <c r="V62" s="71" t="e">
        <f t="shared" si="16"/>
        <v>#REF!</v>
      </c>
      <c r="W62" s="91"/>
      <c r="X62" s="130">
        <f t="shared" si="17"/>
        <v>0</v>
      </c>
      <c r="Y62" s="131">
        <f t="shared" si="18"/>
        <v>0</v>
      </c>
      <c r="Z62" s="126">
        <f t="shared" si="19"/>
        <v>0</v>
      </c>
      <c r="AA62" s="136">
        <f t="shared" si="20"/>
        <v>0</v>
      </c>
      <c r="AB62" s="140">
        <f t="shared" si="21"/>
        <v>0</v>
      </c>
      <c r="AC62" s="143">
        <f t="shared" si="22"/>
        <v>0</v>
      </c>
      <c r="AD62" s="148">
        <f t="shared" si="23"/>
        <v>0</v>
      </c>
      <c r="AE62" s="242">
        <v>3</v>
      </c>
      <c r="AI62" s="40" t="e">
        <f t="shared" si="24"/>
        <v>#REF!</v>
      </c>
    </row>
    <row r="63" spans="1:35" x14ac:dyDescent="0.2">
      <c r="A63" s="41" t="str">
        <f t="shared" si="12"/>
        <v>en chèque</v>
      </c>
      <c r="B63" s="41">
        <v>56</v>
      </c>
      <c r="C63" s="104" t="e">
        <f>#REF!</f>
        <v>#REF!</v>
      </c>
      <c r="D63" s="48" t="e">
        <f>#REF!</f>
        <v>#REF!</v>
      </c>
      <c r="E63" s="230">
        <v>56</v>
      </c>
      <c r="F63" s="47">
        <v>60</v>
      </c>
      <c r="G63" s="47">
        <v>63</v>
      </c>
      <c r="H63" s="47">
        <v>60</v>
      </c>
      <c r="I63" s="47"/>
      <c r="J63" s="47"/>
      <c r="K63" s="47"/>
      <c r="L63" s="47"/>
      <c r="M63" s="47"/>
      <c r="N63" s="47"/>
      <c r="O63" s="47"/>
      <c r="P63" s="47"/>
      <c r="Q63" s="47"/>
      <c r="R63" s="50">
        <f>SUM(Tableau1[[#This Row],[Colonne6]:[Colonne5]])</f>
        <v>183</v>
      </c>
      <c r="S63" s="45">
        <f t="shared" si="13"/>
        <v>3</v>
      </c>
      <c r="T63" s="45">
        <f t="shared" si="14"/>
        <v>3</v>
      </c>
      <c r="U63" s="102" t="e">
        <f t="shared" si="15"/>
        <v>#REF!</v>
      </c>
      <c r="V63" s="71" t="e">
        <f t="shared" si="16"/>
        <v>#REF!</v>
      </c>
      <c r="W63" s="91"/>
      <c r="X63" s="130">
        <f t="shared" si="17"/>
        <v>0</v>
      </c>
      <c r="Y63" s="131">
        <f t="shared" si="18"/>
        <v>0</v>
      </c>
      <c r="Z63" s="126">
        <f t="shared" si="19"/>
        <v>0</v>
      </c>
      <c r="AA63" s="136">
        <f t="shared" si="20"/>
        <v>0</v>
      </c>
      <c r="AB63" s="140">
        <f t="shared" si="21"/>
        <v>0</v>
      </c>
      <c r="AC63" s="143">
        <f t="shared" si="22"/>
        <v>0</v>
      </c>
      <c r="AD63" s="148">
        <f t="shared" si="23"/>
        <v>0</v>
      </c>
      <c r="AE63" s="242">
        <v>3</v>
      </c>
      <c r="AI63" s="40" t="e">
        <f t="shared" si="24"/>
        <v>#REF!</v>
      </c>
    </row>
    <row r="64" spans="1:35" x14ac:dyDescent="0.2">
      <c r="A64" s="41" t="str">
        <f t="shared" si="12"/>
        <v>en chèque</v>
      </c>
      <c r="B64" s="41">
        <v>57</v>
      </c>
      <c r="C64" s="104" t="e">
        <f>#REF!</f>
        <v>#REF!</v>
      </c>
      <c r="D64" s="48" t="e">
        <f>#REF!</f>
        <v>#REF!</v>
      </c>
      <c r="E64" s="230">
        <v>57</v>
      </c>
      <c r="F64" s="47">
        <v>50</v>
      </c>
      <c r="G64" s="47">
        <v>53</v>
      </c>
      <c r="H64" s="47">
        <v>50</v>
      </c>
      <c r="I64" s="47"/>
      <c r="J64" s="47"/>
      <c r="K64" s="47"/>
      <c r="L64" s="47"/>
      <c r="M64" s="47"/>
      <c r="N64" s="47"/>
      <c r="O64" s="47"/>
      <c r="P64" s="47"/>
      <c r="Q64" s="47"/>
      <c r="R64" s="50">
        <f>SUM(Tableau1[[#This Row],[Colonne6]:[Colonne5]])</f>
        <v>153</v>
      </c>
      <c r="S64" s="45">
        <f t="shared" si="13"/>
        <v>3</v>
      </c>
      <c r="T64" s="45">
        <f t="shared" si="14"/>
        <v>3</v>
      </c>
      <c r="U64" s="102" t="e">
        <f t="shared" si="15"/>
        <v>#REF!</v>
      </c>
      <c r="V64" s="71" t="e">
        <f t="shared" si="16"/>
        <v>#REF!</v>
      </c>
      <c r="W64" s="91"/>
      <c r="X64" s="130">
        <f t="shared" si="17"/>
        <v>0</v>
      </c>
      <c r="Y64" s="131">
        <f t="shared" si="18"/>
        <v>0</v>
      </c>
      <c r="Z64" s="126">
        <f t="shared" si="19"/>
        <v>0</v>
      </c>
      <c r="AA64" s="136">
        <f t="shared" si="20"/>
        <v>0</v>
      </c>
      <c r="AB64" s="140">
        <f t="shared" si="21"/>
        <v>0</v>
      </c>
      <c r="AC64" s="143">
        <f t="shared" si="22"/>
        <v>0</v>
      </c>
      <c r="AD64" s="148">
        <f t="shared" si="23"/>
        <v>0</v>
      </c>
      <c r="AE64" s="242">
        <v>3</v>
      </c>
      <c r="AI64" s="40" t="e">
        <f t="shared" si="24"/>
        <v>#REF!</v>
      </c>
    </row>
    <row r="65" spans="1:35" x14ac:dyDescent="0.2">
      <c r="A65" s="41" t="str">
        <f t="shared" si="12"/>
        <v>en chèque</v>
      </c>
      <c r="B65" s="41">
        <v>58</v>
      </c>
      <c r="C65" s="104" t="e">
        <f>#REF!</f>
        <v>#REF!</v>
      </c>
      <c r="D65" s="48" t="e">
        <f>#REF!</f>
        <v>#REF!</v>
      </c>
      <c r="E65" s="230">
        <v>58</v>
      </c>
      <c r="F65" s="47">
        <v>100</v>
      </c>
      <c r="G65" s="47">
        <v>100</v>
      </c>
      <c r="H65" s="47">
        <v>100</v>
      </c>
      <c r="I65" s="47"/>
      <c r="J65" s="47"/>
      <c r="K65" s="47"/>
      <c r="L65" s="47"/>
      <c r="M65" s="47"/>
      <c r="N65" s="47"/>
      <c r="O65" s="47"/>
      <c r="P65" s="47"/>
      <c r="Q65" s="47"/>
      <c r="R65" s="50">
        <f>SUM(Tableau1[[#This Row],[Colonne6]:[Colonne5]])</f>
        <v>300</v>
      </c>
      <c r="S65" s="45">
        <f t="shared" si="13"/>
        <v>3</v>
      </c>
      <c r="T65" s="45">
        <f t="shared" si="14"/>
        <v>3</v>
      </c>
      <c r="U65" s="102" t="e">
        <f t="shared" si="15"/>
        <v>#REF!</v>
      </c>
      <c r="V65" s="71" t="e">
        <f t="shared" si="16"/>
        <v>#REF!</v>
      </c>
      <c r="W65" s="91"/>
      <c r="X65" s="130">
        <f t="shared" si="17"/>
        <v>0</v>
      </c>
      <c r="Y65" s="131">
        <f t="shared" si="18"/>
        <v>0</v>
      </c>
      <c r="Z65" s="126">
        <f t="shared" si="19"/>
        <v>0</v>
      </c>
      <c r="AA65" s="136">
        <f t="shared" si="20"/>
        <v>0</v>
      </c>
      <c r="AB65" s="140">
        <f t="shared" si="21"/>
        <v>0</v>
      </c>
      <c r="AC65" s="143">
        <f t="shared" si="22"/>
        <v>0</v>
      </c>
      <c r="AD65" s="148">
        <f t="shared" si="23"/>
        <v>0</v>
      </c>
      <c r="AE65" s="242">
        <v>3</v>
      </c>
      <c r="AI65" s="40" t="e">
        <f t="shared" si="24"/>
        <v>#REF!</v>
      </c>
    </row>
    <row r="66" spans="1:35" x14ac:dyDescent="0.2">
      <c r="A66" s="41" t="str">
        <f t="shared" si="12"/>
        <v>en chèque</v>
      </c>
      <c r="B66" s="41">
        <v>59</v>
      </c>
      <c r="C66" s="104" t="e">
        <f>#REF!</f>
        <v>#REF!</v>
      </c>
      <c r="D66" s="48" t="e">
        <f>#REF!</f>
        <v>#REF!</v>
      </c>
      <c r="E66" s="230">
        <v>59</v>
      </c>
      <c r="F66" s="47">
        <v>43</v>
      </c>
      <c r="G66" s="47">
        <v>40</v>
      </c>
      <c r="H66" s="47">
        <v>40</v>
      </c>
      <c r="I66" s="47"/>
      <c r="J66" s="47"/>
      <c r="K66" s="47"/>
      <c r="L66" s="47"/>
      <c r="M66" s="47"/>
      <c r="N66" s="47"/>
      <c r="O66" s="47"/>
      <c r="P66" s="47"/>
      <c r="Q66" s="47"/>
      <c r="R66" s="50">
        <f>SUM(Tableau1[[#This Row],[Colonne6]:[Colonne5]])</f>
        <v>123</v>
      </c>
      <c r="S66" s="45">
        <f t="shared" si="13"/>
        <v>3</v>
      </c>
      <c r="T66" s="45">
        <f t="shared" si="14"/>
        <v>3</v>
      </c>
      <c r="U66" s="102" t="e">
        <f t="shared" si="15"/>
        <v>#REF!</v>
      </c>
      <c r="V66" s="71" t="e">
        <f t="shared" si="16"/>
        <v>#REF!</v>
      </c>
      <c r="W66" s="91"/>
      <c r="X66" s="130">
        <f t="shared" si="17"/>
        <v>0</v>
      </c>
      <c r="Y66" s="131">
        <f t="shared" si="18"/>
        <v>0</v>
      </c>
      <c r="Z66" s="126">
        <f t="shared" si="19"/>
        <v>0</v>
      </c>
      <c r="AA66" s="136">
        <f t="shared" si="20"/>
        <v>0</v>
      </c>
      <c r="AB66" s="140">
        <f t="shared" si="21"/>
        <v>0</v>
      </c>
      <c r="AC66" s="143">
        <f t="shared" si="22"/>
        <v>0</v>
      </c>
      <c r="AD66" s="148">
        <f t="shared" si="23"/>
        <v>0</v>
      </c>
      <c r="AE66" s="242">
        <v>3</v>
      </c>
      <c r="AI66" s="40" t="e">
        <f t="shared" si="24"/>
        <v>#REF!</v>
      </c>
    </row>
    <row r="67" spans="1:35" x14ac:dyDescent="0.2">
      <c r="A67" s="41" t="str">
        <f t="shared" si="12"/>
        <v>en chèque</v>
      </c>
      <c r="B67" s="41">
        <v>60</v>
      </c>
      <c r="C67" s="104" t="e">
        <f>#REF!</f>
        <v>#REF!</v>
      </c>
      <c r="D67" s="48" t="e">
        <f>#REF!</f>
        <v>#REF!</v>
      </c>
      <c r="E67" s="230">
        <v>60</v>
      </c>
      <c r="F67" s="47">
        <v>173</v>
      </c>
      <c r="G67" s="47">
        <v>170</v>
      </c>
      <c r="H67" s="47">
        <v>60</v>
      </c>
      <c r="I67" s="47"/>
      <c r="J67" s="47"/>
      <c r="K67" s="47"/>
      <c r="L67" s="47"/>
      <c r="M67" s="47"/>
      <c r="N67" s="47"/>
      <c r="O67" s="47"/>
      <c r="P67" s="47"/>
      <c r="Q67" s="47"/>
      <c r="R67" s="50">
        <f>SUM(Tableau1[[#This Row],[Colonne6]:[Colonne5]])</f>
        <v>403</v>
      </c>
      <c r="S67" s="45">
        <f t="shared" si="13"/>
        <v>3</v>
      </c>
      <c r="T67" s="45">
        <f t="shared" si="14"/>
        <v>3</v>
      </c>
      <c r="U67" s="102" t="e">
        <f t="shared" si="15"/>
        <v>#REF!</v>
      </c>
      <c r="V67" s="71" t="e">
        <f t="shared" si="16"/>
        <v>#REF!</v>
      </c>
      <c r="W67" s="91"/>
      <c r="X67" s="130">
        <f t="shared" si="17"/>
        <v>0</v>
      </c>
      <c r="Y67" s="131">
        <f t="shared" si="18"/>
        <v>0</v>
      </c>
      <c r="Z67" s="126">
        <f t="shared" si="19"/>
        <v>0</v>
      </c>
      <c r="AA67" s="136">
        <f t="shared" si="20"/>
        <v>0</v>
      </c>
      <c r="AB67" s="140">
        <f t="shared" si="21"/>
        <v>0</v>
      </c>
      <c r="AC67" s="143">
        <f t="shared" si="22"/>
        <v>0</v>
      </c>
      <c r="AD67" s="148">
        <f t="shared" si="23"/>
        <v>0</v>
      </c>
      <c r="AE67" s="242">
        <v>3</v>
      </c>
      <c r="AI67" s="40" t="e">
        <f t="shared" si="24"/>
        <v>#REF!</v>
      </c>
    </row>
    <row r="68" spans="1:35" x14ac:dyDescent="0.2">
      <c r="A68" s="41" t="str">
        <f t="shared" si="12"/>
        <v>en chèque</v>
      </c>
      <c r="B68" s="41">
        <v>61</v>
      </c>
      <c r="C68" s="104" t="e">
        <f>#REF!</f>
        <v>#REF!</v>
      </c>
      <c r="D68" s="48" t="e">
        <f>#REF!</f>
        <v>#REF!</v>
      </c>
      <c r="E68" s="230">
        <v>61</v>
      </c>
      <c r="F68" s="47">
        <v>53</v>
      </c>
      <c r="G68" s="47">
        <v>50</v>
      </c>
      <c r="H68" s="47">
        <v>50</v>
      </c>
      <c r="I68" s="47"/>
      <c r="J68" s="47"/>
      <c r="K68" s="47"/>
      <c r="L68" s="47"/>
      <c r="M68" s="47"/>
      <c r="N68" s="47"/>
      <c r="O68" s="47"/>
      <c r="P68" s="47"/>
      <c r="Q68" s="47"/>
      <c r="R68" s="50">
        <f>SUM(Tableau1[[#This Row],[Colonne6]:[Colonne5]])</f>
        <v>153</v>
      </c>
      <c r="S68" s="45">
        <f t="shared" si="13"/>
        <v>3</v>
      </c>
      <c r="T68" s="45">
        <f t="shared" si="14"/>
        <v>3</v>
      </c>
      <c r="U68" s="102" t="e">
        <f t="shared" si="15"/>
        <v>#REF!</v>
      </c>
      <c r="V68" s="71" t="e">
        <f t="shared" si="16"/>
        <v>#REF!</v>
      </c>
      <c r="W68" s="91"/>
      <c r="X68" s="130">
        <f t="shared" si="17"/>
        <v>0</v>
      </c>
      <c r="Y68" s="131">
        <f t="shared" si="18"/>
        <v>0</v>
      </c>
      <c r="Z68" s="126">
        <f t="shared" si="19"/>
        <v>0</v>
      </c>
      <c r="AA68" s="136">
        <f t="shared" si="20"/>
        <v>0</v>
      </c>
      <c r="AB68" s="140">
        <f t="shared" si="21"/>
        <v>0</v>
      </c>
      <c r="AC68" s="143">
        <f t="shared" si="22"/>
        <v>0</v>
      </c>
      <c r="AD68" s="148">
        <f t="shared" si="23"/>
        <v>0</v>
      </c>
      <c r="AE68" s="242">
        <v>3</v>
      </c>
      <c r="AI68" s="40" t="e">
        <f t="shared" si="24"/>
        <v>#REF!</v>
      </c>
    </row>
    <row r="69" spans="1:35" x14ac:dyDescent="0.2">
      <c r="A69" s="41" t="str">
        <f t="shared" si="12"/>
        <v>en chèque</v>
      </c>
      <c r="B69" s="41">
        <v>62</v>
      </c>
      <c r="C69" s="104" t="e">
        <f>#REF!</f>
        <v>#REF!</v>
      </c>
      <c r="D69" s="48" t="e">
        <f>#REF!</f>
        <v>#REF!</v>
      </c>
      <c r="E69" s="230">
        <v>62</v>
      </c>
      <c r="F69" s="47">
        <v>53</v>
      </c>
      <c r="G69" s="47">
        <v>50</v>
      </c>
      <c r="H69" s="47">
        <v>50</v>
      </c>
      <c r="I69" s="47"/>
      <c r="J69" s="47"/>
      <c r="K69" s="47"/>
      <c r="L69" s="47"/>
      <c r="M69" s="47"/>
      <c r="N69" s="47"/>
      <c r="O69" s="47"/>
      <c r="P69" s="47"/>
      <c r="Q69" s="47"/>
      <c r="R69" s="50">
        <f>SUM(Tableau1[[#This Row],[Colonne6]:[Colonne5]])</f>
        <v>153</v>
      </c>
      <c r="S69" s="45">
        <f t="shared" si="13"/>
        <v>3</v>
      </c>
      <c r="T69" s="45">
        <f t="shared" si="14"/>
        <v>3</v>
      </c>
      <c r="U69" s="102" t="e">
        <f t="shared" si="15"/>
        <v>#REF!</v>
      </c>
      <c r="V69" s="71" t="e">
        <f t="shared" si="16"/>
        <v>#REF!</v>
      </c>
      <c r="W69" s="91"/>
      <c r="X69" s="130">
        <f t="shared" si="17"/>
        <v>0</v>
      </c>
      <c r="Y69" s="131">
        <f t="shared" si="18"/>
        <v>0</v>
      </c>
      <c r="Z69" s="126">
        <f t="shared" si="19"/>
        <v>0</v>
      </c>
      <c r="AA69" s="136">
        <f t="shared" si="20"/>
        <v>0</v>
      </c>
      <c r="AB69" s="140">
        <f t="shared" si="21"/>
        <v>0</v>
      </c>
      <c r="AC69" s="143">
        <f t="shared" si="22"/>
        <v>0</v>
      </c>
      <c r="AD69" s="148">
        <f t="shared" si="23"/>
        <v>0</v>
      </c>
      <c r="AE69" s="242">
        <v>3</v>
      </c>
      <c r="AI69" s="40" t="e">
        <f t="shared" si="24"/>
        <v>#REF!</v>
      </c>
    </row>
    <row r="70" spans="1:35" x14ac:dyDescent="0.2">
      <c r="A70" s="41" t="str">
        <f t="shared" si="12"/>
        <v>en chèque</v>
      </c>
      <c r="B70" s="41">
        <v>63</v>
      </c>
      <c r="C70" s="104" t="e">
        <f>#REF!</f>
        <v>#REF!</v>
      </c>
      <c r="D70" s="48" t="e">
        <f>#REF!</f>
        <v>#REF!</v>
      </c>
      <c r="E70" s="230">
        <v>63</v>
      </c>
      <c r="F70" s="47">
        <v>53</v>
      </c>
      <c r="G70" s="47">
        <v>50</v>
      </c>
      <c r="H70" s="47">
        <v>50</v>
      </c>
      <c r="I70" s="47"/>
      <c r="J70" s="47"/>
      <c r="K70" s="47"/>
      <c r="L70" s="47"/>
      <c r="M70" s="47"/>
      <c r="N70" s="47"/>
      <c r="O70" s="47"/>
      <c r="P70" s="47"/>
      <c r="Q70" s="47"/>
      <c r="R70" s="50">
        <f>SUM(Tableau1[[#This Row],[Colonne6]:[Colonne5]])</f>
        <v>153</v>
      </c>
      <c r="S70" s="45">
        <f t="shared" si="13"/>
        <v>3</v>
      </c>
      <c r="T70" s="45">
        <f t="shared" si="14"/>
        <v>3</v>
      </c>
      <c r="U70" s="102" t="e">
        <f t="shared" si="15"/>
        <v>#REF!</v>
      </c>
      <c r="V70" s="71" t="e">
        <f t="shared" si="16"/>
        <v>#REF!</v>
      </c>
      <c r="W70" s="91"/>
      <c r="X70" s="130">
        <f t="shared" si="17"/>
        <v>0</v>
      </c>
      <c r="Y70" s="131">
        <f t="shared" si="18"/>
        <v>0</v>
      </c>
      <c r="Z70" s="126">
        <f t="shared" si="19"/>
        <v>0</v>
      </c>
      <c r="AA70" s="136">
        <f t="shared" si="20"/>
        <v>0</v>
      </c>
      <c r="AB70" s="140">
        <f t="shared" si="21"/>
        <v>0</v>
      </c>
      <c r="AC70" s="143">
        <f t="shared" si="22"/>
        <v>0</v>
      </c>
      <c r="AD70" s="148">
        <f t="shared" si="23"/>
        <v>0</v>
      </c>
      <c r="AE70" s="242">
        <v>3</v>
      </c>
      <c r="AI70" s="40" t="e">
        <f t="shared" si="24"/>
        <v>#REF!</v>
      </c>
    </row>
    <row r="71" spans="1:35" x14ac:dyDescent="0.2">
      <c r="A71" s="41" t="str">
        <f t="shared" ref="A71:A134" si="25">IF(W71="","en chèque","")</f>
        <v>en chèque</v>
      </c>
      <c r="B71" s="41">
        <v>64</v>
      </c>
      <c r="C71" s="104" t="e">
        <f>#REF!</f>
        <v>#REF!</v>
      </c>
      <c r="D71" s="48" t="e">
        <f>#REF!</f>
        <v>#REF!</v>
      </c>
      <c r="E71" s="230">
        <v>64</v>
      </c>
      <c r="F71" s="47">
        <v>20</v>
      </c>
      <c r="G71" s="47">
        <v>23</v>
      </c>
      <c r="H71" s="47">
        <v>20</v>
      </c>
      <c r="I71" s="47"/>
      <c r="J71" s="47"/>
      <c r="K71" s="47"/>
      <c r="L71" s="47"/>
      <c r="M71" s="47"/>
      <c r="N71" s="47"/>
      <c r="O71" s="47"/>
      <c r="P71" s="47"/>
      <c r="Q71" s="47"/>
      <c r="R71" s="50">
        <f>SUM(Tableau1[[#This Row],[Colonne6]:[Colonne5]])</f>
        <v>63</v>
      </c>
      <c r="S71" s="45">
        <f t="shared" si="13"/>
        <v>3</v>
      </c>
      <c r="T71" s="45">
        <f t="shared" si="14"/>
        <v>3</v>
      </c>
      <c r="U71" s="102" t="e">
        <f t="shared" si="15"/>
        <v>#REF!</v>
      </c>
      <c r="V71" s="71" t="e">
        <f t="shared" si="16"/>
        <v>#REF!</v>
      </c>
      <c r="W71" s="91"/>
      <c r="X71" s="130">
        <f t="shared" si="17"/>
        <v>0</v>
      </c>
      <c r="Y71" s="131">
        <f t="shared" si="18"/>
        <v>0</v>
      </c>
      <c r="Z71" s="126">
        <f t="shared" si="19"/>
        <v>0</v>
      </c>
      <c r="AA71" s="136">
        <f t="shared" si="20"/>
        <v>0</v>
      </c>
      <c r="AB71" s="140">
        <f t="shared" si="21"/>
        <v>0</v>
      </c>
      <c r="AC71" s="143">
        <f t="shared" si="22"/>
        <v>0</v>
      </c>
      <c r="AD71" s="148">
        <f t="shared" si="23"/>
        <v>0</v>
      </c>
      <c r="AE71" s="242">
        <v>3</v>
      </c>
      <c r="AI71" s="40" t="e">
        <f t="shared" si="24"/>
        <v>#REF!</v>
      </c>
    </row>
    <row r="72" spans="1:35" x14ac:dyDescent="0.2">
      <c r="A72" s="41" t="str">
        <f t="shared" si="25"/>
        <v>en chèque</v>
      </c>
      <c r="B72" s="41">
        <v>65</v>
      </c>
      <c r="C72" s="104" t="e">
        <f>#REF!</f>
        <v>#REF!</v>
      </c>
      <c r="D72" s="48" t="e">
        <f>#REF!</f>
        <v>#REF!</v>
      </c>
      <c r="E72" s="230">
        <v>65</v>
      </c>
      <c r="F72" s="47">
        <v>53</v>
      </c>
      <c r="G72" s="47">
        <v>50</v>
      </c>
      <c r="H72" s="47">
        <v>50</v>
      </c>
      <c r="I72" s="47"/>
      <c r="J72" s="47"/>
      <c r="K72" s="47"/>
      <c r="L72" s="47"/>
      <c r="M72" s="47"/>
      <c r="N72" s="47"/>
      <c r="O72" s="47"/>
      <c r="P72" s="47"/>
      <c r="Q72" s="47"/>
      <c r="R72" s="152">
        <f>SUM(Tableau1[[#This Row],[Colonne6]:[Colonne5]])</f>
        <v>153</v>
      </c>
      <c r="S72" s="45">
        <f t="shared" ref="S72:S135" si="26">COUNTIF($F$5:$Q$5,"&gt;1000")</f>
        <v>3</v>
      </c>
      <c r="T72" s="45">
        <f t="shared" ref="T72:T135" si="27">COUNTA(F72:Q72)</f>
        <v>3</v>
      </c>
      <c r="U72" s="106" t="e">
        <f t="shared" ref="U72:U135" si="28">IF(OR(C72&lt;=0,T72&gt;S72),0,(S72-T72)*$C$1)</f>
        <v>#REF!</v>
      </c>
      <c r="V72" s="71" t="e">
        <f t="shared" ref="V72:V135" si="29">IF(C72&lt;&gt;0,(R72-U72-AE72),0)</f>
        <v>#REF!</v>
      </c>
      <c r="W72" s="91"/>
      <c r="X72" s="130">
        <f t="shared" ref="X72:X135" si="30">ROUNDDOWN(W72/$X$3,0)</f>
        <v>0</v>
      </c>
      <c r="Y72" s="131">
        <f t="shared" ref="Y72:Y135" si="31">ROUNDDOWN((W72-(X72*$X$3))/$Y$3,0)</f>
        <v>0</v>
      </c>
      <c r="Z72" s="126">
        <f t="shared" ref="Z72:Z135" si="32">ROUNDDOWN(((W72-(X72*$X$3))-(Y72*$Y$3))/$Z$3,0)</f>
        <v>0</v>
      </c>
      <c r="AA72" s="136">
        <f t="shared" ref="AA72:AA135" si="33">ROUNDDOWN((((W72-(X72*$X$3))-(Y72*$Y$3))-(Z72*$Z$3))/$AA$3,0)</f>
        <v>0</v>
      </c>
      <c r="AB72" s="140">
        <f t="shared" ref="AB72:AB135" si="34">ROUNDDOWN(((((W72-(X72*$X$3))-(Y72*$Y$3))-(Z72*$Z$3))-(AA72*$AA$3))/$AB$3,0)</f>
        <v>0</v>
      </c>
      <c r="AC72" s="143">
        <f t="shared" ref="AC72:AC135" si="35">ROUNDDOWN((((((W72-(X72*$X$3))-(Y72*$Y$3))-(Z72*$Z$3))-(AA72*$AA$3))-(AB72*$AB$3))/$AC$3,0)</f>
        <v>0</v>
      </c>
      <c r="AD72" s="148">
        <f t="shared" ref="AD72:AD135" si="36">ROUNDDOWN(((((((W72-(X72*$X$3))-(Y72*$Y$3))-(Z72*$Z$3))-(AA72*$AA$3))-(AB72*$AB$3))-(AC72*$AC$3))/$AD$3,0)</f>
        <v>0</v>
      </c>
      <c r="AE72" s="242">
        <v>3</v>
      </c>
      <c r="AI72" s="40" t="e">
        <f t="shared" si="24"/>
        <v>#REF!</v>
      </c>
    </row>
    <row r="73" spans="1:35" x14ac:dyDescent="0.2">
      <c r="A73" s="41" t="str">
        <f t="shared" si="25"/>
        <v>en chèque</v>
      </c>
      <c r="B73" s="41">
        <v>66</v>
      </c>
      <c r="C73" s="104" t="e">
        <f>#REF!</f>
        <v>#REF!</v>
      </c>
      <c r="D73" s="48" t="e">
        <f>#REF!</f>
        <v>#REF!</v>
      </c>
      <c r="E73" s="230">
        <v>66</v>
      </c>
      <c r="F73" s="47"/>
      <c r="G73" s="47">
        <v>25</v>
      </c>
      <c r="H73" s="47">
        <v>25</v>
      </c>
      <c r="I73" s="47"/>
      <c r="J73" s="47"/>
      <c r="K73" s="47"/>
      <c r="L73" s="47"/>
      <c r="M73" s="47"/>
      <c r="N73" s="47"/>
      <c r="O73" s="47"/>
      <c r="P73" s="47"/>
      <c r="Q73" s="47"/>
      <c r="R73" s="50">
        <f>SUM(Tableau1[[#This Row],[Colonne6]:[Colonne5]])</f>
        <v>50</v>
      </c>
      <c r="S73" s="45">
        <f t="shared" si="26"/>
        <v>3</v>
      </c>
      <c r="T73" s="45">
        <f t="shared" si="27"/>
        <v>2</v>
      </c>
      <c r="U73" s="102" t="e">
        <f t="shared" si="28"/>
        <v>#REF!</v>
      </c>
      <c r="V73" s="71" t="e">
        <f t="shared" si="29"/>
        <v>#REF!</v>
      </c>
      <c r="W73" s="91"/>
      <c r="X73" s="130">
        <f t="shared" si="30"/>
        <v>0</v>
      </c>
      <c r="Y73" s="131">
        <f t="shared" si="31"/>
        <v>0</v>
      </c>
      <c r="Z73" s="126">
        <f t="shared" si="32"/>
        <v>0</v>
      </c>
      <c r="AA73" s="136">
        <f t="shared" si="33"/>
        <v>0</v>
      </c>
      <c r="AB73" s="140">
        <f t="shared" si="34"/>
        <v>0</v>
      </c>
      <c r="AC73" s="143">
        <f t="shared" si="35"/>
        <v>0</v>
      </c>
      <c r="AD73" s="148">
        <f t="shared" si="36"/>
        <v>0</v>
      </c>
      <c r="AE73" s="242">
        <v>3</v>
      </c>
      <c r="AI73" s="40" t="e">
        <f t="shared" ref="AI73:AI136" si="37">IF(W73&gt;0,"",V73)</f>
        <v>#REF!</v>
      </c>
    </row>
    <row r="74" spans="1:35" x14ac:dyDescent="0.2">
      <c r="A74" s="41" t="str">
        <f t="shared" si="25"/>
        <v>en chèque</v>
      </c>
      <c r="B74" s="41">
        <v>67</v>
      </c>
      <c r="C74" s="104" t="e">
        <f>#REF!</f>
        <v>#REF!</v>
      </c>
      <c r="D74" s="48" t="e">
        <f>#REF!</f>
        <v>#REF!</v>
      </c>
      <c r="E74" s="230">
        <v>67</v>
      </c>
      <c r="F74" s="47">
        <v>50</v>
      </c>
      <c r="G74" s="47">
        <v>50</v>
      </c>
      <c r="H74" s="47">
        <v>50</v>
      </c>
      <c r="I74" s="47"/>
      <c r="J74" s="47"/>
      <c r="K74" s="47"/>
      <c r="L74" s="47"/>
      <c r="M74" s="47"/>
      <c r="N74" s="47"/>
      <c r="O74" s="47"/>
      <c r="P74" s="47"/>
      <c r="Q74" s="47"/>
      <c r="R74" s="50">
        <f>SUM(Tableau1[[#This Row],[Colonne6]:[Colonne5]])</f>
        <v>150</v>
      </c>
      <c r="S74" s="45">
        <f t="shared" si="26"/>
        <v>3</v>
      </c>
      <c r="T74" s="45">
        <f t="shared" si="27"/>
        <v>3</v>
      </c>
      <c r="U74" s="102" t="e">
        <f t="shared" si="28"/>
        <v>#REF!</v>
      </c>
      <c r="V74" s="71" t="e">
        <f t="shared" si="29"/>
        <v>#REF!</v>
      </c>
      <c r="W74" s="91"/>
      <c r="X74" s="130">
        <f t="shared" si="30"/>
        <v>0</v>
      </c>
      <c r="Y74" s="131">
        <f t="shared" si="31"/>
        <v>0</v>
      </c>
      <c r="Z74" s="126">
        <f t="shared" si="32"/>
        <v>0</v>
      </c>
      <c r="AA74" s="136">
        <f t="shared" si="33"/>
        <v>0</v>
      </c>
      <c r="AB74" s="140">
        <f t="shared" si="34"/>
        <v>0</v>
      </c>
      <c r="AC74" s="143">
        <f t="shared" si="35"/>
        <v>0</v>
      </c>
      <c r="AD74" s="148">
        <f t="shared" si="36"/>
        <v>0</v>
      </c>
      <c r="AE74" s="242">
        <v>3</v>
      </c>
      <c r="AI74" s="40" t="e">
        <f t="shared" si="37"/>
        <v>#REF!</v>
      </c>
    </row>
    <row r="75" spans="1:35" x14ac:dyDescent="0.2">
      <c r="A75" s="41" t="str">
        <f t="shared" si="25"/>
        <v>en chèque</v>
      </c>
      <c r="B75" s="41">
        <v>68</v>
      </c>
      <c r="C75" s="104" t="e">
        <f>#REF!</f>
        <v>#REF!</v>
      </c>
      <c r="D75" s="48" t="e">
        <f>#REF!</f>
        <v>#REF!</v>
      </c>
      <c r="E75" s="230">
        <v>68</v>
      </c>
      <c r="F75" s="47">
        <v>53</v>
      </c>
      <c r="G75" s="47">
        <v>50</v>
      </c>
      <c r="H75" s="47">
        <v>50</v>
      </c>
      <c r="I75" s="47"/>
      <c r="J75" s="47"/>
      <c r="K75" s="47"/>
      <c r="L75" s="47"/>
      <c r="M75" s="47"/>
      <c r="N75" s="47"/>
      <c r="O75" s="47"/>
      <c r="P75" s="47"/>
      <c r="Q75" s="47"/>
      <c r="R75" s="50">
        <f>SUM(Tableau1[[#This Row],[Colonne6]:[Colonne5]])</f>
        <v>153</v>
      </c>
      <c r="S75" s="45">
        <f t="shared" si="26"/>
        <v>3</v>
      </c>
      <c r="T75" s="45">
        <f t="shared" si="27"/>
        <v>3</v>
      </c>
      <c r="U75" s="102" t="e">
        <f t="shared" si="28"/>
        <v>#REF!</v>
      </c>
      <c r="V75" s="71" t="e">
        <f t="shared" si="29"/>
        <v>#REF!</v>
      </c>
      <c r="W75" s="91"/>
      <c r="X75" s="130">
        <f t="shared" si="30"/>
        <v>0</v>
      </c>
      <c r="Y75" s="131">
        <f t="shared" si="31"/>
        <v>0</v>
      </c>
      <c r="Z75" s="126">
        <f t="shared" si="32"/>
        <v>0</v>
      </c>
      <c r="AA75" s="136">
        <f t="shared" si="33"/>
        <v>0</v>
      </c>
      <c r="AB75" s="140">
        <f t="shared" si="34"/>
        <v>0</v>
      </c>
      <c r="AC75" s="143">
        <f t="shared" si="35"/>
        <v>0</v>
      </c>
      <c r="AD75" s="148">
        <f t="shared" si="36"/>
        <v>0</v>
      </c>
      <c r="AE75" s="242">
        <v>3</v>
      </c>
      <c r="AI75" s="40" t="e">
        <f t="shared" si="37"/>
        <v>#REF!</v>
      </c>
    </row>
    <row r="76" spans="1:35" x14ac:dyDescent="0.2">
      <c r="A76" s="41" t="str">
        <f t="shared" si="25"/>
        <v>en chèque</v>
      </c>
      <c r="B76" s="41">
        <v>69</v>
      </c>
      <c r="C76" s="104" t="e">
        <f>#REF!</f>
        <v>#REF!</v>
      </c>
      <c r="D76" s="48" t="e">
        <f>#REF!</f>
        <v>#REF!</v>
      </c>
      <c r="E76" s="230">
        <v>69</v>
      </c>
      <c r="F76" s="47">
        <v>33</v>
      </c>
      <c r="G76" s="47">
        <v>40</v>
      </c>
      <c r="H76" s="47">
        <v>40</v>
      </c>
      <c r="I76" s="47"/>
      <c r="J76" s="47"/>
      <c r="K76" s="47"/>
      <c r="L76" s="47"/>
      <c r="M76" s="47"/>
      <c r="N76" s="47"/>
      <c r="O76" s="47"/>
      <c r="P76" s="47"/>
      <c r="Q76" s="47"/>
      <c r="R76" s="50">
        <f>SUM(Tableau1[[#This Row],[Colonne6]:[Colonne5]])</f>
        <v>113</v>
      </c>
      <c r="S76" s="45">
        <f t="shared" si="26"/>
        <v>3</v>
      </c>
      <c r="T76" s="45">
        <f t="shared" si="27"/>
        <v>3</v>
      </c>
      <c r="U76" s="102" t="e">
        <f t="shared" si="28"/>
        <v>#REF!</v>
      </c>
      <c r="V76" s="71" t="e">
        <f t="shared" si="29"/>
        <v>#REF!</v>
      </c>
      <c r="W76" s="91"/>
      <c r="X76" s="130">
        <f t="shared" si="30"/>
        <v>0</v>
      </c>
      <c r="Y76" s="131">
        <f t="shared" si="31"/>
        <v>0</v>
      </c>
      <c r="Z76" s="126">
        <f t="shared" si="32"/>
        <v>0</v>
      </c>
      <c r="AA76" s="136">
        <f t="shared" si="33"/>
        <v>0</v>
      </c>
      <c r="AB76" s="140">
        <f t="shared" si="34"/>
        <v>0</v>
      </c>
      <c r="AC76" s="143">
        <f t="shared" si="35"/>
        <v>0</v>
      </c>
      <c r="AD76" s="148">
        <f t="shared" si="36"/>
        <v>0</v>
      </c>
      <c r="AE76" s="242">
        <v>3</v>
      </c>
      <c r="AI76" s="40" t="e">
        <f t="shared" si="37"/>
        <v>#REF!</v>
      </c>
    </row>
    <row r="77" spans="1:35" x14ac:dyDescent="0.2">
      <c r="A77" s="41" t="str">
        <f t="shared" si="25"/>
        <v>en chèque</v>
      </c>
      <c r="B77" s="41">
        <v>70</v>
      </c>
      <c r="C77" s="104" t="e">
        <f>#REF!</f>
        <v>#REF!</v>
      </c>
      <c r="D77" s="48" t="e">
        <f>#REF!</f>
        <v>#REF!</v>
      </c>
      <c r="E77" s="230">
        <v>70</v>
      </c>
      <c r="F77" s="47">
        <v>33</v>
      </c>
      <c r="G77" s="47">
        <v>30</v>
      </c>
      <c r="H77" s="47">
        <v>30</v>
      </c>
      <c r="I77" s="47"/>
      <c r="J77" s="47"/>
      <c r="K77" s="47"/>
      <c r="L77" s="47"/>
      <c r="M77" s="47"/>
      <c r="N77" s="47"/>
      <c r="O77" s="47"/>
      <c r="P77" s="47"/>
      <c r="Q77" s="47"/>
      <c r="R77" s="50">
        <f>SUM(Tableau1[[#This Row],[Colonne6]:[Colonne5]])</f>
        <v>93</v>
      </c>
      <c r="S77" s="45">
        <f t="shared" si="26"/>
        <v>3</v>
      </c>
      <c r="T77" s="45">
        <f t="shared" si="27"/>
        <v>3</v>
      </c>
      <c r="U77" s="102" t="e">
        <f t="shared" si="28"/>
        <v>#REF!</v>
      </c>
      <c r="V77" s="71" t="e">
        <f t="shared" si="29"/>
        <v>#REF!</v>
      </c>
      <c r="W77" s="91"/>
      <c r="X77" s="130">
        <f t="shared" si="30"/>
        <v>0</v>
      </c>
      <c r="Y77" s="131">
        <f t="shared" si="31"/>
        <v>0</v>
      </c>
      <c r="Z77" s="126">
        <f t="shared" si="32"/>
        <v>0</v>
      </c>
      <c r="AA77" s="136">
        <f t="shared" si="33"/>
        <v>0</v>
      </c>
      <c r="AB77" s="140">
        <f t="shared" si="34"/>
        <v>0</v>
      </c>
      <c r="AC77" s="143">
        <f t="shared" si="35"/>
        <v>0</v>
      </c>
      <c r="AD77" s="148">
        <f t="shared" si="36"/>
        <v>0</v>
      </c>
      <c r="AE77" s="242">
        <v>3</v>
      </c>
      <c r="AI77" s="40" t="e">
        <f t="shared" si="37"/>
        <v>#REF!</v>
      </c>
    </row>
    <row r="78" spans="1:35" x14ac:dyDescent="0.2">
      <c r="A78" s="41" t="str">
        <f t="shared" si="25"/>
        <v>en chèque</v>
      </c>
      <c r="B78" s="41">
        <v>71</v>
      </c>
      <c r="C78" s="104" t="e">
        <f>#REF!</f>
        <v>#REF!</v>
      </c>
      <c r="D78" s="48" t="e">
        <f>#REF!</f>
        <v>#REF!</v>
      </c>
      <c r="E78" s="230">
        <v>71</v>
      </c>
      <c r="F78" s="47">
        <v>100</v>
      </c>
      <c r="G78" s="47">
        <v>103</v>
      </c>
      <c r="H78" s="47">
        <v>100</v>
      </c>
      <c r="I78" s="47"/>
      <c r="J78" s="47"/>
      <c r="K78" s="47"/>
      <c r="L78" s="47"/>
      <c r="M78" s="47"/>
      <c r="N78" s="47"/>
      <c r="O78" s="47"/>
      <c r="P78" s="47"/>
      <c r="Q78" s="47"/>
      <c r="R78" s="50">
        <f>SUM(Tableau1[[#This Row],[Colonne6]:[Colonne5]])</f>
        <v>303</v>
      </c>
      <c r="S78" s="45">
        <f t="shared" si="26"/>
        <v>3</v>
      </c>
      <c r="T78" s="45">
        <f t="shared" si="27"/>
        <v>3</v>
      </c>
      <c r="U78" s="102" t="e">
        <f t="shared" si="28"/>
        <v>#REF!</v>
      </c>
      <c r="V78" s="71" t="e">
        <f t="shared" si="29"/>
        <v>#REF!</v>
      </c>
      <c r="W78" s="91"/>
      <c r="X78" s="130">
        <f t="shared" si="30"/>
        <v>0</v>
      </c>
      <c r="Y78" s="131">
        <f t="shared" si="31"/>
        <v>0</v>
      </c>
      <c r="Z78" s="126">
        <f t="shared" si="32"/>
        <v>0</v>
      </c>
      <c r="AA78" s="136">
        <f t="shared" si="33"/>
        <v>0</v>
      </c>
      <c r="AB78" s="140">
        <f t="shared" si="34"/>
        <v>0</v>
      </c>
      <c r="AC78" s="143">
        <f t="shared" si="35"/>
        <v>0</v>
      </c>
      <c r="AD78" s="148">
        <f t="shared" si="36"/>
        <v>0</v>
      </c>
      <c r="AE78" s="242">
        <v>3</v>
      </c>
      <c r="AI78" s="40" t="e">
        <f t="shared" si="37"/>
        <v>#REF!</v>
      </c>
    </row>
    <row r="79" spans="1:35" x14ac:dyDescent="0.2">
      <c r="A79" s="41" t="str">
        <f t="shared" si="25"/>
        <v>en chèque</v>
      </c>
      <c r="B79" s="41">
        <v>72</v>
      </c>
      <c r="C79" s="104" t="e">
        <f>#REF!</f>
        <v>#REF!</v>
      </c>
      <c r="D79" s="48" t="e">
        <f>#REF!</f>
        <v>#REF!</v>
      </c>
      <c r="E79" s="230">
        <v>72</v>
      </c>
      <c r="F79" s="47">
        <v>33</v>
      </c>
      <c r="G79" s="47">
        <v>30</v>
      </c>
      <c r="H79" s="47">
        <v>30</v>
      </c>
      <c r="I79" s="47"/>
      <c r="J79" s="47"/>
      <c r="K79" s="47"/>
      <c r="L79" s="47"/>
      <c r="M79" s="47"/>
      <c r="N79" s="47"/>
      <c r="O79" s="47"/>
      <c r="P79" s="47"/>
      <c r="Q79" s="47"/>
      <c r="R79" s="50">
        <f>SUM(Tableau1[[#This Row],[Colonne6]:[Colonne5]])</f>
        <v>93</v>
      </c>
      <c r="S79" s="45">
        <f t="shared" si="26"/>
        <v>3</v>
      </c>
      <c r="T79" s="45">
        <f t="shared" si="27"/>
        <v>3</v>
      </c>
      <c r="U79" s="102" t="e">
        <f t="shared" si="28"/>
        <v>#REF!</v>
      </c>
      <c r="V79" s="71" t="e">
        <f t="shared" si="29"/>
        <v>#REF!</v>
      </c>
      <c r="W79" s="91"/>
      <c r="X79" s="130">
        <f t="shared" si="30"/>
        <v>0</v>
      </c>
      <c r="Y79" s="131">
        <f t="shared" si="31"/>
        <v>0</v>
      </c>
      <c r="Z79" s="126">
        <f t="shared" si="32"/>
        <v>0</v>
      </c>
      <c r="AA79" s="136">
        <f t="shared" si="33"/>
        <v>0</v>
      </c>
      <c r="AB79" s="140">
        <f t="shared" si="34"/>
        <v>0</v>
      </c>
      <c r="AC79" s="143">
        <f t="shared" si="35"/>
        <v>0</v>
      </c>
      <c r="AD79" s="148">
        <f t="shared" si="36"/>
        <v>0</v>
      </c>
      <c r="AE79" s="242">
        <v>3</v>
      </c>
      <c r="AI79" s="40" t="e">
        <f t="shared" si="37"/>
        <v>#REF!</v>
      </c>
    </row>
    <row r="80" spans="1:35" x14ac:dyDescent="0.2">
      <c r="A80" s="41" t="str">
        <f t="shared" si="25"/>
        <v>en chèque</v>
      </c>
      <c r="B80" s="41">
        <v>73</v>
      </c>
      <c r="C80" s="104" t="e">
        <f>#REF!</f>
        <v>#REF!</v>
      </c>
      <c r="D80" s="48" t="e">
        <f>#REF!</f>
        <v>#REF!</v>
      </c>
      <c r="E80" s="230">
        <v>73</v>
      </c>
      <c r="F80" s="47">
        <v>100</v>
      </c>
      <c r="G80" s="47">
        <v>63</v>
      </c>
      <c r="H80" s="47">
        <v>50</v>
      </c>
      <c r="I80" s="47"/>
      <c r="J80" s="47"/>
      <c r="K80" s="47"/>
      <c r="L80" s="47"/>
      <c r="M80" s="47"/>
      <c r="N80" s="47"/>
      <c r="O80" s="47"/>
      <c r="P80" s="47"/>
      <c r="Q80" s="47"/>
      <c r="R80" s="50">
        <f>SUM(Tableau1[[#This Row],[Colonne6]:[Colonne5]])</f>
        <v>213</v>
      </c>
      <c r="S80" s="45">
        <f t="shared" si="26"/>
        <v>3</v>
      </c>
      <c r="T80" s="45">
        <f t="shared" si="27"/>
        <v>3</v>
      </c>
      <c r="U80" s="102" t="e">
        <f t="shared" si="28"/>
        <v>#REF!</v>
      </c>
      <c r="V80" s="71" t="e">
        <f t="shared" si="29"/>
        <v>#REF!</v>
      </c>
      <c r="W80" s="91"/>
      <c r="X80" s="130">
        <f t="shared" si="30"/>
        <v>0</v>
      </c>
      <c r="Y80" s="131">
        <f t="shared" si="31"/>
        <v>0</v>
      </c>
      <c r="Z80" s="126">
        <f t="shared" si="32"/>
        <v>0</v>
      </c>
      <c r="AA80" s="136">
        <f t="shared" si="33"/>
        <v>0</v>
      </c>
      <c r="AB80" s="140">
        <f t="shared" si="34"/>
        <v>0</v>
      </c>
      <c r="AC80" s="143">
        <f t="shared" si="35"/>
        <v>0</v>
      </c>
      <c r="AD80" s="148">
        <f t="shared" si="36"/>
        <v>0</v>
      </c>
      <c r="AE80" s="242">
        <v>3</v>
      </c>
      <c r="AI80" s="40" t="e">
        <f t="shared" si="37"/>
        <v>#REF!</v>
      </c>
    </row>
    <row r="81" spans="1:35" x14ac:dyDescent="0.2">
      <c r="A81" s="41" t="str">
        <f t="shared" si="25"/>
        <v>en chèque</v>
      </c>
      <c r="B81" s="41">
        <v>74</v>
      </c>
      <c r="C81" s="104" t="e">
        <f>#REF!</f>
        <v>#REF!</v>
      </c>
      <c r="D81" s="48" t="e">
        <f>#REF!</f>
        <v>#REF!</v>
      </c>
      <c r="E81" s="230">
        <v>74</v>
      </c>
      <c r="F81" s="47">
        <v>78</v>
      </c>
      <c r="G81" s="47">
        <v>75</v>
      </c>
      <c r="H81" s="47">
        <v>75</v>
      </c>
      <c r="I81" s="47"/>
      <c r="J81" s="47"/>
      <c r="K81" s="47"/>
      <c r="L81" s="47"/>
      <c r="M81" s="47"/>
      <c r="N81" s="47"/>
      <c r="O81" s="47"/>
      <c r="P81" s="47"/>
      <c r="Q81" s="47"/>
      <c r="R81" s="50">
        <f>SUM(Tableau1[[#This Row],[Colonne6]:[Colonne5]])</f>
        <v>228</v>
      </c>
      <c r="S81" s="45">
        <f t="shared" si="26"/>
        <v>3</v>
      </c>
      <c r="T81" s="45">
        <f t="shared" si="27"/>
        <v>3</v>
      </c>
      <c r="U81" s="102" t="e">
        <f t="shared" si="28"/>
        <v>#REF!</v>
      </c>
      <c r="V81" s="71" t="e">
        <f t="shared" si="29"/>
        <v>#REF!</v>
      </c>
      <c r="W81" s="91"/>
      <c r="X81" s="130">
        <f t="shared" si="30"/>
        <v>0</v>
      </c>
      <c r="Y81" s="131">
        <f t="shared" si="31"/>
        <v>0</v>
      </c>
      <c r="Z81" s="126">
        <f t="shared" si="32"/>
        <v>0</v>
      </c>
      <c r="AA81" s="136">
        <f t="shared" si="33"/>
        <v>0</v>
      </c>
      <c r="AB81" s="140">
        <f t="shared" si="34"/>
        <v>0</v>
      </c>
      <c r="AC81" s="143">
        <f t="shared" si="35"/>
        <v>0</v>
      </c>
      <c r="AD81" s="148">
        <f t="shared" si="36"/>
        <v>0</v>
      </c>
      <c r="AE81" s="242">
        <v>3</v>
      </c>
      <c r="AI81" s="40" t="e">
        <f t="shared" si="37"/>
        <v>#REF!</v>
      </c>
    </row>
    <row r="82" spans="1:35" x14ac:dyDescent="0.2">
      <c r="A82" s="41" t="str">
        <f t="shared" si="25"/>
        <v>en chèque</v>
      </c>
      <c r="B82" s="41">
        <v>75</v>
      </c>
      <c r="C82" s="104" t="e">
        <f>#REF!</f>
        <v>#REF!</v>
      </c>
      <c r="D82" s="48" t="e">
        <f>#REF!</f>
        <v>#REF!</v>
      </c>
      <c r="E82" s="230">
        <v>75</v>
      </c>
      <c r="F82" s="47">
        <v>53</v>
      </c>
      <c r="G82" s="47">
        <v>50</v>
      </c>
      <c r="H82" s="47">
        <v>50</v>
      </c>
      <c r="I82" s="47"/>
      <c r="J82" s="47"/>
      <c r="K82" s="47"/>
      <c r="L82" s="47"/>
      <c r="M82" s="47"/>
      <c r="N82" s="47"/>
      <c r="O82" s="47"/>
      <c r="P82" s="47"/>
      <c r="Q82" s="47"/>
      <c r="R82" s="50">
        <f>SUM(Tableau1[[#This Row],[Colonne6]:[Colonne5]])</f>
        <v>153</v>
      </c>
      <c r="S82" s="45">
        <f t="shared" si="26"/>
        <v>3</v>
      </c>
      <c r="T82" s="45">
        <f t="shared" si="27"/>
        <v>3</v>
      </c>
      <c r="U82" s="102" t="e">
        <f t="shared" si="28"/>
        <v>#REF!</v>
      </c>
      <c r="V82" s="71" t="e">
        <f t="shared" si="29"/>
        <v>#REF!</v>
      </c>
      <c r="W82" s="91"/>
      <c r="X82" s="130">
        <f t="shared" si="30"/>
        <v>0</v>
      </c>
      <c r="Y82" s="131">
        <f t="shared" si="31"/>
        <v>0</v>
      </c>
      <c r="Z82" s="126">
        <f t="shared" si="32"/>
        <v>0</v>
      </c>
      <c r="AA82" s="136">
        <f t="shared" si="33"/>
        <v>0</v>
      </c>
      <c r="AB82" s="140">
        <f t="shared" si="34"/>
        <v>0</v>
      </c>
      <c r="AC82" s="143">
        <f t="shared" si="35"/>
        <v>0</v>
      </c>
      <c r="AD82" s="148">
        <f t="shared" si="36"/>
        <v>0</v>
      </c>
      <c r="AE82" s="242">
        <v>3</v>
      </c>
      <c r="AI82" s="40" t="e">
        <f t="shared" si="37"/>
        <v>#REF!</v>
      </c>
    </row>
    <row r="83" spans="1:35" x14ac:dyDescent="0.2">
      <c r="A83" s="41" t="str">
        <f t="shared" si="25"/>
        <v>en chèque</v>
      </c>
      <c r="B83" s="41">
        <v>76</v>
      </c>
      <c r="C83" s="104" t="e">
        <f>#REF!</f>
        <v>#REF!</v>
      </c>
      <c r="D83" s="48" t="e">
        <f>#REF!</f>
        <v>#REF!</v>
      </c>
      <c r="E83" s="230">
        <v>76</v>
      </c>
      <c r="F83" s="47">
        <v>33</v>
      </c>
      <c r="G83" s="47">
        <v>30</v>
      </c>
      <c r="H83" s="47">
        <v>30</v>
      </c>
      <c r="I83" s="47"/>
      <c r="J83" s="47"/>
      <c r="K83" s="47"/>
      <c r="L83" s="47"/>
      <c r="M83" s="47"/>
      <c r="N83" s="47"/>
      <c r="O83" s="47"/>
      <c r="P83" s="47"/>
      <c r="Q83" s="47"/>
      <c r="R83" s="50">
        <f>SUM(Tableau1[[#This Row],[Colonne6]:[Colonne5]])</f>
        <v>93</v>
      </c>
      <c r="S83" s="45">
        <f t="shared" si="26"/>
        <v>3</v>
      </c>
      <c r="T83" s="45">
        <f t="shared" si="27"/>
        <v>3</v>
      </c>
      <c r="U83" s="102" t="e">
        <f t="shared" si="28"/>
        <v>#REF!</v>
      </c>
      <c r="V83" s="71" t="e">
        <f t="shared" si="29"/>
        <v>#REF!</v>
      </c>
      <c r="W83" s="91"/>
      <c r="X83" s="130">
        <f t="shared" si="30"/>
        <v>0</v>
      </c>
      <c r="Y83" s="131">
        <f t="shared" si="31"/>
        <v>0</v>
      </c>
      <c r="Z83" s="126">
        <f t="shared" si="32"/>
        <v>0</v>
      </c>
      <c r="AA83" s="136">
        <f t="shared" si="33"/>
        <v>0</v>
      </c>
      <c r="AB83" s="140">
        <f t="shared" si="34"/>
        <v>0</v>
      </c>
      <c r="AC83" s="143">
        <f t="shared" si="35"/>
        <v>0</v>
      </c>
      <c r="AD83" s="148">
        <f t="shared" si="36"/>
        <v>0</v>
      </c>
      <c r="AE83" s="242">
        <v>3</v>
      </c>
      <c r="AI83" s="40" t="e">
        <f t="shared" si="37"/>
        <v>#REF!</v>
      </c>
    </row>
    <row r="84" spans="1:35" x14ac:dyDescent="0.2">
      <c r="A84" s="41" t="str">
        <f t="shared" si="25"/>
        <v>en chèque</v>
      </c>
      <c r="B84" s="41">
        <v>77</v>
      </c>
      <c r="C84" s="104" t="e">
        <f>#REF!</f>
        <v>#REF!</v>
      </c>
      <c r="D84" s="48" t="e">
        <f>#REF!</f>
        <v>#REF!</v>
      </c>
      <c r="E84" s="230">
        <v>77</v>
      </c>
      <c r="F84" s="47">
        <v>53</v>
      </c>
      <c r="G84" s="47">
        <v>50</v>
      </c>
      <c r="H84" s="47">
        <v>50</v>
      </c>
      <c r="I84" s="47"/>
      <c r="J84" s="47"/>
      <c r="K84" s="47"/>
      <c r="L84" s="47"/>
      <c r="M84" s="47"/>
      <c r="N84" s="47"/>
      <c r="O84" s="47"/>
      <c r="P84" s="47"/>
      <c r="Q84" s="47"/>
      <c r="R84" s="50">
        <f>SUM(Tableau1[[#This Row],[Colonne6]:[Colonne5]])</f>
        <v>153</v>
      </c>
      <c r="S84" s="45">
        <f t="shared" si="26"/>
        <v>3</v>
      </c>
      <c r="T84" s="45">
        <f t="shared" si="27"/>
        <v>3</v>
      </c>
      <c r="U84" s="102" t="e">
        <f t="shared" si="28"/>
        <v>#REF!</v>
      </c>
      <c r="V84" s="71" t="e">
        <f t="shared" si="29"/>
        <v>#REF!</v>
      </c>
      <c r="W84" s="91"/>
      <c r="X84" s="130">
        <f t="shared" si="30"/>
        <v>0</v>
      </c>
      <c r="Y84" s="131">
        <f t="shared" si="31"/>
        <v>0</v>
      </c>
      <c r="Z84" s="126">
        <f t="shared" si="32"/>
        <v>0</v>
      </c>
      <c r="AA84" s="136">
        <f t="shared" si="33"/>
        <v>0</v>
      </c>
      <c r="AB84" s="140">
        <f t="shared" si="34"/>
        <v>0</v>
      </c>
      <c r="AC84" s="143">
        <f t="shared" si="35"/>
        <v>0</v>
      </c>
      <c r="AD84" s="148">
        <f t="shared" si="36"/>
        <v>0</v>
      </c>
      <c r="AE84" s="242">
        <v>3</v>
      </c>
      <c r="AI84" s="40" t="e">
        <f t="shared" si="37"/>
        <v>#REF!</v>
      </c>
    </row>
    <row r="85" spans="1:35" x14ac:dyDescent="0.2">
      <c r="A85" s="41" t="str">
        <f t="shared" si="25"/>
        <v>en chèque</v>
      </c>
      <c r="B85" s="41">
        <v>78</v>
      </c>
      <c r="C85" s="104" t="e">
        <f>#REF!</f>
        <v>#REF!</v>
      </c>
      <c r="D85" s="48" t="e">
        <f>#REF!</f>
        <v>#REF!</v>
      </c>
      <c r="E85" s="230">
        <v>78</v>
      </c>
      <c r="F85" s="47">
        <v>23</v>
      </c>
      <c r="G85" s="47">
        <v>20</v>
      </c>
      <c r="H85" s="47">
        <v>20</v>
      </c>
      <c r="I85" s="47"/>
      <c r="J85" s="47"/>
      <c r="K85" s="47"/>
      <c r="L85" s="47"/>
      <c r="M85" s="47"/>
      <c r="N85" s="47"/>
      <c r="O85" s="47"/>
      <c r="P85" s="47"/>
      <c r="Q85" s="47"/>
      <c r="R85" s="50">
        <f>SUM(Tableau1[[#This Row],[Colonne6]:[Colonne5]])</f>
        <v>63</v>
      </c>
      <c r="S85" s="45">
        <f t="shared" si="26"/>
        <v>3</v>
      </c>
      <c r="T85" s="45">
        <f t="shared" si="27"/>
        <v>3</v>
      </c>
      <c r="U85" s="102" t="e">
        <f t="shared" si="28"/>
        <v>#REF!</v>
      </c>
      <c r="V85" s="71" t="e">
        <f t="shared" si="29"/>
        <v>#REF!</v>
      </c>
      <c r="W85" s="91"/>
      <c r="X85" s="130">
        <f t="shared" si="30"/>
        <v>0</v>
      </c>
      <c r="Y85" s="131">
        <f t="shared" si="31"/>
        <v>0</v>
      </c>
      <c r="Z85" s="126">
        <f t="shared" si="32"/>
        <v>0</v>
      </c>
      <c r="AA85" s="136">
        <f t="shared" si="33"/>
        <v>0</v>
      </c>
      <c r="AB85" s="140">
        <f t="shared" si="34"/>
        <v>0</v>
      </c>
      <c r="AC85" s="143">
        <f t="shared" si="35"/>
        <v>0</v>
      </c>
      <c r="AD85" s="148">
        <f t="shared" si="36"/>
        <v>0</v>
      </c>
      <c r="AE85" s="242">
        <v>3</v>
      </c>
      <c r="AI85" s="40" t="e">
        <f t="shared" si="37"/>
        <v>#REF!</v>
      </c>
    </row>
    <row r="86" spans="1:35" x14ac:dyDescent="0.2">
      <c r="A86" s="41" t="str">
        <f t="shared" si="25"/>
        <v>en chèque</v>
      </c>
      <c r="B86" s="41">
        <v>79</v>
      </c>
      <c r="C86" s="104" t="e">
        <f>#REF!</f>
        <v>#REF!</v>
      </c>
      <c r="D86" s="48" t="e">
        <f>#REF!</f>
        <v>#REF!</v>
      </c>
      <c r="E86" s="230">
        <v>79</v>
      </c>
      <c r="F86" s="47">
        <v>33</v>
      </c>
      <c r="G86" s="47">
        <v>30</v>
      </c>
      <c r="H86" s="47">
        <v>30</v>
      </c>
      <c r="I86" s="47"/>
      <c r="J86" s="47"/>
      <c r="K86" s="47"/>
      <c r="L86" s="47"/>
      <c r="M86" s="47"/>
      <c r="N86" s="47"/>
      <c r="O86" s="47"/>
      <c r="P86" s="47"/>
      <c r="Q86" s="47"/>
      <c r="R86" s="50">
        <f>SUM(Tableau1[[#This Row],[Colonne6]:[Colonne5]])</f>
        <v>93</v>
      </c>
      <c r="S86" s="45">
        <f t="shared" si="26"/>
        <v>3</v>
      </c>
      <c r="T86" s="45">
        <f t="shared" si="27"/>
        <v>3</v>
      </c>
      <c r="U86" s="102" t="e">
        <f t="shared" si="28"/>
        <v>#REF!</v>
      </c>
      <c r="V86" s="71" t="e">
        <f t="shared" si="29"/>
        <v>#REF!</v>
      </c>
      <c r="W86" s="91"/>
      <c r="X86" s="130">
        <f t="shared" si="30"/>
        <v>0</v>
      </c>
      <c r="Y86" s="131">
        <f t="shared" si="31"/>
        <v>0</v>
      </c>
      <c r="Z86" s="126">
        <f t="shared" si="32"/>
        <v>0</v>
      </c>
      <c r="AA86" s="136">
        <f t="shared" si="33"/>
        <v>0</v>
      </c>
      <c r="AB86" s="140">
        <f t="shared" si="34"/>
        <v>0</v>
      </c>
      <c r="AC86" s="143">
        <f t="shared" si="35"/>
        <v>0</v>
      </c>
      <c r="AD86" s="148">
        <f t="shared" si="36"/>
        <v>0</v>
      </c>
      <c r="AE86" s="242">
        <v>3</v>
      </c>
      <c r="AI86" s="40" t="e">
        <f t="shared" si="37"/>
        <v>#REF!</v>
      </c>
    </row>
    <row r="87" spans="1:35" x14ac:dyDescent="0.2">
      <c r="A87" s="41" t="str">
        <f t="shared" si="25"/>
        <v>en chèque</v>
      </c>
      <c r="B87" s="41">
        <v>80</v>
      </c>
      <c r="C87" s="104" t="e">
        <f>#REF!</f>
        <v>#REF!</v>
      </c>
      <c r="D87" s="48" t="e">
        <f>#REF!</f>
        <v>#REF!</v>
      </c>
      <c r="E87" s="230">
        <v>80</v>
      </c>
      <c r="F87" s="47">
        <v>53</v>
      </c>
      <c r="G87" s="47">
        <v>50</v>
      </c>
      <c r="H87" s="47">
        <v>50</v>
      </c>
      <c r="I87" s="47"/>
      <c r="J87" s="47"/>
      <c r="K87" s="47"/>
      <c r="L87" s="47"/>
      <c r="M87" s="47"/>
      <c r="N87" s="47"/>
      <c r="O87" s="47"/>
      <c r="P87" s="47"/>
      <c r="Q87" s="47"/>
      <c r="R87" s="50">
        <f>SUM(Tableau1[[#This Row],[Colonne6]:[Colonne5]])</f>
        <v>153</v>
      </c>
      <c r="S87" s="45">
        <f t="shared" si="26"/>
        <v>3</v>
      </c>
      <c r="T87" s="45">
        <f t="shared" si="27"/>
        <v>3</v>
      </c>
      <c r="U87" s="102" t="e">
        <f t="shared" si="28"/>
        <v>#REF!</v>
      </c>
      <c r="V87" s="71" t="e">
        <f t="shared" si="29"/>
        <v>#REF!</v>
      </c>
      <c r="W87" s="91"/>
      <c r="X87" s="130">
        <f t="shared" si="30"/>
        <v>0</v>
      </c>
      <c r="Y87" s="131">
        <f t="shared" si="31"/>
        <v>0</v>
      </c>
      <c r="Z87" s="126">
        <f t="shared" si="32"/>
        <v>0</v>
      </c>
      <c r="AA87" s="136">
        <f t="shared" si="33"/>
        <v>0</v>
      </c>
      <c r="AB87" s="140">
        <f t="shared" si="34"/>
        <v>0</v>
      </c>
      <c r="AC87" s="143">
        <f t="shared" si="35"/>
        <v>0</v>
      </c>
      <c r="AD87" s="148">
        <f t="shared" si="36"/>
        <v>0</v>
      </c>
      <c r="AE87" s="242">
        <v>3</v>
      </c>
      <c r="AI87" s="40" t="e">
        <f t="shared" si="37"/>
        <v>#REF!</v>
      </c>
    </row>
    <row r="88" spans="1:35" x14ac:dyDescent="0.2">
      <c r="A88" s="41" t="str">
        <f t="shared" si="25"/>
        <v>en chèque</v>
      </c>
      <c r="B88" s="41">
        <v>81</v>
      </c>
      <c r="C88" s="104" t="e">
        <f>#REF!</f>
        <v>#REF!</v>
      </c>
      <c r="D88" s="48" t="e">
        <f>#REF!</f>
        <v>#REF!</v>
      </c>
      <c r="E88" s="230">
        <v>81</v>
      </c>
      <c r="F88" s="47">
        <v>53</v>
      </c>
      <c r="G88" s="47">
        <v>50</v>
      </c>
      <c r="H88" s="47">
        <v>50</v>
      </c>
      <c r="I88" s="47"/>
      <c r="J88" s="47"/>
      <c r="K88" s="47"/>
      <c r="L88" s="47"/>
      <c r="M88" s="47"/>
      <c r="N88" s="47"/>
      <c r="O88" s="47"/>
      <c r="P88" s="47"/>
      <c r="Q88" s="47"/>
      <c r="R88" s="50">
        <f>SUM(Tableau1[[#This Row],[Colonne6]:[Colonne5]])</f>
        <v>153</v>
      </c>
      <c r="S88" s="45">
        <f t="shared" si="26"/>
        <v>3</v>
      </c>
      <c r="T88" s="45">
        <f t="shared" si="27"/>
        <v>3</v>
      </c>
      <c r="U88" s="102" t="e">
        <f t="shared" si="28"/>
        <v>#REF!</v>
      </c>
      <c r="V88" s="71" t="e">
        <f t="shared" si="29"/>
        <v>#REF!</v>
      </c>
      <c r="W88" s="91"/>
      <c r="X88" s="130">
        <f t="shared" si="30"/>
        <v>0</v>
      </c>
      <c r="Y88" s="131">
        <f t="shared" si="31"/>
        <v>0</v>
      </c>
      <c r="Z88" s="126">
        <f t="shared" si="32"/>
        <v>0</v>
      </c>
      <c r="AA88" s="136">
        <f t="shared" si="33"/>
        <v>0</v>
      </c>
      <c r="AB88" s="140">
        <f t="shared" si="34"/>
        <v>0</v>
      </c>
      <c r="AC88" s="143">
        <f t="shared" si="35"/>
        <v>0</v>
      </c>
      <c r="AD88" s="148">
        <f t="shared" si="36"/>
        <v>0</v>
      </c>
      <c r="AE88" s="242">
        <v>3</v>
      </c>
      <c r="AI88" s="40" t="e">
        <f t="shared" si="37"/>
        <v>#REF!</v>
      </c>
    </row>
    <row r="89" spans="1:35" x14ac:dyDescent="0.2">
      <c r="A89" s="41" t="str">
        <f t="shared" si="25"/>
        <v>en chèque</v>
      </c>
      <c r="B89" s="41">
        <v>82</v>
      </c>
      <c r="C89" s="104" t="e">
        <f>#REF!</f>
        <v>#REF!</v>
      </c>
      <c r="D89" s="48" t="e">
        <f>#REF!</f>
        <v>#REF!</v>
      </c>
      <c r="E89" s="230">
        <v>82</v>
      </c>
      <c r="F89" s="47">
        <v>100</v>
      </c>
      <c r="G89" s="47">
        <v>103</v>
      </c>
      <c r="H89" s="47">
        <v>100</v>
      </c>
      <c r="I89" s="47"/>
      <c r="J89" s="47"/>
      <c r="K89" s="47"/>
      <c r="L89" s="47"/>
      <c r="M89" s="47"/>
      <c r="N89" s="47"/>
      <c r="O89" s="47"/>
      <c r="P89" s="47"/>
      <c r="Q89" s="47"/>
      <c r="R89" s="50">
        <f>SUM(Tableau1[[#This Row],[Colonne6]:[Colonne5]])</f>
        <v>303</v>
      </c>
      <c r="S89" s="45">
        <f t="shared" si="26"/>
        <v>3</v>
      </c>
      <c r="T89" s="45">
        <f t="shared" si="27"/>
        <v>3</v>
      </c>
      <c r="U89" s="102" t="e">
        <f t="shared" si="28"/>
        <v>#REF!</v>
      </c>
      <c r="V89" s="71" t="e">
        <f t="shared" si="29"/>
        <v>#REF!</v>
      </c>
      <c r="W89" s="91"/>
      <c r="X89" s="130">
        <f t="shared" si="30"/>
        <v>0</v>
      </c>
      <c r="Y89" s="131">
        <f t="shared" si="31"/>
        <v>0</v>
      </c>
      <c r="Z89" s="126">
        <f t="shared" si="32"/>
        <v>0</v>
      </c>
      <c r="AA89" s="136">
        <f t="shared" si="33"/>
        <v>0</v>
      </c>
      <c r="AB89" s="140">
        <f t="shared" si="34"/>
        <v>0</v>
      </c>
      <c r="AC89" s="143">
        <f t="shared" si="35"/>
        <v>0</v>
      </c>
      <c r="AD89" s="148">
        <f t="shared" si="36"/>
        <v>0</v>
      </c>
      <c r="AE89" s="242">
        <v>3</v>
      </c>
      <c r="AI89" s="40" t="e">
        <f t="shared" si="37"/>
        <v>#REF!</v>
      </c>
    </row>
    <row r="90" spans="1:35" x14ac:dyDescent="0.2">
      <c r="A90" s="41" t="str">
        <f t="shared" si="25"/>
        <v>en chèque</v>
      </c>
      <c r="B90" s="41">
        <v>83</v>
      </c>
      <c r="C90" s="104" t="e">
        <f>#REF!</f>
        <v>#REF!</v>
      </c>
      <c r="D90" s="48" t="e">
        <f>#REF!</f>
        <v>#REF!</v>
      </c>
      <c r="E90" s="230">
        <v>83</v>
      </c>
      <c r="F90" s="47">
        <v>60</v>
      </c>
      <c r="G90" s="47">
        <v>63</v>
      </c>
      <c r="H90" s="47">
        <v>60</v>
      </c>
      <c r="I90" s="47"/>
      <c r="J90" s="47"/>
      <c r="K90" s="47"/>
      <c r="L90" s="47"/>
      <c r="M90" s="47"/>
      <c r="N90" s="47"/>
      <c r="O90" s="47"/>
      <c r="P90" s="47"/>
      <c r="Q90" s="47"/>
      <c r="R90" s="50">
        <f>SUM(Tableau1[[#This Row],[Colonne6]:[Colonne5]])</f>
        <v>183</v>
      </c>
      <c r="S90" s="45">
        <f t="shared" si="26"/>
        <v>3</v>
      </c>
      <c r="T90" s="45">
        <f t="shared" si="27"/>
        <v>3</v>
      </c>
      <c r="U90" s="102" t="e">
        <f t="shared" si="28"/>
        <v>#REF!</v>
      </c>
      <c r="V90" s="71" t="e">
        <f t="shared" si="29"/>
        <v>#REF!</v>
      </c>
      <c r="W90" s="91"/>
      <c r="X90" s="130">
        <f t="shared" si="30"/>
        <v>0</v>
      </c>
      <c r="Y90" s="131">
        <f t="shared" si="31"/>
        <v>0</v>
      </c>
      <c r="Z90" s="126">
        <f t="shared" si="32"/>
        <v>0</v>
      </c>
      <c r="AA90" s="136">
        <f t="shared" si="33"/>
        <v>0</v>
      </c>
      <c r="AB90" s="140">
        <f t="shared" si="34"/>
        <v>0</v>
      </c>
      <c r="AC90" s="143">
        <f t="shared" si="35"/>
        <v>0</v>
      </c>
      <c r="AD90" s="148">
        <f t="shared" si="36"/>
        <v>0</v>
      </c>
      <c r="AE90" s="242">
        <v>3</v>
      </c>
      <c r="AI90" s="40" t="e">
        <f t="shared" si="37"/>
        <v>#REF!</v>
      </c>
    </row>
    <row r="91" spans="1:35" x14ac:dyDescent="0.2">
      <c r="A91" s="41" t="str">
        <f t="shared" si="25"/>
        <v>en chèque</v>
      </c>
      <c r="B91" s="41">
        <v>84</v>
      </c>
      <c r="C91" s="104" t="e">
        <f>#REF!</f>
        <v>#REF!</v>
      </c>
      <c r="D91" s="48" t="e">
        <f>#REF!</f>
        <v>#REF!</v>
      </c>
      <c r="E91" s="230">
        <v>84</v>
      </c>
      <c r="F91" s="47">
        <v>203</v>
      </c>
      <c r="G91" s="47">
        <v>200</v>
      </c>
      <c r="H91" s="47">
        <v>200</v>
      </c>
      <c r="I91" s="47"/>
      <c r="J91" s="47"/>
      <c r="K91" s="47"/>
      <c r="L91" s="47"/>
      <c r="M91" s="47"/>
      <c r="N91" s="47"/>
      <c r="O91" s="47"/>
      <c r="P91" s="47"/>
      <c r="Q91" s="47"/>
      <c r="R91" s="50">
        <f>SUM(Tableau1[[#This Row],[Colonne6]:[Colonne5]])</f>
        <v>603</v>
      </c>
      <c r="S91" s="45">
        <f t="shared" si="26"/>
        <v>3</v>
      </c>
      <c r="T91" s="45">
        <f t="shared" si="27"/>
        <v>3</v>
      </c>
      <c r="U91" s="102" t="e">
        <f t="shared" si="28"/>
        <v>#REF!</v>
      </c>
      <c r="V91" s="71" t="e">
        <f t="shared" si="29"/>
        <v>#REF!</v>
      </c>
      <c r="W91" s="91"/>
      <c r="X91" s="130">
        <f t="shared" si="30"/>
        <v>0</v>
      </c>
      <c r="Y91" s="131">
        <f t="shared" si="31"/>
        <v>0</v>
      </c>
      <c r="Z91" s="126">
        <f t="shared" si="32"/>
        <v>0</v>
      </c>
      <c r="AA91" s="136">
        <f t="shared" si="33"/>
        <v>0</v>
      </c>
      <c r="AB91" s="140">
        <f t="shared" si="34"/>
        <v>0</v>
      </c>
      <c r="AC91" s="143">
        <f t="shared" si="35"/>
        <v>0</v>
      </c>
      <c r="AD91" s="148">
        <f t="shared" si="36"/>
        <v>0</v>
      </c>
      <c r="AE91" s="242">
        <v>3</v>
      </c>
      <c r="AI91" s="40" t="e">
        <f t="shared" si="37"/>
        <v>#REF!</v>
      </c>
    </row>
    <row r="92" spans="1:35" x14ac:dyDescent="0.2">
      <c r="A92" s="41" t="str">
        <f t="shared" si="25"/>
        <v>en chèque</v>
      </c>
      <c r="B92" s="41">
        <v>85</v>
      </c>
      <c r="C92" s="104" t="e">
        <f>#REF!</f>
        <v>#REF!</v>
      </c>
      <c r="D92" s="48" t="e">
        <f>#REF!</f>
        <v>#REF!</v>
      </c>
      <c r="E92" s="230">
        <v>85</v>
      </c>
      <c r="F92" s="47">
        <v>60</v>
      </c>
      <c r="G92" s="47">
        <v>63</v>
      </c>
      <c r="H92" s="47">
        <v>60</v>
      </c>
      <c r="I92" s="47"/>
      <c r="J92" s="47"/>
      <c r="K92" s="47"/>
      <c r="L92" s="47"/>
      <c r="M92" s="47"/>
      <c r="N92" s="47"/>
      <c r="O92" s="47"/>
      <c r="P92" s="47"/>
      <c r="Q92" s="47"/>
      <c r="R92" s="50">
        <f>SUM(Tableau1[[#This Row],[Colonne6]:[Colonne5]])</f>
        <v>183</v>
      </c>
      <c r="S92" s="45">
        <f t="shared" si="26"/>
        <v>3</v>
      </c>
      <c r="T92" s="45">
        <f t="shared" si="27"/>
        <v>3</v>
      </c>
      <c r="U92" s="102" t="e">
        <f t="shared" si="28"/>
        <v>#REF!</v>
      </c>
      <c r="V92" s="71" t="e">
        <f t="shared" si="29"/>
        <v>#REF!</v>
      </c>
      <c r="W92" s="91"/>
      <c r="X92" s="130">
        <f t="shared" si="30"/>
        <v>0</v>
      </c>
      <c r="Y92" s="131">
        <f t="shared" si="31"/>
        <v>0</v>
      </c>
      <c r="Z92" s="126">
        <f t="shared" si="32"/>
        <v>0</v>
      </c>
      <c r="AA92" s="136">
        <f t="shared" si="33"/>
        <v>0</v>
      </c>
      <c r="AB92" s="140">
        <f t="shared" si="34"/>
        <v>0</v>
      </c>
      <c r="AC92" s="143">
        <f t="shared" si="35"/>
        <v>0</v>
      </c>
      <c r="AD92" s="148">
        <f t="shared" si="36"/>
        <v>0</v>
      </c>
      <c r="AE92" s="242">
        <v>3</v>
      </c>
      <c r="AI92" s="40" t="e">
        <f t="shared" si="37"/>
        <v>#REF!</v>
      </c>
    </row>
    <row r="93" spans="1:35" x14ac:dyDescent="0.2">
      <c r="A93" s="41" t="str">
        <f t="shared" si="25"/>
        <v>en chèque</v>
      </c>
      <c r="B93" s="41">
        <v>86</v>
      </c>
      <c r="C93" s="104" t="e">
        <f>#REF!</f>
        <v>#REF!</v>
      </c>
      <c r="D93" s="48" t="e">
        <f>#REF!</f>
        <v>#REF!</v>
      </c>
      <c r="E93" s="230">
        <v>86</v>
      </c>
      <c r="F93" s="47">
        <v>23</v>
      </c>
      <c r="G93" s="47">
        <v>20</v>
      </c>
      <c r="H93" s="47">
        <v>20</v>
      </c>
      <c r="I93" s="47"/>
      <c r="J93" s="47"/>
      <c r="K93" s="47"/>
      <c r="L93" s="47"/>
      <c r="M93" s="47"/>
      <c r="N93" s="47"/>
      <c r="O93" s="47"/>
      <c r="P93" s="47"/>
      <c r="Q93" s="47"/>
      <c r="R93" s="50">
        <f>SUM(Tableau1[[#This Row],[Colonne6]:[Colonne5]])</f>
        <v>63</v>
      </c>
      <c r="S93" s="45">
        <f t="shared" si="26"/>
        <v>3</v>
      </c>
      <c r="T93" s="45">
        <f t="shared" si="27"/>
        <v>3</v>
      </c>
      <c r="U93" s="102" t="e">
        <f t="shared" si="28"/>
        <v>#REF!</v>
      </c>
      <c r="V93" s="71" t="e">
        <f t="shared" si="29"/>
        <v>#REF!</v>
      </c>
      <c r="W93" s="91"/>
      <c r="X93" s="130">
        <f t="shared" si="30"/>
        <v>0</v>
      </c>
      <c r="Y93" s="131">
        <f t="shared" si="31"/>
        <v>0</v>
      </c>
      <c r="Z93" s="126">
        <f t="shared" si="32"/>
        <v>0</v>
      </c>
      <c r="AA93" s="136">
        <f t="shared" si="33"/>
        <v>0</v>
      </c>
      <c r="AB93" s="140">
        <f t="shared" si="34"/>
        <v>0</v>
      </c>
      <c r="AC93" s="143">
        <f t="shared" si="35"/>
        <v>0</v>
      </c>
      <c r="AD93" s="148">
        <f t="shared" si="36"/>
        <v>0</v>
      </c>
      <c r="AE93" s="242">
        <v>3</v>
      </c>
      <c r="AI93" s="40" t="e">
        <f t="shared" si="37"/>
        <v>#REF!</v>
      </c>
    </row>
    <row r="94" spans="1:35" x14ac:dyDescent="0.2">
      <c r="A94" s="41" t="str">
        <f t="shared" si="25"/>
        <v>en chèque</v>
      </c>
      <c r="B94" s="41">
        <v>87</v>
      </c>
      <c r="C94" s="104" t="e">
        <f>#REF!</f>
        <v>#REF!</v>
      </c>
      <c r="D94" s="48" t="e">
        <f>#REF!</f>
        <v>#REF!</v>
      </c>
      <c r="E94" s="230">
        <v>87</v>
      </c>
      <c r="F94" s="47">
        <v>25</v>
      </c>
      <c r="G94" s="47">
        <v>28</v>
      </c>
      <c r="H94" s="47">
        <v>25</v>
      </c>
      <c r="I94" s="47"/>
      <c r="J94" s="47"/>
      <c r="K94" s="47"/>
      <c r="L94" s="47"/>
      <c r="M94" s="47"/>
      <c r="N94" s="47"/>
      <c r="O94" s="47"/>
      <c r="P94" s="47"/>
      <c r="Q94" s="47"/>
      <c r="R94" s="50">
        <f>SUM(Tableau1[[#This Row],[Colonne6]:[Colonne5]])</f>
        <v>78</v>
      </c>
      <c r="S94" s="45">
        <f t="shared" si="26"/>
        <v>3</v>
      </c>
      <c r="T94" s="45">
        <f t="shared" si="27"/>
        <v>3</v>
      </c>
      <c r="U94" s="102" t="e">
        <f t="shared" si="28"/>
        <v>#REF!</v>
      </c>
      <c r="V94" s="71" t="e">
        <f t="shared" si="29"/>
        <v>#REF!</v>
      </c>
      <c r="W94" s="91"/>
      <c r="X94" s="130">
        <f t="shared" si="30"/>
        <v>0</v>
      </c>
      <c r="Y94" s="131">
        <f t="shared" si="31"/>
        <v>0</v>
      </c>
      <c r="Z94" s="126">
        <f t="shared" si="32"/>
        <v>0</v>
      </c>
      <c r="AA94" s="136">
        <f t="shared" si="33"/>
        <v>0</v>
      </c>
      <c r="AB94" s="140">
        <f t="shared" si="34"/>
        <v>0</v>
      </c>
      <c r="AC94" s="143">
        <f t="shared" si="35"/>
        <v>0</v>
      </c>
      <c r="AD94" s="148">
        <f t="shared" si="36"/>
        <v>0</v>
      </c>
      <c r="AE94" s="242">
        <v>3</v>
      </c>
      <c r="AI94" s="40" t="e">
        <f t="shared" si="37"/>
        <v>#REF!</v>
      </c>
    </row>
    <row r="95" spans="1:35" x14ac:dyDescent="0.2">
      <c r="A95" s="41" t="str">
        <f t="shared" si="25"/>
        <v>en chèque</v>
      </c>
      <c r="B95" s="41">
        <v>88</v>
      </c>
      <c r="C95" s="104" t="e">
        <f>#REF!</f>
        <v>#REF!</v>
      </c>
      <c r="D95" s="48" t="e">
        <f>#REF!</f>
        <v>#REF!</v>
      </c>
      <c r="E95" s="230">
        <v>88</v>
      </c>
      <c r="F95" s="47">
        <v>53</v>
      </c>
      <c r="G95" s="47">
        <v>50</v>
      </c>
      <c r="H95" s="47">
        <v>50</v>
      </c>
      <c r="I95" s="47"/>
      <c r="J95" s="47"/>
      <c r="K95" s="47"/>
      <c r="L95" s="47"/>
      <c r="M95" s="47"/>
      <c r="N95" s="47"/>
      <c r="O95" s="47"/>
      <c r="P95" s="47"/>
      <c r="Q95" s="47"/>
      <c r="R95" s="50">
        <f>SUM(Tableau1[[#This Row],[Colonne6]:[Colonne5]])</f>
        <v>153</v>
      </c>
      <c r="S95" s="45">
        <f t="shared" si="26"/>
        <v>3</v>
      </c>
      <c r="T95" s="45">
        <f t="shared" si="27"/>
        <v>3</v>
      </c>
      <c r="U95" s="102" t="e">
        <f t="shared" si="28"/>
        <v>#REF!</v>
      </c>
      <c r="V95" s="71" t="e">
        <f t="shared" si="29"/>
        <v>#REF!</v>
      </c>
      <c r="W95" s="91"/>
      <c r="X95" s="130">
        <f t="shared" si="30"/>
        <v>0</v>
      </c>
      <c r="Y95" s="131">
        <f t="shared" si="31"/>
        <v>0</v>
      </c>
      <c r="Z95" s="126">
        <f t="shared" si="32"/>
        <v>0</v>
      </c>
      <c r="AA95" s="136">
        <f t="shared" si="33"/>
        <v>0</v>
      </c>
      <c r="AB95" s="140">
        <f t="shared" si="34"/>
        <v>0</v>
      </c>
      <c r="AC95" s="143">
        <f t="shared" si="35"/>
        <v>0</v>
      </c>
      <c r="AD95" s="148">
        <f t="shared" si="36"/>
        <v>0</v>
      </c>
      <c r="AE95" s="242">
        <v>3</v>
      </c>
      <c r="AI95" s="40" t="e">
        <f t="shared" si="37"/>
        <v>#REF!</v>
      </c>
    </row>
    <row r="96" spans="1:35" x14ac:dyDescent="0.2">
      <c r="A96" s="41" t="str">
        <f t="shared" si="25"/>
        <v>en chèque</v>
      </c>
      <c r="B96" s="41">
        <v>89</v>
      </c>
      <c r="C96" s="104" t="e">
        <f>#REF!</f>
        <v>#REF!</v>
      </c>
      <c r="D96" s="48" t="e">
        <f>#REF!</f>
        <v>#REF!</v>
      </c>
      <c r="E96" s="230">
        <v>89</v>
      </c>
      <c r="F96" s="47">
        <v>103</v>
      </c>
      <c r="G96" s="47">
        <v>100</v>
      </c>
      <c r="H96" s="47">
        <v>100</v>
      </c>
      <c r="I96" s="47"/>
      <c r="J96" s="47"/>
      <c r="K96" s="47"/>
      <c r="L96" s="47"/>
      <c r="M96" s="47"/>
      <c r="N96" s="47"/>
      <c r="O96" s="47"/>
      <c r="P96" s="47"/>
      <c r="Q96" s="47"/>
      <c r="R96" s="50">
        <f>SUM(Tableau1[[#This Row],[Colonne6]:[Colonne5]])</f>
        <v>303</v>
      </c>
      <c r="S96" s="45">
        <f t="shared" si="26"/>
        <v>3</v>
      </c>
      <c r="T96" s="45">
        <f t="shared" si="27"/>
        <v>3</v>
      </c>
      <c r="U96" s="102" t="e">
        <f t="shared" si="28"/>
        <v>#REF!</v>
      </c>
      <c r="V96" s="71" t="e">
        <f t="shared" si="29"/>
        <v>#REF!</v>
      </c>
      <c r="W96" s="91"/>
      <c r="X96" s="130">
        <f t="shared" si="30"/>
        <v>0</v>
      </c>
      <c r="Y96" s="131">
        <f t="shared" si="31"/>
        <v>0</v>
      </c>
      <c r="Z96" s="126">
        <f t="shared" si="32"/>
        <v>0</v>
      </c>
      <c r="AA96" s="136">
        <f t="shared" si="33"/>
        <v>0</v>
      </c>
      <c r="AB96" s="140">
        <f t="shared" si="34"/>
        <v>0</v>
      </c>
      <c r="AC96" s="143">
        <f t="shared" si="35"/>
        <v>0</v>
      </c>
      <c r="AD96" s="148">
        <f t="shared" si="36"/>
        <v>0</v>
      </c>
      <c r="AE96" s="242">
        <v>3</v>
      </c>
      <c r="AI96" s="40" t="e">
        <f t="shared" si="37"/>
        <v>#REF!</v>
      </c>
    </row>
    <row r="97" spans="1:35" x14ac:dyDescent="0.2">
      <c r="A97" s="41" t="str">
        <f t="shared" si="25"/>
        <v>en chèque</v>
      </c>
      <c r="B97" s="41">
        <v>90</v>
      </c>
      <c r="C97" s="104" t="e">
        <f>#REF!</f>
        <v>#REF!</v>
      </c>
      <c r="D97" s="48" t="e">
        <f>#REF!</f>
        <v>#REF!</v>
      </c>
      <c r="E97" s="230">
        <v>90</v>
      </c>
      <c r="F97" s="47">
        <v>53</v>
      </c>
      <c r="G97" s="47">
        <v>100</v>
      </c>
      <c r="H97" s="47">
        <v>100</v>
      </c>
      <c r="I97" s="47"/>
      <c r="J97" s="47"/>
      <c r="K97" s="47"/>
      <c r="L97" s="47"/>
      <c r="M97" s="47"/>
      <c r="N97" s="47"/>
      <c r="O97" s="47"/>
      <c r="P97" s="47"/>
      <c r="Q97" s="47"/>
      <c r="R97" s="50">
        <f>SUM(Tableau1[[#This Row],[Colonne6]:[Colonne5]])</f>
        <v>253</v>
      </c>
      <c r="S97" s="45">
        <f t="shared" si="26"/>
        <v>3</v>
      </c>
      <c r="T97" s="45">
        <f t="shared" si="27"/>
        <v>3</v>
      </c>
      <c r="U97" s="102" t="e">
        <f t="shared" si="28"/>
        <v>#REF!</v>
      </c>
      <c r="V97" s="71" t="e">
        <f t="shared" si="29"/>
        <v>#REF!</v>
      </c>
      <c r="W97" s="91"/>
      <c r="X97" s="130">
        <f t="shared" si="30"/>
        <v>0</v>
      </c>
      <c r="Y97" s="131">
        <f t="shared" si="31"/>
        <v>0</v>
      </c>
      <c r="Z97" s="126">
        <f t="shared" si="32"/>
        <v>0</v>
      </c>
      <c r="AA97" s="136">
        <f t="shared" si="33"/>
        <v>0</v>
      </c>
      <c r="AB97" s="140">
        <f t="shared" si="34"/>
        <v>0</v>
      </c>
      <c r="AC97" s="143">
        <f t="shared" si="35"/>
        <v>0</v>
      </c>
      <c r="AD97" s="148">
        <f t="shared" si="36"/>
        <v>0</v>
      </c>
      <c r="AE97" s="242">
        <v>3</v>
      </c>
      <c r="AI97" s="40" t="e">
        <f t="shared" si="37"/>
        <v>#REF!</v>
      </c>
    </row>
    <row r="98" spans="1:35" x14ac:dyDescent="0.2">
      <c r="A98" s="41" t="str">
        <f t="shared" si="25"/>
        <v>en chèque</v>
      </c>
      <c r="B98" s="41">
        <v>91</v>
      </c>
      <c r="C98" s="104" t="e">
        <f>#REF!</f>
        <v>#REF!</v>
      </c>
      <c r="D98" s="48" t="e">
        <f>#REF!</f>
        <v>#REF!</v>
      </c>
      <c r="E98" s="230">
        <v>91</v>
      </c>
      <c r="F98" s="47">
        <v>23</v>
      </c>
      <c r="G98" s="47"/>
      <c r="H98" s="47">
        <v>22</v>
      </c>
      <c r="I98" s="47"/>
      <c r="J98" s="47"/>
      <c r="K98" s="47"/>
      <c r="L98" s="47"/>
      <c r="M98" s="47"/>
      <c r="N98" s="47"/>
      <c r="O98" s="47"/>
      <c r="P98" s="47"/>
      <c r="Q98" s="47"/>
      <c r="R98" s="50">
        <f>SUM(Tableau1[[#This Row],[Colonne6]:[Colonne5]])</f>
        <v>45</v>
      </c>
      <c r="S98" s="45">
        <f t="shared" si="26"/>
        <v>3</v>
      </c>
      <c r="T98" s="45">
        <f t="shared" si="27"/>
        <v>2</v>
      </c>
      <c r="U98" s="102" t="e">
        <f t="shared" si="28"/>
        <v>#REF!</v>
      </c>
      <c r="V98" s="71" t="e">
        <f t="shared" si="29"/>
        <v>#REF!</v>
      </c>
      <c r="W98" s="91"/>
      <c r="X98" s="130">
        <f t="shared" si="30"/>
        <v>0</v>
      </c>
      <c r="Y98" s="131">
        <f t="shared" si="31"/>
        <v>0</v>
      </c>
      <c r="Z98" s="126">
        <f t="shared" si="32"/>
        <v>0</v>
      </c>
      <c r="AA98" s="136">
        <f t="shared" si="33"/>
        <v>0</v>
      </c>
      <c r="AB98" s="140">
        <f t="shared" si="34"/>
        <v>0</v>
      </c>
      <c r="AC98" s="143">
        <f t="shared" si="35"/>
        <v>0</v>
      </c>
      <c r="AD98" s="148">
        <f t="shared" si="36"/>
        <v>0</v>
      </c>
      <c r="AE98" s="242">
        <v>3</v>
      </c>
      <c r="AI98" s="40" t="e">
        <f t="shared" si="37"/>
        <v>#REF!</v>
      </c>
    </row>
    <row r="99" spans="1:35" x14ac:dyDescent="0.2">
      <c r="A99" s="41" t="str">
        <f t="shared" si="25"/>
        <v>en chèque</v>
      </c>
      <c r="B99" s="41">
        <v>92</v>
      </c>
      <c r="C99" s="104" t="e">
        <f>#REF!</f>
        <v>#REF!</v>
      </c>
      <c r="D99" s="48" t="e">
        <f>#REF!</f>
        <v>#REF!</v>
      </c>
      <c r="E99" s="230">
        <v>92</v>
      </c>
      <c r="F99" s="47">
        <v>43</v>
      </c>
      <c r="G99" s="47">
        <v>40</v>
      </c>
      <c r="H99" s="47">
        <v>40</v>
      </c>
      <c r="I99" s="47"/>
      <c r="J99" s="47"/>
      <c r="K99" s="47"/>
      <c r="L99" s="47"/>
      <c r="M99" s="47"/>
      <c r="N99" s="47"/>
      <c r="O99" s="47"/>
      <c r="P99" s="47"/>
      <c r="Q99" s="47"/>
      <c r="R99" s="50">
        <f>SUM(Tableau1[[#This Row],[Colonne6]:[Colonne5]])</f>
        <v>123</v>
      </c>
      <c r="S99" s="45">
        <f t="shared" si="26"/>
        <v>3</v>
      </c>
      <c r="T99" s="45">
        <f t="shared" si="27"/>
        <v>3</v>
      </c>
      <c r="U99" s="102" t="e">
        <f t="shared" si="28"/>
        <v>#REF!</v>
      </c>
      <c r="V99" s="71" t="e">
        <f t="shared" si="29"/>
        <v>#REF!</v>
      </c>
      <c r="W99" s="91"/>
      <c r="X99" s="130">
        <f t="shared" si="30"/>
        <v>0</v>
      </c>
      <c r="Y99" s="131">
        <f t="shared" si="31"/>
        <v>0</v>
      </c>
      <c r="Z99" s="126">
        <f t="shared" si="32"/>
        <v>0</v>
      </c>
      <c r="AA99" s="136">
        <f t="shared" si="33"/>
        <v>0</v>
      </c>
      <c r="AB99" s="140">
        <f t="shared" si="34"/>
        <v>0</v>
      </c>
      <c r="AC99" s="143">
        <f t="shared" si="35"/>
        <v>0</v>
      </c>
      <c r="AD99" s="148">
        <f t="shared" si="36"/>
        <v>0</v>
      </c>
      <c r="AE99" s="242">
        <v>3</v>
      </c>
      <c r="AI99" s="40" t="e">
        <f t="shared" si="37"/>
        <v>#REF!</v>
      </c>
    </row>
    <row r="100" spans="1:35" x14ac:dyDescent="0.2">
      <c r="A100" s="41" t="str">
        <f t="shared" si="25"/>
        <v>en chèque</v>
      </c>
      <c r="B100" s="41">
        <v>93</v>
      </c>
      <c r="C100" s="104" t="e">
        <f>#REF!</f>
        <v>#REF!</v>
      </c>
      <c r="D100" s="48" t="e">
        <f>#REF!</f>
        <v>#REF!</v>
      </c>
      <c r="E100" s="230">
        <v>93</v>
      </c>
      <c r="F100" s="47">
        <v>40</v>
      </c>
      <c r="G100" s="47">
        <v>40</v>
      </c>
      <c r="H100" s="47">
        <v>40</v>
      </c>
      <c r="I100" s="47"/>
      <c r="J100" s="47"/>
      <c r="K100" s="47"/>
      <c r="L100" s="47"/>
      <c r="M100" s="47"/>
      <c r="N100" s="47"/>
      <c r="O100" s="47"/>
      <c r="P100" s="47"/>
      <c r="Q100" s="47"/>
      <c r="R100" s="50">
        <f>SUM(Tableau1[[#This Row],[Colonne6]:[Colonne5]])</f>
        <v>120</v>
      </c>
      <c r="S100" s="45">
        <f t="shared" si="26"/>
        <v>3</v>
      </c>
      <c r="T100" s="45">
        <f t="shared" si="27"/>
        <v>3</v>
      </c>
      <c r="U100" s="102" t="e">
        <f t="shared" si="28"/>
        <v>#REF!</v>
      </c>
      <c r="V100" s="71" t="e">
        <f t="shared" si="29"/>
        <v>#REF!</v>
      </c>
      <c r="W100" s="91"/>
      <c r="X100" s="130">
        <f t="shared" si="30"/>
        <v>0</v>
      </c>
      <c r="Y100" s="131">
        <f t="shared" si="31"/>
        <v>0</v>
      </c>
      <c r="Z100" s="126">
        <f t="shared" si="32"/>
        <v>0</v>
      </c>
      <c r="AA100" s="136">
        <f t="shared" si="33"/>
        <v>0</v>
      </c>
      <c r="AB100" s="140">
        <f t="shared" si="34"/>
        <v>0</v>
      </c>
      <c r="AC100" s="143">
        <f t="shared" si="35"/>
        <v>0</v>
      </c>
      <c r="AD100" s="148">
        <f t="shared" si="36"/>
        <v>0</v>
      </c>
      <c r="AE100" s="242">
        <v>3</v>
      </c>
      <c r="AI100" s="40" t="e">
        <f t="shared" si="37"/>
        <v>#REF!</v>
      </c>
    </row>
    <row r="101" spans="1:35" x14ac:dyDescent="0.2">
      <c r="A101" s="41" t="str">
        <f t="shared" si="25"/>
        <v>en chèque</v>
      </c>
      <c r="B101" s="41">
        <v>94</v>
      </c>
      <c r="C101" s="104" t="e">
        <f>#REF!</f>
        <v>#REF!</v>
      </c>
      <c r="D101" s="48" t="e">
        <f>#REF!</f>
        <v>#REF!</v>
      </c>
      <c r="E101" s="230">
        <v>94</v>
      </c>
      <c r="F101" s="47">
        <v>123</v>
      </c>
      <c r="G101" s="47">
        <v>120</v>
      </c>
      <c r="H101" s="47">
        <v>120</v>
      </c>
      <c r="I101" s="47"/>
      <c r="J101" s="47"/>
      <c r="K101" s="47"/>
      <c r="L101" s="47"/>
      <c r="M101" s="47"/>
      <c r="N101" s="47"/>
      <c r="O101" s="47"/>
      <c r="P101" s="47"/>
      <c r="Q101" s="47"/>
      <c r="R101" s="50">
        <f>SUM(Tableau1[[#This Row],[Colonne6]:[Colonne5]])</f>
        <v>363</v>
      </c>
      <c r="S101" s="45">
        <f t="shared" si="26"/>
        <v>3</v>
      </c>
      <c r="T101" s="45">
        <f t="shared" si="27"/>
        <v>3</v>
      </c>
      <c r="U101" s="102" t="e">
        <f t="shared" si="28"/>
        <v>#REF!</v>
      </c>
      <c r="V101" s="71" t="e">
        <f t="shared" si="29"/>
        <v>#REF!</v>
      </c>
      <c r="W101" s="91"/>
      <c r="X101" s="130">
        <f t="shared" si="30"/>
        <v>0</v>
      </c>
      <c r="Y101" s="131">
        <f t="shared" si="31"/>
        <v>0</v>
      </c>
      <c r="Z101" s="126">
        <f t="shared" si="32"/>
        <v>0</v>
      </c>
      <c r="AA101" s="136">
        <f t="shared" si="33"/>
        <v>0</v>
      </c>
      <c r="AB101" s="140">
        <f t="shared" si="34"/>
        <v>0</v>
      </c>
      <c r="AC101" s="143">
        <f t="shared" si="35"/>
        <v>0</v>
      </c>
      <c r="AD101" s="148">
        <f t="shared" si="36"/>
        <v>0</v>
      </c>
      <c r="AE101" s="242">
        <v>3</v>
      </c>
      <c r="AI101" s="40" t="e">
        <f t="shared" si="37"/>
        <v>#REF!</v>
      </c>
    </row>
    <row r="102" spans="1:35" x14ac:dyDescent="0.2">
      <c r="A102" s="41" t="str">
        <f t="shared" si="25"/>
        <v>en chèque</v>
      </c>
      <c r="B102" s="41">
        <v>95</v>
      </c>
      <c r="C102" s="104" t="e">
        <f>#REF!</f>
        <v>#REF!</v>
      </c>
      <c r="D102" s="48" t="e">
        <f>#REF!</f>
        <v>#REF!</v>
      </c>
      <c r="E102" s="230">
        <v>95</v>
      </c>
      <c r="F102" s="47">
        <v>48</v>
      </c>
      <c r="G102" s="47">
        <v>45</v>
      </c>
      <c r="H102" s="47">
        <v>45</v>
      </c>
      <c r="I102" s="47"/>
      <c r="J102" s="47"/>
      <c r="K102" s="47"/>
      <c r="L102" s="47"/>
      <c r="M102" s="47"/>
      <c r="N102" s="47"/>
      <c r="O102" s="47"/>
      <c r="P102" s="47"/>
      <c r="Q102" s="47"/>
      <c r="R102" s="50">
        <f>SUM(Tableau1[[#This Row],[Colonne6]:[Colonne5]])</f>
        <v>138</v>
      </c>
      <c r="S102" s="45">
        <f t="shared" si="26"/>
        <v>3</v>
      </c>
      <c r="T102" s="45">
        <f t="shared" si="27"/>
        <v>3</v>
      </c>
      <c r="U102" s="102" t="e">
        <f t="shared" si="28"/>
        <v>#REF!</v>
      </c>
      <c r="V102" s="71" t="e">
        <f t="shared" si="29"/>
        <v>#REF!</v>
      </c>
      <c r="W102" s="91"/>
      <c r="X102" s="130">
        <f t="shared" si="30"/>
        <v>0</v>
      </c>
      <c r="Y102" s="131">
        <f t="shared" si="31"/>
        <v>0</v>
      </c>
      <c r="Z102" s="126">
        <f t="shared" si="32"/>
        <v>0</v>
      </c>
      <c r="AA102" s="136">
        <f t="shared" si="33"/>
        <v>0</v>
      </c>
      <c r="AB102" s="140">
        <f t="shared" si="34"/>
        <v>0</v>
      </c>
      <c r="AC102" s="143">
        <f t="shared" si="35"/>
        <v>0</v>
      </c>
      <c r="AD102" s="148">
        <f t="shared" si="36"/>
        <v>0</v>
      </c>
      <c r="AE102" s="242">
        <v>3</v>
      </c>
      <c r="AI102" s="40" t="e">
        <f t="shared" si="37"/>
        <v>#REF!</v>
      </c>
    </row>
    <row r="103" spans="1:35" x14ac:dyDescent="0.2">
      <c r="A103" s="41" t="str">
        <f t="shared" si="25"/>
        <v>en chèque</v>
      </c>
      <c r="B103" s="41">
        <v>96</v>
      </c>
      <c r="C103" s="104" t="e">
        <f>#REF!</f>
        <v>#REF!</v>
      </c>
      <c r="D103" s="48" t="e">
        <f>#REF!</f>
        <v>#REF!</v>
      </c>
      <c r="E103" s="230">
        <v>96</v>
      </c>
      <c r="F103" s="47">
        <v>43</v>
      </c>
      <c r="G103" s="47">
        <v>40</v>
      </c>
      <c r="H103" s="47">
        <v>40</v>
      </c>
      <c r="I103" s="47"/>
      <c r="J103" s="47"/>
      <c r="K103" s="47"/>
      <c r="L103" s="47"/>
      <c r="M103" s="47"/>
      <c r="N103" s="47"/>
      <c r="O103" s="47"/>
      <c r="P103" s="47"/>
      <c r="Q103" s="47"/>
      <c r="R103" s="50">
        <f>SUM(Tableau1[[#This Row],[Colonne6]:[Colonne5]])</f>
        <v>123</v>
      </c>
      <c r="S103" s="45">
        <f t="shared" si="26"/>
        <v>3</v>
      </c>
      <c r="T103" s="45">
        <f t="shared" si="27"/>
        <v>3</v>
      </c>
      <c r="U103" s="102" t="e">
        <f t="shared" si="28"/>
        <v>#REF!</v>
      </c>
      <c r="V103" s="71" t="e">
        <f t="shared" si="29"/>
        <v>#REF!</v>
      </c>
      <c r="W103" s="91"/>
      <c r="X103" s="130">
        <f t="shared" si="30"/>
        <v>0</v>
      </c>
      <c r="Y103" s="131">
        <f t="shared" si="31"/>
        <v>0</v>
      </c>
      <c r="Z103" s="126">
        <f t="shared" si="32"/>
        <v>0</v>
      </c>
      <c r="AA103" s="136">
        <f t="shared" si="33"/>
        <v>0</v>
      </c>
      <c r="AB103" s="140">
        <f t="shared" si="34"/>
        <v>0</v>
      </c>
      <c r="AC103" s="143">
        <f t="shared" si="35"/>
        <v>0</v>
      </c>
      <c r="AD103" s="148">
        <f t="shared" si="36"/>
        <v>0</v>
      </c>
      <c r="AE103" s="242">
        <v>3</v>
      </c>
      <c r="AI103" s="40" t="e">
        <f t="shared" si="37"/>
        <v>#REF!</v>
      </c>
    </row>
    <row r="104" spans="1:35" x14ac:dyDescent="0.2">
      <c r="A104" s="41" t="str">
        <f t="shared" si="25"/>
        <v>en chèque</v>
      </c>
      <c r="B104" s="41">
        <v>97</v>
      </c>
      <c r="C104" s="104" t="e">
        <f>#REF!</f>
        <v>#REF!</v>
      </c>
      <c r="D104" s="48" t="e">
        <f>#REF!</f>
        <v>#REF!</v>
      </c>
      <c r="E104" s="230">
        <v>97</v>
      </c>
      <c r="F104" s="47">
        <v>63</v>
      </c>
      <c r="G104" s="47">
        <v>60</v>
      </c>
      <c r="H104" s="47">
        <v>60</v>
      </c>
      <c r="I104" s="47"/>
      <c r="J104" s="47"/>
      <c r="K104" s="47"/>
      <c r="L104" s="47"/>
      <c r="M104" s="47"/>
      <c r="N104" s="47"/>
      <c r="O104" s="47"/>
      <c r="P104" s="47"/>
      <c r="Q104" s="47"/>
      <c r="R104" s="50">
        <f>SUM(Tableau1[[#This Row],[Colonne6]:[Colonne5]])</f>
        <v>183</v>
      </c>
      <c r="S104" s="45">
        <f t="shared" si="26"/>
        <v>3</v>
      </c>
      <c r="T104" s="45">
        <f t="shared" si="27"/>
        <v>3</v>
      </c>
      <c r="U104" s="102" t="e">
        <f t="shared" si="28"/>
        <v>#REF!</v>
      </c>
      <c r="V104" s="71" t="e">
        <f t="shared" si="29"/>
        <v>#REF!</v>
      </c>
      <c r="W104" s="91"/>
      <c r="X104" s="130">
        <f t="shared" si="30"/>
        <v>0</v>
      </c>
      <c r="Y104" s="131">
        <f t="shared" si="31"/>
        <v>0</v>
      </c>
      <c r="Z104" s="126">
        <f t="shared" si="32"/>
        <v>0</v>
      </c>
      <c r="AA104" s="136">
        <f t="shared" si="33"/>
        <v>0</v>
      </c>
      <c r="AB104" s="140">
        <f t="shared" si="34"/>
        <v>0</v>
      </c>
      <c r="AC104" s="143">
        <f t="shared" si="35"/>
        <v>0</v>
      </c>
      <c r="AD104" s="148">
        <f t="shared" si="36"/>
        <v>0</v>
      </c>
      <c r="AE104" s="242">
        <v>3</v>
      </c>
      <c r="AI104" s="40" t="e">
        <f t="shared" si="37"/>
        <v>#REF!</v>
      </c>
    </row>
    <row r="105" spans="1:35" x14ac:dyDescent="0.2">
      <c r="A105" s="41" t="str">
        <f t="shared" si="25"/>
        <v>en chèque</v>
      </c>
      <c r="B105" s="41">
        <v>98</v>
      </c>
      <c r="C105" s="104" t="e">
        <f>#REF!</f>
        <v>#REF!</v>
      </c>
      <c r="D105" s="48" t="e">
        <f>#REF!</f>
        <v>#REF!</v>
      </c>
      <c r="E105" s="230">
        <v>98</v>
      </c>
      <c r="F105" s="47">
        <v>100</v>
      </c>
      <c r="G105" s="47" t="s">
        <v>163</v>
      </c>
      <c r="H105" s="47">
        <v>100</v>
      </c>
      <c r="I105" s="47"/>
      <c r="J105" s="47"/>
      <c r="K105" s="47"/>
      <c r="L105" s="47"/>
      <c r="M105" s="47"/>
      <c r="N105" s="47"/>
      <c r="O105" s="47"/>
      <c r="P105" s="47"/>
      <c r="Q105" s="47"/>
      <c r="R105" s="50">
        <f>SUM(Tableau1[[#This Row],[Colonne6]:[Colonne5]])</f>
        <v>200</v>
      </c>
      <c r="S105" s="45">
        <f t="shared" si="26"/>
        <v>3</v>
      </c>
      <c r="T105" s="45">
        <f t="shared" si="27"/>
        <v>3</v>
      </c>
      <c r="U105" s="102" t="e">
        <f t="shared" si="28"/>
        <v>#REF!</v>
      </c>
      <c r="V105" s="71" t="e">
        <f t="shared" si="29"/>
        <v>#REF!</v>
      </c>
      <c r="W105" s="91"/>
      <c r="X105" s="130">
        <f t="shared" si="30"/>
        <v>0</v>
      </c>
      <c r="Y105" s="131">
        <f t="shared" si="31"/>
        <v>0</v>
      </c>
      <c r="Z105" s="126">
        <f t="shared" si="32"/>
        <v>0</v>
      </c>
      <c r="AA105" s="136">
        <f t="shared" si="33"/>
        <v>0</v>
      </c>
      <c r="AB105" s="140">
        <f t="shared" si="34"/>
        <v>0</v>
      </c>
      <c r="AC105" s="143">
        <f t="shared" si="35"/>
        <v>0</v>
      </c>
      <c r="AD105" s="148">
        <f t="shared" si="36"/>
        <v>0</v>
      </c>
      <c r="AE105" s="242">
        <v>3</v>
      </c>
      <c r="AI105" s="40" t="e">
        <f t="shared" si="37"/>
        <v>#REF!</v>
      </c>
    </row>
    <row r="106" spans="1:35" x14ac:dyDescent="0.2">
      <c r="A106" s="41" t="str">
        <f t="shared" si="25"/>
        <v>en chèque</v>
      </c>
      <c r="B106" s="41">
        <v>99</v>
      </c>
      <c r="C106" s="104" t="e">
        <f>#REF!</f>
        <v>#REF!</v>
      </c>
      <c r="D106" s="48" t="e">
        <f>#REF!</f>
        <v>#REF!</v>
      </c>
      <c r="E106" s="230">
        <v>99</v>
      </c>
      <c r="F106" s="47">
        <v>48</v>
      </c>
      <c r="G106" s="47">
        <v>45</v>
      </c>
      <c r="H106" s="47">
        <v>45</v>
      </c>
      <c r="I106" s="47"/>
      <c r="J106" s="47"/>
      <c r="K106" s="47"/>
      <c r="L106" s="47"/>
      <c r="M106" s="47"/>
      <c r="N106" s="47"/>
      <c r="O106" s="47"/>
      <c r="P106" s="47"/>
      <c r="Q106" s="47"/>
      <c r="R106" s="50">
        <f>SUM(Tableau1[[#This Row],[Colonne6]:[Colonne5]])</f>
        <v>138</v>
      </c>
      <c r="S106" s="45">
        <f t="shared" si="26"/>
        <v>3</v>
      </c>
      <c r="T106" s="45">
        <f t="shared" si="27"/>
        <v>3</v>
      </c>
      <c r="U106" s="102" t="e">
        <f t="shared" si="28"/>
        <v>#REF!</v>
      </c>
      <c r="V106" s="71" t="e">
        <f t="shared" si="29"/>
        <v>#REF!</v>
      </c>
      <c r="W106" s="91"/>
      <c r="X106" s="130">
        <f t="shared" si="30"/>
        <v>0</v>
      </c>
      <c r="Y106" s="131">
        <f t="shared" si="31"/>
        <v>0</v>
      </c>
      <c r="Z106" s="126">
        <f t="shared" si="32"/>
        <v>0</v>
      </c>
      <c r="AA106" s="136">
        <f t="shared" si="33"/>
        <v>0</v>
      </c>
      <c r="AB106" s="140">
        <f t="shared" si="34"/>
        <v>0</v>
      </c>
      <c r="AC106" s="143">
        <f t="shared" si="35"/>
        <v>0</v>
      </c>
      <c r="AD106" s="148">
        <f t="shared" si="36"/>
        <v>0</v>
      </c>
      <c r="AE106" s="242">
        <v>3</v>
      </c>
      <c r="AI106" s="40" t="e">
        <f t="shared" si="37"/>
        <v>#REF!</v>
      </c>
    </row>
    <row r="107" spans="1:35" x14ac:dyDescent="0.2">
      <c r="A107" s="41" t="str">
        <f t="shared" si="25"/>
        <v>en chèque</v>
      </c>
      <c r="B107" s="41">
        <v>100</v>
      </c>
      <c r="C107" s="104" t="e">
        <f>#REF!</f>
        <v>#REF!</v>
      </c>
      <c r="D107" s="48" t="e">
        <f>#REF!</f>
        <v>#REF!</v>
      </c>
      <c r="E107" s="230">
        <v>100</v>
      </c>
      <c r="F107" s="47">
        <v>50</v>
      </c>
      <c r="G107" s="47">
        <v>50</v>
      </c>
      <c r="H107" s="47">
        <v>50</v>
      </c>
      <c r="I107" s="47"/>
      <c r="J107" s="47"/>
      <c r="K107" s="47"/>
      <c r="L107" s="47"/>
      <c r="M107" s="47"/>
      <c r="N107" s="47"/>
      <c r="O107" s="47"/>
      <c r="P107" s="47"/>
      <c r="Q107" s="47"/>
      <c r="R107" s="50">
        <f>SUM(Tableau1[[#This Row],[Colonne6]:[Colonne5]])</f>
        <v>150</v>
      </c>
      <c r="S107" s="45">
        <f t="shared" si="26"/>
        <v>3</v>
      </c>
      <c r="T107" s="45">
        <f t="shared" si="27"/>
        <v>3</v>
      </c>
      <c r="U107" s="102" t="e">
        <f t="shared" si="28"/>
        <v>#REF!</v>
      </c>
      <c r="V107" s="71" t="e">
        <f t="shared" si="29"/>
        <v>#REF!</v>
      </c>
      <c r="W107" s="91"/>
      <c r="X107" s="130">
        <f t="shared" si="30"/>
        <v>0</v>
      </c>
      <c r="Y107" s="131">
        <f t="shared" si="31"/>
        <v>0</v>
      </c>
      <c r="Z107" s="126">
        <f t="shared" si="32"/>
        <v>0</v>
      </c>
      <c r="AA107" s="136">
        <f t="shared" si="33"/>
        <v>0</v>
      </c>
      <c r="AB107" s="140">
        <f t="shared" si="34"/>
        <v>0</v>
      </c>
      <c r="AC107" s="143">
        <f t="shared" si="35"/>
        <v>0</v>
      </c>
      <c r="AD107" s="148">
        <f t="shared" si="36"/>
        <v>0</v>
      </c>
      <c r="AE107" s="242">
        <v>3</v>
      </c>
      <c r="AF107" s="68"/>
      <c r="AI107" s="40" t="e">
        <f t="shared" si="37"/>
        <v>#REF!</v>
      </c>
    </row>
    <row r="108" spans="1:35" x14ac:dyDescent="0.2">
      <c r="A108" s="41" t="str">
        <f t="shared" si="25"/>
        <v>en chèque</v>
      </c>
      <c r="B108" s="41">
        <v>101</v>
      </c>
      <c r="C108" s="104" t="e">
        <f>#REF!</f>
        <v>#REF!</v>
      </c>
      <c r="D108" s="48" t="e">
        <f>#REF!</f>
        <v>#REF!</v>
      </c>
      <c r="E108" s="230">
        <v>101</v>
      </c>
      <c r="F108" s="47">
        <v>50</v>
      </c>
      <c r="G108" s="47">
        <v>78</v>
      </c>
      <c r="H108" s="47">
        <v>75</v>
      </c>
      <c r="I108" s="47"/>
      <c r="J108" s="47"/>
      <c r="K108" s="47"/>
      <c r="L108" s="47"/>
      <c r="M108" s="47"/>
      <c r="N108" s="47"/>
      <c r="O108" s="47"/>
      <c r="P108" s="47"/>
      <c r="Q108" s="47"/>
      <c r="R108" s="50">
        <f>SUM(Tableau1[[#This Row],[Colonne6]:[Colonne5]])</f>
        <v>203</v>
      </c>
      <c r="S108" s="45">
        <f t="shared" si="26"/>
        <v>3</v>
      </c>
      <c r="T108" s="45">
        <f t="shared" si="27"/>
        <v>3</v>
      </c>
      <c r="U108" s="102" t="e">
        <f t="shared" si="28"/>
        <v>#REF!</v>
      </c>
      <c r="V108" s="71" t="e">
        <f t="shared" si="29"/>
        <v>#REF!</v>
      </c>
      <c r="W108" s="91"/>
      <c r="X108" s="130">
        <f t="shared" si="30"/>
        <v>0</v>
      </c>
      <c r="Y108" s="131">
        <f t="shared" si="31"/>
        <v>0</v>
      </c>
      <c r="Z108" s="126">
        <f t="shared" si="32"/>
        <v>0</v>
      </c>
      <c r="AA108" s="136">
        <f t="shared" si="33"/>
        <v>0</v>
      </c>
      <c r="AB108" s="140">
        <f t="shared" si="34"/>
        <v>0</v>
      </c>
      <c r="AC108" s="143">
        <f t="shared" si="35"/>
        <v>0</v>
      </c>
      <c r="AD108" s="148">
        <f t="shared" si="36"/>
        <v>0</v>
      </c>
      <c r="AE108" s="242">
        <v>3</v>
      </c>
      <c r="AI108" s="40" t="e">
        <f t="shared" si="37"/>
        <v>#REF!</v>
      </c>
    </row>
    <row r="109" spans="1:35" x14ac:dyDescent="0.2">
      <c r="A109" s="41" t="str">
        <f t="shared" si="25"/>
        <v>en chèque</v>
      </c>
      <c r="B109" s="41">
        <v>102</v>
      </c>
      <c r="C109" s="104" t="e">
        <f>#REF!</f>
        <v>#REF!</v>
      </c>
      <c r="D109" s="48" t="e">
        <f>#REF!</f>
        <v>#REF!</v>
      </c>
      <c r="E109" s="230">
        <v>102</v>
      </c>
      <c r="F109" s="47">
        <v>53</v>
      </c>
      <c r="G109" s="47">
        <v>50</v>
      </c>
      <c r="H109" s="47">
        <v>50</v>
      </c>
      <c r="I109" s="47"/>
      <c r="J109" s="47"/>
      <c r="K109" s="47"/>
      <c r="L109" s="47"/>
      <c r="M109" s="47"/>
      <c r="N109" s="47"/>
      <c r="O109" s="47"/>
      <c r="P109" s="47"/>
      <c r="Q109" s="47"/>
      <c r="R109" s="50">
        <f>SUM(Tableau1[[#This Row],[Colonne6]:[Colonne5]])</f>
        <v>153</v>
      </c>
      <c r="S109" s="45">
        <f t="shared" si="26"/>
        <v>3</v>
      </c>
      <c r="T109" s="45">
        <f t="shared" si="27"/>
        <v>3</v>
      </c>
      <c r="U109" s="102" t="e">
        <f t="shared" si="28"/>
        <v>#REF!</v>
      </c>
      <c r="V109" s="71" t="e">
        <f t="shared" si="29"/>
        <v>#REF!</v>
      </c>
      <c r="W109" s="91"/>
      <c r="X109" s="130">
        <f t="shared" si="30"/>
        <v>0</v>
      </c>
      <c r="Y109" s="131">
        <f t="shared" si="31"/>
        <v>0</v>
      </c>
      <c r="Z109" s="126">
        <f t="shared" si="32"/>
        <v>0</v>
      </c>
      <c r="AA109" s="136">
        <f t="shared" si="33"/>
        <v>0</v>
      </c>
      <c r="AB109" s="140">
        <f t="shared" si="34"/>
        <v>0</v>
      </c>
      <c r="AC109" s="143">
        <f t="shared" si="35"/>
        <v>0</v>
      </c>
      <c r="AD109" s="148">
        <f t="shared" si="36"/>
        <v>0</v>
      </c>
      <c r="AE109" s="242">
        <v>3</v>
      </c>
      <c r="AI109" s="40" t="e">
        <f t="shared" si="37"/>
        <v>#REF!</v>
      </c>
    </row>
    <row r="110" spans="1:35" x14ac:dyDescent="0.2">
      <c r="A110" s="41" t="str">
        <f t="shared" si="25"/>
        <v>en chèque</v>
      </c>
      <c r="B110" s="41">
        <v>103</v>
      </c>
      <c r="C110" s="104" t="e">
        <f>#REF!</f>
        <v>#REF!</v>
      </c>
      <c r="D110" s="48" t="e">
        <f>#REF!</f>
        <v>#REF!</v>
      </c>
      <c r="E110" s="230">
        <v>103</v>
      </c>
      <c r="F110" s="47">
        <v>83</v>
      </c>
      <c r="G110" s="47">
        <v>80</v>
      </c>
      <c r="H110" s="47">
        <v>80</v>
      </c>
      <c r="I110" s="47"/>
      <c r="J110" s="47"/>
      <c r="K110" s="47"/>
      <c r="L110" s="47"/>
      <c r="M110" s="47"/>
      <c r="N110" s="47"/>
      <c r="O110" s="47"/>
      <c r="P110" s="47"/>
      <c r="Q110" s="47"/>
      <c r="R110" s="50">
        <f>SUM(Tableau1[[#This Row],[Colonne6]:[Colonne5]])</f>
        <v>243</v>
      </c>
      <c r="S110" s="45">
        <f t="shared" si="26"/>
        <v>3</v>
      </c>
      <c r="T110" s="45">
        <f t="shared" si="27"/>
        <v>3</v>
      </c>
      <c r="U110" s="102" t="e">
        <f t="shared" si="28"/>
        <v>#REF!</v>
      </c>
      <c r="V110" s="71" t="e">
        <f t="shared" si="29"/>
        <v>#REF!</v>
      </c>
      <c r="W110" s="91"/>
      <c r="X110" s="130">
        <f t="shared" si="30"/>
        <v>0</v>
      </c>
      <c r="Y110" s="131">
        <f t="shared" si="31"/>
        <v>0</v>
      </c>
      <c r="Z110" s="126">
        <f t="shared" si="32"/>
        <v>0</v>
      </c>
      <c r="AA110" s="136">
        <f t="shared" si="33"/>
        <v>0</v>
      </c>
      <c r="AB110" s="140">
        <f t="shared" si="34"/>
        <v>0</v>
      </c>
      <c r="AC110" s="143">
        <f t="shared" si="35"/>
        <v>0</v>
      </c>
      <c r="AD110" s="148">
        <f t="shared" si="36"/>
        <v>0</v>
      </c>
      <c r="AE110" s="242">
        <v>3</v>
      </c>
      <c r="AI110" s="40" t="e">
        <f t="shared" si="37"/>
        <v>#REF!</v>
      </c>
    </row>
    <row r="111" spans="1:35" x14ac:dyDescent="0.2">
      <c r="A111" s="41" t="str">
        <f t="shared" si="25"/>
        <v>en chèque</v>
      </c>
      <c r="B111" s="41">
        <v>104</v>
      </c>
      <c r="C111" s="104" t="e">
        <f>#REF!</f>
        <v>#REF!</v>
      </c>
      <c r="D111" s="48" t="e">
        <f>#REF!</f>
        <v>#REF!</v>
      </c>
      <c r="E111" s="230">
        <v>104</v>
      </c>
      <c r="F111" s="47">
        <v>56</v>
      </c>
      <c r="G111" s="47">
        <v>50</v>
      </c>
      <c r="H111" s="47">
        <v>50</v>
      </c>
      <c r="I111" s="47"/>
      <c r="J111" s="47"/>
      <c r="K111" s="47"/>
      <c r="L111" s="47"/>
      <c r="M111" s="47"/>
      <c r="N111" s="47"/>
      <c r="O111" s="47"/>
      <c r="P111" s="47"/>
      <c r="Q111" s="47"/>
      <c r="R111" s="50">
        <f>SUM(Tableau1[[#This Row],[Colonne6]:[Colonne5]])</f>
        <v>156</v>
      </c>
      <c r="S111" s="45">
        <f t="shared" si="26"/>
        <v>3</v>
      </c>
      <c r="T111" s="45">
        <f t="shared" si="27"/>
        <v>3</v>
      </c>
      <c r="U111" s="102" t="e">
        <f t="shared" si="28"/>
        <v>#REF!</v>
      </c>
      <c r="V111" s="71" t="e">
        <f t="shared" si="29"/>
        <v>#REF!</v>
      </c>
      <c r="W111" s="91"/>
      <c r="X111" s="130">
        <f t="shared" si="30"/>
        <v>0</v>
      </c>
      <c r="Y111" s="131">
        <f t="shared" si="31"/>
        <v>0</v>
      </c>
      <c r="Z111" s="126">
        <f t="shared" si="32"/>
        <v>0</v>
      </c>
      <c r="AA111" s="136">
        <f t="shared" si="33"/>
        <v>0</v>
      </c>
      <c r="AB111" s="140">
        <f t="shared" si="34"/>
        <v>0</v>
      </c>
      <c r="AC111" s="143">
        <f t="shared" si="35"/>
        <v>0</v>
      </c>
      <c r="AD111" s="148">
        <f t="shared" si="36"/>
        <v>0</v>
      </c>
      <c r="AE111" s="242">
        <v>6</v>
      </c>
      <c r="AI111" s="40" t="e">
        <f t="shared" si="37"/>
        <v>#REF!</v>
      </c>
    </row>
    <row r="112" spans="1:35" x14ac:dyDescent="0.2">
      <c r="A112" s="41" t="str">
        <f t="shared" si="25"/>
        <v>en chèque</v>
      </c>
      <c r="B112" s="41">
        <v>105</v>
      </c>
      <c r="C112" s="104" t="e">
        <f>#REF!</f>
        <v>#REF!</v>
      </c>
      <c r="D112" s="48" t="e">
        <f>#REF!</f>
        <v>#REF!</v>
      </c>
      <c r="E112" s="230">
        <v>105</v>
      </c>
      <c r="F112" s="47">
        <v>23</v>
      </c>
      <c r="G112" s="47">
        <v>55</v>
      </c>
      <c r="H112" s="47" t="s">
        <v>163</v>
      </c>
      <c r="I112" s="47"/>
      <c r="J112" s="47"/>
      <c r="K112" s="47"/>
      <c r="L112" s="47"/>
      <c r="M112" s="47"/>
      <c r="N112" s="47"/>
      <c r="O112" s="47"/>
      <c r="P112" s="47"/>
      <c r="Q112" s="47"/>
      <c r="R112" s="50">
        <f>SUM(Tableau1[[#This Row],[Colonne6]:[Colonne5]])</f>
        <v>78</v>
      </c>
      <c r="S112" s="45">
        <f t="shared" si="26"/>
        <v>3</v>
      </c>
      <c r="T112" s="45">
        <f t="shared" si="27"/>
        <v>3</v>
      </c>
      <c r="U112" s="102" t="e">
        <f t="shared" si="28"/>
        <v>#REF!</v>
      </c>
      <c r="V112" s="71" t="e">
        <f t="shared" si="29"/>
        <v>#REF!</v>
      </c>
      <c r="W112" s="91"/>
      <c r="X112" s="130">
        <f t="shared" si="30"/>
        <v>0</v>
      </c>
      <c r="Y112" s="131">
        <f t="shared" si="31"/>
        <v>0</v>
      </c>
      <c r="Z112" s="126">
        <f t="shared" si="32"/>
        <v>0</v>
      </c>
      <c r="AA112" s="136">
        <f t="shared" si="33"/>
        <v>0</v>
      </c>
      <c r="AB112" s="140">
        <f t="shared" si="34"/>
        <v>0</v>
      </c>
      <c r="AC112" s="143">
        <f t="shared" si="35"/>
        <v>0</v>
      </c>
      <c r="AD112" s="148">
        <f t="shared" si="36"/>
        <v>0</v>
      </c>
      <c r="AE112" s="242">
        <v>3</v>
      </c>
      <c r="AI112" s="40" t="e">
        <f t="shared" si="37"/>
        <v>#REF!</v>
      </c>
    </row>
    <row r="113" spans="1:35" x14ac:dyDescent="0.2">
      <c r="A113" s="41" t="str">
        <f t="shared" si="25"/>
        <v>en chèque</v>
      </c>
      <c r="B113" s="41">
        <v>106</v>
      </c>
      <c r="C113" s="104" t="e">
        <f>#REF!</f>
        <v>#REF!</v>
      </c>
      <c r="D113" s="48" t="e">
        <f>#REF!</f>
        <v>#REF!</v>
      </c>
      <c r="E113" s="230">
        <v>106</v>
      </c>
      <c r="F113" s="47">
        <v>53</v>
      </c>
      <c r="G113" s="47">
        <v>50</v>
      </c>
      <c r="H113" s="47">
        <v>50</v>
      </c>
      <c r="I113" s="47"/>
      <c r="J113" s="47"/>
      <c r="K113" s="47"/>
      <c r="L113" s="47"/>
      <c r="M113" s="47"/>
      <c r="N113" s="47"/>
      <c r="O113" s="47"/>
      <c r="P113" s="47"/>
      <c r="Q113" s="47"/>
      <c r="R113" s="50">
        <f>SUM(Tableau1[[#This Row],[Colonne6]:[Colonne5]])</f>
        <v>153</v>
      </c>
      <c r="S113" s="45">
        <f t="shared" si="26"/>
        <v>3</v>
      </c>
      <c r="T113" s="45">
        <f t="shared" si="27"/>
        <v>3</v>
      </c>
      <c r="U113" s="102" t="e">
        <f t="shared" si="28"/>
        <v>#REF!</v>
      </c>
      <c r="V113" s="71" t="e">
        <f t="shared" si="29"/>
        <v>#REF!</v>
      </c>
      <c r="W113" s="91"/>
      <c r="X113" s="130">
        <f t="shared" si="30"/>
        <v>0</v>
      </c>
      <c r="Y113" s="131">
        <f t="shared" si="31"/>
        <v>0</v>
      </c>
      <c r="Z113" s="126">
        <f t="shared" si="32"/>
        <v>0</v>
      </c>
      <c r="AA113" s="136">
        <f t="shared" si="33"/>
        <v>0</v>
      </c>
      <c r="AB113" s="140">
        <f t="shared" si="34"/>
        <v>0</v>
      </c>
      <c r="AC113" s="143">
        <f t="shared" si="35"/>
        <v>0</v>
      </c>
      <c r="AD113" s="148">
        <f t="shared" si="36"/>
        <v>0</v>
      </c>
      <c r="AE113" s="242">
        <v>3</v>
      </c>
      <c r="AI113" s="40" t="e">
        <f t="shared" si="37"/>
        <v>#REF!</v>
      </c>
    </row>
    <row r="114" spans="1:35" x14ac:dyDescent="0.2">
      <c r="A114" s="41" t="str">
        <f t="shared" si="25"/>
        <v>en chèque</v>
      </c>
      <c r="B114" s="41">
        <v>107</v>
      </c>
      <c r="C114" s="104" t="e">
        <f>#REF!</f>
        <v>#REF!</v>
      </c>
      <c r="D114" s="48" t="e">
        <f>#REF!</f>
        <v>#REF!</v>
      </c>
      <c r="E114" s="230">
        <v>107</v>
      </c>
      <c r="F114" s="47">
        <v>53</v>
      </c>
      <c r="G114" s="47">
        <v>50</v>
      </c>
      <c r="H114" s="47">
        <v>50</v>
      </c>
      <c r="I114" s="47"/>
      <c r="J114" s="47"/>
      <c r="K114" s="47"/>
      <c r="L114" s="47"/>
      <c r="M114" s="47"/>
      <c r="N114" s="47"/>
      <c r="O114" s="47"/>
      <c r="P114" s="47"/>
      <c r="Q114" s="47"/>
      <c r="R114" s="50">
        <f>SUM(Tableau1[[#This Row],[Colonne6]:[Colonne5]])</f>
        <v>153</v>
      </c>
      <c r="S114" s="45">
        <f t="shared" si="26"/>
        <v>3</v>
      </c>
      <c r="T114" s="45">
        <f t="shared" si="27"/>
        <v>3</v>
      </c>
      <c r="U114" s="102" t="e">
        <f t="shared" si="28"/>
        <v>#REF!</v>
      </c>
      <c r="V114" s="71" t="e">
        <f t="shared" si="29"/>
        <v>#REF!</v>
      </c>
      <c r="W114" s="91"/>
      <c r="X114" s="130">
        <f t="shared" si="30"/>
        <v>0</v>
      </c>
      <c r="Y114" s="131">
        <f t="shared" si="31"/>
        <v>0</v>
      </c>
      <c r="Z114" s="126">
        <f t="shared" si="32"/>
        <v>0</v>
      </c>
      <c r="AA114" s="136">
        <f t="shared" si="33"/>
        <v>0</v>
      </c>
      <c r="AB114" s="140">
        <f t="shared" si="34"/>
        <v>0</v>
      </c>
      <c r="AC114" s="143">
        <f t="shared" si="35"/>
        <v>0</v>
      </c>
      <c r="AD114" s="148">
        <f t="shared" si="36"/>
        <v>0</v>
      </c>
      <c r="AE114" s="242">
        <v>3</v>
      </c>
      <c r="AI114" s="40" t="e">
        <f t="shared" si="37"/>
        <v>#REF!</v>
      </c>
    </row>
    <row r="115" spans="1:35" x14ac:dyDescent="0.2">
      <c r="A115" s="41" t="str">
        <f t="shared" si="25"/>
        <v>en chèque</v>
      </c>
      <c r="B115" s="41">
        <v>108</v>
      </c>
      <c r="C115" s="104" t="e">
        <f>#REF!</f>
        <v>#REF!</v>
      </c>
      <c r="D115" s="48" t="e">
        <f>#REF!</f>
        <v>#REF!</v>
      </c>
      <c r="E115" s="230">
        <v>108</v>
      </c>
      <c r="F115" s="47">
        <v>25</v>
      </c>
      <c r="G115" s="47">
        <v>25</v>
      </c>
      <c r="H115" s="47">
        <v>25</v>
      </c>
      <c r="I115" s="47"/>
      <c r="J115" s="47"/>
      <c r="K115" s="47"/>
      <c r="L115" s="47"/>
      <c r="M115" s="47"/>
      <c r="N115" s="47"/>
      <c r="O115" s="47"/>
      <c r="P115" s="47"/>
      <c r="Q115" s="47"/>
      <c r="R115" s="50">
        <f>SUM(Tableau1[[#This Row],[Colonne6]:[Colonne5]])</f>
        <v>75</v>
      </c>
      <c r="S115" s="45">
        <f t="shared" si="26"/>
        <v>3</v>
      </c>
      <c r="T115" s="45">
        <f t="shared" si="27"/>
        <v>3</v>
      </c>
      <c r="U115" s="102" t="e">
        <f t="shared" si="28"/>
        <v>#REF!</v>
      </c>
      <c r="V115" s="71" t="e">
        <f t="shared" si="29"/>
        <v>#REF!</v>
      </c>
      <c r="W115" s="91"/>
      <c r="X115" s="130">
        <f t="shared" si="30"/>
        <v>0</v>
      </c>
      <c r="Y115" s="131">
        <f t="shared" si="31"/>
        <v>0</v>
      </c>
      <c r="Z115" s="126">
        <f t="shared" si="32"/>
        <v>0</v>
      </c>
      <c r="AA115" s="136">
        <f t="shared" si="33"/>
        <v>0</v>
      </c>
      <c r="AB115" s="140">
        <f t="shared" si="34"/>
        <v>0</v>
      </c>
      <c r="AC115" s="143">
        <f t="shared" si="35"/>
        <v>0</v>
      </c>
      <c r="AD115" s="148">
        <f t="shared" si="36"/>
        <v>0</v>
      </c>
      <c r="AE115" s="242">
        <v>3</v>
      </c>
      <c r="AI115" s="40" t="e">
        <f t="shared" si="37"/>
        <v>#REF!</v>
      </c>
    </row>
    <row r="116" spans="1:35" x14ac:dyDescent="0.2">
      <c r="A116" s="41" t="str">
        <f t="shared" si="25"/>
        <v>en chèque</v>
      </c>
      <c r="B116" s="41">
        <v>109</v>
      </c>
      <c r="C116" s="104" t="e">
        <f>#REF!</f>
        <v>#REF!</v>
      </c>
      <c r="D116" s="48" t="e">
        <f>#REF!</f>
        <v>#REF!</v>
      </c>
      <c r="E116" s="230">
        <v>109</v>
      </c>
      <c r="F116" s="47">
        <v>20</v>
      </c>
      <c r="G116" s="47">
        <v>20</v>
      </c>
      <c r="H116" s="47">
        <v>20</v>
      </c>
      <c r="I116" s="47"/>
      <c r="J116" s="47"/>
      <c r="K116" s="47"/>
      <c r="L116" s="47"/>
      <c r="M116" s="47"/>
      <c r="N116" s="47"/>
      <c r="O116" s="47"/>
      <c r="P116" s="47"/>
      <c r="Q116" s="47"/>
      <c r="R116" s="50">
        <f>SUM(Tableau1[[#This Row],[Colonne6]:[Colonne5]])</f>
        <v>60</v>
      </c>
      <c r="S116" s="45">
        <f t="shared" si="26"/>
        <v>3</v>
      </c>
      <c r="T116" s="45">
        <f t="shared" si="27"/>
        <v>3</v>
      </c>
      <c r="U116" s="102" t="e">
        <f t="shared" si="28"/>
        <v>#REF!</v>
      </c>
      <c r="V116" s="71" t="e">
        <f t="shared" si="29"/>
        <v>#REF!</v>
      </c>
      <c r="W116" s="91"/>
      <c r="X116" s="130">
        <f t="shared" si="30"/>
        <v>0</v>
      </c>
      <c r="Y116" s="131">
        <f t="shared" si="31"/>
        <v>0</v>
      </c>
      <c r="Z116" s="126">
        <f t="shared" si="32"/>
        <v>0</v>
      </c>
      <c r="AA116" s="136">
        <f t="shared" si="33"/>
        <v>0</v>
      </c>
      <c r="AB116" s="140">
        <f t="shared" si="34"/>
        <v>0</v>
      </c>
      <c r="AC116" s="143">
        <f t="shared" si="35"/>
        <v>0</v>
      </c>
      <c r="AD116" s="148">
        <f t="shared" si="36"/>
        <v>0</v>
      </c>
      <c r="AE116" s="242">
        <v>3</v>
      </c>
      <c r="AF116" s="68"/>
      <c r="AI116" s="40" t="e">
        <f t="shared" si="37"/>
        <v>#REF!</v>
      </c>
    </row>
    <row r="117" spans="1:35" x14ac:dyDescent="0.2">
      <c r="A117" s="41" t="str">
        <f t="shared" si="25"/>
        <v>en chèque</v>
      </c>
      <c r="B117" s="41">
        <v>110</v>
      </c>
      <c r="C117" s="104" t="e">
        <f>#REF!</f>
        <v>#REF!</v>
      </c>
      <c r="D117" s="48" t="e">
        <f>#REF!</f>
        <v>#REF!</v>
      </c>
      <c r="E117" s="230">
        <v>110</v>
      </c>
      <c r="F117" s="47">
        <v>25</v>
      </c>
      <c r="G117" s="47">
        <v>25</v>
      </c>
      <c r="H117" s="47">
        <v>25</v>
      </c>
      <c r="I117" s="47"/>
      <c r="J117" s="47"/>
      <c r="K117" s="47"/>
      <c r="L117" s="47"/>
      <c r="M117" s="47"/>
      <c r="N117" s="47"/>
      <c r="O117" s="47"/>
      <c r="P117" s="47"/>
      <c r="Q117" s="47"/>
      <c r="R117" s="50">
        <f>SUM(Tableau1[[#This Row],[Colonne6]:[Colonne5]])</f>
        <v>75</v>
      </c>
      <c r="S117" s="45">
        <f t="shared" si="26"/>
        <v>3</v>
      </c>
      <c r="T117" s="45">
        <f t="shared" si="27"/>
        <v>3</v>
      </c>
      <c r="U117" s="102" t="e">
        <f t="shared" si="28"/>
        <v>#REF!</v>
      </c>
      <c r="V117" s="71" t="e">
        <f t="shared" si="29"/>
        <v>#REF!</v>
      </c>
      <c r="W117" s="91"/>
      <c r="X117" s="130">
        <f t="shared" si="30"/>
        <v>0</v>
      </c>
      <c r="Y117" s="131">
        <f t="shared" si="31"/>
        <v>0</v>
      </c>
      <c r="Z117" s="126">
        <f t="shared" si="32"/>
        <v>0</v>
      </c>
      <c r="AA117" s="136">
        <f t="shared" si="33"/>
        <v>0</v>
      </c>
      <c r="AB117" s="140">
        <f t="shared" si="34"/>
        <v>0</v>
      </c>
      <c r="AC117" s="143">
        <f t="shared" si="35"/>
        <v>0</v>
      </c>
      <c r="AD117" s="148">
        <f t="shared" si="36"/>
        <v>0</v>
      </c>
      <c r="AE117" s="242">
        <v>3</v>
      </c>
      <c r="AI117" s="40" t="e">
        <f t="shared" si="37"/>
        <v>#REF!</v>
      </c>
    </row>
    <row r="118" spans="1:35" x14ac:dyDescent="0.2">
      <c r="A118" s="41" t="str">
        <f t="shared" si="25"/>
        <v>en chèque</v>
      </c>
      <c r="B118" s="41">
        <v>111</v>
      </c>
      <c r="C118" s="104" t="e">
        <f>#REF!</f>
        <v>#REF!</v>
      </c>
      <c r="D118" s="48" t="e">
        <f>#REF!</f>
        <v>#REF!</v>
      </c>
      <c r="E118" s="230">
        <v>111</v>
      </c>
      <c r="F118" s="47">
        <v>20</v>
      </c>
      <c r="G118" s="47">
        <v>20</v>
      </c>
      <c r="H118" s="47">
        <v>20</v>
      </c>
      <c r="I118" s="47"/>
      <c r="J118" s="47"/>
      <c r="K118" s="47"/>
      <c r="L118" s="47"/>
      <c r="M118" s="47"/>
      <c r="N118" s="47"/>
      <c r="O118" s="47"/>
      <c r="P118" s="47"/>
      <c r="Q118" s="47"/>
      <c r="R118" s="50">
        <f>SUM(Tableau1[[#This Row],[Colonne6]:[Colonne5]])</f>
        <v>60</v>
      </c>
      <c r="S118" s="45">
        <f t="shared" si="26"/>
        <v>3</v>
      </c>
      <c r="T118" s="45">
        <f t="shared" si="27"/>
        <v>3</v>
      </c>
      <c r="U118" s="102" t="e">
        <f t="shared" si="28"/>
        <v>#REF!</v>
      </c>
      <c r="V118" s="71" t="e">
        <f t="shared" si="29"/>
        <v>#REF!</v>
      </c>
      <c r="W118" s="91"/>
      <c r="X118" s="130">
        <f t="shared" si="30"/>
        <v>0</v>
      </c>
      <c r="Y118" s="131">
        <f t="shared" si="31"/>
        <v>0</v>
      </c>
      <c r="Z118" s="126">
        <f t="shared" si="32"/>
        <v>0</v>
      </c>
      <c r="AA118" s="136">
        <f t="shared" si="33"/>
        <v>0</v>
      </c>
      <c r="AB118" s="140">
        <f t="shared" si="34"/>
        <v>0</v>
      </c>
      <c r="AC118" s="143">
        <f t="shared" si="35"/>
        <v>0</v>
      </c>
      <c r="AD118" s="148">
        <f t="shared" si="36"/>
        <v>0</v>
      </c>
      <c r="AE118" s="242">
        <v>3</v>
      </c>
      <c r="AF118" s="68"/>
      <c r="AI118" s="40" t="e">
        <f t="shared" si="37"/>
        <v>#REF!</v>
      </c>
    </row>
    <row r="119" spans="1:35" x14ac:dyDescent="0.2">
      <c r="A119" s="41" t="str">
        <f t="shared" si="25"/>
        <v>en chèque</v>
      </c>
      <c r="B119" s="41">
        <v>112</v>
      </c>
      <c r="C119" s="104" t="e">
        <f>#REF!</f>
        <v>#REF!</v>
      </c>
      <c r="D119" s="48" t="e">
        <f>#REF!</f>
        <v>#REF!</v>
      </c>
      <c r="E119" s="230">
        <v>112</v>
      </c>
      <c r="F119" s="47">
        <v>53</v>
      </c>
      <c r="G119" s="47">
        <v>50</v>
      </c>
      <c r="H119" s="47">
        <v>50</v>
      </c>
      <c r="I119" s="47"/>
      <c r="J119" s="47"/>
      <c r="K119" s="47"/>
      <c r="L119" s="47"/>
      <c r="M119" s="47"/>
      <c r="N119" s="47"/>
      <c r="O119" s="47"/>
      <c r="P119" s="47"/>
      <c r="Q119" s="47"/>
      <c r="R119" s="50">
        <f>SUM(Tableau1[[#This Row],[Colonne6]:[Colonne5]])</f>
        <v>153</v>
      </c>
      <c r="S119" s="45">
        <f t="shared" si="26"/>
        <v>3</v>
      </c>
      <c r="T119" s="45">
        <f t="shared" si="27"/>
        <v>3</v>
      </c>
      <c r="U119" s="102" t="e">
        <f t="shared" si="28"/>
        <v>#REF!</v>
      </c>
      <c r="V119" s="71" t="e">
        <f t="shared" si="29"/>
        <v>#REF!</v>
      </c>
      <c r="W119" s="91"/>
      <c r="X119" s="130">
        <f t="shared" si="30"/>
        <v>0</v>
      </c>
      <c r="Y119" s="131">
        <f t="shared" si="31"/>
        <v>0</v>
      </c>
      <c r="Z119" s="126">
        <f t="shared" si="32"/>
        <v>0</v>
      </c>
      <c r="AA119" s="136">
        <f t="shared" si="33"/>
        <v>0</v>
      </c>
      <c r="AB119" s="140">
        <f t="shared" si="34"/>
        <v>0</v>
      </c>
      <c r="AC119" s="143">
        <f t="shared" si="35"/>
        <v>0</v>
      </c>
      <c r="AD119" s="148">
        <f t="shared" si="36"/>
        <v>0</v>
      </c>
      <c r="AE119" s="242">
        <v>3</v>
      </c>
      <c r="AI119" s="40" t="e">
        <f t="shared" si="37"/>
        <v>#REF!</v>
      </c>
    </row>
    <row r="120" spans="1:35" x14ac:dyDescent="0.2">
      <c r="A120" s="41" t="str">
        <f t="shared" si="25"/>
        <v>en chèque</v>
      </c>
      <c r="B120" s="41">
        <v>113</v>
      </c>
      <c r="C120" s="104" t="e">
        <f>#REF!</f>
        <v>#REF!</v>
      </c>
      <c r="D120" s="48" t="e">
        <f>#REF!</f>
        <v>#REF!</v>
      </c>
      <c r="E120" s="230">
        <v>113</v>
      </c>
      <c r="F120" s="47">
        <v>23</v>
      </c>
      <c r="G120" s="47">
        <v>55</v>
      </c>
      <c r="H120" s="47" t="s">
        <v>163</v>
      </c>
      <c r="I120" s="47"/>
      <c r="J120" s="47"/>
      <c r="K120" s="47"/>
      <c r="L120" s="47"/>
      <c r="M120" s="47"/>
      <c r="N120" s="47"/>
      <c r="O120" s="47"/>
      <c r="P120" s="47"/>
      <c r="Q120" s="47"/>
      <c r="R120" s="50">
        <f>SUM(Tableau1[[#This Row],[Colonne6]:[Colonne5]])</f>
        <v>78</v>
      </c>
      <c r="S120" s="45">
        <f t="shared" si="26"/>
        <v>3</v>
      </c>
      <c r="T120" s="45">
        <f t="shared" si="27"/>
        <v>3</v>
      </c>
      <c r="U120" s="102" t="e">
        <f t="shared" si="28"/>
        <v>#REF!</v>
      </c>
      <c r="V120" s="71" t="e">
        <f t="shared" si="29"/>
        <v>#REF!</v>
      </c>
      <c r="W120" s="91"/>
      <c r="X120" s="130">
        <f t="shared" si="30"/>
        <v>0</v>
      </c>
      <c r="Y120" s="131">
        <f t="shared" si="31"/>
        <v>0</v>
      </c>
      <c r="Z120" s="126">
        <f t="shared" si="32"/>
        <v>0</v>
      </c>
      <c r="AA120" s="136">
        <f t="shared" si="33"/>
        <v>0</v>
      </c>
      <c r="AB120" s="140">
        <f t="shared" si="34"/>
        <v>0</v>
      </c>
      <c r="AC120" s="143">
        <f t="shared" si="35"/>
        <v>0</v>
      </c>
      <c r="AD120" s="148">
        <f t="shared" si="36"/>
        <v>0</v>
      </c>
      <c r="AE120" s="242">
        <v>3</v>
      </c>
      <c r="AI120" s="40" t="e">
        <f t="shared" si="37"/>
        <v>#REF!</v>
      </c>
    </row>
    <row r="121" spans="1:35" x14ac:dyDescent="0.2">
      <c r="A121" s="41" t="str">
        <f t="shared" si="25"/>
        <v>en chèque</v>
      </c>
      <c r="B121" s="41">
        <v>114</v>
      </c>
      <c r="C121" s="104" t="e">
        <f>#REF!</f>
        <v>#REF!</v>
      </c>
      <c r="D121" s="48" t="e">
        <f>#REF!</f>
        <v>#REF!</v>
      </c>
      <c r="E121" s="230">
        <v>114</v>
      </c>
      <c r="F121" s="47">
        <v>38</v>
      </c>
      <c r="G121" s="47">
        <v>35</v>
      </c>
      <c r="H121" s="47">
        <v>35</v>
      </c>
      <c r="I121" s="47"/>
      <c r="J121" s="47"/>
      <c r="K121" s="47"/>
      <c r="L121" s="47"/>
      <c r="M121" s="47"/>
      <c r="N121" s="47"/>
      <c r="O121" s="47"/>
      <c r="P121" s="47"/>
      <c r="Q121" s="47"/>
      <c r="R121" s="50">
        <f>SUM(Tableau1[[#This Row],[Colonne6]:[Colonne5]])</f>
        <v>108</v>
      </c>
      <c r="S121" s="45">
        <f t="shared" si="26"/>
        <v>3</v>
      </c>
      <c r="T121" s="45">
        <f t="shared" si="27"/>
        <v>3</v>
      </c>
      <c r="U121" s="102" t="e">
        <f t="shared" si="28"/>
        <v>#REF!</v>
      </c>
      <c r="V121" s="71" t="e">
        <f t="shared" si="29"/>
        <v>#REF!</v>
      </c>
      <c r="W121" s="91"/>
      <c r="X121" s="130">
        <f t="shared" si="30"/>
        <v>0</v>
      </c>
      <c r="Y121" s="131">
        <f t="shared" si="31"/>
        <v>0</v>
      </c>
      <c r="Z121" s="126">
        <f t="shared" si="32"/>
        <v>0</v>
      </c>
      <c r="AA121" s="136">
        <f t="shared" si="33"/>
        <v>0</v>
      </c>
      <c r="AB121" s="140">
        <f t="shared" si="34"/>
        <v>0</v>
      </c>
      <c r="AC121" s="143">
        <f t="shared" si="35"/>
        <v>0</v>
      </c>
      <c r="AD121" s="148">
        <f t="shared" si="36"/>
        <v>0</v>
      </c>
      <c r="AE121" s="242">
        <v>3</v>
      </c>
      <c r="AF121" s="68"/>
      <c r="AI121" s="40" t="e">
        <f t="shared" si="37"/>
        <v>#REF!</v>
      </c>
    </row>
    <row r="122" spans="1:35" x14ac:dyDescent="0.2">
      <c r="A122" s="41" t="str">
        <f t="shared" si="25"/>
        <v>en chèque</v>
      </c>
      <c r="B122" s="41">
        <v>115</v>
      </c>
      <c r="C122" s="104" t="e">
        <f>#REF!</f>
        <v>#REF!</v>
      </c>
      <c r="D122" s="48" t="e">
        <f>#REF!</f>
        <v>#REF!</v>
      </c>
      <c r="E122" s="230">
        <v>115</v>
      </c>
      <c r="F122" s="47"/>
      <c r="G122" s="47"/>
      <c r="H122" s="47"/>
      <c r="I122" s="47"/>
      <c r="J122" s="47"/>
      <c r="K122" s="47"/>
      <c r="L122" s="47"/>
      <c r="M122" s="47"/>
      <c r="N122" s="47"/>
      <c r="O122" s="47"/>
      <c r="P122" s="47"/>
      <c r="Q122" s="47"/>
      <c r="R122" s="50">
        <f>SUM(Tableau1[[#This Row],[Colonne6]:[Colonne5]])</f>
        <v>0</v>
      </c>
      <c r="S122" s="45">
        <f t="shared" si="26"/>
        <v>3</v>
      </c>
      <c r="T122" s="45">
        <f t="shared" si="27"/>
        <v>0</v>
      </c>
      <c r="U122" s="102" t="e">
        <f t="shared" si="28"/>
        <v>#REF!</v>
      </c>
      <c r="V122" s="71" t="e">
        <f t="shared" si="29"/>
        <v>#REF!</v>
      </c>
      <c r="W122" s="91"/>
      <c r="X122" s="130">
        <f t="shared" si="30"/>
        <v>0</v>
      </c>
      <c r="Y122" s="131">
        <f t="shared" si="31"/>
        <v>0</v>
      </c>
      <c r="Z122" s="126">
        <f t="shared" si="32"/>
        <v>0</v>
      </c>
      <c r="AA122" s="136">
        <f t="shared" si="33"/>
        <v>0</v>
      </c>
      <c r="AB122" s="140">
        <f t="shared" si="34"/>
        <v>0</v>
      </c>
      <c r="AC122" s="143">
        <f t="shared" si="35"/>
        <v>0</v>
      </c>
      <c r="AD122" s="148">
        <f t="shared" si="36"/>
        <v>0</v>
      </c>
      <c r="AE122" s="242">
        <v>3</v>
      </c>
      <c r="AF122" s="68"/>
      <c r="AI122" s="40" t="e">
        <f t="shared" si="37"/>
        <v>#REF!</v>
      </c>
    </row>
    <row r="123" spans="1:35" x14ac:dyDescent="0.2">
      <c r="A123" s="41" t="str">
        <f t="shared" si="25"/>
        <v>en chèque</v>
      </c>
      <c r="B123" s="41">
        <v>116</v>
      </c>
      <c r="C123" s="104" t="e">
        <f>#REF!</f>
        <v>#REF!</v>
      </c>
      <c r="D123" s="48" t="e">
        <f>#REF!</f>
        <v>#REF!</v>
      </c>
      <c r="E123" s="230">
        <v>116</v>
      </c>
      <c r="F123" s="47">
        <v>53</v>
      </c>
      <c r="G123" s="47">
        <v>50</v>
      </c>
      <c r="H123" s="47">
        <v>50</v>
      </c>
      <c r="I123" s="47"/>
      <c r="J123" s="47"/>
      <c r="K123" s="47"/>
      <c r="L123" s="47"/>
      <c r="M123" s="47"/>
      <c r="N123" s="47"/>
      <c r="O123" s="47"/>
      <c r="P123" s="47"/>
      <c r="Q123" s="47"/>
      <c r="R123" s="50">
        <f>SUM(Tableau1[[#This Row],[Colonne6]:[Colonne5]])</f>
        <v>153</v>
      </c>
      <c r="S123" s="45">
        <f t="shared" si="26"/>
        <v>3</v>
      </c>
      <c r="T123" s="45">
        <f t="shared" si="27"/>
        <v>3</v>
      </c>
      <c r="U123" s="102" t="e">
        <f t="shared" si="28"/>
        <v>#REF!</v>
      </c>
      <c r="V123" s="71" t="e">
        <f t="shared" si="29"/>
        <v>#REF!</v>
      </c>
      <c r="W123" s="91"/>
      <c r="X123" s="130">
        <f t="shared" si="30"/>
        <v>0</v>
      </c>
      <c r="Y123" s="131">
        <f t="shared" si="31"/>
        <v>0</v>
      </c>
      <c r="Z123" s="126">
        <f t="shared" si="32"/>
        <v>0</v>
      </c>
      <c r="AA123" s="136">
        <f t="shared" si="33"/>
        <v>0</v>
      </c>
      <c r="AB123" s="140">
        <f t="shared" si="34"/>
        <v>0</v>
      </c>
      <c r="AC123" s="143">
        <f t="shared" si="35"/>
        <v>0</v>
      </c>
      <c r="AD123" s="148">
        <f t="shared" si="36"/>
        <v>0</v>
      </c>
      <c r="AE123" s="242">
        <v>3</v>
      </c>
      <c r="AF123" s="68"/>
      <c r="AI123" s="40" t="e">
        <f t="shared" si="37"/>
        <v>#REF!</v>
      </c>
    </row>
    <row r="124" spans="1:35" x14ac:dyDescent="0.2">
      <c r="A124" s="41" t="str">
        <f t="shared" si="25"/>
        <v>en chèque</v>
      </c>
      <c r="B124" s="41">
        <v>117</v>
      </c>
      <c r="C124" s="104" t="e">
        <f>#REF!</f>
        <v>#REF!</v>
      </c>
      <c r="D124" s="48" t="e">
        <f>#REF!</f>
        <v>#REF!</v>
      </c>
      <c r="E124" s="230">
        <v>117</v>
      </c>
      <c r="F124" s="47">
        <v>53</v>
      </c>
      <c r="G124" s="47">
        <v>50</v>
      </c>
      <c r="H124" s="47">
        <v>50</v>
      </c>
      <c r="I124" s="47"/>
      <c r="J124" s="47"/>
      <c r="K124" s="47"/>
      <c r="L124" s="47"/>
      <c r="M124" s="47"/>
      <c r="N124" s="47"/>
      <c r="O124" s="47"/>
      <c r="P124" s="47"/>
      <c r="Q124" s="47"/>
      <c r="R124" s="50">
        <f>SUM(Tableau1[[#This Row],[Colonne6]:[Colonne5]])</f>
        <v>153</v>
      </c>
      <c r="S124" s="45">
        <f t="shared" si="26"/>
        <v>3</v>
      </c>
      <c r="T124" s="45">
        <f t="shared" si="27"/>
        <v>3</v>
      </c>
      <c r="U124" s="102" t="e">
        <f t="shared" si="28"/>
        <v>#REF!</v>
      </c>
      <c r="V124" s="71" t="e">
        <f t="shared" si="29"/>
        <v>#REF!</v>
      </c>
      <c r="W124" s="91"/>
      <c r="X124" s="130">
        <f t="shared" si="30"/>
        <v>0</v>
      </c>
      <c r="Y124" s="131">
        <f t="shared" si="31"/>
        <v>0</v>
      </c>
      <c r="Z124" s="126">
        <f t="shared" si="32"/>
        <v>0</v>
      </c>
      <c r="AA124" s="136">
        <f t="shared" si="33"/>
        <v>0</v>
      </c>
      <c r="AB124" s="140">
        <f t="shared" si="34"/>
        <v>0</v>
      </c>
      <c r="AC124" s="143">
        <f t="shared" si="35"/>
        <v>0</v>
      </c>
      <c r="AD124" s="148">
        <f t="shared" si="36"/>
        <v>0</v>
      </c>
      <c r="AE124" s="242">
        <v>3</v>
      </c>
      <c r="AF124" s="68"/>
      <c r="AI124" s="40" t="e">
        <f t="shared" si="37"/>
        <v>#REF!</v>
      </c>
    </row>
    <row r="125" spans="1:35" x14ac:dyDescent="0.2">
      <c r="A125" s="41" t="str">
        <f t="shared" si="25"/>
        <v>en chèque</v>
      </c>
      <c r="B125" s="41">
        <v>118</v>
      </c>
      <c r="C125" s="104" t="e">
        <f>#REF!</f>
        <v>#REF!</v>
      </c>
      <c r="D125" s="48" t="e">
        <f>#REF!</f>
        <v>#REF!</v>
      </c>
      <c r="E125" s="230">
        <v>118</v>
      </c>
      <c r="F125" s="47">
        <v>53</v>
      </c>
      <c r="G125" s="47">
        <v>50</v>
      </c>
      <c r="H125" s="47">
        <v>50</v>
      </c>
      <c r="I125" s="47"/>
      <c r="J125" s="47"/>
      <c r="K125" s="47"/>
      <c r="L125" s="47"/>
      <c r="M125" s="47"/>
      <c r="N125" s="47"/>
      <c r="O125" s="47"/>
      <c r="P125" s="47"/>
      <c r="Q125" s="47"/>
      <c r="R125" s="50">
        <f>SUM(Tableau1[[#This Row],[Colonne6]:[Colonne5]])</f>
        <v>153</v>
      </c>
      <c r="S125" s="45">
        <f t="shared" si="26"/>
        <v>3</v>
      </c>
      <c r="T125" s="45">
        <f t="shared" si="27"/>
        <v>3</v>
      </c>
      <c r="U125" s="102" t="e">
        <f t="shared" si="28"/>
        <v>#REF!</v>
      </c>
      <c r="V125" s="71" t="e">
        <f t="shared" si="29"/>
        <v>#REF!</v>
      </c>
      <c r="W125" s="91"/>
      <c r="X125" s="130">
        <f t="shared" si="30"/>
        <v>0</v>
      </c>
      <c r="Y125" s="131">
        <f t="shared" si="31"/>
        <v>0</v>
      </c>
      <c r="Z125" s="126">
        <f t="shared" si="32"/>
        <v>0</v>
      </c>
      <c r="AA125" s="136">
        <f t="shared" si="33"/>
        <v>0</v>
      </c>
      <c r="AB125" s="140">
        <f t="shared" si="34"/>
        <v>0</v>
      </c>
      <c r="AC125" s="143">
        <f t="shared" si="35"/>
        <v>0</v>
      </c>
      <c r="AD125" s="148">
        <f t="shared" si="36"/>
        <v>0</v>
      </c>
      <c r="AE125" s="242">
        <v>3</v>
      </c>
      <c r="AI125" s="40" t="e">
        <f t="shared" si="37"/>
        <v>#REF!</v>
      </c>
    </row>
    <row r="126" spans="1:35" x14ac:dyDescent="0.2">
      <c r="A126" s="41" t="str">
        <f t="shared" si="25"/>
        <v>en chèque</v>
      </c>
      <c r="B126" s="41">
        <v>119</v>
      </c>
      <c r="C126" s="104" t="e">
        <f>#REF!</f>
        <v>#REF!</v>
      </c>
      <c r="D126" s="48" t="e">
        <f>#REF!</f>
        <v>#REF!</v>
      </c>
      <c r="E126" s="230">
        <v>119</v>
      </c>
      <c r="F126" s="47">
        <v>48</v>
      </c>
      <c r="G126" s="47">
        <v>50</v>
      </c>
      <c r="H126" s="47">
        <v>50</v>
      </c>
      <c r="I126" s="47"/>
      <c r="J126" s="47"/>
      <c r="K126" s="47"/>
      <c r="L126" s="47"/>
      <c r="M126" s="47"/>
      <c r="N126" s="47"/>
      <c r="O126" s="47"/>
      <c r="P126" s="47"/>
      <c r="Q126" s="47"/>
      <c r="R126" s="50">
        <f>SUM(Tableau1[[#This Row],[Colonne6]:[Colonne5]])</f>
        <v>148</v>
      </c>
      <c r="S126" s="45">
        <f t="shared" si="26"/>
        <v>3</v>
      </c>
      <c r="T126" s="45">
        <f t="shared" si="27"/>
        <v>3</v>
      </c>
      <c r="U126" s="102" t="e">
        <f t="shared" si="28"/>
        <v>#REF!</v>
      </c>
      <c r="V126" s="71" t="e">
        <f t="shared" si="29"/>
        <v>#REF!</v>
      </c>
      <c r="W126" s="91"/>
      <c r="X126" s="130">
        <f t="shared" si="30"/>
        <v>0</v>
      </c>
      <c r="Y126" s="131">
        <f t="shared" si="31"/>
        <v>0</v>
      </c>
      <c r="Z126" s="126">
        <f t="shared" si="32"/>
        <v>0</v>
      </c>
      <c r="AA126" s="136">
        <f t="shared" si="33"/>
        <v>0</v>
      </c>
      <c r="AB126" s="140">
        <f t="shared" si="34"/>
        <v>0</v>
      </c>
      <c r="AC126" s="143">
        <f t="shared" si="35"/>
        <v>0</v>
      </c>
      <c r="AD126" s="148">
        <f t="shared" si="36"/>
        <v>0</v>
      </c>
      <c r="AE126" s="242">
        <v>3</v>
      </c>
      <c r="AI126" s="40" t="e">
        <f t="shared" si="37"/>
        <v>#REF!</v>
      </c>
    </row>
    <row r="127" spans="1:35" x14ac:dyDescent="0.2">
      <c r="A127" s="41" t="str">
        <f t="shared" si="25"/>
        <v>en chèque</v>
      </c>
      <c r="B127" s="41">
        <v>120</v>
      </c>
      <c r="C127" s="104" t="e">
        <f>#REF!</f>
        <v>#REF!</v>
      </c>
      <c r="D127" s="48" t="e">
        <f>#REF!</f>
        <v>#REF!</v>
      </c>
      <c r="E127" s="230">
        <v>120</v>
      </c>
      <c r="F127" s="47">
        <v>100</v>
      </c>
      <c r="G127" s="47" t="s">
        <v>163</v>
      </c>
      <c r="H127" s="47" t="s">
        <v>163</v>
      </c>
      <c r="I127" s="47"/>
      <c r="J127" s="47"/>
      <c r="K127" s="47"/>
      <c r="L127" s="47"/>
      <c r="M127" s="47"/>
      <c r="N127" s="47"/>
      <c r="O127" s="47"/>
      <c r="P127" s="47"/>
      <c r="Q127" s="47"/>
      <c r="R127" s="50">
        <f>SUM(Tableau1[[#This Row],[Colonne6]:[Colonne5]])</f>
        <v>100</v>
      </c>
      <c r="S127" s="45">
        <f t="shared" si="26"/>
        <v>3</v>
      </c>
      <c r="T127" s="45">
        <f t="shared" si="27"/>
        <v>3</v>
      </c>
      <c r="U127" s="102" t="e">
        <f t="shared" si="28"/>
        <v>#REF!</v>
      </c>
      <c r="V127" s="71" t="e">
        <f t="shared" si="29"/>
        <v>#REF!</v>
      </c>
      <c r="W127" s="91"/>
      <c r="X127" s="130">
        <f t="shared" si="30"/>
        <v>0</v>
      </c>
      <c r="Y127" s="131">
        <f t="shared" si="31"/>
        <v>0</v>
      </c>
      <c r="Z127" s="126">
        <f t="shared" si="32"/>
        <v>0</v>
      </c>
      <c r="AA127" s="136">
        <f t="shared" si="33"/>
        <v>0</v>
      </c>
      <c r="AB127" s="140">
        <f t="shared" si="34"/>
        <v>0</v>
      </c>
      <c r="AC127" s="143">
        <f t="shared" si="35"/>
        <v>0</v>
      </c>
      <c r="AD127" s="148">
        <f t="shared" si="36"/>
        <v>0</v>
      </c>
      <c r="AE127" s="242">
        <v>3</v>
      </c>
      <c r="AI127" s="40" t="e">
        <f t="shared" si="37"/>
        <v>#REF!</v>
      </c>
    </row>
    <row r="128" spans="1:35" x14ac:dyDescent="0.2">
      <c r="A128" s="41" t="str">
        <f t="shared" si="25"/>
        <v>en chèque</v>
      </c>
      <c r="B128" s="41">
        <v>121</v>
      </c>
      <c r="C128" s="104" t="e">
        <f>#REF!</f>
        <v>#REF!</v>
      </c>
      <c r="D128" s="48" t="e">
        <f>#REF!</f>
        <v>#REF!</v>
      </c>
      <c r="E128" s="230">
        <v>121</v>
      </c>
      <c r="F128" s="47">
        <v>53</v>
      </c>
      <c r="G128" s="47">
        <v>50</v>
      </c>
      <c r="H128" s="47">
        <v>50</v>
      </c>
      <c r="I128" s="47"/>
      <c r="J128" s="47"/>
      <c r="K128" s="47"/>
      <c r="L128" s="47"/>
      <c r="M128" s="47"/>
      <c r="N128" s="47"/>
      <c r="O128" s="47"/>
      <c r="P128" s="47"/>
      <c r="Q128" s="47"/>
      <c r="R128" s="50">
        <f>SUM(Tableau1[[#This Row],[Colonne6]:[Colonne5]])</f>
        <v>153</v>
      </c>
      <c r="S128" s="45">
        <f t="shared" si="26"/>
        <v>3</v>
      </c>
      <c r="T128" s="45">
        <f t="shared" si="27"/>
        <v>3</v>
      </c>
      <c r="U128" s="102" t="e">
        <f t="shared" si="28"/>
        <v>#REF!</v>
      </c>
      <c r="V128" s="71" t="e">
        <f t="shared" si="29"/>
        <v>#REF!</v>
      </c>
      <c r="W128" s="91"/>
      <c r="X128" s="130">
        <f t="shared" si="30"/>
        <v>0</v>
      </c>
      <c r="Y128" s="131">
        <f t="shared" si="31"/>
        <v>0</v>
      </c>
      <c r="Z128" s="126">
        <f t="shared" si="32"/>
        <v>0</v>
      </c>
      <c r="AA128" s="136">
        <f t="shared" si="33"/>
        <v>0</v>
      </c>
      <c r="AB128" s="140">
        <f t="shared" si="34"/>
        <v>0</v>
      </c>
      <c r="AC128" s="143">
        <f t="shared" si="35"/>
        <v>0</v>
      </c>
      <c r="AD128" s="148">
        <f t="shared" si="36"/>
        <v>0</v>
      </c>
      <c r="AE128" s="242">
        <v>3</v>
      </c>
      <c r="AI128" s="40" t="e">
        <f t="shared" si="37"/>
        <v>#REF!</v>
      </c>
    </row>
    <row r="129" spans="1:35" x14ac:dyDescent="0.2">
      <c r="A129" s="41" t="str">
        <f t="shared" si="25"/>
        <v>en chèque</v>
      </c>
      <c r="B129" s="41">
        <v>122</v>
      </c>
      <c r="C129" s="104" t="e">
        <f>#REF!</f>
        <v>#REF!</v>
      </c>
      <c r="D129" s="48" t="e">
        <f>#REF!</f>
        <v>#REF!</v>
      </c>
      <c r="E129" s="230">
        <v>122</v>
      </c>
      <c r="F129" s="47">
        <v>53</v>
      </c>
      <c r="G129" s="47">
        <v>50</v>
      </c>
      <c r="H129" s="47">
        <v>50</v>
      </c>
      <c r="I129" s="47"/>
      <c r="J129" s="47"/>
      <c r="K129" s="47"/>
      <c r="L129" s="47"/>
      <c r="M129" s="47"/>
      <c r="N129" s="47"/>
      <c r="O129" s="47"/>
      <c r="P129" s="47"/>
      <c r="Q129" s="47"/>
      <c r="R129" s="50">
        <f>SUM(Tableau1[[#This Row],[Colonne6]:[Colonne5]])</f>
        <v>153</v>
      </c>
      <c r="S129" s="45">
        <f t="shared" si="26"/>
        <v>3</v>
      </c>
      <c r="T129" s="45">
        <f t="shared" si="27"/>
        <v>3</v>
      </c>
      <c r="U129" s="102" t="e">
        <f t="shared" si="28"/>
        <v>#REF!</v>
      </c>
      <c r="V129" s="71" t="e">
        <f t="shared" si="29"/>
        <v>#REF!</v>
      </c>
      <c r="W129" s="91"/>
      <c r="X129" s="130">
        <f t="shared" si="30"/>
        <v>0</v>
      </c>
      <c r="Y129" s="131">
        <f t="shared" si="31"/>
        <v>0</v>
      </c>
      <c r="Z129" s="126">
        <f t="shared" si="32"/>
        <v>0</v>
      </c>
      <c r="AA129" s="136">
        <f t="shared" si="33"/>
        <v>0</v>
      </c>
      <c r="AB129" s="140">
        <f t="shared" si="34"/>
        <v>0</v>
      </c>
      <c r="AC129" s="143">
        <f t="shared" si="35"/>
        <v>0</v>
      </c>
      <c r="AD129" s="148">
        <f t="shared" si="36"/>
        <v>0</v>
      </c>
      <c r="AE129" s="242">
        <v>3</v>
      </c>
      <c r="AI129" s="40" t="e">
        <f t="shared" si="37"/>
        <v>#REF!</v>
      </c>
    </row>
    <row r="130" spans="1:35" x14ac:dyDescent="0.2">
      <c r="A130" s="41" t="str">
        <f t="shared" si="25"/>
        <v>en chèque</v>
      </c>
      <c r="B130" s="41">
        <v>123</v>
      </c>
      <c r="C130" s="104" t="e">
        <f>#REF!</f>
        <v>#REF!</v>
      </c>
      <c r="D130" s="48" t="e">
        <f>#REF!</f>
        <v>#REF!</v>
      </c>
      <c r="E130" s="230">
        <v>123</v>
      </c>
      <c r="F130" s="47">
        <v>53</v>
      </c>
      <c r="G130" s="47">
        <v>50</v>
      </c>
      <c r="H130" s="47">
        <v>50</v>
      </c>
      <c r="I130" s="47"/>
      <c r="J130" s="47"/>
      <c r="K130" s="47"/>
      <c r="L130" s="47"/>
      <c r="M130" s="47"/>
      <c r="N130" s="47"/>
      <c r="O130" s="47"/>
      <c r="P130" s="47"/>
      <c r="Q130" s="47"/>
      <c r="R130" s="50">
        <f>SUM(Tableau1[[#This Row],[Colonne6]:[Colonne5]])</f>
        <v>153</v>
      </c>
      <c r="S130" s="45">
        <f t="shared" si="26"/>
        <v>3</v>
      </c>
      <c r="T130" s="45">
        <f t="shared" si="27"/>
        <v>3</v>
      </c>
      <c r="U130" s="102" t="e">
        <f t="shared" si="28"/>
        <v>#REF!</v>
      </c>
      <c r="V130" s="71" t="e">
        <f t="shared" si="29"/>
        <v>#REF!</v>
      </c>
      <c r="W130" s="91"/>
      <c r="X130" s="130">
        <f t="shared" si="30"/>
        <v>0</v>
      </c>
      <c r="Y130" s="131">
        <f t="shared" si="31"/>
        <v>0</v>
      </c>
      <c r="Z130" s="126">
        <f t="shared" si="32"/>
        <v>0</v>
      </c>
      <c r="AA130" s="136">
        <f t="shared" si="33"/>
        <v>0</v>
      </c>
      <c r="AB130" s="140">
        <f t="shared" si="34"/>
        <v>0</v>
      </c>
      <c r="AC130" s="143">
        <f t="shared" si="35"/>
        <v>0</v>
      </c>
      <c r="AD130" s="148">
        <f t="shared" si="36"/>
        <v>0</v>
      </c>
      <c r="AE130" s="242">
        <v>3</v>
      </c>
      <c r="AI130" s="40" t="e">
        <f t="shared" si="37"/>
        <v>#REF!</v>
      </c>
    </row>
    <row r="131" spans="1:35" x14ac:dyDescent="0.2">
      <c r="A131" s="41" t="str">
        <f t="shared" si="25"/>
        <v>en chèque</v>
      </c>
      <c r="B131" s="41">
        <v>124</v>
      </c>
      <c r="C131" s="104" t="e">
        <f>#REF!</f>
        <v>#REF!</v>
      </c>
      <c r="D131" s="48" t="e">
        <f>#REF!</f>
        <v>#REF!</v>
      </c>
      <c r="E131" s="230">
        <v>124</v>
      </c>
      <c r="F131" s="47">
        <v>40</v>
      </c>
      <c r="G131" s="47"/>
      <c r="H131" s="47">
        <v>50</v>
      </c>
      <c r="I131" s="47"/>
      <c r="J131" s="47"/>
      <c r="K131" s="47"/>
      <c r="L131" s="47"/>
      <c r="M131" s="47"/>
      <c r="N131" s="47"/>
      <c r="O131" s="47"/>
      <c r="P131" s="47"/>
      <c r="Q131" s="47"/>
      <c r="R131" s="50">
        <f>SUM(Tableau1[[#This Row],[Colonne6]:[Colonne5]])</f>
        <v>90</v>
      </c>
      <c r="S131" s="45">
        <f t="shared" si="26"/>
        <v>3</v>
      </c>
      <c r="T131" s="45">
        <f t="shared" si="27"/>
        <v>2</v>
      </c>
      <c r="U131" s="102" t="e">
        <f t="shared" si="28"/>
        <v>#REF!</v>
      </c>
      <c r="V131" s="71" t="e">
        <f t="shared" si="29"/>
        <v>#REF!</v>
      </c>
      <c r="W131" s="91"/>
      <c r="X131" s="130">
        <f t="shared" si="30"/>
        <v>0</v>
      </c>
      <c r="Y131" s="131">
        <f t="shared" si="31"/>
        <v>0</v>
      </c>
      <c r="Z131" s="126">
        <f t="shared" si="32"/>
        <v>0</v>
      </c>
      <c r="AA131" s="136">
        <f t="shared" si="33"/>
        <v>0</v>
      </c>
      <c r="AB131" s="140">
        <f t="shared" si="34"/>
        <v>0</v>
      </c>
      <c r="AC131" s="143">
        <f t="shared" si="35"/>
        <v>0</v>
      </c>
      <c r="AD131" s="148">
        <f t="shared" si="36"/>
        <v>0</v>
      </c>
      <c r="AE131" s="242">
        <v>3</v>
      </c>
      <c r="AI131" s="40" t="e">
        <f t="shared" si="37"/>
        <v>#REF!</v>
      </c>
    </row>
    <row r="132" spans="1:35" x14ac:dyDescent="0.2">
      <c r="A132" s="41" t="str">
        <f t="shared" si="25"/>
        <v>en chèque</v>
      </c>
      <c r="B132" s="41">
        <v>125</v>
      </c>
      <c r="C132" s="104" t="e">
        <f>#REF!</f>
        <v>#REF!</v>
      </c>
      <c r="D132" s="48" t="e">
        <f>#REF!</f>
        <v>#REF!</v>
      </c>
      <c r="E132" s="230">
        <v>125</v>
      </c>
      <c r="F132" s="47">
        <v>23</v>
      </c>
      <c r="G132" s="47">
        <v>20</v>
      </c>
      <c r="H132" s="47">
        <v>20</v>
      </c>
      <c r="I132" s="47"/>
      <c r="J132" s="47"/>
      <c r="K132" s="47"/>
      <c r="L132" s="47"/>
      <c r="M132" s="47"/>
      <c r="N132" s="47"/>
      <c r="O132" s="47"/>
      <c r="P132" s="47"/>
      <c r="Q132" s="47"/>
      <c r="R132" s="50">
        <f>SUM(Tableau1[[#This Row],[Colonne6]:[Colonne5]])</f>
        <v>63</v>
      </c>
      <c r="S132" s="45">
        <f t="shared" si="26"/>
        <v>3</v>
      </c>
      <c r="T132" s="45">
        <f t="shared" si="27"/>
        <v>3</v>
      </c>
      <c r="U132" s="102" t="e">
        <f t="shared" si="28"/>
        <v>#REF!</v>
      </c>
      <c r="V132" s="71" t="e">
        <f t="shared" si="29"/>
        <v>#REF!</v>
      </c>
      <c r="W132" s="91"/>
      <c r="X132" s="130">
        <f t="shared" si="30"/>
        <v>0</v>
      </c>
      <c r="Y132" s="131">
        <f t="shared" si="31"/>
        <v>0</v>
      </c>
      <c r="Z132" s="126">
        <f t="shared" si="32"/>
        <v>0</v>
      </c>
      <c r="AA132" s="136">
        <f t="shared" si="33"/>
        <v>0</v>
      </c>
      <c r="AB132" s="140">
        <f t="shared" si="34"/>
        <v>0</v>
      </c>
      <c r="AC132" s="143">
        <f t="shared" si="35"/>
        <v>0</v>
      </c>
      <c r="AD132" s="148">
        <f t="shared" si="36"/>
        <v>0</v>
      </c>
      <c r="AE132" s="242">
        <v>3</v>
      </c>
      <c r="AI132" s="40" t="e">
        <f t="shared" si="37"/>
        <v>#REF!</v>
      </c>
    </row>
    <row r="133" spans="1:35" x14ac:dyDescent="0.2">
      <c r="A133" s="41" t="str">
        <f t="shared" si="25"/>
        <v>en chèque</v>
      </c>
      <c r="B133" s="41">
        <v>126</v>
      </c>
      <c r="C133" s="104" t="e">
        <f>#REF!</f>
        <v>#REF!</v>
      </c>
      <c r="D133" s="48" t="e">
        <f>#REF!</f>
        <v>#REF!</v>
      </c>
      <c r="E133" s="230">
        <v>126</v>
      </c>
      <c r="F133" s="47"/>
      <c r="G133" s="47">
        <v>203</v>
      </c>
      <c r="H133" s="47">
        <v>200</v>
      </c>
      <c r="I133" s="47"/>
      <c r="J133" s="47"/>
      <c r="K133" s="47"/>
      <c r="L133" s="47"/>
      <c r="M133" s="47"/>
      <c r="N133" s="47"/>
      <c r="O133" s="47"/>
      <c r="P133" s="47"/>
      <c r="Q133" s="47"/>
      <c r="R133" s="50">
        <f>SUM(Tableau1[[#This Row],[Colonne6]:[Colonne5]])</f>
        <v>403</v>
      </c>
      <c r="S133" s="45">
        <f t="shared" si="26"/>
        <v>3</v>
      </c>
      <c r="T133" s="45">
        <f t="shared" si="27"/>
        <v>2</v>
      </c>
      <c r="U133" s="102" t="e">
        <f t="shared" si="28"/>
        <v>#REF!</v>
      </c>
      <c r="V133" s="71" t="e">
        <f t="shared" si="29"/>
        <v>#REF!</v>
      </c>
      <c r="W133" s="91"/>
      <c r="X133" s="130">
        <f t="shared" si="30"/>
        <v>0</v>
      </c>
      <c r="Y133" s="131">
        <f t="shared" si="31"/>
        <v>0</v>
      </c>
      <c r="Z133" s="126">
        <f t="shared" si="32"/>
        <v>0</v>
      </c>
      <c r="AA133" s="136">
        <f t="shared" si="33"/>
        <v>0</v>
      </c>
      <c r="AB133" s="140">
        <f t="shared" si="34"/>
        <v>0</v>
      </c>
      <c r="AC133" s="143">
        <f t="shared" si="35"/>
        <v>0</v>
      </c>
      <c r="AD133" s="148">
        <f t="shared" si="36"/>
        <v>0</v>
      </c>
      <c r="AE133" s="242">
        <v>3</v>
      </c>
      <c r="AI133" s="40" t="e">
        <f t="shared" si="37"/>
        <v>#REF!</v>
      </c>
    </row>
    <row r="134" spans="1:35" x14ac:dyDescent="0.2">
      <c r="A134" s="41" t="str">
        <f t="shared" si="25"/>
        <v>en chèque</v>
      </c>
      <c r="B134" s="41">
        <v>127</v>
      </c>
      <c r="C134" s="104" t="e">
        <f>#REF!</f>
        <v>#REF!</v>
      </c>
      <c r="D134" s="48" t="e">
        <f>#REF!</f>
        <v>#REF!</v>
      </c>
      <c r="E134" s="230">
        <v>127</v>
      </c>
      <c r="F134" s="47" t="s">
        <v>163</v>
      </c>
      <c r="G134" s="47">
        <v>103</v>
      </c>
      <c r="H134" s="47"/>
      <c r="I134" s="47"/>
      <c r="J134" s="47"/>
      <c r="K134" s="47"/>
      <c r="L134" s="47"/>
      <c r="M134" s="47"/>
      <c r="N134" s="47"/>
      <c r="O134" s="47"/>
      <c r="P134" s="47"/>
      <c r="Q134" s="47"/>
      <c r="R134" s="50">
        <f>SUM(Tableau1[[#This Row],[Colonne6]:[Colonne5]])</f>
        <v>103</v>
      </c>
      <c r="S134" s="45">
        <f t="shared" si="26"/>
        <v>3</v>
      </c>
      <c r="T134" s="45">
        <f t="shared" si="27"/>
        <v>2</v>
      </c>
      <c r="U134" s="102" t="e">
        <f t="shared" si="28"/>
        <v>#REF!</v>
      </c>
      <c r="V134" s="71" t="e">
        <f t="shared" si="29"/>
        <v>#REF!</v>
      </c>
      <c r="W134" s="91"/>
      <c r="X134" s="130">
        <f t="shared" si="30"/>
        <v>0</v>
      </c>
      <c r="Y134" s="131">
        <f t="shared" si="31"/>
        <v>0</v>
      </c>
      <c r="Z134" s="126">
        <f t="shared" si="32"/>
        <v>0</v>
      </c>
      <c r="AA134" s="136">
        <f t="shared" si="33"/>
        <v>0</v>
      </c>
      <c r="AB134" s="140">
        <f t="shared" si="34"/>
        <v>0</v>
      </c>
      <c r="AC134" s="143">
        <f t="shared" si="35"/>
        <v>0</v>
      </c>
      <c r="AD134" s="148">
        <f t="shared" si="36"/>
        <v>0</v>
      </c>
      <c r="AE134" s="242">
        <v>3</v>
      </c>
      <c r="AI134" s="40" t="e">
        <f t="shared" si="37"/>
        <v>#REF!</v>
      </c>
    </row>
    <row r="135" spans="1:35" x14ac:dyDescent="0.2">
      <c r="A135" s="41" t="str">
        <f t="shared" ref="A135:A198" si="38">IF(W135="","en chèque","")</f>
        <v>en chèque</v>
      </c>
      <c r="B135" s="41">
        <v>128</v>
      </c>
      <c r="C135" s="104" t="e">
        <f>#REF!</f>
        <v>#REF!</v>
      </c>
      <c r="D135" s="48" t="e">
        <f>#REF!</f>
        <v>#REF!</v>
      </c>
      <c r="E135" s="230">
        <v>128</v>
      </c>
      <c r="F135" s="47" t="s">
        <v>163</v>
      </c>
      <c r="G135" s="47">
        <v>103</v>
      </c>
      <c r="H135" s="47">
        <v>100</v>
      </c>
      <c r="I135" s="47"/>
      <c r="J135" s="47"/>
      <c r="K135" s="47"/>
      <c r="L135" s="47"/>
      <c r="M135" s="47"/>
      <c r="N135" s="47"/>
      <c r="O135" s="47"/>
      <c r="P135" s="47"/>
      <c r="Q135" s="47"/>
      <c r="R135" s="50">
        <f>SUM(Tableau1[[#This Row],[Colonne6]:[Colonne5]])</f>
        <v>203</v>
      </c>
      <c r="S135" s="45">
        <f t="shared" si="26"/>
        <v>3</v>
      </c>
      <c r="T135" s="45">
        <f t="shared" si="27"/>
        <v>3</v>
      </c>
      <c r="U135" s="102" t="e">
        <f t="shared" si="28"/>
        <v>#REF!</v>
      </c>
      <c r="V135" s="71" t="e">
        <f t="shared" si="29"/>
        <v>#REF!</v>
      </c>
      <c r="W135" s="91"/>
      <c r="X135" s="130">
        <f t="shared" si="30"/>
        <v>0</v>
      </c>
      <c r="Y135" s="131">
        <f t="shared" si="31"/>
        <v>0</v>
      </c>
      <c r="Z135" s="126">
        <f t="shared" si="32"/>
        <v>0</v>
      </c>
      <c r="AA135" s="136">
        <f t="shared" si="33"/>
        <v>0</v>
      </c>
      <c r="AB135" s="140">
        <f t="shared" si="34"/>
        <v>0</v>
      </c>
      <c r="AC135" s="143">
        <f t="shared" si="35"/>
        <v>0</v>
      </c>
      <c r="AD135" s="148">
        <f t="shared" si="36"/>
        <v>0</v>
      </c>
      <c r="AE135" s="242">
        <v>3</v>
      </c>
      <c r="AI135" s="40" t="e">
        <f t="shared" si="37"/>
        <v>#REF!</v>
      </c>
    </row>
    <row r="136" spans="1:35" x14ac:dyDescent="0.2">
      <c r="A136" s="41" t="str">
        <f t="shared" si="38"/>
        <v>en chèque</v>
      </c>
      <c r="B136" s="41">
        <v>129</v>
      </c>
      <c r="C136" s="104" t="e">
        <f>#REF!</f>
        <v>#REF!</v>
      </c>
      <c r="D136" s="48" t="e">
        <f>#REF!</f>
        <v>#REF!</v>
      </c>
      <c r="E136" s="230">
        <v>129</v>
      </c>
      <c r="F136" s="47">
        <v>53</v>
      </c>
      <c r="G136" s="47">
        <v>50</v>
      </c>
      <c r="H136" s="47">
        <v>50</v>
      </c>
      <c r="I136" s="47"/>
      <c r="J136" s="47"/>
      <c r="K136" s="47"/>
      <c r="L136" s="47"/>
      <c r="M136" s="47"/>
      <c r="N136" s="47"/>
      <c r="O136" s="47"/>
      <c r="P136" s="47"/>
      <c r="Q136" s="47"/>
      <c r="R136" s="50">
        <f>SUM(Tableau1[[#This Row],[Colonne6]:[Colonne5]])</f>
        <v>153</v>
      </c>
      <c r="S136" s="45">
        <f t="shared" ref="S136:S199" si="39">COUNTIF($F$5:$Q$5,"&gt;1000")</f>
        <v>3</v>
      </c>
      <c r="T136" s="45">
        <f t="shared" ref="T136:T199" si="40">COUNTA(F136:Q136)</f>
        <v>3</v>
      </c>
      <c r="U136" s="102" t="e">
        <f t="shared" ref="U136:U199" si="41">IF(OR(C136&lt;=0,T136&gt;S136),0,(S136-T136)*$C$1)</f>
        <v>#REF!</v>
      </c>
      <c r="V136" s="71" t="e">
        <f t="shared" ref="V136:V199" si="42">IF(C136&lt;&gt;0,(R136-U136-AE136),0)</f>
        <v>#REF!</v>
      </c>
      <c r="W136" s="91"/>
      <c r="X136" s="130">
        <f t="shared" ref="X136:X199" si="43">ROUNDDOWN(W136/$X$3,0)</f>
        <v>0</v>
      </c>
      <c r="Y136" s="131">
        <f t="shared" ref="Y136:Y199" si="44">ROUNDDOWN((W136-(X136*$X$3))/$Y$3,0)</f>
        <v>0</v>
      </c>
      <c r="Z136" s="126">
        <f t="shared" ref="Z136:Z199" si="45">ROUNDDOWN(((W136-(X136*$X$3))-(Y136*$Y$3))/$Z$3,0)</f>
        <v>0</v>
      </c>
      <c r="AA136" s="136">
        <f t="shared" ref="AA136:AA199" si="46">ROUNDDOWN((((W136-(X136*$X$3))-(Y136*$Y$3))-(Z136*$Z$3))/$AA$3,0)</f>
        <v>0</v>
      </c>
      <c r="AB136" s="140">
        <f t="shared" ref="AB136:AB199" si="47">ROUNDDOWN(((((W136-(X136*$X$3))-(Y136*$Y$3))-(Z136*$Z$3))-(AA136*$AA$3))/$AB$3,0)</f>
        <v>0</v>
      </c>
      <c r="AC136" s="143">
        <f t="shared" ref="AC136:AC199" si="48">ROUNDDOWN((((((W136-(X136*$X$3))-(Y136*$Y$3))-(Z136*$Z$3))-(AA136*$AA$3))-(AB136*$AB$3))/$AC$3,0)</f>
        <v>0</v>
      </c>
      <c r="AD136" s="148">
        <f t="shared" ref="AD136:AD199" si="49">ROUNDDOWN(((((((W136-(X136*$X$3))-(Y136*$Y$3))-(Z136*$Z$3))-(AA136*$AA$3))-(AB136*$AB$3))-(AC136*$AC$3))/$AD$3,0)</f>
        <v>0</v>
      </c>
      <c r="AE136" s="242">
        <v>3</v>
      </c>
      <c r="AI136" s="40" t="e">
        <f t="shared" si="37"/>
        <v>#REF!</v>
      </c>
    </row>
    <row r="137" spans="1:35" x14ac:dyDescent="0.2">
      <c r="A137" s="41" t="str">
        <f t="shared" si="38"/>
        <v>en chèque</v>
      </c>
      <c r="B137" s="41">
        <v>130</v>
      </c>
      <c r="C137" s="104" t="e">
        <f>#REF!</f>
        <v>#REF!</v>
      </c>
      <c r="D137" s="48" t="e">
        <f>#REF!</f>
        <v>#REF!</v>
      </c>
      <c r="E137" s="230">
        <v>130</v>
      </c>
      <c r="F137" s="47">
        <v>20</v>
      </c>
      <c r="G137" s="47">
        <v>23</v>
      </c>
      <c r="H137" s="47">
        <v>20</v>
      </c>
      <c r="I137" s="47"/>
      <c r="J137" s="47"/>
      <c r="K137" s="47"/>
      <c r="L137" s="47"/>
      <c r="M137" s="47"/>
      <c r="N137" s="47"/>
      <c r="O137" s="47"/>
      <c r="P137" s="47"/>
      <c r="Q137" s="47"/>
      <c r="R137" s="50">
        <f>SUM(Tableau1[[#This Row],[Colonne6]:[Colonne5]])</f>
        <v>63</v>
      </c>
      <c r="S137" s="45">
        <f t="shared" si="39"/>
        <v>3</v>
      </c>
      <c r="T137" s="45">
        <f t="shared" si="40"/>
        <v>3</v>
      </c>
      <c r="U137" s="102" t="e">
        <f t="shared" si="41"/>
        <v>#REF!</v>
      </c>
      <c r="V137" s="71" t="e">
        <f t="shared" si="42"/>
        <v>#REF!</v>
      </c>
      <c r="W137" s="91"/>
      <c r="X137" s="130">
        <f t="shared" si="43"/>
        <v>0</v>
      </c>
      <c r="Y137" s="131">
        <f t="shared" si="44"/>
        <v>0</v>
      </c>
      <c r="Z137" s="126">
        <f t="shared" si="45"/>
        <v>0</v>
      </c>
      <c r="AA137" s="136">
        <f t="shared" si="46"/>
        <v>0</v>
      </c>
      <c r="AB137" s="140">
        <f t="shared" si="47"/>
        <v>0</v>
      </c>
      <c r="AC137" s="143">
        <f t="shared" si="48"/>
        <v>0</v>
      </c>
      <c r="AD137" s="148">
        <f t="shared" si="49"/>
        <v>0</v>
      </c>
      <c r="AE137" s="242">
        <v>3</v>
      </c>
      <c r="AI137" s="40" t="e">
        <f t="shared" ref="AI137:AI200" si="50">IF(W137&gt;0,"",V137)</f>
        <v>#REF!</v>
      </c>
    </row>
    <row r="138" spans="1:35" x14ac:dyDescent="0.2">
      <c r="A138" s="41" t="str">
        <f t="shared" si="38"/>
        <v>en chèque</v>
      </c>
      <c r="B138" s="41">
        <v>131</v>
      </c>
      <c r="C138" s="104" t="e">
        <f>#REF!</f>
        <v>#REF!</v>
      </c>
      <c r="D138" s="48" t="e">
        <f>#REF!</f>
        <v>#REF!</v>
      </c>
      <c r="E138" s="230">
        <v>131</v>
      </c>
      <c r="F138" s="47">
        <v>53</v>
      </c>
      <c r="G138" s="47"/>
      <c r="H138" s="47">
        <v>2</v>
      </c>
      <c r="I138" s="47"/>
      <c r="J138" s="47"/>
      <c r="K138" s="47"/>
      <c r="L138" s="47"/>
      <c r="M138" s="47"/>
      <c r="N138" s="47"/>
      <c r="O138" s="47"/>
      <c r="P138" s="47"/>
      <c r="Q138" s="47"/>
      <c r="R138" s="50">
        <f>SUM(Tableau1[[#This Row],[Colonne6]:[Colonne5]])</f>
        <v>55</v>
      </c>
      <c r="S138" s="45">
        <f t="shared" si="39"/>
        <v>3</v>
      </c>
      <c r="T138" s="45">
        <f t="shared" si="40"/>
        <v>2</v>
      </c>
      <c r="U138" s="102" t="e">
        <f t="shared" si="41"/>
        <v>#REF!</v>
      </c>
      <c r="V138" s="71" t="e">
        <f t="shared" si="42"/>
        <v>#REF!</v>
      </c>
      <c r="W138" s="91"/>
      <c r="X138" s="130">
        <f t="shared" si="43"/>
        <v>0</v>
      </c>
      <c r="Y138" s="131">
        <f t="shared" si="44"/>
        <v>0</v>
      </c>
      <c r="Z138" s="126">
        <f t="shared" si="45"/>
        <v>0</v>
      </c>
      <c r="AA138" s="136">
        <f t="shared" si="46"/>
        <v>0</v>
      </c>
      <c r="AB138" s="140">
        <f t="shared" si="47"/>
        <v>0</v>
      </c>
      <c r="AC138" s="143">
        <f t="shared" si="48"/>
        <v>0</v>
      </c>
      <c r="AD138" s="148">
        <f t="shared" si="49"/>
        <v>0</v>
      </c>
      <c r="AE138" s="242">
        <v>3</v>
      </c>
      <c r="AI138" s="40" t="e">
        <f t="shared" si="50"/>
        <v>#REF!</v>
      </c>
    </row>
    <row r="139" spans="1:35" x14ac:dyDescent="0.2">
      <c r="A139" s="41" t="str">
        <f t="shared" si="38"/>
        <v>en chèque</v>
      </c>
      <c r="B139" s="41">
        <v>132</v>
      </c>
      <c r="C139" s="104" t="e">
        <f>#REF!</f>
        <v>#REF!</v>
      </c>
      <c r="D139" s="48" t="e">
        <f>#REF!</f>
        <v>#REF!</v>
      </c>
      <c r="E139" s="230">
        <v>132</v>
      </c>
      <c r="F139" s="47">
        <v>33</v>
      </c>
      <c r="G139" s="47">
        <v>30</v>
      </c>
      <c r="H139" s="47">
        <v>30</v>
      </c>
      <c r="I139" s="47"/>
      <c r="J139" s="47"/>
      <c r="K139" s="47"/>
      <c r="L139" s="47"/>
      <c r="M139" s="47"/>
      <c r="N139" s="47"/>
      <c r="O139" s="47"/>
      <c r="P139" s="47"/>
      <c r="Q139" s="47"/>
      <c r="R139" s="50">
        <f>SUM(Tableau1[[#This Row],[Colonne6]:[Colonne5]])</f>
        <v>93</v>
      </c>
      <c r="S139" s="45">
        <f t="shared" si="39"/>
        <v>3</v>
      </c>
      <c r="T139" s="45">
        <f t="shared" si="40"/>
        <v>3</v>
      </c>
      <c r="U139" s="102" t="e">
        <f t="shared" si="41"/>
        <v>#REF!</v>
      </c>
      <c r="V139" s="71" t="e">
        <f t="shared" si="42"/>
        <v>#REF!</v>
      </c>
      <c r="W139" s="91"/>
      <c r="X139" s="130">
        <f t="shared" si="43"/>
        <v>0</v>
      </c>
      <c r="Y139" s="131">
        <f t="shared" si="44"/>
        <v>0</v>
      </c>
      <c r="Z139" s="126">
        <f t="shared" si="45"/>
        <v>0</v>
      </c>
      <c r="AA139" s="136">
        <f t="shared" si="46"/>
        <v>0</v>
      </c>
      <c r="AB139" s="140">
        <f t="shared" si="47"/>
        <v>0</v>
      </c>
      <c r="AC139" s="143">
        <f t="shared" si="48"/>
        <v>0</v>
      </c>
      <c r="AD139" s="148">
        <f t="shared" si="49"/>
        <v>0</v>
      </c>
      <c r="AE139" s="242">
        <v>3</v>
      </c>
      <c r="AI139" s="40" t="e">
        <f t="shared" si="50"/>
        <v>#REF!</v>
      </c>
    </row>
    <row r="140" spans="1:35" x14ac:dyDescent="0.2">
      <c r="A140" s="41" t="str">
        <f t="shared" si="38"/>
        <v>en chèque</v>
      </c>
      <c r="B140" s="41">
        <v>133</v>
      </c>
      <c r="C140" s="104" t="e">
        <f>#REF!</f>
        <v>#REF!</v>
      </c>
      <c r="D140" s="48" t="e">
        <f>#REF!</f>
        <v>#REF!</v>
      </c>
      <c r="E140" s="230">
        <v>133</v>
      </c>
      <c r="F140" s="47"/>
      <c r="G140" s="47">
        <v>30</v>
      </c>
      <c r="H140" s="47">
        <v>30</v>
      </c>
      <c r="I140" s="47"/>
      <c r="J140" s="47"/>
      <c r="K140" s="47"/>
      <c r="L140" s="47"/>
      <c r="M140" s="47"/>
      <c r="N140" s="47"/>
      <c r="O140" s="47"/>
      <c r="P140" s="47"/>
      <c r="Q140" s="47"/>
      <c r="R140" s="50">
        <f>SUM(Tableau1[[#This Row],[Colonne6]:[Colonne5]])</f>
        <v>60</v>
      </c>
      <c r="S140" s="45">
        <f t="shared" si="39"/>
        <v>3</v>
      </c>
      <c r="T140" s="45">
        <f t="shared" si="40"/>
        <v>2</v>
      </c>
      <c r="U140" s="102" t="e">
        <f t="shared" si="41"/>
        <v>#REF!</v>
      </c>
      <c r="V140" s="71" t="e">
        <f t="shared" si="42"/>
        <v>#REF!</v>
      </c>
      <c r="W140" s="91"/>
      <c r="X140" s="130">
        <f t="shared" si="43"/>
        <v>0</v>
      </c>
      <c r="Y140" s="131">
        <f t="shared" si="44"/>
        <v>0</v>
      </c>
      <c r="Z140" s="126">
        <f t="shared" si="45"/>
        <v>0</v>
      </c>
      <c r="AA140" s="136">
        <f t="shared" si="46"/>
        <v>0</v>
      </c>
      <c r="AB140" s="140">
        <f t="shared" si="47"/>
        <v>0</v>
      </c>
      <c r="AC140" s="143">
        <f t="shared" si="48"/>
        <v>0</v>
      </c>
      <c r="AD140" s="148">
        <f t="shared" si="49"/>
        <v>0</v>
      </c>
      <c r="AE140" s="242">
        <v>3</v>
      </c>
      <c r="AI140" s="40" t="e">
        <f t="shared" si="50"/>
        <v>#REF!</v>
      </c>
    </row>
    <row r="141" spans="1:35" x14ac:dyDescent="0.2">
      <c r="A141" s="41" t="str">
        <f t="shared" si="38"/>
        <v>en chèque</v>
      </c>
      <c r="B141" s="41">
        <v>134</v>
      </c>
      <c r="C141" s="104" t="e">
        <f>#REF!</f>
        <v>#REF!</v>
      </c>
      <c r="D141" s="48" t="e">
        <f>#REF!</f>
        <v>#REF!</v>
      </c>
      <c r="E141" s="230">
        <v>134</v>
      </c>
      <c r="F141" s="47">
        <v>53</v>
      </c>
      <c r="G141" s="47">
        <v>50</v>
      </c>
      <c r="H141" s="47">
        <v>50</v>
      </c>
      <c r="I141" s="47"/>
      <c r="J141" s="47"/>
      <c r="K141" s="47"/>
      <c r="L141" s="47"/>
      <c r="M141" s="47"/>
      <c r="N141" s="47"/>
      <c r="O141" s="47"/>
      <c r="P141" s="47"/>
      <c r="Q141" s="47"/>
      <c r="R141" s="50">
        <f>SUM(Tableau1[[#This Row],[Colonne6]:[Colonne5]])</f>
        <v>153</v>
      </c>
      <c r="S141" s="45">
        <f t="shared" si="39"/>
        <v>3</v>
      </c>
      <c r="T141" s="45">
        <f t="shared" si="40"/>
        <v>3</v>
      </c>
      <c r="U141" s="102" t="e">
        <f t="shared" si="41"/>
        <v>#REF!</v>
      </c>
      <c r="V141" s="71" t="e">
        <f t="shared" si="42"/>
        <v>#REF!</v>
      </c>
      <c r="W141" s="91"/>
      <c r="X141" s="130">
        <f t="shared" si="43"/>
        <v>0</v>
      </c>
      <c r="Y141" s="131">
        <f t="shared" si="44"/>
        <v>0</v>
      </c>
      <c r="Z141" s="126">
        <f t="shared" si="45"/>
        <v>0</v>
      </c>
      <c r="AA141" s="136">
        <f t="shared" si="46"/>
        <v>0</v>
      </c>
      <c r="AB141" s="140">
        <f t="shared" si="47"/>
        <v>0</v>
      </c>
      <c r="AC141" s="143">
        <f t="shared" si="48"/>
        <v>0</v>
      </c>
      <c r="AD141" s="148">
        <f t="shared" si="49"/>
        <v>0</v>
      </c>
      <c r="AE141" s="242">
        <v>3</v>
      </c>
      <c r="AI141" s="40" t="e">
        <f t="shared" si="50"/>
        <v>#REF!</v>
      </c>
    </row>
    <row r="142" spans="1:35" x14ac:dyDescent="0.2">
      <c r="A142" s="41" t="str">
        <f t="shared" si="38"/>
        <v>en chèque</v>
      </c>
      <c r="B142" s="41">
        <v>135</v>
      </c>
      <c r="C142" s="104" t="e">
        <f>#REF!</f>
        <v>#REF!</v>
      </c>
      <c r="D142" s="48" t="e">
        <f>#REF!</f>
        <v>#REF!</v>
      </c>
      <c r="E142" s="230">
        <v>135</v>
      </c>
      <c r="F142" s="47">
        <v>43</v>
      </c>
      <c r="G142" s="47">
        <v>40</v>
      </c>
      <c r="H142" s="47">
        <v>40</v>
      </c>
      <c r="I142" s="47"/>
      <c r="J142" s="47"/>
      <c r="K142" s="47"/>
      <c r="L142" s="47"/>
      <c r="M142" s="47"/>
      <c r="N142" s="47"/>
      <c r="O142" s="47"/>
      <c r="P142" s="47"/>
      <c r="Q142" s="47"/>
      <c r="R142" s="50">
        <f>SUM(Tableau1[[#This Row],[Colonne6]:[Colonne5]])</f>
        <v>123</v>
      </c>
      <c r="S142" s="45">
        <f t="shared" si="39"/>
        <v>3</v>
      </c>
      <c r="T142" s="45">
        <f t="shared" si="40"/>
        <v>3</v>
      </c>
      <c r="U142" s="102" t="e">
        <f t="shared" si="41"/>
        <v>#REF!</v>
      </c>
      <c r="V142" s="71" t="e">
        <f t="shared" si="42"/>
        <v>#REF!</v>
      </c>
      <c r="W142" s="91"/>
      <c r="X142" s="130">
        <f t="shared" si="43"/>
        <v>0</v>
      </c>
      <c r="Y142" s="131">
        <f t="shared" si="44"/>
        <v>0</v>
      </c>
      <c r="Z142" s="126">
        <f t="shared" si="45"/>
        <v>0</v>
      </c>
      <c r="AA142" s="136">
        <f t="shared" si="46"/>
        <v>0</v>
      </c>
      <c r="AB142" s="140">
        <f t="shared" si="47"/>
        <v>0</v>
      </c>
      <c r="AC142" s="143">
        <f t="shared" si="48"/>
        <v>0</v>
      </c>
      <c r="AD142" s="148">
        <f t="shared" si="49"/>
        <v>0</v>
      </c>
      <c r="AE142" s="242">
        <v>3</v>
      </c>
      <c r="AI142" s="40" t="e">
        <f t="shared" si="50"/>
        <v>#REF!</v>
      </c>
    </row>
    <row r="143" spans="1:35" x14ac:dyDescent="0.2">
      <c r="A143" s="41" t="str">
        <f t="shared" si="38"/>
        <v>en chèque</v>
      </c>
      <c r="B143" s="41">
        <v>136</v>
      </c>
      <c r="C143" s="104" t="e">
        <f>#REF!</f>
        <v>#REF!</v>
      </c>
      <c r="D143" s="48" t="e">
        <f>#REF!</f>
        <v>#REF!</v>
      </c>
      <c r="E143" s="230">
        <v>136</v>
      </c>
      <c r="F143" s="47">
        <v>50</v>
      </c>
      <c r="G143" s="47">
        <v>53</v>
      </c>
      <c r="H143" s="47">
        <v>50</v>
      </c>
      <c r="I143" s="47"/>
      <c r="J143" s="47"/>
      <c r="K143" s="47"/>
      <c r="L143" s="47"/>
      <c r="M143" s="47"/>
      <c r="N143" s="47"/>
      <c r="O143" s="47"/>
      <c r="P143" s="47"/>
      <c r="Q143" s="47"/>
      <c r="R143" s="50">
        <f>SUM(Tableau1[[#This Row],[Colonne6]:[Colonne5]])</f>
        <v>153</v>
      </c>
      <c r="S143" s="45">
        <f t="shared" si="39"/>
        <v>3</v>
      </c>
      <c r="T143" s="45">
        <f t="shared" si="40"/>
        <v>3</v>
      </c>
      <c r="U143" s="102" t="e">
        <f t="shared" si="41"/>
        <v>#REF!</v>
      </c>
      <c r="V143" s="71" t="e">
        <f t="shared" si="42"/>
        <v>#REF!</v>
      </c>
      <c r="W143" s="91"/>
      <c r="X143" s="130">
        <f t="shared" si="43"/>
        <v>0</v>
      </c>
      <c r="Y143" s="131">
        <f t="shared" si="44"/>
        <v>0</v>
      </c>
      <c r="Z143" s="126">
        <f t="shared" si="45"/>
        <v>0</v>
      </c>
      <c r="AA143" s="136">
        <f t="shared" si="46"/>
        <v>0</v>
      </c>
      <c r="AB143" s="140">
        <f t="shared" si="47"/>
        <v>0</v>
      </c>
      <c r="AC143" s="143">
        <f t="shared" si="48"/>
        <v>0</v>
      </c>
      <c r="AD143" s="148">
        <f t="shared" si="49"/>
        <v>0</v>
      </c>
      <c r="AE143" s="242">
        <v>3</v>
      </c>
      <c r="AI143" s="40" t="e">
        <f t="shared" si="50"/>
        <v>#REF!</v>
      </c>
    </row>
    <row r="144" spans="1:35" x14ac:dyDescent="0.2">
      <c r="A144" s="41" t="str">
        <f t="shared" si="38"/>
        <v>en chèque</v>
      </c>
      <c r="B144" s="41">
        <v>137</v>
      </c>
      <c r="C144" s="104" t="e">
        <f>#REF!</f>
        <v>#REF!</v>
      </c>
      <c r="D144" s="48" t="e">
        <f>#REF!</f>
        <v>#REF!</v>
      </c>
      <c r="E144" s="230">
        <v>137</v>
      </c>
      <c r="F144" s="47">
        <v>73</v>
      </c>
      <c r="G144" s="47">
        <v>70</v>
      </c>
      <c r="H144" s="47">
        <v>70</v>
      </c>
      <c r="I144" s="47"/>
      <c r="J144" s="47"/>
      <c r="K144" s="47"/>
      <c r="L144" s="47"/>
      <c r="M144" s="47"/>
      <c r="N144" s="47"/>
      <c r="O144" s="47"/>
      <c r="P144" s="47"/>
      <c r="Q144" s="47"/>
      <c r="R144" s="50">
        <f>SUM(Tableau1[[#This Row],[Colonne6]:[Colonne5]])</f>
        <v>213</v>
      </c>
      <c r="S144" s="45">
        <f t="shared" si="39"/>
        <v>3</v>
      </c>
      <c r="T144" s="45">
        <f t="shared" si="40"/>
        <v>3</v>
      </c>
      <c r="U144" s="102" t="e">
        <f t="shared" si="41"/>
        <v>#REF!</v>
      </c>
      <c r="V144" s="71" t="e">
        <f t="shared" si="42"/>
        <v>#REF!</v>
      </c>
      <c r="W144" s="91"/>
      <c r="X144" s="130">
        <f t="shared" si="43"/>
        <v>0</v>
      </c>
      <c r="Y144" s="131">
        <f t="shared" si="44"/>
        <v>0</v>
      </c>
      <c r="Z144" s="126">
        <f t="shared" si="45"/>
        <v>0</v>
      </c>
      <c r="AA144" s="136">
        <f t="shared" si="46"/>
        <v>0</v>
      </c>
      <c r="AB144" s="140">
        <f t="shared" si="47"/>
        <v>0</v>
      </c>
      <c r="AC144" s="143">
        <f t="shared" si="48"/>
        <v>0</v>
      </c>
      <c r="AD144" s="148">
        <f t="shared" si="49"/>
        <v>0</v>
      </c>
      <c r="AE144" s="242">
        <v>3</v>
      </c>
      <c r="AI144" s="40" t="e">
        <f t="shared" si="50"/>
        <v>#REF!</v>
      </c>
    </row>
    <row r="145" spans="1:35" x14ac:dyDescent="0.2">
      <c r="A145" s="41" t="str">
        <f t="shared" si="38"/>
        <v>en chèque</v>
      </c>
      <c r="B145" s="41">
        <v>138</v>
      </c>
      <c r="C145" s="104" t="e">
        <f>#REF!</f>
        <v>#REF!</v>
      </c>
      <c r="D145" s="48" t="e">
        <f>#REF!</f>
        <v>#REF!</v>
      </c>
      <c r="E145" s="230">
        <v>138</v>
      </c>
      <c r="F145" s="47">
        <v>103</v>
      </c>
      <c r="G145" s="47">
        <v>60</v>
      </c>
      <c r="H145" s="47">
        <v>50</v>
      </c>
      <c r="I145" s="47"/>
      <c r="J145" s="47"/>
      <c r="K145" s="47"/>
      <c r="L145" s="47"/>
      <c r="M145" s="47"/>
      <c r="N145" s="47"/>
      <c r="O145" s="47"/>
      <c r="P145" s="47"/>
      <c r="Q145" s="47"/>
      <c r="R145" s="50">
        <f>SUM(Tableau1[[#This Row],[Colonne6]:[Colonne5]])</f>
        <v>213</v>
      </c>
      <c r="S145" s="45">
        <f t="shared" si="39"/>
        <v>3</v>
      </c>
      <c r="T145" s="45">
        <f t="shared" si="40"/>
        <v>3</v>
      </c>
      <c r="U145" s="102" t="e">
        <f t="shared" si="41"/>
        <v>#REF!</v>
      </c>
      <c r="V145" s="71" t="e">
        <f t="shared" si="42"/>
        <v>#REF!</v>
      </c>
      <c r="W145" s="91"/>
      <c r="X145" s="130">
        <f t="shared" si="43"/>
        <v>0</v>
      </c>
      <c r="Y145" s="131">
        <f t="shared" si="44"/>
        <v>0</v>
      </c>
      <c r="Z145" s="126">
        <f t="shared" si="45"/>
        <v>0</v>
      </c>
      <c r="AA145" s="136">
        <f t="shared" si="46"/>
        <v>0</v>
      </c>
      <c r="AB145" s="140">
        <f t="shared" si="47"/>
        <v>0</v>
      </c>
      <c r="AC145" s="143">
        <f t="shared" si="48"/>
        <v>0</v>
      </c>
      <c r="AD145" s="148">
        <f t="shared" si="49"/>
        <v>0</v>
      </c>
      <c r="AE145" s="242">
        <v>3</v>
      </c>
      <c r="AI145" s="40" t="e">
        <f t="shared" si="50"/>
        <v>#REF!</v>
      </c>
    </row>
    <row r="146" spans="1:35" x14ac:dyDescent="0.2">
      <c r="A146" s="41" t="str">
        <f t="shared" si="38"/>
        <v>en chèque</v>
      </c>
      <c r="B146" s="41">
        <v>139</v>
      </c>
      <c r="C146" s="104" t="e">
        <f>#REF!</f>
        <v>#REF!</v>
      </c>
      <c r="D146" s="48" t="e">
        <f>#REF!</f>
        <v>#REF!</v>
      </c>
      <c r="E146" s="230">
        <v>139</v>
      </c>
      <c r="F146" s="47">
        <v>103</v>
      </c>
      <c r="G146" s="47" t="s">
        <v>163</v>
      </c>
      <c r="H146" s="47">
        <v>50</v>
      </c>
      <c r="I146" s="47"/>
      <c r="J146" s="47"/>
      <c r="K146" s="47"/>
      <c r="L146" s="47"/>
      <c r="M146" s="47"/>
      <c r="N146" s="47"/>
      <c r="O146" s="47"/>
      <c r="P146" s="47"/>
      <c r="Q146" s="47"/>
      <c r="R146" s="50">
        <f>SUM(Tableau1[[#This Row],[Colonne6]:[Colonne5]])</f>
        <v>153</v>
      </c>
      <c r="S146" s="45">
        <f t="shared" si="39"/>
        <v>3</v>
      </c>
      <c r="T146" s="45">
        <f t="shared" si="40"/>
        <v>3</v>
      </c>
      <c r="U146" s="102" t="e">
        <f t="shared" si="41"/>
        <v>#REF!</v>
      </c>
      <c r="V146" s="71" t="e">
        <f t="shared" si="42"/>
        <v>#REF!</v>
      </c>
      <c r="W146" s="91"/>
      <c r="X146" s="130">
        <f t="shared" si="43"/>
        <v>0</v>
      </c>
      <c r="Y146" s="131">
        <f t="shared" si="44"/>
        <v>0</v>
      </c>
      <c r="Z146" s="126">
        <f t="shared" si="45"/>
        <v>0</v>
      </c>
      <c r="AA146" s="136">
        <f t="shared" si="46"/>
        <v>0</v>
      </c>
      <c r="AB146" s="140">
        <f t="shared" si="47"/>
        <v>0</v>
      </c>
      <c r="AC146" s="143">
        <f t="shared" si="48"/>
        <v>0</v>
      </c>
      <c r="AD146" s="148">
        <f t="shared" si="49"/>
        <v>0</v>
      </c>
      <c r="AE146" s="242">
        <v>3</v>
      </c>
      <c r="AI146" s="40" t="e">
        <f t="shared" si="50"/>
        <v>#REF!</v>
      </c>
    </row>
    <row r="147" spans="1:35" x14ac:dyDescent="0.2">
      <c r="A147" s="41" t="str">
        <f t="shared" si="38"/>
        <v>en chèque</v>
      </c>
      <c r="B147" s="41">
        <v>140</v>
      </c>
      <c r="C147" s="104" t="e">
        <f>#REF!</f>
        <v>#REF!</v>
      </c>
      <c r="D147" s="48" t="e">
        <f>#REF!</f>
        <v>#REF!</v>
      </c>
      <c r="E147" s="230">
        <v>140</v>
      </c>
      <c r="F147" s="47">
        <v>3</v>
      </c>
      <c r="G147" s="47"/>
      <c r="H147" s="47"/>
      <c r="I147" s="47"/>
      <c r="J147" s="47"/>
      <c r="K147" s="47"/>
      <c r="L147" s="47"/>
      <c r="M147" s="47"/>
      <c r="N147" s="47"/>
      <c r="O147" s="47"/>
      <c r="P147" s="47"/>
      <c r="Q147" s="47"/>
      <c r="R147" s="50">
        <f>SUM(Tableau1[[#This Row],[Colonne6]:[Colonne5]])</f>
        <v>3</v>
      </c>
      <c r="S147" s="45">
        <f t="shared" si="39"/>
        <v>3</v>
      </c>
      <c r="T147" s="45">
        <f t="shared" si="40"/>
        <v>1</v>
      </c>
      <c r="U147" s="102" t="e">
        <f t="shared" si="41"/>
        <v>#REF!</v>
      </c>
      <c r="V147" s="71" t="e">
        <f t="shared" si="42"/>
        <v>#REF!</v>
      </c>
      <c r="W147" s="91"/>
      <c r="X147" s="130">
        <f t="shared" si="43"/>
        <v>0</v>
      </c>
      <c r="Y147" s="131">
        <f t="shared" si="44"/>
        <v>0</v>
      </c>
      <c r="Z147" s="126">
        <f t="shared" si="45"/>
        <v>0</v>
      </c>
      <c r="AA147" s="136">
        <f t="shared" si="46"/>
        <v>0</v>
      </c>
      <c r="AB147" s="140">
        <f t="shared" si="47"/>
        <v>0</v>
      </c>
      <c r="AC147" s="143">
        <f t="shared" si="48"/>
        <v>0</v>
      </c>
      <c r="AD147" s="148">
        <f t="shared" si="49"/>
        <v>0</v>
      </c>
      <c r="AE147" s="242">
        <v>3</v>
      </c>
      <c r="AI147" s="40" t="e">
        <f t="shared" si="50"/>
        <v>#REF!</v>
      </c>
    </row>
    <row r="148" spans="1:35" x14ac:dyDescent="0.2">
      <c r="A148" s="41" t="str">
        <f t="shared" si="38"/>
        <v>en chèque</v>
      </c>
      <c r="B148" s="41">
        <v>141</v>
      </c>
      <c r="C148" s="104" t="e">
        <f>#REF!</f>
        <v>#REF!</v>
      </c>
      <c r="D148" s="48" t="e">
        <f>#REF!</f>
        <v>#REF!</v>
      </c>
      <c r="E148" s="230">
        <v>141</v>
      </c>
      <c r="F148" s="47">
        <v>23</v>
      </c>
      <c r="G148" s="47">
        <v>20</v>
      </c>
      <c r="H148" s="47">
        <v>20</v>
      </c>
      <c r="I148" s="47"/>
      <c r="J148" s="47"/>
      <c r="K148" s="47"/>
      <c r="L148" s="47"/>
      <c r="M148" s="47"/>
      <c r="N148" s="47"/>
      <c r="O148" s="47"/>
      <c r="P148" s="47"/>
      <c r="Q148" s="47"/>
      <c r="R148" s="50">
        <f>SUM(Tableau1[[#This Row],[Colonne6]:[Colonne5]])</f>
        <v>63</v>
      </c>
      <c r="S148" s="45">
        <f t="shared" si="39"/>
        <v>3</v>
      </c>
      <c r="T148" s="45">
        <f t="shared" si="40"/>
        <v>3</v>
      </c>
      <c r="U148" s="102" t="e">
        <f t="shared" si="41"/>
        <v>#REF!</v>
      </c>
      <c r="V148" s="71" t="e">
        <f t="shared" si="42"/>
        <v>#REF!</v>
      </c>
      <c r="W148" s="91"/>
      <c r="X148" s="130">
        <f t="shared" si="43"/>
        <v>0</v>
      </c>
      <c r="Y148" s="131">
        <f t="shared" si="44"/>
        <v>0</v>
      </c>
      <c r="Z148" s="126">
        <f t="shared" si="45"/>
        <v>0</v>
      </c>
      <c r="AA148" s="136">
        <f t="shared" si="46"/>
        <v>0</v>
      </c>
      <c r="AB148" s="140">
        <f t="shared" si="47"/>
        <v>0</v>
      </c>
      <c r="AC148" s="143">
        <f t="shared" si="48"/>
        <v>0</v>
      </c>
      <c r="AD148" s="148">
        <f t="shared" si="49"/>
        <v>0</v>
      </c>
      <c r="AE148" s="242">
        <v>3</v>
      </c>
      <c r="AI148" s="40" t="e">
        <f t="shared" si="50"/>
        <v>#REF!</v>
      </c>
    </row>
    <row r="149" spans="1:35" x14ac:dyDescent="0.2">
      <c r="A149" s="41" t="str">
        <f t="shared" si="38"/>
        <v>en chèque</v>
      </c>
      <c r="B149" s="41">
        <v>142</v>
      </c>
      <c r="C149" s="104" t="e">
        <f>#REF!</f>
        <v>#REF!</v>
      </c>
      <c r="D149" s="48" t="e">
        <f>#REF!</f>
        <v>#REF!</v>
      </c>
      <c r="E149" s="230">
        <v>142</v>
      </c>
      <c r="F149" s="47">
        <v>53</v>
      </c>
      <c r="G149" s="47">
        <v>50</v>
      </c>
      <c r="H149" s="47">
        <v>50</v>
      </c>
      <c r="I149" s="47"/>
      <c r="J149" s="47"/>
      <c r="K149" s="47"/>
      <c r="L149" s="47"/>
      <c r="M149" s="47"/>
      <c r="N149" s="47"/>
      <c r="O149" s="47"/>
      <c r="P149" s="47"/>
      <c r="Q149" s="47"/>
      <c r="R149" s="50">
        <f>SUM(Tableau1[[#This Row],[Colonne6]:[Colonne5]])</f>
        <v>153</v>
      </c>
      <c r="S149" s="45">
        <f t="shared" si="39"/>
        <v>3</v>
      </c>
      <c r="T149" s="45">
        <f t="shared" si="40"/>
        <v>3</v>
      </c>
      <c r="U149" s="102" t="e">
        <f t="shared" si="41"/>
        <v>#REF!</v>
      </c>
      <c r="V149" s="71" t="e">
        <f t="shared" si="42"/>
        <v>#REF!</v>
      </c>
      <c r="W149" s="91"/>
      <c r="X149" s="130">
        <f t="shared" si="43"/>
        <v>0</v>
      </c>
      <c r="Y149" s="131">
        <f t="shared" si="44"/>
        <v>0</v>
      </c>
      <c r="Z149" s="126">
        <f t="shared" si="45"/>
        <v>0</v>
      </c>
      <c r="AA149" s="136">
        <f t="shared" si="46"/>
        <v>0</v>
      </c>
      <c r="AB149" s="140">
        <f t="shared" si="47"/>
        <v>0</v>
      </c>
      <c r="AC149" s="143">
        <f t="shared" si="48"/>
        <v>0</v>
      </c>
      <c r="AD149" s="148">
        <f t="shared" si="49"/>
        <v>0</v>
      </c>
      <c r="AE149" s="242">
        <v>3</v>
      </c>
      <c r="AI149" s="40" t="e">
        <f t="shared" si="50"/>
        <v>#REF!</v>
      </c>
    </row>
    <row r="150" spans="1:35" x14ac:dyDescent="0.2">
      <c r="A150" s="41" t="str">
        <f t="shared" si="38"/>
        <v>en chèque</v>
      </c>
      <c r="B150" s="41">
        <v>143</v>
      </c>
      <c r="C150" s="104" t="e">
        <f>#REF!</f>
        <v>#REF!</v>
      </c>
      <c r="D150" s="48" t="e">
        <f>#REF!</f>
        <v>#REF!</v>
      </c>
      <c r="E150" s="230">
        <v>143</v>
      </c>
      <c r="F150" s="47">
        <v>23</v>
      </c>
      <c r="G150" s="47">
        <v>20</v>
      </c>
      <c r="H150" s="47">
        <v>20</v>
      </c>
      <c r="I150" s="47"/>
      <c r="J150" s="47"/>
      <c r="K150" s="47"/>
      <c r="L150" s="47"/>
      <c r="M150" s="47"/>
      <c r="N150" s="47"/>
      <c r="O150" s="47"/>
      <c r="P150" s="47"/>
      <c r="Q150" s="47"/>
      <c r="R150" s="50">
        <f>SUM(Tableau1[[#This Row],[Colonne6]:[Colonne5]])</f>
        <v>63</v>
      </c>
      <c r="S150" s="45">
        <f t="shared" si="39"/>
        <v>3</v>
      </c>
      <c r="T150" s="45">
        <f t="shared" si="40"/>
        <v>3</v>
      </c>
      <c r="U150" s="102" t="e">
        <f t="shared" si="41"/>
        <v>#REF!</v>
      </c>
      <c r="V150" s="71" t="e">
        <f t="shared" si="42"/>
        <v>#REF!</v>
      </c>
      <c r="W150" s="91"/>
      <c r="X150" s="130">
        <f t="shared" si="43"/>
        <v>0</v>
      </c>
      <c r="Y150" s="131">
        <f t="shared" si="44"/>
        <v>0</v>
      </c>
      <c r="Z150" s="126">
        <f t="shared" si="45"/>
        <v>0</v>
      </c>
      <c r="AA150" s="136">
        <f t="shared" si="46"/>
        <v>0</v>
      </c>
      <c r="AB150" s="140">
        <f t="shared" si="47"/>
        <v>0</v>
      </c>
      <c r="AC150" s="143">
        <f t="shared" si="48"/>
        <v>0</v>
      </c>
      <c r="AD150" s="148">
        <f t="shared" si="49"/>
        <v>0</v>
      </c>
      <c r="AE150" s="242">
        <v>3</v>
      </c>
      <c r="AI150" s="40" t="e">
        <f t="shared" si="50"/>
        <v>#REF!</v>
      </c>
    </row>
    <row r="151" spans="1:35" x14ac:dyDescent="0.2">
      <c r="A151" s="41" t="str">
        <f t="shared" si="38"/>
        <v>en chèque</v>
      </c>
      <c r="B151" s="41">
        <v>144</v>
      </c>
      <c r="C151" s="104" t="e">
        <f>#REF!</f>
        <v>#REF!</v>
      </c>
      <c r="D151" s="48" t="e">
        <f>#REF!</f>
        <v>#REF!</v>
      </c>
      <c r="E151" s="230">
        <v>144</v>
      </c>
      <c r="F151" s="47">
        <v>50</v>
      </c>
      <c r="G151" s="47">
        <v>50</v>
      </c>
      <c r="H151" s="47">
        <v>50</v>
      </c>
      <c r="I151" s="47"/>
      <c r="J151" s="47"/>
      <c r="K151" s="47"/>
      <c r="L151" s="47"/>
      <c r="M151" s="47"/>
      <c r="N151" s="47"/>
      <c r="O151" s="47"/>
      <c r="P151" s="47"/>
      <c r="Q151" s="47"/>
      <c r="R151" s="50">
        <f>SUM(Tableau1[[#This Row],[Colonne6]:[Colonne5]])</f>
        <v>150</v>
      </c>
      <c r="S151" s="45">
        <f t="shared" si="39"/>
        <v>3</v>
      </c>
      <c r="T151" s="45">
        <f t="shared" si="40"/>
        <v>3</v>
      </c>
      <c r="U151" s="102" t="e">
        <f t="shared" si="41"/>
        <v>#REF!</v>
      </c>
      <c r="V151" s="71" t="e">
        <f t="shared" si="42"/>
        <v>#REF!</v>
      </c>
      <c r="W151" s="91"/>
      <c r="X151" s="130">
        <f t="shared" si="43"/>
        <v>0</v>
      </c>
      <c r="Y151" s="131">
        <f t="shared" si="44"/>
        <v>0</v>
      </c>
      <c r="Z151" s="126">
        <f t="shared" si="45"/>
        <v>0</v>
      </c>
      <c r="AA151" s="136">
        <f t="shared" si="46"/>
        <v>0</v>
      </c>
      <c r="AB151" s="140">
        <f t="shared" si="47"/>
        <v>0</v>
      </c>
      <c r="AC151" s="143">
        <f t="shared" si="48"/>
        <v>0</v>
      </c>
      <c r="AD151" s="148">
        <f t="shared" si="49"/>
        <v>0</v>
      </c>
      <c r="AE151" s="242">
        <v>3</v>
      </c>
      <c r="AF151" s="68"/>
      <c r="AI151" s="40" t="e">
        <f t="shared" si="50"/>
        <v>#REF!</v>
      </c>
    </row>
    <row r="152" spans="1:35" x14ac:dyDescent="0.2">
      <c r="A152" s="41" t="str">
        <f t="shared" si="38"/>
        <v>en chèque</v>
      </c>
      <c r="B152" s="41">
        <v>145</v>
      </c>
      <c r="C152" s="104" t="e">
        <f>#REF!</f>
        <v>#REF!</v>
      </c>
      <c r="D152" s="48" t="e">
        <f>#REF!</f>
        <v>#REF!</v>
      </c>
      <c r="E152" s="230">
        <v>145</v>
      </c>
      <c r="F152" s="47" t="s">
        <v>163</v>
      </c>
      <c r="G152" s="47">
        <v>20</v>
      </c>
      <c r="H152" s="47">
        <v>123</v>
      </c>
      <c r="I152" s="47"/>
      <c r="J152" s="47"/>
      <c r="K152" s="47"/>
      <c r="L152" s="47"/>
      <c r="M152" s="47"/>
      <c r="N152" s="47"/>
      <c r="O152" s="47"/>
      <c r="P152" s="47"/>
      <c r="Q152" s="47"/>
      <c r="R152" s="50">
        <f>SUM(Tableau1[[#This Row],[Colonne6]:[Colonne5]])</f>
        <v>143</v>
      </c>
      <c r="S152" s="45">
        <f t="shared" si="39"/>
        <v>3</v>
      </c>
      <c r="T152" s="45">
        <f t="shared" si="40"/>
        <v>3</v>
      </c>
      <c r="U152" s="102" t="e">
        <f t="shared" si="41"/>
        <v>#REF!</v>
      </c>
      <c r="V152" s="71" t="e">
        <f t="shared" si="42"/>
        <v>#REF!</v>
      </c>
      <c r="W152" s="91"/>
      <c r="X152" s="130">
        <f t="shared" si="43"/>
        <v>0</v>
      </c>
      <c r="Y152" s="131">
        <f t="shared" si="44"/>
        <v>0</v>
      </c>
      <c r="Z152" s="126">
        <f t="shared" si="45"/>
        <v>0</v>
      </c>
      <c r="AA152" s="136">
        <f t="shared" si="46"/>
        <v>0</v>
      </c>
      <c r="AB152" s="140">
        <f t="shared" si="47"/>
        <v>0</v>
      </c>
      <c r="AC152" s="143">
        <f t="shared" si="48"/>
        <v>0</v>
      </c>
      <c r="AD152" s="148">
        <f t="shared" si="49"/>
        <v>0</v>
      </c>
      <c r="AE152" s="242">
        <v>3</v>
      </c>
      <c r="AF152" s="68"/>
      <c r="AI152" s="40" t="e">
        <f t="shared" si="50"/>
        <v>#REF!</v>
      </c>
    </row>
    <row r="153" spans="1:35" x14ac:dyDescent="0.2">
      <c r="A153" s="41" t="str">
        <f t="shared" si="38"/>
        <v>en chèque</v>
      </c>
      <c r="B153" s="41">
        <v>146</v>
      </c>
      <c r="C153" s="104" t="e">
        <f>#REF!</f>
        <v>#REF!</v>
      </c>
      <c r="D153" s="48" t="e">
        <f>#REF!</f>
        <v>#REF!</v>
      </c>
      <c r="E153" s="230">
        <v>146</v>
      </c>
      <c r="F153" s="47">
        <v>53</v>
      </c>
      <c r="G153" s="47">
        <v>50</v>
      </c>
      <c r="H153" s="47">
        <v>50</v>
      </c>
      <c r="I153" s="47"/>
      <c r="J153" s="47"/>
      <c r="K153" s="47"/>
      <c r="L153" s="47"/>
      <c r="M153" s="47"/>
      <c r="N153" s="47"/>
      <c r="O153" s="47"/>
      <c r="P153" s="47"/>
      <c r="Q153" s="47"/>
      <c r="R153" s="50">
        <f>SUM(Tableau1[[#This Row],[Colonne6]:[Colonne5]])</f>
        <v>153</v>
      </c>
      <c r="S153" s="45">
        <f t="shared" si="39"/>
        <v>3</v>
      </c>
      <c r="T153" s="45">
        <f t="shared" si="40"/>
        <v>3</v>
      </c>
      <c r="U153" s="102" t="e">
        <f t="shared" si="41"/>
        <v>#REF!</v>
      </c>
      <c r="V153" s="71" t="e">
        <f t="shared" si="42"/>
        <v>#REF!</v>
      </c>
      <c r="W153" s="91"/>
      <c r="X153" s="130">
        <f t="shared" si="43"/>
        <v>0</v>
      </c>
      <c r="Y153" s="131">
        <f t="shared" si="44"/>
        <v>0</v>
      </c>
      <c r="Z153" s="126">
        <f t="shared" si="45"/>
        <v>0</v>
      </c>
      <c r="AA153" s="136">
        <f t="shared" si="46"/>
        <v>0</v>
      </c>
      <c r="AB153" s="140">
        <f t="shared" si="47"/>
        <v>0</v>
      </c>
      <c r="AC153" s="143">
        <f t="shared" si="48"/>
        <v>0</v>
      </c>
      <c r="AD153" s="148">
        <f t="shared" si="49"/>
        <v>0</v>
      </c>
      <c r="AE153" s="242">
        <v>3</v>
      </c>
      <c r="AI153" s="40" t="e">
        <f t="shared" si="50"/>
        <v>#REF!</v>
      </c>
    </row>
    <row r="154" spans="1:35" x14ac:dyDescent="0.2">
      <c r="A154" s="41" t="str">
        <f t="shared" si="38"/>
        <v>en chèque</v>
      </c>
      <c r="B154" s="41">
        <v>147</v>
      </c>
      <c r="C154" s="104" t="e">
        <f>#REF!</f>
        <v>#REF!</v>
      </c>
      <c r="D154" s="48" t="e">
        <f>#REF!</f>
        <v>#REF!</v>
      </c>
      <c r="E154" s="230">
        <v>147</v>
      </c>
      <c r="F154" s="47">
        <v>23</v>
      </c>
      <c r="G154" s="47">
        <v>25</v>
      </c>
      <c r="H154" s="47">
        <v>25</v>
      </c>
      <c r="I154" s="47"/>
      <c r="J154" s="47"/>
      <c r="K154" s="47"/>
      <c r="L154" s="47"/>
      <c r="M154" s="47"/>
      <c r="N154" s="47"/>
      <c r="O154" s="47"/>
      <c r="P154" s="47"/>
      <c r="Q154" s="47"/>
      <c r="R154" s="50">
        <f>SUM(Tableau1[[#This Row],[Colonne6]:[Colonne5]])</f>
        <v>73</v>
      </c>
      <c r="S154" s="45">
        <f t="shared" si="39"/>
        <v>3</v>
      </c>
      <c r="T154" s="45">
        <f t="shared" si="40"/>
        <v>3</v>
      </c>
      <c r="U154" s="102" t="e">
        <f t="shared" si="41"/>
        <v>#REF!</v>
      </c>
      <c r="V154" s="71" t="e">
        <f t="shared" si="42"/>
        <v>#REF!</v>
      </c>
      <c r="W154" s="91"/>
      <c r="X154" s="130">
        <f t="shared" si="43"/>
        <v>0</v>
      </c>
      <c r="Y154" s="131">
        <f t="shared" si="44"/>
        <v>0</v>
      </c>
      <c r="Z154" s="126">
        <f t="shared" si="45"/>
        <v>0</v>
      </c>
      <c r="AA154" s="136">
        <f t="shared" si="46"/>
        <v>0</v>
      </c>
      <c r="AB154" s="140">
        <f t="shared" si="47"/>
        <v>0</v>
      </c>
      <c r="AC154" s="143">
        <f t="shared" si="48"/>
        <v>0</v>
      </c>
      <c r="AD154" s="148">
        <f t="shared" si="49"/>
        <v>0</v>
      </c>
      <c r="AE154" s="242">
        <v>3</v>
      </c>
      <c r="AI154" s="40" t="e">
        <f t="shared" si="50"/>
        <v>#REF!</v>
      </c>
    </row>
    <row r="155" spans="1:35" x14ac:dyDescent="0.2">
      <c r="A155" s="41" t="str">
        <f t="shared" si="38"/>
        <v>en chèque</v>
      </c>
      <c r="B155" s="41">
        <v>148</v>
      </c>
      <c r="C155" s="104" t="e">
        <f>#REF!</f>
        <v>#REF!</v>
      </c>
      <c r="D155" s="48" t="e">
        <f>#REF!</f>
        <v>#REF!</v>
      </c>
      <c r="E155" s="230">
        <v>148</v>
      </c>
      <c r="F155" s="47">
        <v>23</v>
      </c>
      <c r="G155" s="47">
        <v>30</v>
      </c>
      <c r="H155" s="47">
        <v>20</v>
      </c>
      <c r="I155" s="47"/>
      <c r="J155" s="47"/>
      <c r="K155" s="47"/>
      <c r="L155" s="47"/>
      <c r="M155" s="47"/>
      <c r="N155" s="47"/>
      <c r="O155" s="47"/>
      <c r="P155" s="47"/>
      <c r="Q155" s="47"/>
      <c r="R155" s="50">
        <f>SUM(Tableau1[[#This Row],[Colonne6]:[Colonne5]])</f>
        <v>73</v>
      </c>
      <c r="S155" s="45">
        <f t="shared" si="39"/>
        <v>3</v>
      </c>
      <c r="T155" s="45">
        <f t="shared" si="40"/>
        <v>3</v>
      </c>
      <c r="U155" s="102" t="e">
        <f t="shared" si="41"/>
        <v>#REF!</v>
      </c>
      <c r="V155" s="71" t="e">
        <f t="shared" si="42"/>
        <v>#REF!</v>
      </c>
      <c r="W155" s="91"/>
      <c r="X155" s="130">
        <f t="shared" si="43"/>
        <v>0</v>
      </c>
      <c r="Y155" s="131">
        <f t="shared" si="44"/>
        <v>0</v>
      </c>
      <c r="Z155" s="126">
        <f t="shared" si="45"/>
        <v>0</v>
      </c>
      <c r="AA155" s="136">
        <f t="shared" si="46"/>
        <v>0</v>
      </c>
      <c r="AB155" s="140">
        <f t="shared" si="47"/>
        <v>0</v>
      </c>
      <c r="AC155" s="143">
        <f t="shared" si="48"/>
        <v>0</v>
      </c>
      <c r="AD155" s="148">
        <f t="shared" si="49"/>
        <v>0</v>
      </c>
      <c r="AE155" s="242">
        <v>3</v>
      </c>
      <c r="AI155" s="40" t="e">
        <f t="shared" si="50"/>
        <v>#REF!</v>
      </c>
    </row>
    <row r="156" spans="1:35" x14ac:dyDescent="0.2">
      <c r="A156" s="41" t="str">
        <f t="shared" si="38"/>
        <v>en chèque</v>
      </c>
      <c r="B156" s="41">
        <v>149</v>
      </c>
      <c r="C156" s="104" t="e">
        <f>#REF!</f>
        <v>#REF!</v>
      </c>
      <c r="D156" s="48" t="e">
        <f>#REF!</f>
        <v>#REF!</v>
      </c>
      <c r="E156" s="230">
        <v>149</v>
      </c>
      <c r="F156" s="47">
        <v>43</v>
      </c>
      <c r="G156" s="47">
        <v>40</v>
      </c>
      <c r="H156" s="47">
        <v>40</v>
      </c>
      <c r="I156" s="47"/>
      <c r="J156" s="47"/>
      <c r="K156" s="47"/>
      <c r="L156" s="47"/>
      <c r="M156" s="47"/>
      <c r="N156" s="47"/>
      <c r="O156" s="47"/>
      <c r="P156" s="47"/>
      <c r="Q156" s="47"/>
      <c r="R156" s="50">
        <f>SUM(Tableau1[[#This Row],[Colonne6]:[Colonne5]])</f>
        <v>123</v>
      </c>
      <c r="S156" s="45">
        <f t="shared" si="39"/>
        <v>3</v>
      </c>
      <c r="T156" s="45">
        <f t="shared" si="40"/>
        <v>3</v>
      </c>
      <c r="U156" s="102" t="e">
        <f t="shared" si="41"/>
        <v>#REF!</v>
      </c>
      <c r="V156" s="71" t="e">
        <f t="shared" si="42"/>
        <v>#REF!</v>
      </c>
      <c r="W156" s="91"/>
      <c r="X156" s="130">
        <f t="shared" si="43"/>
        <v>0</v>
      </c>
      <c r="Y156" s="131">
        <f t="shared" si="44"/>
        <v>0</v>
      </c>
      <c r="Z156" s="126">
        <f t="shared" si="45"/>
        <v>0</v>
      </c>
      <c r="AA156" s="136">
        <f t="shared" si="46"/>
        <v>0</v>
      </c>
      <c r="AB156" s="140">
        <f t="shared" si="47"/>
        <v>0</v>
      </c>
      <c r="AC156" s="143">
        <f t="shared" si="48"/>
        <v>0</v>
      </c>
      <c r="AD156" s="148">
        <f t="shared" si="49"/>
        <v>0</v>
      </c>
      <c r="AE156" s="242">
        <v>3</v>
      </c>
      <c r="AI156" s="40" t="e">
        <f t="shared" si="50"/>
        <v>#REF!</v>
      </c>
    </row>
    <row r="157" spans="1:35" x14ac:dyDescent="0.2">
      <c r="A157" s="41" t="str">
        <f t="shared" si="38"/>
        <v>en chèque</v>
      </c>
      <c r="B157" s="41">
        <v>150</v>
      </c>
      <c r="C157" s="104" t="e">
        <f>#REF!</f>
        <v>#REF!</v>
      </c>
      <c r="D157" s="48" t="e">
        <f>#REF!</f>
        <v>#REF!</v>
      </c>
      <c r="E157" s="230">
        <v>150</v>
      </c>
      <c r="F157" s="47">
        <v>63</v>
      </c>
      <c r="G157" s="47">
        <v>60</v>
      </c>
      <c r="H157" s="47">
        <v>60</v>
      </c>
      <c r="I157" s="47"/>
      <c r="J157" s="47"/>
      <c r="K157" s="47"/>
      <c r="L157" s="47"/>
      <c r="M157" s="47"/>
      <c r="N157" s="47"/>
      <c r="O157" s="47"/>
      <c r="P157" s="47"/>
      <c r="Q157" s="47"/>
      <c r="R157" s="50">
        <f>SUM(Tableau1[[#This Row],[Colonne6]:[Colonne5]])</f>
        <v>183</v>
      </c>
      <c r="S157" s="45">
        <f t="shared" si="39"/>
        <v>3</v>
      </c>
      <c r="T157" s="45">
        <f t="shared" si="40"/>
        <v>3</v>
      </c>
      <c r="U157" s="102" t="e">
        <f t="shared" si="41"/>
        <v>#REF!</v>
      </c>
      <c r="V157" s="71" t="e">
        <f t="shared" si="42"/>
        <v>#REF!</v>
      </c>
      <c r="W157" s="91"/>
      <c r="X157" s="130">
        <f t="shared" si="43"/>
        <v>0</v>
      </c>
      <c r="Y157" s="131">
        <f t="shared" si="44"/>
        <v>0</v>
      </c>
      <c r="Z157" s="126">
        <f t="shared" si="45"/>
        <v>0</v>
      </c>
      <c r="AA157" s="136">
        <f t="shared" si="46"/>
        <v>0</v>
      </c>
      <c r="AB157" s="140">
        <f t="shared" si="47"/>
        <v>0</v>
      </c>
      <c r="AC157" s="143">
        <f t="shared" si="48"/>
        <v>0</v>
      </c>
      <c r="AD157" s="148">
        <f t="shared" si="49"/>
        <v>0</v>
      </c>
      <c r="AE157" s="242">
        <v>3</v>
      </c>
      <c r="AI157" s="40" t="e">
        <f t="shared" si="50"/>
        <v>#REF!</v>
      </c>
    </row>
    <row r="158" spans="1:35" x14ac:dyDescent="0.2">
      <c r="A158" s="41" t="str">
        <f t="shared" si="38"/>
        <v>en chèque</v>
      </c>
      <c r="B158" s="41">
        <v>151</v>
      </c>
      <c r="C158" s="104" t="e">
        <f>#REF!</f>
        <v>#REF!</v>
      </c>
      <c r="D158" s="48" t="e">
        <f>#REF!</f>
        <v>#REF!</v>
      </c>
      <c r="E158" s="230">
        <v>151</v>
      </c>
      <c r="F158" s="47">
        <v>73</v>
      </c>
      <c r="G158" s="47">
        <v>70</v>
      </c>
      <c r="H158" s="47">
        <v>70</v>
      </c>
      <c r="I158" s="47"/>
      <c r="J158" s="47"/>
      <c r="K158" s="47"/>
      <c r="L158" s="47"/>
      <c r="M158" s="47"/>
      <c r="N158" s="47"/>
      <c r="O158" s="47"/>
      <c r="P158" s="47"/>
      <c r="Q158" s="47"/>
      <c r="R158" s="50">
        <f>SUM(Tableau1[[#This Row],[Colonne6]:[Colonne5]])</f>
        <v>213</v>
      </c>
      <c r="S158" s="45">
        <f t="shared" si="39"/>
        <v>3</v>
      </c>
      <c r="T158" s="45">
        <f t="shared" si="40"/>
        <v>3</v>
      </c>
      <c r="U158" s="102" t="e">
        <f t="shared" si="41"/>
        <v>#REF!</v>
      </c>
      <c r="V158" s="71" t="e">
        <f t="shared" si="42"/>
        <v>#REF!</v>
      </c>
      <c r="W158" s="91"/>
      <c r="X158" s="130">
        <f t="shared" si="43"/>
        <v>0</v>
      </c>
      <c r="Y158" s="131">
        <f t="shared" si="44"/>
        <v>0</v>
      </c>
      <c r="Z158" s="126">
        <f t="shared" si="45"/>
        <v>0</v>
      </c>
      <c r="AA158" s="136">
        <f t="shared" si="46"/>
        <v>0</v>
      </c>
      <c r="AB158" s="140">
        <f t="shared" si="47"/>
        <v>0</v>
      </c>
      <c r="AC158" s="143">
        <f t="shared" si="48"/>
        <v>0</v>
      </c>
      <c r="AD158" s="148">
        <f t="shared" si="49"/>
        <v>0</v>
      </c>
      <c r="AE158" s="242">
        <v>3</v>
      </c>
      <c r="AI158" s="40" t="e">
        <f t="shared" si="50"/>
        <v>#REF!</v>
      </c>
    </row>
    <row r="159" spans="1:35" x14ac:dyDescent="0.2">
      <c r="A159" s="41" t="str">
        <f t="shared" si="38"/>
        <v>en chèque</v>
      </c>
      <c r="B159" s="41">
        <v>152</v>
      </c>
      <c r="C159" s="104" t="e">
        <f>#REF!</f>
        <v>#REF!</v>
      </c>
      <c r="D159" s="48" t="e">
        <f>#REF!</f>
        <v>#REF!</v>
      </c>
      <c r="E159" s="230">
        <v>152</v>
      </c>
      <c r="F159" s="47">
        <v>23</v>
      </c>
      <c r="G159" s="47">
        <v>30</v>
      </c>
      <c r="H159" s="47">
        <v>20</v>
      </c>
      <c r="I159" s="47"/>
      <c r="J159" s="47"/>
      <c r="K159" s="47"/>
      <c r="L159" s="47"/>
      <c r="M159" s="47"/>
      <c r="N159" s="47"/>
      <c r="O159" s="47"/>
      <c r="P159" s="47"/>
      <c r="Q159" s="47"/>
      <c r="R159" s="50">
        <f>SUM(Tableau1[[#This Row],[Colonne6]:[Colonne5]])</f>
        <v>73</v>
      </c>
      <c r="S159" s="45">
        <f t="shared" si="39"/>
        <v>3</v>
      </c>
      <c r="T159" s="45">
        <f t="shared" si="40"/>
        <v>3</v>
      </c>
      <c r="U159" s="102" t="e">
        <f t="shared" si="41"/>
        <v>#REF!</v>
      </c>
      <c r="V159" s="71" t="e">
        <f t="shared" si="42"/>
        <v>#REF!</v>
      </c>
      <c r="W159" s="91"/>
      <c r="X159" s="130">
        <f t="shared" si="43"/>
        <v>0</v>
      </c>
      <c r="Y159" s="131">
        <f t="shared" si="44"/>
        <v>0</v>
      </c>
      <c r="Z159" s="126">
        <f t="shared" si="45"/>
        <v>0</v>
      </c>
      <c r="AA159" s="136">
        <f t="shared" si="46"/>
        <v>0</v>
      </c>
      <c r="AB159" s="140">
        <f t="shared" si="47"/>
        <v>0</v>
      </c>
      <c r="AC159" s="143">
        <f t="shared" si="48"/>
        <v>0</v>
      </c>
      <c r="AD159" s="148">
        <f t="shared" si="49"/>
        <v>0</v>
      </c>
      <c r="AE159" s="242">
        <v>3</v>
      </c>
      <c r="AF159" s="68"/>
      <c r="AI159" s="40" t="e">
        <f t="shared" si="50"/>
        <v>#REF!</v>
      </c>
    </row>
    <row r="160" spans="1:35" x14ac:dyDescent="0.2">
      <c r="A160" s="41" t="str">
        <f t="shared" si="38"/>
        <v>en chèque</v>
      </c>
      <c r="B160" s="41">
        <v>153</v>
      </c>
      <c r="C160" s="104" t="e">
        <f>#REF!</f>
        <v>#REF!</v>
      </c>
      <c r="D160" s="48" t="e">
        <f>#REF!</f>
        <v>#REF!</v>
      </c>
      <c r="E160" s="230">
        <v>153</v>
      </c>
      <c r="F160" s="47"/>
      <c r="G160" s="47">
        <v>245</v>
      </c>
      <c r="H160" s="47">
        <v>150</v>
      </c>
      <c r="I160" s="47"/>
      <c r="J160" s="47"/>
      <c r="K160" s="47"/>
      <c r="L160" s="47"/>
      <c r="M160" s="47"/>
      <c r="N160" s="47"/>
      <c r="O160" s="47"/>
      <c r="P160" s="47"/>
      <c r="Q160" s="47"/>
      <c r="R160" s="50">
        <f>SUM(Tableau1[[#This Row],[Colonne6]:[Colonne5]])</f>
        <v>395</v>
      </c>
      <c r="S160" s="45">
        <f t="shared" si="39"/>
        <v>3</v>
      </c>
      <c r="T160" s="45">
        <f t="shared" si="40"/>
        <v>2</v>
      </c>
      <c r="U160" s="102" t="e">
        <f t="shared" si="41"/>
        <v>#REF!</v>
      </c>
      <c r="V160" s="71" t="e">
        <f t="shared" si="42"/>
        <v>#REF!</v>
      </c>
      <c r="W160" s="91"/>
      <c r="X160" s="130">
        <f t="shared" si="43"/>
        <v>0</v>
      </c>
      <c r="Y160" s="131">
        <f t="shared" si="44"/>
        <v>0</v>
      </c>
      <c r="Z160" s="126">
        <f t="shared" si="45"/>
        <v>0</v>
      </c>
      <c r="AA160" s="136">
        <f t="shared" si="46"/>
        <v>0</v>
      </c>
      <c r="AB160" s="140">
        <f t="shared" si="47"/>
        <v>0</v>
      </c>
      <c r="AC160" s="143">
        <f t="shared" si="48"/>
        <v>0</v>
      </c>
      <c r="AD160" s="148">
        <f t="shared" si="49"/>
        <v>0</v>
      </c>
      <c r="AE160" s="242">
        <v>3</v>
      </c>
      <c r="AI160" s="40" t="e">
        <f t="shared" si="50"/>
        <v>#REF!</v>
      </c>
    </row>
    <row r="161" spans="1:35" x14ac:dyDescent="0.2">
      <c r="A161" s="41" t="str">
        <f t="shared" si="38"/>
        <v>en chèque</v>
      </c>
      <c r="B161" s="41">
        <v>154</v>
      </c>
      <c r="C161" s="104" t="e">
        <f>#REF!</f>
        <v>#REF!</v>
      </c>
      <c r="D161" s="48" t="e">
        <f>#REF!</f>
        <v>#REF!</v>
      </c>
      <c r="E161" s="230">
        <v>154</v>
      </c>
      <c r="F161" s="47">
        <v>43</v>
      </c>
      <c r="G161" s="47">
        <v>40</v>
      </c>
      <c r="H161" s="47">
        <v>40</v>
      </c>
      <c r="I161" s="47"/>
      <c r="J161" s="47"/>
      <c r="K161" s="47"/>
      <c r="L161" s="47"/>
      <c r="M161" s="47"/>
      <c r="N161" s="47"/>
      <c r="O161" s="47"/>
      <c r="P161" s="47"/>
      <c r="Q161" s="47"/>
      <c r="R161" s="50">
        <f>SUM(Tableau1[[#This Row],[Colonne6]:[Colonne5]])</f>
        <v>123</v>
      </c>
      <c r="S161" s="45">
        <f t="shared" si="39"/>
        <v>3</v>
      </c>
      <c r="T161" s="45">
        <f t="shared" si="40"/>
        <v>3</v>
      </c>
      <c r="U161" s="102" t="e">
        <f t="shared" si="41"/>
        <v>#REF!</v>
      </c>
      <c r="V161" s="71" t="e">
        <f t="shared" si="42"/>
        <v>#REF!</v>
      </c>
      <c r="W161" s="91"/>
      <c r="X161" s="130">
        <f t="shared" si="43"/>
        <v>0</v>
      </c>
      <c r="Y161" s="131">
        <f t="shared" si="44"/>
        <v>0</v>
      </c>
      <c r="Z161" s="126">
        <f t="shared" si="45"/>
        <v>0</v>
      </c>
      <c r="AA161" s="136">
        <f t="shared" si="46"/>
        <v>0</v>
      </c>
      <c r="AB161" s="140">
        <f t="shared" si="47"/>
        <v>0</v>
      </c>
      <c r="AC161" s="143">
        <f t="shared" si="48"/>
        <v>0</v>
      </c>
      <c r="AD161" s="148">
        <f t="shared" si="49"/>
        <v>0</v>
      </c>
      <c r="AE161" s="242">
        <v>3</v>
      </c>
      <c r="AI161" s="40" t="e">
        <f t="shared" si="50"/>
        <v>#REF!</v>
      </c>
    </row>
    <row r="162" spans="1:35" x14ac:dyDescent="0.2">
      <c r="A162" s="41" t="str">
        <f t="shared" si="38"/>
        <v>en chèque</v>
      </c>
      <c r="B162" s="41">
        <v>155</v>
      </c>
      <c r="C162" s="104" t="e">
        <f>#REF!</f>
        <v>#REF!</v>
      </c>
      <c r="D162" s="48" t="e">
        <f>#REF!</f>
        <v>#REF!</v>
      </c>
      <c r="E162" s="230">
        <v>155</v>
      </c>
      <c r="F162" s="47">
        <v>53</v>
      </c>
      <c r="G162" s="47">
        <v>50</v>
      </c>
      <c r="H162" s="47">
        <v>50</v>
      </c>
      <c r="I162" s="47"/>
      <c r="J162" s="47"/>
      <c r="K162" s="47"/>
      <c r="L162" s="47"/>
      <c r="M162" s="47"/>
      <c r="N162" s="47"/>
      <c r="O162" s="47"/>
      <c r="P162" s="47"/>
      <c r="Q162" s="47"/>
      <c r="R162" s="50">
        <f>SUM(Tableau1[[#This Row],[Colonne6]:[Colonne5]])</f>
        <v>153</v>
      </c>
      <c r="S162" s="45">
        <f t="shared" si="39"/>
        <v>3</v>
      </c>
      <c r="T162" s="45">
        <f t="shared" si="40"/>
        <v>3</v>
      </c>
      <c r="U162" s="102" t="e">
        <f t="shared" si="41"/>
        <v>#REF!</v>
      </c>
      <c r="V162" s="71" t="e">
        <f t="shared" si="42"/>
        <v>#REF!</v>
      </c>
      <c r="W162" s="91"/>
      <c r="X162" s="130">
        <f t="shared" si="43"/>
        <v>0</v>
      </c>
      <c r="Y162" s="131">
        <f t="shared" si="44"/>
        <v>0</v>
      </c>
      <c r="Z162" s="126">
        <f t="shared" si="45"/>
        <v>0</v>
      </c>
      <c r="AA162" s="136">
        <f t="shared" si="46"/>
        <v>0</v>
      </c>
      <c r="AB162" s="140">
        <f t="shared" si="47"/>
        <v>0</v>
      </c>
      <c r="AC162" s="143">
        <f t="shared" si="48"/>
        <v>0</v>
      </c>
      <c r="AD162" s="148">
        <f t="shared" si="49"/>
        <v>0</v>
      </c>
      <c r="AE162" s="242">
        <v>3</v>
      </c>
      <c r="AI162" s="40" t="e">
        <f t="shared" si="50"/>
        <v>#REF!</v>
      </c>
    </row>
    <row r="163" spans="1:35" x14ac:dyDescent="0.2">
      <c r="A163" s="41" t="str">
        <f t="shared" si="38"/>
        <v>en chèque</v>
      </c>
      <c r="B163" s="41">
        <v>156</v>
      </c>
      <c r="C163" s="104" t="e">
        <f>#REF!</f>
        <v>#REF!</v>
      </c>
      <c r="D163" s="48" t="e">
        <f>#REF!</f>
        <v>#REF!</v>
      </c>
      <c r="E163" s="230">
        <v>156</v>
      </c>
      <c r="F163" s="47"/>
      <c r="G163" s="47">
        <v>105</v>
      </c>
      <c r="H163" s="47">
        <v>100</v>
      </c>
      <c r="I163" s="47"/>
      <c r="J163" s="47"/>
      <c r="K163" s="47"/>
      <c r="L163" s="47"/>
      <c r="M163" s="47"/>
      <c r="N163" s="47"/>
      <c r="O163" s="47"/>
      <c r="P163" s="47"/>
      <c r="Q163" s="47"/>
      <c r="R163" s="50">
        <f>SUM(Tableau1[[#This Row],[Colonne6]:[Colonne5]])</f>
        <v>205</v>
      </c>
      <c r="S163" s="45">
        <f t="shared" si="39"/>
        <v>3</v>
      </c>
      <c r="T163" s="45">
        <f t="shared" si="40"/>
        <v>2</v>
      </c>
      <c r="U163" s="102" t="e">
        <f t="shared" si="41"/>
        <v>#REF!</v>
      </c>
      <c r="V163" s="71" t="e">
        <f t="shared" si="42"/>
        <v>#REF!</v>
      </c>
      <c r="W163" s="91"/>
      <c r="X163" s="130">
        <f t="shared" si="43"/>
        <v>0</v>
      </c>
      <c r="Y163" s="131">
        <f t="shared" si="44"/>
        <v>0</v>
      </c>
      <c r="Z163" s="126">
        <f t="shared" si="45"/>
        <v>0</v>
      </c>
      <c r="AA163" s="136">
        <f t="shared" si="46"/>
        <v>0</v>
      </c>
      <c r="AB163" s="140">
        <f t="shared" si="47"/>
        <v>0</v>
      </c>
      <c r="AC163" s="143">
        <f t="shared" si="48"/>
        <v>0</v>
      </c>
      <c r="AD163" s="148">
        <f t="shared" si="49"/>
        <v>0</v>
      </c>
      <c r="AE163" s="242">
        <v>3</v>
      </c>
      <c r="AI163" s="40" t="e">
        <f t="shared" si="50"/>
        <v>#REF!</v>
      </c>
    </row>
    <row r="164" spans="1:35" x14ac:dyDescent="0.2">
      <c r="A164" s="41" t="str">
        <f t="shared" si="38"/>
        <v>en chèque</v>
      </c>
      <c r="B164" s="41">
        <v>157</v>
      </c>
      <c r="C164" s="104" t="e">
        <f>#REF!</f>
        <v>#REF!</v>
      </c>
      <c r="D164" s="48" t="e">
        <f>#REF!</f>
        <v>#REF!</v>
      </c>
      <c r="E164" s="230">
        <v>157</v>
      </c>
      <c r="F164" s="47">
        <v>103</v>
      </c>
      <c r="G164" s="47">
        <v>100</v>
      </c>
      <c r="H164" s="47">
        <v>100</v>
      </c>
      <c r="I164" s="47"/>
      <c r="J164" s="47"/>
      <c r="K164" s="47"/>
      <c r="L164" s="47"/>
      <c r="M164" s="47"/>
      <c r="N164" s="47"/>
      <c r="O164" s="47"/>
      <c r="P164" s="47"/>
      <c r="Q164" s="47"/>
      <c r="R164" s="50">
        <f>SUM(Tableau1[[#This Row],[Colonne6]:[Colonne5]])</f>
        <v>303</v>
      </c>
      <c r="S164" s="45">
        <f t="shared" si="39"/>
        <v>3</v>
      </c>
      <c r="T164" s="45">
        <f t="shared" si="40"/>
        <v>3</v>
      </c>
      <c r="U164" s="102" t="e">
        <f t="shared" si="41"/>
        <v>#REF!</v>
      </c>
      <c r="V164" s="71" t="e">
        <f t="shared" si="42"/>
        <v>#REF!</v>
      </c>
      <c r="W164" s="91"/>
      <c r="X164" s="130">
        <f t="shared" si="43"/>
        <v>0</v>
      </c>
      <c r="Y164" s="131">
        <f t="shared" si="44"/>
        <v>0</v>
      </c>
      <c r="Z164" s="126">
        <f t="shared" si="45"/>
        <v>0</v>
      </c>
      <c r="AA164" s="136">
        <f t="shared" si="46"/>
        <v>0</v>
      </c>
      <c r="AB164" s="140">
        <f t="shared" si="47"/>
        <v>0</v>
      </c>
      <c r="AC164" s="143">
        <f t="shared" si="48"/>
        <v>0</v>
      </c>
      <c r="AD164" s="148">
        <f t="shared" si="49"/>
        <v>0</v>
      </c>
      <c r="AE164" s="242">
        <v>3</v>
      </c>
      <c r="AI164" s="40" t="e">
        <f t="shared" si="50"/>
        <v>#REF!</v>
      </c>
    </row>
    <row r="165" spans="1:35" x14ac:dyDescent="0.2">
      <c r="A165" s="41" t="str">
        <f t="shared" si="38"/>
        <v>en chèque</v>
      </c>
      <c r="B165" s="41">
        <v>158</v>
      </c>
      <c r="C165" s="104" t="e">
        <f>#REF!</f>
        <v>#REF!</v>
      </c>
      <c r="D165" s="48" t="e">
        <f>#REF!</f>
        <v>#REF!</v>
      </c>
      <c r="E165" s="230">
        <v>158</v>
      </c>
      <c r="F165" s="47">
        <v>63</v>
      </c>
      <c r="G165" s="47">
        <v>60</v>
      </c>
      <c r="H165" s="47">
        <v>60</v>
      </c>
      <c r="I165" s="47"/>
      <c r="J165" s="47"/>
      <c r="K165" s="47"/>
      <c r="L165" s="47"/>
      <c r="M165" s="47"/>
      <c r="N165" s="47"/>
      <c r="O165" s="47"/>
      <c r="P165" s="47"/>
      <c r="Q165" s="47"/>
      <c r="R165" s="50">
        <f>SUM(Tableau1[[#This Row],[Colonne6]:[Colonne5]])</f>
        <v>183</v>
      </c>
      <c r="S165" s="45">
        <f t="shared" si="39"/>
        <v>3</v>
      </c>
      <c r="T165" s="45">
        <f t="shared" si="40"/>
        <v>3</v>
      </c>
      <c r="U165" s="102" t="e">
        <f t="shared" si="41"/>
        <v>#REF!</v>
      </c>
      <c r="V165" s="71" t="e">
        <f t="shared" si="42"/>
        <v>#REF!</v>
      </c>
      <c r="W165" s="91"/>
      <c r="X165" s="130">
        <f t="shared" si="43"/>
        <v>0</v>
      </c>
      <c r="Y165" s="131">
        <f t="shared" si="44"/>
        <v>0</v>
      </c>
      <c r="Z165" s="126">
        <f t="shared" si="45"/>
        <v>0</v>
      </c>
      <c r="AA165" s="136">
        <f t="shared" si="46"/>
        <v>0</v>
      </c>
      <c r="AB165" s="140">
        <f t="shared" si="47"/>
        <v>0</v>
      </c>
      <c r="AC165" s="143">
        <f t="shared" si="48"/>
        <v>0</v>
      </c>
      <c r="AD165" s="148">
        <f t="shared" si="49"/>
        <v>0</v>
      </c>
      <c r="AE165" s="242">
        <v>3</v>
      </c>
      <c r="AI165" s="40" t="e">
        <f t="shared" si="50"/>
        <v>#REF!</v>
      </c>
    </row>
    <row r="166" spans="1:35" x14ac:dyDescent="0.2">
      <c r="A166" s="41" t="str">
        <f t="shared" si="38"/>
        <v>en chèque</v>
      </c>
      <c r="B166" s="41">
        <v>159</v>
      </c>
      <c r="C166" s="104" t="e">
        <f>#REF!</f>
        <v>#REF!</v>
      </c>
      <c r="D166" s="48" t="e">
        <f>#REF!</f>
        <v>#REF!</v>
      </c>
      <c r="E166" s="230">
        <v>159</v>
      </c>
      <c r="F166" s="47">
        <v>33</v>
      </c>
      <c r="G166" s="47"/>
      <c r="H166" s="47">
        <v>22</v>
      </c>
      <c r="I166" s="47"/>
      <c r="J166" s="47"/>
      <c r="K166" s="47"/>
      <c r="L166" s="47"/>
      <c r="M166" s="47"/>
      <c r="N166" s="47"/>
      <c r="O166" s="47"/>
      <c r="P166" s="47"/>
      <c r="Q166" s="47"/>
      <c r="R166" s="50">
        <f>SUM(Tableau1[[#This Row],[Colonne6]:[Colonne5]])</f>
        <v>55</v>
      </c>
      <c r="S166" s="45">
        <f t="shared" si="39"/>
        <v>3</v>
      </c>
      <c r="T166" s="45">
        <f t="shared" si="40"/>
        <v>2</v>
      </c>
      <c r="U166" s="102" t="e">
        <f t="shared" si="41"/>
        <v>#REF!</v>
      </c>
      <c r="V166" s="71" t="e">
        <f t="shared" si="42"/>
        <v>#REF!</v>
      </c>
      <c r="W166" s="91"/>
      <c r="X166" s="130">
        <f t="shared" si="43"/>
        <v>0</v>
      </c>
      <c r="Y166" s="131">
        <f t="shared" si="44"/>
        <v>0</v>
      </c>
      <c r="Z166" s="126">
        <f t="shared" si="45"/>
        <v>0</v>
      </c>
      <c r="AA166" s="136">
        <f t="shared" si="46"/>
        <v>0</v>
      </c>
      <c r="AB166" s="140">
        <f t="shared" si="47"/>
        <v>0</v>
      </c>
      <c r="AC166" s="143">
        <f t="shared" si="48"/>
        <v>0</v>
      </c>
      <c r="AD166" s="148">
        <f t="shared" si="49"/>
        <v>0</v>
      </c>
      <c r="AE166" s="242">
        <v>3</v>
      </c>
      <c r="AF166" s="68"/>
      <c r="AI166" s="40" t="e">
        <f t="shared" si="50"/>
        <v>#REF!</v>
      </c>
    </row>
    <row r="167" spans="1:35" x14ac:dyDescent="0.2">
      <c r="A167" s="41" t="str">
        <f t="shared" si="38"/>
        <v>en chèque</v>
      </c>
      <c r="B167" s="41">
        <v>160</v>
      </c>
      <c r="C167" s="104" t="e">
        <f>#REF!</f>
        <v>#REF!</v>
      </c>
      <c r="D167" s="48" t="e">
        <f>#REF!</f>
        <v>#REF!</v>
      </c>
      <c r="E167" s="230">
        <v>160</v>
      </c>
      <c r="F167" s="47">
        <v>53</v>
      </c>
      <c r="G167" s="47">
        <v>50</v>
      </c>
      <c r="H167" s="47">
        <v>50</v>
      </c>
      <c r="I167" s="47"/>
      <c r="J167" s="47"/>
      <c r="K167" s="47"/>
      <c r="L167" s="47"/>
      <c r="M167" s="47"/>
      <c r="N167" s="47"/>
      <c r="O167" s="47"/>
      <c r="P167" s="47"/>
      <c r="Q167" s="47"/>
      <c r="R167" s="50">
        <f>SUM(Tableau1[[#This Row],[Colonne6]:[Colonne5]])</f>
        <v>153</v>
      </c>
      <c r="S167" s="45">
        <f t="shared" si="39"/>
        <v>3</v>
      </c>
      <c r="T167" s="45">
        <f t="shared" si="40"/>
        <v>3</v>
      </c>
      <c r="U167" s="102" t="e">
        <f t="shared" si="41"/>
        <v>#REF!</v>
      </c>
      <c r="V167" s="71" t="e">
        <f t="shared" si="42"/>
        <v>#REF!</v>
      </c>
      <c r="W167" s="91"/>
      <c r="X167" s="130">
        <f t="shared" si="43"/>
        <v>0</v>
      </c>
      <c r="Y167" s="131">
        <f t="shared" si="44"/>
        <v>0</v>
      </c>
      <c r="Z167" s="126">
        <f t="shared" si="45"/>
        <v>0</v>
      </c>
      <c r="AA167" s="136">
        <f t="shared" si="46"/>
        <v>0</v>
      </c>
      <c r="AB167" s="140">
        <f t="shared" si="47"/>
        <v>0</v>
      </c>
      <c r="AC167" s="143">
        <f t="shared" si="48"/>
        <v>0</v>
      </c>
      <c r="AD167" s="148">
        <f t="shared" si="49"/>
        <v>0</v>
      </c>
      <c r="AE167" s="242">
        <v>3</v>
      </c>
      <c r="AI167" s="40" t="e">
        <f t="shared" si="50"/>
        <v>#REF!</v>
      </c>
    </row>
    <row r="168" spans="1:35" x14ac:dyDescent="0.2">
      <c r="A168" s="41" t="str">
        <f t="shared" si="38"/>
        <v>en chèque</v>
      </c>
      <c r="B168" s="41">
        <v>161</v>
      </c>
      <c r="C168" s="104" t="e">
        <f>#REF!</f>
        <v>#REF!</v>
      </c>
      <c r="D168" s="48" t="e">
        <f>#REF!</f>
        <v>#REF!</v>
      </c>
      <c r="E168" s="230">
        <v>161</v>
      </c>
      <c r="F168" s="47">
        <v>33</v>
      </c>
      <c r="G168" s="47">
        <v>30</v>
      </c>
      <c r="H168" s="47">
        <v>30</v>
      </c>
      <c r="I168" s="47"/>
      <c r="J168" s="47"/>
      <c r="K168" s="47"/>
      <c r="L168" s="47"/>
      <c r="M168" s="47"/>
      <c r="N168" s="47"/>
      <c r="O168" s="47"/>
      <c r="P168" s="47"/>
      <c r="Q168" s="47"/>
      <c r="R168" s="50">
        <f>SUM(Tableau1[[#This Row],[Colonne6]:[Colonne5]])</f>
        <v>93</v>
      </c>
      <c r="S168" s="45">
        <f t="shared" si="39"/>
        <v>3</v>
      </c>
      <c r="T168" s="45">
        <f t="shared" si="40"/>
        <v>3</v>
      </c>
      <c r="U168" s="102" t="e">
        <f t="shared" si="41"/>
        <v>#REF!</v>
      </c>
      <c r="V168" s="71" t="e">
        <f t="shared" si="42"/>
        <v>#REF!</v>
      </c>
      <c r="W168" s="91"/>
      <c r="X168" s="130">
        <f t="shared" si="43"/>
        <v>0</v>
      </c>
      <c r="Y168" s="131">
        <f t="shared" si="44"/>
        <v>0</v>
      </c>
      <c r="Z168" s="126">
        <f t="shared" si="45"/>
        <v>0</v>
      </c>
      <c r="AA168" s="136">
        <f t="shared" si="46"/>
        <v>0</v>
      </c>
      <c r="AB168" s="140">
        <f t="shared" si="47"/>
        <v>0</v>
      </c>
      <c r="AC168" s="143">
        <f t="shared" si="48"/>
        <v>0</v>
      </c>
      <c r="AD168" s="148">
        <f t="shared" si="49"/>
        <v>0</v>
      </c>
      <c r="AE168" s="242">
        <v>3</v>
      </c>
      <c r="AI168" s="40" t="e">
        <f t="shared" si="50"/>
        <v>#REF!</v>
      </c>
    </row>
    <row r="169" spans="1:35" x14ac:dyDescent="0.2">
      <c r="A169" s="41" t="str">
        <f t="shared" si="38"/>
        <v>en chèque</v>
      </c>
      <c r="B169" s="41">
        <v>162</v>
      </c>
      <c r="C169" s="104" t="e">
        <f>#REF!</f>
        <v>#REF!</v>
      </c>
      <c r="D169" s="48" t="e">
        <f>#REF!</f>
        <v>#REF!</v>
      </c>
      <c r="E169" s="230">
        <v>162</v>
      </c>
      <c r="F169" s="47">
        <v>80</v>
      </c>
      <c r="G169" s="47">
        <v>83</v>
      </c>
      <c r="H169" s="47">
        <v>80</v>
      </c>
      <c r="I169" s="47"/>
      <c r="J169" s="47"/>
      <c r="K169" s="47"/>
      <c r="L169" s="47"/>
      <c r="M169" s="47"/>
      <c r="N169" s="47"/>
      <c r="O169" s="47"/>
      <c r="P169" s="47"/>
      <c r="Q169" s="47"/>
      <c r="R169" s="50">
        <f>SUM(Tableau1[[#This Row],[Colonne6]:[Colonne5]])</f>
        <v>243</v>
      </c>
      <c r="S169" s="45">
        <f t="shared" si="39"/>
        <v>3</v>
      </c>
      <c r="T169" s="45">
        <f t="shared" si="40"/>
        <v>3</v>
      </c>
      <c r="U169" s="102" t="e">
        <f t="shared" si="41"/>
        <v>#REF!</v>
      </c>
      <c r="V169" s="71" t="e">
        <f t="shared" si="42"/>
        <v>#REF!</v>
      </c>
      <c r="W169" s="91"/>
      <c r="X169" s="130">
        <f t="shared" si="43"/>
        <v>0</v>
      </c>
      <c r="Y169" s="131">
        <f t="shared" si="44"/>
        <v>0</v>
      </c>
      <c r="Z169" s="126">
        <f t="shared" si="45"/>
        <v>0</v>
      </c>
      <c r="AA169" s="136">
        <f t="shared" si="46"/>
        <v>0</v>
      </c>
      <c r="AB169" s="140">
        <f t="shared" si="47"/>
        <v>0</v>
      </c>
      <c r="AC169" s="143">
        <f t="shared" si="48"/>
        <v>0</v>
      </c>
      <c r="AD169" s="148">
        <f t="shared" si="49"/>
        <v>0</v>
      </c>
      <c r="AE169" s="242">
        <v>3</v>
      </c>
      <c r="AI169" s="40" t="e">
        <f t="shared" si="50"/>
        <v>#REF!</v>
      </c>
    </row>
    <row r="170" spans="1:35" x14ac:dyDescent="0.2">
      <c r="A170" s="41" t="str">
        <f t="shared" si="38"/>
        <v>en chèque</v>
      </c>
      <c r="B170" s="41">
        <v>163</v>
      </c>
      <c r="C170" s="104" t="e">
        <f>#REF!</f>
        <v>#REF!</v>
      </c>
      <c r="D170" s="48" t="e">
        <f>#REF!</f>
        <v>#REF!</v>
      </c>
      <c r="E170" s="230">
        <v>163</v>
      </c>
      <c r="F170" s="47" t="s">
        <v>163</v>
      </c>
      <c r="G170" s="47">
        <v>58</v>
      </c>
      <c r="H170" s="47">
        <v>20</v>
      </c>
      <c r="I170" s="47"/>
      <c r="J170" s="47"/>
      <c r="K170" s="47"/>
      <c r="L170" s="47"/>
      <c r="M170" s="47"/>
      <c r="N170" s="47"/>
      <c r="O170" s="47"/>
      <c r="P170" s="47"/>
      <c r="Q170" s="47"/>
      <c r="R170" s="50">
        <f>SUM(Tableau1[[#This Row],[Colonne6]:[Colonne5]])</f>
        <v>78</v>
      </c>
      <c r="S170" s="45">
        <f t="shared" si="39"/>
        <v>3</v>
      </c>
      <c r="T170" s="45">
        <f t="shared" si="40"/>
        <v>3</v>
      </c>
      <c r="U170" s="102" t="e">
        <f t="shared" si="41"/>
        <v>#REF!</v>
      </c>
      <c r="V170" s="71" t="e">
        <f t="shared" si="42"/>
        <v>#REF!</v>
      </c>
      <c r="W170" s="91"/>
      <c r="X170" s="130">
        <f t="shared" si="43"/>
        <v>0</v>
      </c>
      <c r="Y170" s="131">
        <f t="shared" si="44"/>
        <v>0</v>
      </c>
      <c r="Z170" s="126">
        <f t="shared" si="45"/>
        <v>0</v>
      </c>
      <c r="AA170" s="136">
        <f t="shared" si="46"/>
        <v>0</v>
      </c>
      <c r="AB170" s="140">
        <f t="shared" si="47"/>
        <v>0</v>
      </c>
      <c r="AC170" s="143">
        <f t="shared" si="48"/>
        <v>0</v>
      </c>
      <c r="AD170" s="148">
        <f t="shared" si="49"/>
        <v>0</v>
      </c>
      <c r="AE170" s="242">
        <v>3</v>
      </c>
      <c r="AI170" s="40" t="e">
        <f t="shared" si="50"/>
        <v>#REF!</v>
      </c>
    </row>
    <row r="171" spans="1:35" x14ac:dyDescent="0.2">
      <c r="A171" s="41" t="str">
        <f t="shared" si="38"/>
        <v>en chèque</v>
      </c>
      <c r="B171" s="41">
        <v>164</v>
      </c>
      <c r="C171" s="104" t="e">
        <f>#REF!</f>
        <v>#REF!</v>
      </c>
      <c r="D171" s="48" t="e">
        <f>#REF!</f>
        <v>#REF!</v>
      </c>
      <c r="E171" s="230">
        <v>164</v>
      </c>
      <c r="F171" s="47">
        <v>43</v>
      </c>
      <c r="G171" s="47">
        <v>40</v>
      </c>
      <c r="H171" s="47">
        <v>40</v>
      </c>
      <c r="I171" s="47"/>
      <c r="J171" s="47"/>
      <c r="K171" s="47"/>
      <c r="L171" s="47"/>
      <c r="M171" s="47"/>
      <c r="N171" s="47"/>
      <c r="O171" s="47"/>
      <c r="P171" s="47"/>
      <c r="Q171" s="47"/>
      <c r="R171" s="50">
        <f>SUM(Tableau1[[#This Row],[Colonne6]:[Colonne5]])</f>
        <v>123</v>
      </c>
      <c r="S171" s="45">
        <f t="shared" si="39"/>
        <v>3</v>
      </c>
      <c r="T171" s="45">
        <f t="shared" si="40"/>
        <v>3</v>
      </c>
      <c r="U171" s="102" t="e">
        <f t="shared" si="41"/>
        <v>#REF!</v>
      </c>
      <c r="V171" s="71" t="e">
        <f t="shared" si="42"/>
        <v>#REF!</v>
      </c>
      <c r="W171" s="91"/>
      <c r="X171" s="130">
        <f t="shared" si="43"/>
        <v>0</v>
      </c>
      <c r="Y171" s="131">
        <f t="shared" si="44"/>
        <v>0</v>
      </c>
      <c r="Z171" s="126">
        <f t="shared" si="45"/>
        <v>0</v>
      </c>
      <c r="AA171" s="136">
        <f t="shared" si="46"/>
        <v>0</v>
      </c>
      <c r="AB171" s="140">
        <f t="shared" si="47"/>
        <v>0</v>
      </c>
      <c r="AC171" s="143">
        <f t="shared" si="48"/>
        <v>0</v>
      </c>
      <c r="AD171" s="148">
        <f t="shared" si="49"/>
        <v>0</v>
      </c>
      <c r="AE171" s="242">
        <v>3</v>
      </c>
      <c r="AI171" s="40" t="e">
        <f t="shared" si="50"/>
        <v>#REF!</v>
      </c>
    </row>
    <row r="172" spans="1:35" x14ac:dyDescent="0.2">
      <c r="A172" s="41" t="str">
        <f t="shared" si="38"/>
        <v>en chèque</v>
      </c>
      <c r="B172" s="41">
        <v>165</v>
      </c>
      <c r="C172" s="104" t="e">
        <f>#REF!</f>
        <v>#REF!</v>
      </c>
      <c r="D172" s="48" t="e">
        <f>#REF!</f>
        <v>#REF!</v>
      </c>
      <c r="E172" s="230">
        <v>165</v>
      </c>
      <c r="F172" s="47">
        <v>43</v>
      </c>
      <c r="G172" s="47">
        <v>40</v>
      </c>
      <c r="H172" s="47">
        <v>40</v>
      </c>
      <c r="I172" s="47"/>
      <c r="J172" s="47"/>
      <c r="K172" s="47"/>
      <c r="L172" s="47"/>
      <c r="M172" s="47"/>
      <c r="N172" s="47"/>
      <c r="O172" s="47"/>
      <c r="P172" s="47"/>
      <c r="Q172" s="47"/>
      <c r="R172" s="50">
        <f>SUM(Tableau1[[#This Row],[Colonne6]:[Colonne5]])</f>
        <v>123</v>
      </c>
      <c r="S172" s="45">
        <f t="shared" si="39"/>
        <v>3</v>
      </c>
      <c r="T172" s="45">
        <f t="shared" si="40"/>
        <v>3</v>
      </c>
      <c r="U172" s="102" t="e">
        <f t="shared" si="41"/>
        <v>#REF!</v>
      </c>
      <c r="V172" s="71" t="e">
        <f t="shared" si="42"/>
        <v>#REF!</v>
      </c>
      <c r="W172" s="91"/>
      <c r="X172" s="130">
        <f t="shared" si="43"/>
        <v>0</v>
      </c>
      <c r="Y172" s="131">
        <f t="shared" si="44"/>
        <v>0</v>
      </c>
      <c r="Z172" s="126">
        <f t="shared" si="45"/>
        <v>0</v>
      </c>
      <c r="AA172" s="136">
        <f t="shared" si="46"/>
        <v>0</v>
      </c>
      <c r="AB172" s="140">
        <f t="shared" si="47"/>
        <v>0</v>
      </c>
      <c r="AC172" s="143">
        <f t="shared" si="48"/>
        <v>0</v>
      </c>
      <c r="AD172" s="148">
        <f t="shared" si="49"/>
        <v>0</v>
      </c>
      <c r="AE172" s="242">
        <v>3</v>
      </c>
      <c r="AI172" s="40" t="e">
        <f t="shared" si="50"/>
        <v>#REF!</v>
      </c>
    </row>
    <row r="173" spans="1:35" x14ac:dyDescent="0.2">
      <c r="A173" s="41" t="str">
        <f t="shared" si="38"/>
        <v>en chèque</v>
      </c>
      <c r="B173" s="41">
        <v>166</v>
      </c>
      <c r="C173" s="104" t="e">
        <f>#REF!</f>
        <v>#REF!</v>
      </c>
      <c r="D173" s="48" t="e">
        <f>#REF!</f>
        <v>#REF!</v>
      </c>
      <c r="E173" s="230">
        <v>166</v>
      </c>
      <c r="F173" s="47"/>
      <c r="G173" s="47"/>
      <c r="H173" s="47">
        <v>50</v>
      </c>
      <c r="I173" s="47"/>
      <c r="J173" s="47"/>
      <c r="K173" s="47"/>
      <c r="L173" s="47"/>
      <c r="M173" s="47"/>
      <c r="N173" s="47"/>
      <c r="O173" s="47"/>
      <c r="P173" s="47"/>
      <c r="Q173" s="47"/>
      <c r="R173" s="50">
        <f>SUM(Tableau1[[#This Row],[Colonne6]:[Colonne5]])</f>
        <v>50</v>
      </c>
      <c r="S173" s="45">
        <f t="shared" si="39"/>
        <v>3</v>
      </c>
      <c r="T173" s="45">
        <f t="shared" si="40"/>
        <v>1</v>
      </c>
      <c r="U173" s="102" t="e">
        <f t="shared" si="41"/>
        <v>#REF!</v>
      </c>
      <c r="V173" s="71" t="e">
        <f t="shared" si="42"/>
        <v>#REF!</v>
      </c>
      <c r="W173" s="91"/>
      <c r="X173" s="130">
        <f t="shared" si="43"/>
        <v>0</v>
      </c>
      <c r="Y173" s="131">
        <f t="shared" si="44"/>
        <v>0</v>
      </c>
      <c r="Z173" s="126">
        <f t="shared" si="45"/>
        <v>0</v>
      </c>
      <c r="AA173" s="136">
        <f t="shared" si="46"/>
        <v>0</v>
      </c>
      <c r="AB173" s="140">
        <f t="shared" si="47"/>
        <v>0</v>
      </c>
      <c r="AC173" s="143">
        <f t="shared" si="48"/>
        <v>0</v>
      </c>
      <c r="AD173" s="148">
        <f t="shared" si="49"/>
        <v>0</v>
      </c>
      <c r="AE173" s="242">
        <v>3</v>
      </c>
      <c r="AI173" s="40" t="e">
        <f t="shared" si="50"/>
        <v>#REF!</v>
      </c>
    </row>
    <row r="174" spans="1:35" x14ac:dyDescent="0.2">
      <c r="A174" s="41" t="str">
        <f t="shared" si="38"/>
        <v>en chèque</v>
      </c>
      <c r="B174" s="41">
        <v>167</v>
      </c>
      <c r="C174" s="104" t="e">
        <f>#REF!</f>
        <v>#REF!</v>
      </c>
      <c r="D174" s="48" t="e">
        <f>#REF!</f>
        <v>#REF!</v>
      </c>
      <c r="E174" s="230">
        <v>167</v>
      </c>
      <c r="F174" s="47">
        <v>33</v>
      </c>
      <c r="G174" s="47">
        <v>30</v>
      </c>
      <c r="H174" s="47">
        <v>30</v>
      </c>
      <c r="I174" s="47"/>
      <c r="J174" s="47"/>
      <c r="K174" s="47"/>
      <c r="L174" s="47"/>
      <c r="M174" s="47"/>
      <c r="N174" s="47"/>
      <c r="O174" s="47"/>
      <c r="P174" s="47"/>
      <c r="Q174" s="47"/>
      <c r="R174" s="50">
        <f>SUM(Tableau1[[#This Row],[Colonne6]:[Colonne5]])</f>
        <v>93</v>
      </c>
      <c r="S174" s="45">
        <f t="shared" si="39"/>
        <v>3</v>
      </c>
      <c r="T174" s="45">
        <f t="shared" si="40"/>
        <v>3</v>
      </c>
      <c r="U174" s="102" t="e">
        <f t="shared" si="41"/>
        <v>#REF!</v>
      </c>
      <c r="V174" s="71" t="e">
        <f t="shared" si="42"/>
        <v>#REF!</v>
      </c>
      <c r="W174" s="91"/>
      <c r="X174" s="130">
        <f t="shared" si="43"/>
        <v>0</v>
      </c>
      <c r="Y174" s="131">
        <f t="shared" si="44"/>
        <v>0</v>
      </c>
      <c r="Z174" s="126">
        <f t="shared" si="45"/>
        <v>0</v>
      </c>
      <c r="AA174" s="136">
        <f t="shared" si="46"/>
        <v>0</v>
      </c>
      <c r="AB174" s="140">
        <f t="shared" si="47"/>
        <v>0</v>
      </c>
      <c r="AC174" s="143">
        <f t="shared" si="48"/>
        <v>0</v>
      </c>
      <c r="AD174" s="148">
        <f t="shared" si="49"/>
        <v>0</v>
      </c>
      <c r="AE174" s="242">
        <v>3</v>
      </c>
      <c r="AI174" s="40" t="e">
        <f t="shared" si="50"/>
        <v>#REF!</v>
      </c>
    </row>
    <row r="175" spans="1:35" x14ac:dyDescent="0.2">
      <c r="A175" s="41" t="str">
        <f t="shared" si="38"/>
        <v>en chèque</v>
      </c>
      <c r="B175" s="41">
        <v>168</v>
      </c>
      <c r="C175" s="104" t="e">
        <f>#REF!</f>
        <v>#REF!</v>
      </c>
      <c r="D175" s="48" t="e">
        <f>#REF!</f>
        <v>#REF!</v>
      </c>
      <c r="E175" s="230">
        <v>168</v>
      </c>
      <c r="F175" s="47">
        <v>73</v>
      </c>
      <c r="G175" s="47">
        <v>50</v>
      </c>
      <c r="H175" s="47">
        <v>150</v>
      </c>
      <c r="I175" s="47"/>
      <c r="J175" s="47"/>
      <c r="K175" s="47"/>
      <c r="L175" s="47"/>
      <c r="M175" s="47"/>
      <c r="N175" s="47"/>
      <c r="O175" s="47"/>
      <c r="P175" s="47"/>
      <c r="Q175" s="47"/>
      <c r="R175" s="50">
        <f>SUM(Tableau1[[#This Row],[Colonne6]:[Colonne5]])</f>
        <v>273</v>
      </c>
      <c r="S175" s="45">
        <f t="shared" si="39"/>
        <v>3</v>
      </c>
      <c r="T175" s="45">
        <f t="shared" si="40"/>
        <v>3</v>
      </c>
      <c r="U175" s="102" t="e">
        <f t="shared" si="41"/>
        <v>#REF!</v>
      </c>
      <c r="V175" s="71" t="e">
        <f t="shared" si="42"/>
        <v>#REF!</v>
      </c>
      <c r="W175" s="91"/>
      <c r="X175" s="130">
        <f t="shared" si="43"/>
        <v>0</v>
      </c>
      <c r="Y175" s="131">
        <f t="shared" si="44"/>
        <v>0</v>
      </c>
      <c r="Z175" s="126">
        <f t="shared" si="45"/>
        <v>0</v>
      </c>
      <c r="AA175" s="136">
        <f t="shared" si="46"/>
        <v>0</v>
      </c>
      <c r="AB175" s="140">
        <f t="shared" si="47"/>
        <v>0</v>
      </c>
      <c r="AC175" s="143">
        <f t="shared" si="48"/>
        <v>0</v>
      </c>
      <c r="AD175" s="148">
        <f t="shared" si="49"/>
        <v>0</v>
      </c>
      <c r="AE175" s="242">
        <v>3</v>
      </c>
      <c r="AI175" s="40" t="e">
        <f t="shared" si="50"/>
        <v>#REF!</v>
      </c>
    </row>
    <row r="176" spans="1:35" x14ac:dyDescent="0.2">
      <c r="A176" s="41" t="str">
        <f t="shared" si="38"/>
        <v>en chèque</v>
      </c>
      <c r="B176" s="41">
        <v>169</v>
      </c>
      <c r="C176" s="104" t="e">
        <f>#REF!</f>
        <v>#REF!</v>
      </c>
      <c r="D176" s="48" t="e">
        <f>#REF!</f>
        <v>#REF!</v>
      </c>
      <c r="E176" s="230">
        <v>169</v>
      </c>
      <c r="F176" s="47">
        <v>53</v>
      </c>
      <c r="G176" s="47">
        <v>50</v>
      </c>
      <c r="H176" s="47">
        <v>50</v>
      </c>
      <c r="I176" s="47"/>
      <c r="J176" s="47"/>
      <c r="K176" s="47"/>
      <c r="L176" s="47"/>
      <c r="M176" s="47"/>
      <c r="N176" s="47"/>
      <c r="O176" s="47"/>
      <c r="P176" s="47"/>
      <c r="Q176" s="47"/>
      <c r="R176" s="50">
        <f>SUM(Tableau1[[#This Row],[Colonne6]:[Colonne5]])</f>
        <v>153</v>
      </c>
      <c r="S176" s="45">
        <f t="shared" si="39"/>
        <v>3</v>
      </c>
      <c r="T176" s="45">
        <f t="shared" si="40"/>
        <v>3</v>
      </c>
      <c r="U176" s="102" t="e">
        <f t="shared" si="41"/>
        <v>#REF!</v>
      </c>
      <c r="V176" s="71" t="e">
        <f t="shared" si="42"/>
        <v>#REF!</v>
      </c>
      <c r="W176" s="91"/>
      <c r="X176" s="130">
        <f t="shared" si="43"/>
        <v>0</v>
      </c>
      <c r="Y176" s="131">
        <f t="shared" si="44"/>
        <v>0</v>
      </c>
      <c r="Z176" s="126">
        <f t="shared" si="45"/>
        <v>0</v>
      </c>
      <c r="AA176" s="136">
        <f t="shared" si="46"/>
        <v>0</v>
      </c>
      <c r="AB176" s="140">
        <f t="shared" si="47"/>
        <v>0</v>
      </c>
      <c r="AC176" s="143">
        <f t="shared" si="48"/>
        <v>0</v>
      </c>
      <c r="AD176" s="148">
        <f t="shared" si="49"/>
        <v>0</v>
      </c>
      <c r="AE176" s="242">
        <v>3</v>
      </c>
      <c r="AI176" s="40" t="e">
        <f t="shared" si="50"/>
        <v>#REF!</v>
      </c>
    </row>
    <row r="177" spans="1:35" x14ac:dyDescent="0.2">
      <c r="A177" s="41" t="str">
        <f t="shared" si="38"/>
        <v>en chèque</v>
      </c>
      <c r="B177" s="41">
        <v>170</v>
      </c>
      <c r="C177" s="104" t="e">
        <f>#REF!</f>
        <v>#REF!</v>
      </c>
      <c r="D177" s="48" t="e">
        <f>#REF!</f>
        <v>#REF!</v>
      </c>
      <c r="E177" s="230">
        <v>170</v>
      </c>
      <c r="F177" s="47">
        <v>53</v>
      </c>
      <c r="G177" s="47">
        <v>50</v>
      </c>
      <c r="H177" s="47">
        <v>50</v>
      </c>
      <c r="I177" s="47"/>
      <c r="J177" s="47"/>
      <c r="K177" s="47"/>
      <c r="L177" s="47"/>
      <c r="M177" s="47"/>
      <c r="N177" s="47"/>
      <c r="O177" s="47"/>
      <c r="P177" s="47"/>
      <c r="Q177" s="47"/>
      <c r="R177" s="50">
        <f>SUM(Tableau1[[#This Row],[Colonne6]:[Colonne5]])</f>
        <v>153</v>
      </c>
      <c r="S177" s="45">
        <f t="shared" si="39"/>
        <v>3</v>
      </c>
      <c r="T177" s="45">
        <f t="shared" si="40"/>
        <v>3</v>
      </c>
      <c r="U177" s="102" t="e">
        <f t="shared" si="41"/>
        <v>#REF!</v>
      </c>
      <c r="V177" s="71" t="e">
        <f t="shared" si="42"/>
        <v>#REF!</v>
      </c>
      <c r="W177" s="91"/>
      <c r="X177" s="130">
        <f t="shared" si="43"/>
        <v>0</v>
      </c>
      <c r="Y177" s="131">
        <f t="shared" si="44"/>
        <v>0</v>
      </c>
      <c r="Z177" s="126">
        <f t="shared" si="45"/>
        <v>0</v>
      </c>
      <c r="AA177" s="136">
        <f t="shared" si="46"/>
        <v>0</v>
      </c>
      <c r="AB177" s="140">
        <f t="shared" si="47"/>
        <v>0</v>
      </c>
      <c r="AC177" s="143">
        <f t="shared" si="48"/>
        <v>0</v>
      </c>
      <c r="AD177" s="148">
        <f t="shared" si="49"/>
        <v>0</v>
      </c>
      <c r="AE177" s="242">
        <v>3</v>
      </c>
      <c r="AI177" s="40" t="e">
        <f t="shared" si="50"/>
        <v>#REF!</v>
      </c>
    </row>
    <row r="178" spans="1:35" x14ac:dyDescent="0.2">
      <c r="A178" s="41" t="str">
        <f t="shared" si="38"/>
        <v>en chèque</v>
      </c>
      <c r="B178" s="41">
        <v>171</v>
      </c>
      <c r="C178" s="104" t="e">
        <f>#REF!</f>
        <v>#REF!</v>
      </c>
      <c r="D178" s="48" t="e">
        <f>#REF!</f>
        <v>#REF!</v>
      </c>
      <c r="E178" s="230">
        <v>171</v>
      </c>
      <c r="F178" s="47">
        <v>20</v>
      </c>
      <c r="G178" s="47">
        <v>20</v>
      </c>
      <c r="H178" s="47">
        <v>20</v>
      </c>
      <c r="I178" s="47"/>
      <c r="J178" s="47"/>
      <c r="K178" s="47"/>
      <c r="L178" s="47"/>
      <c r="M178" s="47"/>
      <c r="N178" s="47"/>
      <c r="O178" s="47"/>
      <c r="P178" s="47"/>
      <c r="Q178" s="47"/>
      <c r="R178" s="50">
        <f>SUM(Tableau1[[#This Row],[Colonne6]:[Colonne5]])</f>
        <v>60</v>
      </c>
      <c r="S178" s="45">
        <f t="shared" si="39"/>
        <v>3</v>
      </c>
      <c r="T178" s="45">
        <f t="shared" si="40"/>
        <v>3</v>
      </c>
      <c r="U178" s="102" t="e">
        <f t="shared" si="41"/>
        <v>#REF!</v>
      </c>
      <c r="V178" s="71" t="e">
        <f t="shared" si="42"/>
        <v>#REF!</v>
      </c>
      <c r="W178" s="91"/>
      <c r="X178" s="130">
        <f t="shared" si="43"/>
        <v>0</v>
      </c>
      <c r="Y178" s="131">
        <f t="shared" si="44"/>
        <v>0</v>
      </c>
      <c r="Z178" s="126">
        <f t="shared" si="45"/>
        <v>0</v>
      </c>
      <c r="AA178" s="136">
        <f t="shared" si="46"/>
        <v>0</v>
      </c>
      <c r="AB178" s="140">
        <f t="shared" si="47"/>
        <v>0</v>
      </c>
      <c r="AC178" s="143">
        <f t="shared" si="48"/>
        <v>0</v>
      </c>
      <c r="AD178" s="148">
        <f t="shared" si="49"/>
        <v>0</v>
      </c>
      <c r="AE178" s="242">
        <v>3</v>
      </c>
      <c r="AI178" s="40" t="e">
        <f t="shared" si="50"/>
        <v>#REF!</v>
      </c>
    </row>
    <row r="179" spans="1:35" x14ac:dyDescent="0.2">
      <c r="A179" s="41" t="str">
        <f t="shared" si="38"/>
        <v>en chèque</v>
      </c>
      <c r="B179" s="41">
        <v>172</v>
      </c>
      <c r="C179" s="104" t="e">
        <f>#REF!</f>
        <v>#REF!</v>
      </c>
      <c r="D179" s="48" t="e">
        <f>#REF!</f>
        <v>#REF!</v>
      </c>
      <c r="E179" s="230">
        <v>172</v>
      </c>
      <c r="F179" s="47">
        <v>53</v>
      </c>
      <c r="G179" s="47">
        <v>50</v>
      </c>
      <c r="H179" s="47">
        <v>50</v>
      </c>
      <c r="I179" s="47"/>
      <c r="J179" s="47"/>
      <c r="K179" s="47"/>
      <c r="L179" s="47"/>
      <c r="M179" s="47"/>
      <c r="N179" s="47"/>
      <c r="O179" s="47"/>
      <c r="P179" s="47"/>
      <c r="Q179" s="47"/>
      <c r="R179" s="50">
        <f>SUM(Tableau1[[#This Row],[Colonne6]:[Colonne5]])</f>
        <v>153</v>
      </c>
      <c r="S179" s="45">
        <f t="shared" si="39"/>
        <v>3</v>
      </c>
      <c r="T179" s="45">
        <f t="shared" si="40"/>
        <v>3</v>
      </c>
      <c r="U179" s="102" t="e">
        <f t="shared" si="41"/>
        <v>#REF!</v>
      </c>
      <c r="V179" s="71" t="e">
        <f t="shared" si="42"/>
        <v>#REF!</v>
      </c>
      <c r="W179" s="91"/>
      <c r="X179" s="130">
        <f t="shared" si="43"/>
        <v>0</v>
      </c>
      <c r="Y179" s="131">
        <f t="shared" si="44"/>
        <v>0</v>
      </c>
      <c r="Z179" s="126">
        <f t="shared" si="45"/>
        <v>0</v>
      </c>
      <c r="AA179" s="136">
        <f t="shared" si="46"/>
        <v>0</v>
      </c>
      <c r="AB179" s="140">
        <f t="shared" si="47"/>
        <v>0</v>
      </c>
      <c r="AC179" s="143">
        <f t="shared" si="48"/>
        <v>0</v>
      </c>
      <c r="AD179" s="148">
        <f t="shared" si="49"/>
        <v>0</v>
      </c>
      <c r="AE179" s="242">
        <v>3</v>
      </c>
      <c r="AI179" s="40" t="e">
        <f t="shared" si="50"/>
        <v>#REF!</v>
      </c>
    </row>
    <row r="180" spans="1:35" x14ac:dyDescent="0.2">
      <c r="A180" s="41" t="str">
        <f t="shared" si="38"/>
        <v>en chèque</v>
      </c>
      <c r="B180" s="41">
        <v>173</v>
      </c>
      <c r="C180" s="104" t="e">
        <f>#REF!</f>
        <v>#REF!</v>
      </c>
      <c r="D180" s="48" t="e">
        <f>#REF!</f>
        <v>#REF!</v>
      </c>
      <c r="E180" s="230">
        <v>173</v>
      </c>
      <c r="F180" s="47">
        <v>150</v>
      </c>
      <c r="G180" s="47">
        <v>153</v>
      </c>
      <c r="H180" s="47">
        <v>150</v>
      </c>
      <c r="I180" s="47"/>
      <c r="J180" s="47"/>
      <c r="K180" s="47"/>
      <c r="L180" s="47"/>
      <c r="M180" s="47"/>
      <c r="N180" s="47"/>
      <c r="O180" s="47"/>
      <c r="P180" s="47"/>
      <c r="Q180" s="47"/>
      <c r="R180" s="50">
        <f>SUM(Tableau1[[#This Row],[Colonne6]:[Colonne5]])</f>
        <v>453</v>
      </c>
      <c r="S180" s="45">
        <f t="shared" si="39"/>
        <v>3</v>
      </c>
      <c r="T180" s="45">
        <f t="shared" si="40"/>
        <v>3</v>
      </c>
      <c r="U180" s="102" t="e">
        <f t="shared" si="41"/>
        <v>#REF!</v>
      </c>
      <c r="V180" s="71" t="e">
        <f t="shared" si="42"/>
        <v>#REF!</v>
      </c>
      <c r="W180" s="91"/>
      <c r="X180" s="130">
        <f t="shared" si="43"/>
        <v>0</v>
      </c>
      <c r="Y180" s="131">
        <f t="shared" si="44"/>
        <v>0</v>
      </c>
      <c r="Z180" s="126">
        <f t="shared" si="45"/>
        <v>0</v>
      </c>
      <c r="AA180" s="136">
        <f t="shared" si="46"/>
        <v>0</v>
      </c>
      <c r="AB180" s="140">
        <f t="shared" si="47"/>
        <v>0</v>
      </c>
      <c r="AC180" s="143">
        <f t="shared" si="48"/>
        <v>0</v>
      </c>
      <c r="AD180" s="148">
        <f t="shared" si="49"/>
        <v>0</v>
      </c>
      <c r="AE180" s="242">
        <v>3</v>
      </c>
      <c r="AI180" s="40" t="e">
        <f t="shared" si="50"/>
        <v>#REF!</v>
      </c>
    </row>
    <row r="181" spans="1:35" x14ac:dyDescent="0.2">
      <c r="A181" s="41" t="str">
        <f t="shared" si="38"/>
        <v>en chèque</v>
      </c>
      <c r="B181" s="41">
        <v>174</v>
      </c>
      <c r="C181" s="104" t="e">
        <f>#REF!</f>
        <v>#REF!</v>
      </c>
      <c r="D181" s="48" t="e">
        <f>#REF!</f>
        <v>#REF!</v>
      </c>
      <c r="E181" s="230">
        <v>174</v>
      </c>
      <c r="F181" s="47">
        <v>150</v>
      </c>
      <c r="G181" s="47">
        <v>153</v>
      </c>
      <c r="H181" s="47">
        <v>150</v>
      </c>
      <c r="I181" s="47"/>
      <c r="J181" s="47"/>
      <c r="K181" s="47"/>
      <c r="L181" s="47"/>
      <c r="M181" s="47"/>
      <c r="N181" s="47"/>
      <c r="O181" s="47"/>
      <c r="P181" s="47"/>
      <c r="Q181" s="47"/>
      <c r="R181" s="50">
        <f>SUM(Tableau1[[#This Row],[Colonne6]:[Colonne5]])</f>
        <v>453</v>
      </c>
      <c r="S181" s="45">
        <f t="shared" si="39"/>
        <v>3</v>
      </c>
      <c r="T181" s="45">
        <f t="shared" si="40"/>
        <v>3</v>
      </c>
      <c r="U181" s="102" t="e">
        <f t="shared" si="41"/>
        <v>#REF!</v>
      </c>
      <c r="V181" s="71" t="e">
        <f t="shared" si="42"/>
        <v>#REF!</v>
      </c>
      <c r="W181" s="91"/>
      <c r="X181" s="130">
        <f t="shared" si="43"/>
        <v>0</v>
      </c>
      <c r="Y181" s="131">
        <f t="shared" si="44"/>
        <v>0</v>
      </c>
      <c r="Z181" s="126">
        <f t="shared" si="45"/>
        <v>0</v>
      </c>
      <c r="AA181" s="136">
        <f t="shared" si="46"/>
        <v>0</v>
      </c>
      <c r="AB181" s="140">
        <f t="shared" si="47"/>
        <v>0</v>
      </c>
      <c r="AC181" s="143">
        <f t="shared" si="48"/>
        <v>0</v>
      </c>
      <c r="AD181" s="148">
        <f t="shared" si="49"/>
        <v>0</v>
      </c>
      <c r="AE181" s="242">
        <v>3</v>
      </c>
      <c r="AI181" s="40" t="e">
        <f t="shared" si="50"/>
        <v>#REF!</v>
      </c>
    </row>
    <row r="182" spans="1:35" x14ac:dyDescent="0.2">
      <c r="A182" s="41" t="str">
        <f t="shared" si="38"/>
        <v>en chèque</v>
      </c>
      <c r="B182" s="41">
        <v>175</v>
      </c>
      <c r="C182" s="104" t="e">
        <f>#REF!</f>
        <v>#REF!</v>
      </c>
      <c r="D182" s="48" t="e">
        <f>#REF!</f>
        <v>#REF!</v>
      </c>
      <c r="E182" s="230">
        <v>175</v>
      </c>
      <c r="F182" s="47">
        <v>28</v>
      </c>
      <c r="G182" s="47">
        <v>30</v>
      </c>
      <c r="H182" s="47">
        <v>30</v>
      </c>
      <c r="I182" s="47"/>
      <c r="J182" s="47"/>
      <c r="K182" s="47"/>
      <c r="L182" s="47"/>
      <c r="M182" s="47"/>
      <c r="N182" s="47"/>
      <c r="O182" s="47"/>
      <c r="P182" s="47"/>
      <c r="Q182" s="47"/>
      <c r="R182" s="50">
        <f>SUM(Tableau1[[#This Row],[Colonne6]:[Colonne5]])</f>
        <v>88</v>
      </c>
      <c r="S182" s="45">
        <f t="shared" si="39"/>
        <v>3</v>
      </c>
      <c r="T182" s="45">
        <f t="shared" si="40"/>
        <v>3</v>
      </c>
      <c r="U182" s="102" t="e">
        <f t="shared" si="41"/>
        <v>#REF!</v>
      </c>
      <c r="V182" s="71" t="e">
        <f t="shared" si="42"/>
        <v>#REF!</v>
      </c>
      <c r="W182" s="91"/>
      <c r="X182" s="130">
        <f t="shared" si="43"/>
        <v>0</v>
      </c>
      <c r="Y182" s="131">
        <f t="shared" si="44"/>
        <v>0</v>
      </c>
      <c r="Z182" s="126">
        <f t="shared" si="45"/>
        <v>0</v>
      </c>
      <c r="AA182" s="136">
        <f t="shared" si="46"/>
        <v>0</v>
      </c>
      <c r="AB182" s="140">
        <f t="shared" si="47"/>
        <v>0</v>
      </c>
      <c r="AC182" s="143">
        <f t="shared" si="48"/>
        <v>0</v>
      </c>
      <c r="AD182" s="148">
        <f t="shared" si="49"/>
        <v>0</v>
      </c>
      <c r="AE182" s="242">
        <v>3</v>
      </c>
      <c r="AI182" s="40" t="e">
        <f t="shared" si="50"/>
        <v>#REF!</v>
      </c>
    </row>
    <row r="183" spans="1:35" x14ac:dyDescent="0.2">
      <c r="A183" s="41" t="str">
        <f t="shared" si="38"/>
        <v>en chèque</v>
      </c>
      <c r="B183" s="41">
        <v>176</v>
      </c>
      <c r="C183" s="104" t="e">
        <f>#REF!</f>
        <v>#REF!</v>
      </c>
      <c r="D183" s="48" t="e">
        <f>#REF!</f>
        <v>#REF!</v>
      </c>
      <c r="E183" s="230">
        <v>176</v>
      </c>
      <c r="F183" s="47">
        <v>33</v>
      </c>
      <c r="G183" s="47">
        <v>30</v>
      </c>
      <c r="H183" s="47">
        <v>30</v>
      </c>
      <c r="I183" s="47"/>
      <c r="J183" s="47"/>
      <c r="K183" s="47"/>
      <c r="L183" s="47"/>
      <c r="M183" s="47"/>
      <c r="N183" s="47"/>
      <c r="O183" s="47"/>
      <c r="P183" s="47"/>
      <c r="Q183" s="47"/>
      <c r="R183" s="50">
        <f>SUM(Tableau1[[#This Row],[Colonne6]:[Colonne5]])</f>
        <v>93</v>
      </c>
      <c r="S183" s="45">
        <f t="shared" si="39"/>
        <v>3</v>
      </c>
      <c r="T183" s="45">
        <f t="shared" si="40"/>
        <v>3</v>
      </c>
      <c r="U183" s="102" t="e">
        <f t="shared" si="41"/>
        <v>#REF!</v>
      </c>
      <c r="V183" s="71" t="e">
        <f t="shared" si="42"/>
        <v>#REF!</v>
      </c>
      <c r="W183" s="91"/>
      <c r="X183" s="130">
        <f t="shared" si="43"/>
        <v>0</v>
      </c>
      <c r="Y183" s="131">
        <f t="shared" si="44"/>
        <v>0</v>
      </c>
      <c r="Z183" s="126">
        <f t="shared" si="45"/>
        <v>0</v>
      </c>
      <c r="AA183" s="136">
        <f t="shared" si="46"/>
        <v>0</v>
      </c>
      <c r="AB183" s="140">
        <f t="shared" si="47"/>
        <v>0</v>
      </c>
      <c r="AC183" s="143">
        <f t="shared" si="48"/>
        <v>0</v>
      </c>
      <c r="AD183" s="148">
        <f t="shared" si="49"/>
        <v>0</v>
      </c>
      <c r="AE183" s="242">
        <v>3</v>
      </c>
      <c r="AI183" s="40" t="e">
        <f t="shared" si="50"/>
        <v>#REF!</v>
      </c>
    </row>
    <row r="184" spans="1:35" x14ac:dyDescent="0.2">
      <c r="A184" s="41" t="str">
        <f t="shared" si="38"/>
        <v>en chèque</v>
      </c>
      <c r="B184" s="41">
        <v>177</v>
      </c>
      <c r="C184" s="104" t="e">
        <f>#REF!</f>
        <v>#REF!</v>
      </c>
      <c r="D184" s="48" t="e">
        <f>#REF!</f>
        <v>#REF!</v>
      </c>
      <c r="E184" s="230">
        <v>177</v>
      </c>
      <c r="F184" s="47">
        <v>23</v>
      </c>
      <c r="G184" s="47">
        <v>20</v>
      </c>
      <c r="H184" s="47">
        <v>20</v>
      </c>
      <c r="I184" s="47"/>
      <c r="J184" s="47"/>
      <c r="K184" s="47"/>
      <c r="L184" s="47"/>
      <c r="M184" s="47"/>
      <c r="N184" s="47"/>
      <c r="O184" s="47"/>
      <c r="P184" s="47"/>
      <c r="Q184" s="47"/>
      <c r="R184" s="50">
        <f>SUM(Tableau1[[#This Row],[Colonne6]:[Colonne5]])</f>
        <v>63</v>
      </c>
      <c r="S184" s="45">
        <f t="shared" si="39"/>
        <v>3</v>
      </c>
      <c r="T184" s="45">
        <f t="shared" si="40"/>
        <v>3</v>
      </c>
      <c r="U184" s="102" t="e">
        <f t="shared" si="41"/>
        <v>#REF!</v>
      </c>
      <c r="V184" s="71" t="e">
        <f t="shared" si="42"/>
        <v>#REF!</v>
      </c>
      <c r="W184" s="91"/>
      <c r="X184" s="130">
        <f t="shared" si="43"/>
        <v>0</v>
      </c>
      <c r="Y184" s="131">
        <f t="shared" si="44"/>
        <v>0</v>
      </c>
      <c r="Z184" s="126">
        <f t="shared" si="45"/>
        <v>0</v>
      </c>
      <c r="AA184" s="136">
        <f t="shared" si="46"/>
        <v>0</v>
      </c>
      <c r="AB184" s="140">
        <f t="shared" si="47"/>
        <v>0</v>
      </c>
      <c r="AC184" s="143">
        <f t="shared" si="48"/>
        <v>0</v>
      </c>
      <c r="AD184" s="148">
        <f t="shared" si="49"/>
        <v>0</v>
      </c>
      <c r="AE184" s="242">
        <v>3</v>
      </c>
      <c r="AI184" s="40" t="e">
        <f t="shared" si="50"/>
        <v>#REF!</v>
      </c>
    </row>
    <row r="185" spans="1:35" x14ac:dyDescent="0.2">
      <c r="A185" s="41" t="str">
        <f t="shared" si="38"/>
        <v>en chèque</v>
      </c>
      <c r="B185" s="41">
        <v>178</v>
      </c>
      <c r="C185" s="104" t="e">
        <f>#REF!</f>
        <v>#REF!</v>
      </c>
      <c r="D185" s="48" t="e">
        <f>#REF!</f>
        <v>#REF!</v>
      </c>
      <c r="E185" s="230">
        <v>178</v>
      </c>
      <c r="F185" s="47">
        <v>50</v>
      </c>
      <c r="G185" s="47">
        <v>50</v>
      </c>
      <c r="H185" s="47">
        <v>50</v>
      </c>
      <c r="I185" s="47"/>
      <c r="J185" s="47"/>
      <c r="K185" s="47"/>
      <c r="L185" s="47"/>
      <c r="M185" s="47"/>
      <c r="N185" s="47"/>
      <c r="O185" s="47"/>
      <c r="P185" s="47"/>
      <c r="Q185" s="47"/>
      <c r="R185" s="50">
        <f>SUM(Tableau1[[#This Row],[Colonne6]:[Colonne5]])</f>
        <v>150</v>
      </c>
      <c r="S185" s="45">
        <f t="shared" si="39"/>
        <v>3</v>
      </c>
      <c r="T185" s="45">
        <f t="shared" si="40"/>
        <v>3</v>
      </c>
      <c r="U185" s="102" t="e">
        <f t="shared" si="41"/>
        <v>#REF!</v>
      </c>
      <c r="V185" s="71" t="e">
        <f t="shared" si="42"/>
        <v>#REF!</v>
      </c>
      <c r="W185" s="91"/>
      <c r="X185" s="130">
        <f t="shared" si="43"/>
        <v>0</v>
      </c>
      <c r="Y185" s="131">
        <f t="shared" si="44"/>
        <v>0</v>
      </c>
      <c r="Z185" s="126">
        <f t="shared" si="45"/>
        <v>0</v>
      </c>
      <c r="AA185" s="136">
        <f t="shared" si="46"/>
        <v>0</v>
      </c>
      <c r="AB185" s="140">
        <f t="shared" si="47"/>
        <v>0</v>
      </c>
      <c r="AC185" s="143">
        <f t="shared" si="48"/>
        <v>0</v>
      </c>
      <c r="AD185" s="148">
        <f t="shared" si="49"/>
        <v>0</v>
      </c>
      <c r="AE185" s="242">
        <v>3</v>
      </c>
      <c r="AI185" s="40" t="e">
        <f t="shared" si="50"/>
        <v>#REF!</v>
      </c>
    </row>
    <row r="186" spans="1:35" x14ac:dyDescent="0.2">
      <c r="A186" s="41" t="str">
        <f t="shared" si="38"/>
        <v>en chèque</v>
      </c>
      <c r="B186" s="41">
        <v>179</v>
      </c>
      <c r="C186" s="104" t="e">
        <f>#REF!</f>
        <v>#REF!</v>
      </c>
      <c r="D186" s="48" t="e">
        <f>#REF!</f>
        <v>#REF!</v>
      </c>
      <c r="E186" s="230">
        <v>179</v>
      </c>
      <c r="F186" s="47">
        <v>23</v>
      </c>
      <c r="G186" s="47">
        <v>20</v>
      </c>
      <c r="H186" s="47">
        <v>20</v>
      </c>
      <c r="I186" s="47"/>
      <c r="J186" s="47"/>
      <c r="K186" s="47"/>
      <c r="L186" s="47"/>
      <c r="M186" s="47"/>
      <c r="N186" s="47"/>
      <c r="O186" s="47"/>
      <c r="P186" s="47"/>
      <c r="Q186" s="47"/>
      <c r="R186" s="50">
        <f>SUM(Tableau1[[#This Row],[Colonne6]:[Colonne5]])</f>
        <v>63</v>
      </c>
      <c r="S186" s="45">
        <f t="shared" si="39"/>
        <v>3</v>
      </c>
      <c r="T186" s="45">
        <f t="shared" si="40"/>
        <v>3</v>
      </c>
      <c r="U186" s="102" t="e">
        <f t="shared" si="41"/>
        <v>#REF!</v>
      </c>
      <c r="V186" s="71" t="e">
        <f t="shared" si="42"/>
        <v>#REF!</v>
      </c>
      <c r="W186" s="91"/>
      <c r="X186" s="130">
        <f t="shared" si="43"/>
        <v>0</v>
      </c>
      <c r="Y186" s="131">
        <f t="shared" si="44"/>
        <v>0</v>
      </c>
      <c r="Z186" s="126">
        <f t="shared" si="45"/>
        <v>0</v>
      </c>
      <c r="AA186" s="136">
        <f t="shared" si="46"/>
        <v>0</v>
      </c>
      <c r="AB186" s="140">
        <f t="shared" si="47"/>
        <v>0</v>
      </c>
      <c r="AC186" s="143">
        <f t="shared" si="48"/>
        <v>0</v>
      </c>
      <c r="AD186" s="148">
        <f t="shared" si="49"/>
        <v>0</v>
      </c>
      <c r="AE186" s="242">
        <v>3</v>
      </c>
      <c r="AI186" s="40" t="e">
        <f t="shared" si="50"/>
        <v>#REF!</v>
      </c>
    </row>
    <row r="187" spans="1:35" x14ac:dyDescent="0.2">
      <c r="A187" s="41" t="str">
        <f t="shared" si="38"/>
        <v>en chèque</v>
      </c>
      <c r="B187" s="41">
        <v>180</v>
      </c>
      <c r="C187" s="104" t="e">
        <f>#REF!</f>
        <v>#REF!</v>
      </c>
      <c r="D187" s="48" t="e">
        <f>#REF!</f>
        <v>#REF!</v>
      </c>
      <c r="E187" s="230">
        <v>180</v>
      </c>
      <c r="F187" s="47">
        <v>23</v>
      </c>
      <c r="G187" s="47">
        <v>20</v>
      </c>
      <c r="H187" s="47">
        <v>20</v>
      </c>
      <c r="I187" s="47"/>
      <c r="J187" s="47"/>
      <c r="K187" s="47"/>
      <c r="L187" s="47"/>
      <c r="M187" s="47"/>
      <c r="N187" s="47"/>
      <c r="O187" s="47"/>
      <c r="P187" s="47"/>
      <c r="Q187" s="47"/>
      <c r="R187" s="50">
        <f>SUM(Tableau1[[#This Row],[Colonne6]:[Colonne5]])</f>
        <v>63</v>
      </c>
      <c r="S187" s="45">
        <f t="shared" si="39"/>
        <v>3</v>
      </c>
      <c r="T187" s="45">
        <f t="shared" si="40"/>
        <v>3</v>
      </c>
      <c r="U187" s="102" t="e">
        <f t="shared" si="41"/>
        <v>#REF!</v>
      </c>
      <c r="V187" s="71" t="e">
        <f t="shared" si="42"/>
        <v>#REF!</v>
      </c>
      <c r="W187" s="91"/>
      <c r="X187" s="130">
        <f t="shared" si="43"/>
        <v>0</v>
      </c>
      <c r="Y187" s="131">
        <f t="shared" si="44"/>
        <v>0</v>
      </c>
      <c r="Z187" s="126">
        <f t="shared" si="45"/>
        <v>0</v>
      </c>
      <c r="AA187" s="136">
        <f t="shared" si="46"/>
        <v>0</v>
      </c>
      <c r="AB187" s="140">
        <f t="shared" si="47"/>
        <v>0</v>
      </c>
      <c r="AC187" s="143">
        <f t="shared" si="48"/>
        <v>0</v>
      </c>
      <c r="AD187" s="148">
        <f t="shared" si="49"/>
        <v>0</v>
      </c>
      <c r="AE187" s="242">
        <v>3</v>
      </c>
      <c r="AI187" s="40" t="e">
        <f t="shared" si="50"/>
        <v>#REF!</v>
      </c>
    </row>
    <row r="188" spans="1:35" x14ac:dyDescent="0.2">
      <c r="A188" s="41" t="str">
        <f t="shared" si="38"/>
        <v>en chèque</v>
      </c>
      <c r="B188" s="41">
        <v>181</v>
      </c>
      <c r="C188" s="104" t="e">
        <f>#REF!</f>
        <v>#REF!</v>
      </c>
      <c r="D188" s="48" t="e">
        <f>#REF!</f>
        <v>#REF!</v>
      </c>
      <c r="E188" s="230">
        <v>181</v>
      </c>
      <c r="F188" s="47" t="s">
        <v>168</v>
      </c>
      <c r="G188" s="47" t="s">
        <v>168</v>
      </c>
      <c r="H188" s="47">
        <v>108</v>
      </c>
      <c r="I188" s="47" t="s">
        <v>163</v>
      </c>
      <c r="J188" s="47" t="s">
        <v>163</v>
      </c>
      <c r="K188" s="47" t="s">
        <v>163</v>
      </c>
      <c r="L188" s="47" t="s">
        <v>163</v>
      </c>
      <c r="M188" s="47"/>
      <c r="N188" s="47"/>
      <c r="O188" s="47"/>
      <c r="P188" s="47"/>
      <c r="Q188" s="47"/>
      <c r="R188" s="50">
        <f>SUM(Tableau1[[#This Row],[Colonne6]:[Colonne5]])</f>
        <v>108</v>
      </c>
      <c r="S188" s="45">
        <f t="shared" si="39"/>
        <v>3</v>
      </c>
      <c r="T188" s="45">
        <f t="shared" si="40"/>
        <v>7</v>
      </c>
      <c r="U188" s="102" t="e">
        <f t="shared" si="41"/>
        <v>#REF!</v>
      </c>
      <c r="V188" s="71" t="e">
        <f t="shared" si="42"/>
        <v>#REF!</v>
      </c>
      <c r="W188" s="91"/>
      <c r="X188" s="130">
        <f t="shared" si="43"/>
        <v>0</v>
      </c>
      <c r="Y188" s="131">
        <f t="shared" si="44"/>
        <v>0</v>
      </c>
      <c r="Z188" s="126">
        <f t="shared" si="45"/>
        <v>0</v>
      </c>
      <c r="AA188" s="136">
        <f t="shared" si="46"/>
        <v>0</v>
      </c>
      <c r="AB188" s="140">
        <f t="shared" si="47"/>
        <v>0</v>
      </c>
      <c r="AC188" s="143">
        <f t="shared" si="48"/>
        <v>0</v>
      </c>
      <c r="AD188" s="148">
        <f t="shared" si="49"/>
        <v>0</v>
      </c>
      <c r="AE188" s="242">
        <v>3</v>
      </c>
      <c r="AI188" s="40" t="e">
        <f t="shared" si="50"/>
        <v>#REF!</v>
      </c>
    </row>
    <row r="189" spans="1:35" x14ac:dyDescent="0.2">
      <c r="A189" s="41" t="str">
        <f t="shared" si="38"/>
        <v>en chèque</v>
      </c>
      <c r="B189" s="41">
        <v>182</v>
      </c>
      <c r="C189" s="104" t="e">
        <f>#REF!</f>
        <v>#REF!</v>
      </c>
      <c r="D189" s="48" t="e">
        <f>#REF!</f>
        <v>#REF!</v>
      </c>
      <c r="E189" s="230">
        <v>182</v>
      </c>
      <c r="F189" s="47" t="s">
        <v>168</v>
      </c>
      <c r="G189" s="47" t="s">
        <v>168</v>
      </c>
      <c r="H189" s="47">
        <v>108</v>
      </c>
      <c r="I189" s="47" t="s">
        <v>163</v>
      </c>
      <c r="J189" s="47" t="s">
        <v>163</v>
      </c>
      <c r="K189" s="47" t="s">
        <v>163</v>
      </c>
      <c r="L189" s="47" t="s">
        <v>163</v>
      </c>
      <c r="M189" s="47"/>
      <c r="N189" s="47"/>
      <c r="O189" s="47"/>
      <c r="P189" s="47"/>
      <c r="Q189" s="47"/>
      <c r="R189" s="50">
        <f>SUM(Tableau1[[#This Row],[Colonne6]:[Colonne5]])</f>
        <v>108</v>
      </c>
      <c r="S189" s="45">
        <f t="shared" si="39"/>
        <v>3</v>
      </c>
      <c r="T189" s="45">
        <f t="shared" si="40"/>
        <v>7</v>
      </c>
      <c r="U189" s="102" t="e">
        <f t="shared" si="41"/>
        <v>#REF!</v>
      </c>
      <c r="V189" s="71" t="e">
        <f t="shared" si="42"/>
        <v>#REF!</v>
      </c>
      <c r="W189" s="91"/>
      <c r="X189" s="130">
        <f t="shared" si="43"/>
        <v>0</v>
      </c>
      <c r="Y189" s="131">
        <f t="shared" si="44"/>
        <v>0</v>
      </c>
      <c r="Z189" s="126">
        <f t="shared" si="45"/>
        <v>0</v>
      </c>
      <c r="AA189" s="136">
        <f t="shared" si="46"/>
        <v>0</v>
      </c>
      <c r="AB189" s="140">
        <f t="shared" si="47"/>
        <v>0</v>
      </c>
      <c r="AC189" s="143">
        <f t="shared" si="48"/>
        <v>0</v>
      </c>
      <c r="AD189" s="148">
        <f t="shared" si="49"/>
        <v>0</v>
      </c>
      <c r="AE189" s="242">
        <v>3</v>
      </c>
      <c r="AI189" s="40" t="e">
        <f t="shared" si="50"/>
        <v>#REF!</v>
      </c>
    </row>
    <row r="190" spans="1:35" x14ac:dyDescent="0.2">
      <c r="A190" s="41" t="str">
        <f t="shared" si="38"/>
        <v>en chèque</v>
      </c>
      <c r="B190" s="41">
        <v>183</v>
      </c>
      <c r="C190" s="104" t="e">
        <f>#REF!</f>
        <v>#REF!</v>
      </c>
      <c r="D190" s="48" t="e">
        <f>#REF!</f>
        <v>#REF!</v>
      </c>
      <c r="E190" s="230">
        <v>183</v>
      </c>
      <c r="F190" s="47">
        <v>103</v>
      </c>
      <c r="G190" s="47">
        <v>100</v>
      </c>
      <c r="H190" s="47">
        <v>100</v>
      </c>
      <c r="I190" s="47"/>
      <c r="J190" s="47"/>
      <c r="K190" s="47"/>
      <c r="L190" s="47"/>
      <c r="M190" s="47"/>
      <c r="N190" s="47"/>
      <c r="O190" s="47"/>
      <c r="P190" s="47"/>
      <c r="Q190" s="47"/>
      <c r="R190" s="50">
        <f>SUM(Tableau1[[#This Row],[Colonne6]:[Colonne5]])</f>
        <v>303</v>
      </c>
      <c r="S190" s="45">
        <f t="shared" si="39"/>
        <v>3</v>
      </c>
      <c r="T190" s="45">
        <f t="shared" si="40"/>
        <v>3</v>
      </c>
      <c r="U190" s="102" t="e">
        <f t="shared" si="41"/>
        <v>#REF!</v>
      </c>
      <c r="V190" s="71" t="e">
        <f t="shared" si="42"/>
        <v>#REF!</v>
      </c>
      <c r="W190" s="91"/>
      <c r="X190" s="130">
        <f t="shared" si="43"/>
        <v>0</v>
      </c>
      <c r="Y190" s="131">
        <f t="shared" si="44"/>
        <v>0</v>
      </c>
      <c r="Z190" s="126">
        <f t="shared" si="45"/>
        <v>0</v>
      </c>
      <c r="AA190" s="136">
        <f t="shared" si="46"/>
        <v>0</v>
      </c>
      <c r="AB190" s="140">
        <f t="shared" si="47"/>
        <v>0</v>
      </c>
      <c r="AC190" s="143">
        <f t="shared" si="48"/>
        <v>0</v>
      </c>
      <c r="AD190" s="148">
        <f t="shared" si="49"/>
        <v>0</v>
      </c>
      <c r="AE190" s="242">
        <v>3</v>
      </c>
      <c r="AI190" s="40" t="e">
        <f t="shared" si="50"/>
        <v>#REF!</v>
      </c>
    </row>
    <row r="191" spans="1:35" x14ac:dyDescent="0.2">
      <c r="A191" s="41" t="str">
        <f t="shared" si="38"/>
        <v>en chèque</v>
      </c>
      <c r="B191" s="41">
        <v>184</v>
      </c>
      <c r="C191" s="104" t="e">
        <f>#REF!</f>
        <v>#REF!</v>
      </c>
      <c r="D191" s="48" t="e">
        <f>#REF!</f>
        <v>#REF!</v>
      </c>
      <c r="E191" s="230">
        <v>184</v>
      </c>
      <c r="F191" s="47">
        <v>103</v>
      </c>
      <c r="G191" s="47">
        <v>100</v>
      </c>
      <c r="H191" s="47">
        <v>100</v>
      </c>
      <c r="I191" s="47"/>
      <c r="J191" s="47"/>
      <c r="K191" s="47"/>
      <c r="L191" s="47"/>
      <c r="M191" s="47"/>
      <c r="N191" s="47"/>
      <c r="O191" s="47"/>
      <c r="P191" s="47"/>
      <c r="Q191" s="47"/>
      <c r="R191" s="50">
        <f>SUM(Tableau1[[#This Row],[Colonne6]:[Colonne5]])</f>
        <v>303</v>
      </c>
      <c r="S191" s="45">
        <f t="shared" si="39"/>
        <v>3</v>
      </c>
      <c r="T191" s="45">
        <f t="shared" si="40"/>
        <v>3</v>
      </c>
      <c r="U191" s="102" t="e">
        <f t="shared" si="41"/>
        <v>#REF!</v>
      </c>
      <c r="V191" s="71" t="e">
        <f t="shared" si="42"/>
        <v>#REF!</v>
      </c>
      <c r="W191" s="91"/>
      <c r="X191" s="130">
        <f t="shared" si="43"/>
        <v>0</v>
      </c>
      <c r="Y191" s="131">
        <f t="shared" si="44"/>
        <v>0</v>
      </c>
      <c r="Z191" s="126">
        <f t="shared" si="45"/>
        <v>0</v>
      </c>
      <c r="AA191" s="136">
        <f t="shared" si="46"/>
        <v>0</v>
      </c>
      <c r="AB191" s="140">
        <f t="shared" si="47"/>
        <v>0</v>
      </c>
      <c r="AC191" s="143">
        <f t="shared" si="48"/>
        <v>0</v>
      </c>
      <c r="AD191" s="148">
        <f t="shared" si="49"/>
        <v>0</v>
      </c>
      <c r="AE191" s="242">
        <v>3</v>
      </c>
      <c r="AI191" s="40" t="e">
        <f t="shared" si="50"/>
        <v>#REF!</v>
      </c>
    </row>
    <row r="192" spans="1:35" x14ac:dyDescent="0.2">
      <c r="A192" s="41" t="str">
        <f t="shared" si="38"/>
        <v>en chèque</v>
      </c>
      <c r="B192" s="41">
        <v>185</v>
      </c>
      <c r="C192" s="104" t="e">
        <f>#REF!</f>
        <v>#REF!</v>
      </c>
      <c r="D192" s="48" t="e">
        <f>#REF!</f>
        <v>#REF!</v>
      </c>
      <c r="E192" s="230">
        <v>185</v>
      </c>
      <c r="F192" s="47">
        <v>50</v>
      </c>
      <c r="G192" s="47">
        <v>53</v>
      </c>
      <c r="H192" s="47">
        <v>50</v>
      </c>
      <c r="I192" s="47"/>
      <c r="J192" s="47"/>
      <c r="K192" s="47"/>
      <c r="L192" s="47"/>
      <c r="M192" s="47"/>
      <c r="N192" s="47"/>
      <c r="O192" s="47"/>
      <c r="P192" s="47"/>
      <c r="Q192" s="47"/>
      <c r="R192" s="50">
        <f>SUM(Tableau1[[#This Row],[Colonne6]:[Colonne5]])</f>
        <v>153</v>
      </c>
      <c r="S192" s="45">
        <f t="shared" si="39"/>
        <v>3</v>
      </c>
      <c r="T192" s="45">
        <f t="shared" si="40"/>
        <v>3</v>
      </c>
      <c r="U192" s="102" t="e">
        <f t="shared" si="41"/>
        <v>#REF!</v>
      </c>
      <c r="V192" s="71" t="e">
        <f t="shared" si="42"/>
        <v>#REF!</v>
      </c>
      <c r="W192" s="91"/>
      <c r="X192" s="130">
        <f t="shared" si="43"/>
        <v>0</v>
      </c>
      <c r="Y192" s="131">
        <f t="shared" si="44"/>
        <v>0</v>
      </c>
      <c r="Z192" s="126">
        <f t="shared" si="45"/>
        <v>0</v>
      </c>
      <c r="AA192" s="136">
        <f t="shared" si="46"/>
        <v>0</v>
      </c>
      <c r="AB192" s="140">
        <f t="shared" si="47"/>
        <v>0</v>
      </c>
      <c r="AC192" s="143">
        <f t="shared" si="48"/>
        <v>0</v>
      </c>
      <c r="AD192" s="148">
        <f t="shared" si="49"/>
        <v>0</v>
      </c>
      <c r="AE192" s="242">
        <v>3</v>
      </c>
      <c r="AI192" s="40" t="e">
        <f t="shared" si="50"/>
        <v>#REF!</v>
      </c>
    </row>
    <row r="193" spans="1:35" x14ac:dyDescent="0.2">
      <c r="A193" s="41" t="str">
        <f t="shared" si="38"/>
        <v>en chèque</v>
      </c>
      <c r="B193" s="41">
        <v>186</v>
      </c>
      <c r="C193" s="104" t="e">
        <f>#REF!</f>
        <v>#REF!</v>
      </c>
      <c r="D193" s="48" t="e">
        <f>#REF!</f>
        <v>#REF!</v>
      </c>
      <c r="E193" s="230">
        <v>186</v>
      </c>
      <c r="F193" s="47">
        <v>28</v>
      </c>
      <c r="G193" s="47">
        <v>25</v>
      </c>
      <c r="H193" s="47">
        <v>25</v>
      </c>
      <c r="I193" s="47"/>
      <c r="J193" s="47"/>
      <c r="K193" s="47"/>
      <c r="L193" s="47"/>
      <c r="M193" s="47"/>
      <c r="N193" s="47"/>
      <c r="O193" s="47"/>
      <c r="P193" s="47"/>
      <c r="Q193" s="47"/>
      <c r="R193" s="50">
        <f>SUM(Tableau1[[#This Row],[Colonne6]:[Colonne5]])</f>
        <v>78</v>
      </c>
      <c r="S193" s="45">
        <f t="shared" si="39"/>
        <v>3</v>
      </c>
      <c r="T193" s="45">
        <f t="shared" si="40"/>
        <v>3</v>
      </c>
      <c r="U193" s="102" t="e">
        <f t="shared" si="41"/>
        <v>#REF!</v>
      </c>
      <c r="V193" s="71" t="e">
        <f t="shared" si="42"/>
        <v>#REF!</v>
      </c>
      <c r="W193" s="91"/>
      <c r="X193" s="130">
        <f t="shared" si="43"/>
        <v>0</v>
      </c>
      <c r="Y193" s="131">
        <f t="shared" si="44"/>
        <v>0</v>
      </c>
      <c r="Z193" s="126">
        <f t="shared" si="45"/>
        <v>0</v>
      </c>
      <c r="AA193" s="136">
        <f t="shared" si="46"/>
        <v>0</v>
      </c>
      <c r="AB193" s="140">
        <f t="shared" si="47"/>
        <v>0</v>
      </c>
      <c r="AC193" s="143">
        <f t="shared" si="48"/>
        <v>0</v>
      </c>
      <c r="AD193" s="148">
        <f t="shared" si="49"/>
        <v>0</v>
      </c>
      <c r="AE193" s="242">
        <v>3</v>
      </c>
      <c r="AI193" s="40" t="e">
        <f t="shared" si="50"/>
        <v>#REF!</v>
      </c>
    </row>
    <row r="194" spans="1:35" x14ac:dyDescent="0.2">
      <c r="A194" s="41" t="str">
        <f t="shared" si="38"/>
        <v>en chèque</v>
      </c>
      <c r="B194" s="41">
        <v>187</v>
      </c>
      <c r="C194" s="104" t="e">
        <f>#REF!</f>
        <v>#REF!</v>
      </c>
      <c r="D194" s="48" t="e">
        <f>#REF!</f>
        <v>#REF!</v>
      </c>
      <c r="E194" s="230">
        <v>187</v>
      </c>
      <c r="F194" s="47">
        <v>63</v>
      </c>
      <c r="G194" s="47">
        <v>60</v>
      </c>
      <c r="H194" s="47">
        <v>60</v>
      </c>
      <c r="I194" s="47"/>
      <c r="J194" s="47"/>
      <c r="K194" s="47"/>
      <c r="L194" s="47"/>
      <c r="M194" s="47"/>
      <c r="N194" s="47"/>
      <c r="O194" s="47"/>
      <c r="P194" s="47"/>
      <c r="Q194" s="47"/>
      <c r="R194" s="50">
        <f>SUM(Tableau1[[#This Row],[Colonne6]:[Colonne5]])</f>
        <v>183</v>
      </c>
      <c r="S194" s="45">
        <f t="shared" si="39"/>
        <v>3</v>
      </c>
      <c r="T194" s="45">
        <f t="shared" si="40"/>
        <v>3</v>
      </c>
      <c r="U194" s="102" t="e">
        <f t="shared" si="41"/>
        <v>#REF!</v>
      </c>
      <c r="V194" s="71" t="e">
        <f t="shared" si="42"/>
        <v>#REF!</v>
      </c>
      <c r="W194" s="91"/>
      <c r="X194" s="130">
        <f t="shared" si="43"/>
        <v>0</v>
      </c>
      <c r="Y194" s="131">
        <f t="shared" si="44"/>
        <v>0</v>
      </c>
      <c r="Z194" s="126">
        <f t="shared" si="45"/>
        <v>0</v>
      </c>
      <c r="AA194" s="136">
        <f t="shared" si="46"/>
        <v>0</v>
      </c>
      <c r="AB194" s="140">
        <f t="shared" si="47"/>
        <v>0</v>
      </c>
      <c r="AC194" s="143">
        <f t="shared" si="48"/>
        <v>0</v>
      </c>
      <c r="AD194" s="148">
        <f t="shared" si="49"/>
        <v>0</v>
      </c>
      <c r="AE194" s="242">
        <v>3</v>
      </c>
      <c r="AI194" s="40" t="e">
        <f t="shared" si="50"/>
        <v>#REF!</v>
      </c>
    </row>
    <row r="195" spans="1:35" x14ac:dyDescent="0.2">
      <c r="A195" s="41" t="str">
        <f t="shared" si="38"/>
        <v>en chèque</v>
      </c>
      <c r="B195" s="41">
        <v>188</v>
      </c>
      <c r="C195" s="104" t="e">
        <f>#REF!</f>
        <v>#REF!</v>
      </c>
      <c r="D195" s="48" t="e">
        <f>#REF!</f>
        <v>#REF!</v>
      </c>
      <c r="E195" s="230">
        <v>188</v>
      </c>
      <c r="F195" s="47"/>
      <c r="G195" s="47">
        <v>20</v>
      </c>
      <c r="H195" s="47">
        <v>50</v>
      </c>
      <c r="I195" s="47"/>
      <c r="J195" s="47"/>
      <c r="K195" s="47"/>
      <c r="L195" s="47"/>
      <c r="M195" s="47"/>
      <c r="N195" s="47"/>
      <c r="O195" s="47"/>
      <c r="P195" s="47"/>
      <c r="Q195" s="47"/>
      <c r="R195" s="50">
        <f>SUM(Tableau1[[#This Row],[Colonne6]:[Colonne5]])</f>
        <v>70</v>
      </c>
      <c r="S195" s="45">
        <f t="shared" si="39"/>
        <v>3</v>
      </c>
      <c r="T195" s="45">
        <f t="shared" si="40"/>
        <v>2</v>
      </c>
      <c r="U195" s="102" t="e">
        <f t="shared" si="41"/>
        <v>#REF!</v>
      </c>
      <c r="V195" s="71" t="e">
        <f t="shared" si="42"/>
        <v>#REF!</v>
      </c>
      <c r="W195" s="91"/>
      <c r="X195" s="130">
        <f t="shared" si="43"/>
        <v>0</v>
      </c>
      <c r="Y195" s="131">
        <f t="shared" si="44"/>
        <v>0</v>
      </c>
      <c r="Z195" s="126">
        <f t="shared" si="45"/>
        <v>0</v>
      </c>
      <c r="AA195" s="136">
        <f t="shared" si="46"/>
        <v>0</v>
      </c>
      <c r="AB195" s="140">
        <f t="shared" si="47"/>
        <v>0</v>
      </c>
      <c r="AC195" s="143">
        <f t="shared" si="48"/>
        <v>0</v>
      </c>
      <c r="AD195" s="148">
        <f t="shared" si="49"/>
        <v>0</v>
      </c>
      <c r="AE195" s="242">
        <v>3</v>
      </c>
      <c r="AI195" s="40" t="e">
        <f t="shared" si="50"/>
        <v>#REF!</v>
      </c>
    </row>
    <row r="196" spans="1:35" x14ac:dyDescent="0.2">
      <c r="A196" s="41" t="str">
        <f t="shared" si="38"/>
        <v>en chèque</v>
      </c>
      <c r="B196" s="41">
        <v>189</v>
      </c>
      <c r="C196" s="104" t="e">
        <f>#REF!</f>
        <v>#REF!</v>
      </c>
      <c r="D196" s="48" t="e">
        <f>#REF!</f>
        <v>#REF!</v>
      </c>
      <c r="E196" s="230">
        <v>189</v>
      </c>
      <c r="F196" s="47">
        <v>63</v>
      </c>
      <c r="G196" s="47" t="s">
        <v>163</v>
      </c>
      <c r="H196" s="47">
        <v>50</v>
      </c>
      <c r="I196" s="47"/>
      <c r="J196" s="47"/>
      <c r="K196" s="47"/>
      <c r="L196" s="47"/>
      <c r="M196" s="47"/>
      <c r="N196" s="47"/>
      <c r="O196" s="47"/>
      <c r="P196" s="47"/>
      <c r="Q196" s="47"/>
      <c r="R196" s="50">
        <f>SUM(Tableau1[[#This Row],[Colonne6]:[Colonne5]])</f>
        <v>113</v>
      </c>
      <c r="S196" s="45">
        <f t="shared" si="39"/>
        <v>3</v>
      </c>
      <c r="T196" s="45">
        <f t="shared" si="40"/>
        <v>3</v>
      </c>
      <c r="U196" s="102" t="e">
        <f t="shared" si="41"/>
        <v>#REF!</v>
      </c>
      <c r="V196" s="71" t="e">
        <f t="shared" si="42"/>
        <v>#REF!</v>
      </c>
      <c r="W196" s="91"/>
      <c r="X196" s="130">
        <f t="shared" si="43"/>
        <v>0</v>
      </c>
      <c r="Y196" s="131">
        <f t="shared" si="44"/>
        <v>0</v>
      </c>
      <c r="Z196" s="126">
        <f t="shared" si="45"/>
        <v>0</v>
      </c>
      <c r="AA196" s="136">
        <f t="shared" si="46"/>
        <v>0</v>
      </c>
      <c r="AB196" s="140">
        <f t="shared" si="47"/>
        <v>0</v>
      </c>
      <c r="AC196" s="143">
        <f t="shared" si="48"/>
        <v>0</v>
      </c>
      <c r="AD196" s="148">
        <f t="shared" si="49"/>
        <v>0</v>
      </c>
      <c r="AE196" s="242">
        <v>3</v>
      </c>
      <c r="AI196" s="40" t="e">
        <f t="shared" si="50"/>
        <v>#REF!</v>
      </c>
    </row>
    <row r="197" spans="1:35" x14ac:dyDescent="0.2">
      <c r="A197" s="41" t="str">
        <f t="shared" si="38"/>
        <v>en chèque</v>
      </c>
      <c r="B197" s="41">
        <v>190</v>
      </c>
      <c r="C197" s="104" t="e">
        <f>#REF!</f>
        <v>#REF!</v>
      </c>
      <c r="D197" s="48" t="e">
        <f>#REF!</f>
        <v>#REF!</v>
      </c>
      <c r="E197" s="230">
        <v>190</v>
      </c>
      <c r="F197" s="47">
        <v>50</v>
      </c>
      <c r="G197" s="47">
        <v>53</v>
      </c>
      <c r="H197" s="47">
        <v>50</v>
      </c>
      <c r="I197" s="47"/>
      <c r="J197" s="47"/>
      <c r="K197" s="47"/>
      <c r="L197" s="47"/>
      <c r="M197" s="47"/>
      <c r="N197" s="47"/>
      <c r="O197" s="47"/>
      <c r="P197" s="47"/>
      <c r="Q197" s="47"/>
      <c r="R197" s="50">
        <f>SUM(Tableau1[[#This Row],[Colonne6]:[Colonne5]])</f>
        <v>153</v>
      </c>
      <c r="S197" s="45">
        <f t="shared" si="39"/>
        <v>3</v>
      </c>
      <c r="T197" s="45">
        <f t="shared" si="40"/>
        <v>3</v>
      </c>
      <c r="U197" s="102" t="e">
        <f t="shared" si="41"/>
        <v>#REF!</v>
      </c>
      <c r="V197" s="71" t="e">
        <f t="shared" si="42"/>
        <v>#REF!</v>
      </c>
      <c r="W197" s="91"/>
      <c r="X197" s="130">
        <f t="shared" si="43"/>
        <v>0</v>
      </c>
      <c r="Y197" s="131">
        <f t="shared" si="44"/>
        <v>0</v>
      </c>
      <c r="Z197" s="126">
        <f t="shared" si="45"/>
        <v>0</v>
      </c>
      <c r="AA197" s="136">
        <f t="shared" si="46"/>
        <v>0</v>
      </c>
      <c r="AB197" s="140">
        <f t="shared" si="47"/>
        <v>0</v>
      </c>
      <c r="AC197" s="143">
        <f t="shared" si="48"/>
        <v>0</v>
      </c>
      <c r="AD197" s="148">
        <f t="shared" si="49"/>
        <v>0</v>
      </c>
      <c r="AE197" s="242">
        <v>3</v>
      </c>
      <c r="AI197" s="40" t="e">
        <f t="shared" si="50"/>
        <v>#REF!</v>
      </c>
    </row>
    <row r="198" spans="1:35" x14ac:dyDescent="0.2">
      <c r="A198" s="41" t="str">
        <f t="shared" si="38"/>
        <v>en chèque</v>
      </c>
      <c r="B198" s="41">
        <v>191</v>
      </c>
      <c r="C198" s="104" t="e">
        <f>#REF!</f>
        <v>#REF!</v>
      </c>
      <c r="D198" s="48" t="e">
        <f>#REF!</f>
        <v>#REF!</v>
      </c>
      <c r="E198" s="230">
        <v>191</v>
      </c>
      <c r="F198" s="47">
        <v>55</v>
      </c>
      <c r="G198" s="47">
        <v>55</v>
      </c>
      <c r="H198" s="47">
        <v>50</v>
      </c>
      <c r="I198" s="47"/>
      <c r="J198" s="47"/>
      <c r="K198" s="47"/>
      <c r="L198" s="47"/>
      <c r="M198" s="47"/>
      <c r="N198" s="47"/>
      <c r="O198" s="47"/>
      <c r="P198" s="47"/>
      <c r="Q198" s="47"/>
      <c r="R198" s="50">
        <f>SUM(Tableau1[[#This Row],[Colonne6]:[Colonne5]])</f>
        <v>160</v>
      </c>
      <c r="S198" s="45">
        <f t="shared" si="39"/>
        <v>3</v>
      </c>
      <c r="T198" s="45">
        <f t="shared" si="40"/>
        <v>3</v>
      </c>
      <c r="U198" s="102" t="e">
        <f t="shared" si="41"/>
        <v>#REF!</v>
      </c>
      <c r="V198" s="71" t="e">
        <f t="shared" si="42"/>
        <v>#REF!</v>
      </c>
      <c r="W198" s="91"/>
      <c r="X198" s="130">
        <f t="shared" si="43"/>
        <v>0</v>
      </c>
      <c r="Y198" s="131">
        <f t="shared" si="44"/>
        <v>0</v>
      </c>
      <c r="Z198" s="126">
        <f t="shared" si="45"/>
        <v>0</v>
      </c>
      <c r="AA198" s="136">
        <f t="shared" si="46"/>
        <v>0</v>
      </c>
      <c r="AB198" s="140">
        <f t="shared" si="47"/>
        <v>0</v>
      </c>
      <c r="AC198" s="143">
        <f t="shared" si="48"/>
        <v>0</v>
      </c>
      <c r="AD198" s="148">
        <f t="shared" si="49"/>
        <v>0</v>
      </c>
      <c r="AE198" s="242">
        <v>3</v>
      </c>
      <c r="AI198" s="40" t="e">
        <f t="shared" si="50"/>
        <v>#REF!</v>
      </c>
    </row>
    <row r="199" spans="1:35" x14ac:dyDescent="0.2">
      <c r="A199" s="41" t="str">
        <f t="shared" ref="A199:A256" si="51">IF(W199="","en chèque","")</f>
        <v>en chèque</v>
      </c>
      <c r="B199" s="41">
        <v>192</v>
      </c>
      <c r="C199" s="104" t="e">
        <f>#REF!</f>
        <v>#REF!</v>
      </c>
      <c r="D199" s="48" t="e">
        <f>#REF!</f>
        <v>#REF!</v>
      </c>
      <c r="E199" s="230">
        <v>192</v>
      </c>
      <c r="F199" s="47">
        <v>55</v>
      </c>
      <c r="G199" s="47">
        <v>55</v>
      </c>
      <c r="H199" s="47">
        <v>50</v>
      </c>
      <c r="I199" s="47"/>
      <c r="J199" s="47"/>
      <c r="K199" s="47"/>
      <c r="L199" s="47"/>
      <c r="M199" s="47"/>
      <c r="N199" s="47"/>
      <c r="O199" s="47"/>
      <c r="P199" s="47"/>
      <c r="Q199" s="47"/>
      <c r="R199" s="50">
        <f>SUM(Tableau1[[#This Row],[Colonne6]:[Colonne5]])</f>
        <v>160</v>
      </c>
      <c r="S199" s="45">
        <f t="shared" si="39"/>
        <v>3</v>
      </c>
      <c r="T199" s="45">
        <f t="shared" si="40"/>
        <v>3</v>
      </c>
      <c r="U199" s="102" t="e">
        <f t="shared" si="41"/>
        <v>#REF!</v>
      </c>
      <c r="V199" s="71" t="e">
        <f t="shared" si="42"/>
        <v>#REF!</v>
      </c>
      <c r="W199" s="91"/>
      <c r="X199" s="130">
        <f t="shared" si="43"/>
        <v>0</v>
      </c>
      <c r="Y199" s="131">
        <f t="shared" si="44"/>
        <v>0</v>
      </c>
      <c r="Z199" s="126">
        <f t="shared" si="45"/>
        <v>0</v>
      </c>
      <c r="AA199" s="136">
        <f t="shared" si="46"/>
        <v>0</v>
      </c>
      <c r="AB199" s="140">
        <f t="shared" si="47"/>
        <v>0</v>
      </c>
      <c r="AC199" s="143">
        <f t="shared" si="48"/>
        <v>0</v>
      </c>
      <c r="AD199" s="148">
        <f t="shared" si="49"/>
        <v>0</v>
      </c>
      <c r="AE199" s="242">
        <v>3</v>
      </c>
      <c r="AI199" s="40" t="e">
        <f t="shared" si="50"/>
        <v>#REF!</v>
      </c>
    </row>
    <row r="200" spans="1:35" x14ac:dyDescent="0.2">
      <c r="A200" s="41" t="str">
        <f t="shared" si="51"/>
        <v>en chèque</v>
      </c>
      <c r="B200" s="41">
        <v>193</v>
      </c>
      <c r="C200" s="104" t="e">
        <f>#REF!</f>
        <v>#REF!</v>
      </c>
      <c r="D200" s="48" t="e">
        <f>#REF!</f>
        <v>#REF!</v>
      </c>
      <c r="E200" s="230">
        <v>193</v>
      </c>
      <c r="F200" s="47">
        <v>20</v>
      </c>
      <c r="G200" s="47">
        <v>23</v>
      </c>
      <c r="H200" s="47">
        <v>20</v>
      </c>
      <c r="I200" s="47"/>
      <c r="J200" s="47"/>
      <c r="K200" s="47"/>
      <c r="L200" s="47"/>
      <c r="M200" s="47"/>
      <c r="N200" s="47"/>
      <c r="O200" s="47"/>
      <c r="P200" s="47"/>
      <c r="Q200" s="47"/>
      <c r="R200" s="50">
        <f>SUM(Tableau1[[#This Row],[Colonne6]:[Colonne5]])</f>
        <v>63</v>
      </c>
      <c r="S200" s="45">
        <f t="shared" ref="S200:S256" si="52">COUNTIF($F$5:$Q$5,"&gt;1000")</f>
        <v>3</v>
      </c>
      <c r="T200" s="45">
        <f t="shared" ref="T200:T257" si="53">COUNTA(F200:Q200)</f>
        <v>3</v>
      </c>
      <c r="U200" s="102" t="e">
        <f t="shared" ref="U200:U257" si="54">IF(OR(C200&lt;=0,T200&gt;S200),0,(S200-T200)*$C$1)</f>
        <v>#REF!</v>
      </c>
      <c r="V200" s="71" t="e">
        <f t="shared" ref="V200:V257" si="55">IF(C200&lt;&gt;0,(R200-U200-AE200),0)</f>
        <v>#REF!</v>
      </c>
      <c r="W200" s="91"/>
      <c r="X200" s="130">
        <f t="shared" ref="X200:X256" si="56">ROUNDDOWN(W200/$X$3,0)</f>
        <v>0</v>
      </c>
      <c r="Y200" s="131">
        <f t="shared" ref="Y200:Y256" si="57">ROUNDDOWN((W200-(X200*$X$3))/$Y$3,0)</f>
        <v>0</v>
      </c>
      <c r="Z200" s="126">
        <f t="shared" ref="Z200:Z256" si="58">ROUNDDOWN(((W200-(X200*$X$3))-(Y200*$Y$3))/$Z$3,0)</f>
        <v>0</v>
      </c>
      <c r="AA200" s="136">
        <f t="shared" ref="AA200:AA256" si="59">ROUNDDOWN((((W200-(X200*$X$3))-(Y200*$Y$3))-(Z200*$Z$3))/$AA$3,0)</f>
        <v>0</v>
      </c>
      <c r="AB200" s="140">
        <f t="shared" ref="AB200:AB256" si="60">ROUNDDOWN(((((W200-(X200*$X$3))-(Y200*$Y$3))-(Z200*$Z$3))-(AA200*$AA$3))/$AB$3,0)</f>
        <v>0</v>
      </c>
      <c r="AC200" s="143">
        <f t="shared" ref="AC200:AC256" si="61">ROUNDDOWN((((((W200-(X200*$X$3))-(Y200*$Y$3))-(Z200*$Z$3))-(AA200*$AA$3))-(AB200*$AB$3))/$AC$3,0)</f>
        <v>0</v>
      </c>
      <c r="AD200" s="148">
        <f t="shared" ref="AD200:AD256" si="62">ROUNDDOWN(((((((W200-(X200*$X$3))-(Y200*$Y$3))-(Z200*$Z$3))-(AA200*$AA$3))-(AB200*$AB$3))-(AC200*$AC$3))/$AD$3,0)</f>
        <v>0</v>
      </c>
      <c r="AE200" s="242">
        <v>3</v>
      </c>
      <c r="AI200" s="40" t="e">
        <f t="shared" si="50"/>
        <v>#REF!</v>
      </c>
    </row>
    <row r="201" spans="1:35" x14ac:dyDescent="0.2">
      <c r="A201" s="41" t="str">
        <f t="shared" si="51"/>
        <v>en chèque</v>
      </c>
      <c r="B201" s="41">
        <v>194</v>
      </c>
      <c r="C201" s="104" t="e">
        <f>#REF!</f>
        <v>#REF!</v>
      </c>
      <c r="D201" s="48" t="e">
        <f>#REF!</f>
        <v>#REF!</v>
      </c>
      <c r="E201" s="230">
        <v>194</v>
      </c>
      <c r="F201" s="47">
        <v>33</v>
      </c>
      <c r="G201" s="47">
        <v>30</v>
      </c>
      <c r="H201" s="47">
        <v>30</v>
      </c>
      <c r="I201" s="47"/>
      <c r="J201" s="47"/>
      <c r="K201" s="47"/>
      <c r="L201" s="47"/>
      <c r="M201" s="47"/>
      <c r="N201" s="47"/>
      <c r="O201" s="47"/>
      <c r="P201" s="47"/>
      <c r="Q201" s="47"/>
      <c r="R201" s="50">
        <f>SUM(Tableau1[[#This Row],[Colonne6]:[Colonne5]])</f>
        <v>93</v>
      </c>
      <c r="S201" s="45">
        <f t="shared" si="52"/>
        <v>3</v>
      </c>
      <c r="T201" s="45">
        <f t="shared" si="53"/>
        <v>3</v>
      </c>
      <c r="U201" s="102" t="e">
        <f t="shared" si="54"/>
        <v>#REF!</v>
      </c>
      <c r="V201" s="71" t="e">
        <f t="shared" si="55"/>
        <v>#REF!</v>
      </c>
      <c r="W201" s="91"/>
      <c r="X201" s="130">
        <f t="shared" si="56"/>
        <v>0</v>
      </c>
      <c r="Y201" s="131">
        <f t="shared" si="57"/>
        <v>0</v>
      </c>
      <c r="Z201" s="126">
        <f t="shared" si="58"/>
        <v>0</v>
      </c>
      <c r="AA201" s="136">
        <f t="shared" si="59"/>
        <v>0</v>
      </c>
      <c r="AB201" s="140">
        <f t="shared" si="60"/>
        <v>0</v>
      </c>
      <c r="AC201" s="143">
        <f t="shared" si="61"/>
        <v>0</v>
      </c>
      <c r="AD201" s="148">
        <f t="shared" si="62"/>
        <v>0</v>
      </c>
      <c r="AE201" s="242">
        <v>3</v>
      </c>
      <c r="AI201" s="40" t="e">
        <f t="shared" ref="AI201:AI257" si="63">IF(W201&gt;0,"",V201)</f>
        <v>#REF!</v>
      </c>
    </row>
    <row r="202" spans="1:35" x14ac:dyDescent="0.2">
      <c r="A202" s="41" t="str">
        <f t="shared" si="51"/>
        <v>en chèque</v>
      </c>
      <c r="B202" s="41">
        <v>195</v>
      </c>
      <c r="C202" s="104" t="e">
        <f>#REF!</f>
        <v>#REF!</v>
      </c>
      <c r="D202" s="48" t="e">
        <f>#REF!</f>
        <v>#REF!</v>
      </c>
      <c r="E202" s="230">
        <v>195</v>
      </c>
      <c r="F202" s="47">
        <v>30</v>
      </c>
      <c r="G202" s="47">
        <v>30</v>
      </c>
      <c r="H202" s="47">
        <v>30</v>
      </c>
      <c r="I202" s="47"/>
      <c r="J202" s="47"/>
      <c r="K202" s="47"/>
      <c r="L202" s="47"/>
      <c r="M202" s="47"/>
      <c r="N202" s="47"/>
      <c r="O202" s="47"/>
      <c r="P202" s="47"/>
      <c r="Q202" s="47"/>
      <c r="R202" s="50">
        <f>SUM(Tableau1[[#This Row],[Colonne6]:[Colonne5]])</f>
        <v>90</v>
      </c>
      <c r="S202" s="45">
        <f t="shared" si="52"/>
        <v>3</v>
      </c>
      <c r="T202" s="45">
        <f t="shared" si="53"/>
        <v>3</v>
      </c>
      <c r="U202" s="102" t="e">
        <f t="shared" si="54"/>
        <v>#REF!</v>
      </c>
      <c r="V202" s="71" t="e">
        <f t="shared" si="55"/>
        <v>#REF!</v>
      </c>
      <c r="W202" s="91"/>
      <c r="X202" s="130">
        <f t="shared" si="56"/>
        <v>0</v>
      </c>
      <c r="Y202" s="131">
        <f t="shared" si="57"/>
        <v>0</v>
      </c>
      <c r="Z202" s="126">
        <f t="shared" si="58"/>
        <v>0</v>
      </c>
      <c r="AA202" s="136">
        <f t="shared" si="59"/>
        <v>0</v>
      </c>
      <c r="AB202" s="140">
        <f t="shared" si="60"/>
        <v>0</v>
      </c>
      <c r="AC202" s="143">
        <f t="shared" si="61"/>
        <v>0</v>
      </c>
      <c r="AD202" s="148">
        <f t="shared" si="62"/>
        <v>0</v>
      </c>
      <c r="AE202" s="242">
        <v>3</v>
      </c>
      <c r="AI202" s="40" t="e">
        <f t="shared" si="63"/>
        <v>#REF!</v>
      </c>
    </row>
    <row r="203" spans="1:35" x14ac:dyDescent="0.2">
      <c r="A203" s="41" t="str">
        <f t="shared" si="51"/>
        <v>en chèque</v>
      </c>
      <c r="B203" s="41">
        <v>196</v>
      </c>
      <c r="C203" s="104" t="e">
        <f>#REF!</f>
        <v>#REF!</v>
      </c>
      <c r="D203" s="48" t="e">
        <f>#REF!</f>
        <v>#REF!</v>
      </c>
      <c r="E203" s="230">
        <v>196</v>
      </c>
      <c r="F203" s="47">
        <v>53</v>
      </c>
      <c r="G203" s="47">
        <v>50</v>
      </c>
      <c r="H203" s="47">
        <v>50</v>
      </c>
      <c r="I203" s="47"/>
      <c r="J203" s="47"/>
      <c r="K203" s="47"/>
      <c r="L203" s="47"/>
      <c r="M203" s="47"/>
      <c r="N203" s="47"/>
      <c r="O203" s="47"/>
      <c r="P203" s="47"/>
      <c r="Q203" s="47"/>
      <c r="R203" s="50">
        <f>SUM(Tableau1[[#This Row],[Colonne6]:[Colonne5]])</f>
        <v>153</v>
      </c>
      <c r="S203" s="45">
        <f t="shared" si="52"/>
        <v>3</v>
      </c>
      <c r="T203" s="45">
        <f t="shared" si="53"/>
        <v>3</v>
      </c>
      <c r="U203" s="102" t="e">
        <f t="shared" si="54"/>
        <v>#REF!</v>
      </c>
      <c r="V203" s="71" t="e">
        <f t="shared" si="55"/>
        <v>#REF!</v>
      </c>
      <c r="W203" s="91"/>
      <c r="X203" s="130">
        <f t="shared" si="56"/>
        <v>0</v>
      </c>
      <c r="Y203" s="131">
        <f t="shared" si="57"/>
        <v>0</v>
      </c>
      <c r="Z203" s="126">
        <f t="shared" si="58"/>
        <v>0</v>
      </c>
      <c r="AA203" s="136">
        <f t="shared" si="59"/>
        <v>0</v>
      </c>
      <c r="AB203" s="140">
        <f t="shared" si="60"/>
        <v>0</v>
      </c>
      <c r="AC203" s="143">
        <f t="shared" si="61"/>
        <v>0</v>
      </c>
      <c r="AD203" s="148">
        <f t="shared" si="62"/>
        <v>0</v>
      </c>
      <c r="AE203" s="242">
        <v>3</v>
      </c>
      <c r="AI203" s="40" t="e">
        <f t="shared" si="63"/>
        <v>#REF!</v>
      </c>
    </row>
    <row r="204" spans="1:35" x14ac:dyDescent="0.2">
      <c r="A204" s="41" t="str">
        <f t="shared" si="51"/>
        <v>en chèque</v>
      </c>
      <c r="B204" s="41">
        <v>197</v>
      </c>
      <c r="C204" s="104" t="e">
        <f>#REF!</f>
        <v>#REF!</v>
      </c>
      <c r="D204" s="48" t="e">
        <f>#REF!</f>
        <v>#REF!</v>
      </c>
      <c r="E204" s="230">
        <v>197</v>
      </c>
      <c r="F204" s="47">
        <v>100</v>
      </c>
      <c r="G204" s="47">
        <v>100</v>
      </c>
      <c r="H204" s="47">
        <v>100</v>
      </c>
      <c r="I204" s="47"/>
      <c r="J204" s="47"/>
      <c r="K204" s="47"/>
      <c r="L204" s="47"/>
      <c r="M204" s="47"/>
      <c r="N204" s="47"/>
      <c r="O204" s="47"/>
      <c r="P204" s="47"/>
      <c r="Q204" s="47"/>
      <c r="R204" s="50">
        <f>SUM(Tableau1[[#This Row],[Colonne6]:[Colonne5]])</f>
        <v>300</v>
      </c>
      <c r="S204" s="45">
        <f t="shared" si="52"/>
        <v>3</v>
      </c>
      <c r="T204" s="45">
        <f t="shared" si="53"/>
        <v>3</v>
      </c>
      <c r="U204" s="102" t="e">
        <f t="shared" si="54"/>
        <v>#REF!</v>
      </c>
      <c r="V204" s="71" t="e">
        <f t="shared" si="55"/>
        <v>#REF!</v>
      </c>
      <c r="W204" s="91"/>
      <c r="X204" s="130">
        <f t="shared" si="56"/>
        <v>0</v>
      </c>
      <c r="Y204" s="131">
        <f t="shared" si="57"/>
        <v>0</v>
      </c>
      <c r="Z204" s="126">
        <f t="shared" si="58"/>
        <v>0</v>
      </c>
      <c r="AA204" s="136">
        <f t="shared" si="59"/>
        <v>0</v>
      </c>
      <c r="AB204" s="140">
        <f t="shared" si="60"/>
        <v>0</v>
      </c>
      <c r="AC204" s="143">
        <f t="shared" si="61"/>
        <v>0</v>
      </c>
      <c r="AD204" s="148">
        <f t="shared" si="62"/>
        <v>0</v>
      </c>
      <c r="AE204" s="242">
        <v>3</v>
      </c>
      <c r="AI204" s="40" t="e">
        <f t="shared" si="63"/>
        <v>#REF!</v>
      </c>
    </row>
    <row r="205" spans="1:35" x14ac:dyDescent="0.2">
      <c r="A205" s="41" t="str">
        <f t="shared" si="51"/>
        <v>en chèque</v>
      </c>
      <c r="B205" s="41">
        <v>198</v>
      </c>
      <c r="C205" s="104" t="e">
        <f>#REF!</f>
        <v>#REF!</v>
      </c>
      <c r="D205" s="48" t="e">
        <f>#REF!</f>
        <v>#REF!</v>
      </c>
      <c r="E205" s="230">
        <v>198</v>
      </c>
      <c r="F205" s="47">
        <v>50</v>
      </c>
      <c r="G205" s="47">
        <v>50</v>
      </c>
      <c r="H205" s="47">
        <v>30</v>
      </c>
      <c r="I205" s="47"/>
      <c r="J205" s="47"/>
      <c r="K205" s="47"/>
      <c r="L205" s="47"/>
      <c r="M205" s="47"/>
      <c r="N205" s="47"/>
      <c r="O205" s="47"/>
      <c r="P205" s="47"/>
      <c r="Q205" s="47"/>
      <c r="R205" s="50">
        <f>SUM(Tableau1[[#This Row],[Colonne6]:[Colonne5]])</f>
        <v>130</v>
      </c>
      <c r="S205" s="45">
        <f t="shared" si="52"/>
        <v>3</v>
      </c>
      <c r="T205" s="45">
        <f t="shared" si="53"/>
        <v>3</v>
      </c>
      <c r="U205" s="102" t="e">
        <f t="shared" si="54"/>
        <v>#REF!</v>
      </c>
      <c r="V205" s="71" t="e">
        <f t="shared" si="55"/>
        <v>#REF!</v>
      </c>
      <c r="W205" s="91"/>
      <c r="X205" s="130">
        <f t="shared" si="56"/>
        <v>0</v>
      </c>
      <c r="Y205" s="131">
        <f t="shared" si="57"/>
        <v>0</v>
      </c>
      <c r="Z205" s="126">
        <f t="shared" si="58"/>
        <v>0</v>
      </c>
      <c r="AA205" s="136">
        <f t="shared" si="59"/>
        <v>0</v>
      </c>
      <c r="AB205" s="140">
        <f t="shared" si="60"/>
        <v>0</v>
      </c>
      <c r="AC205" s="143">
        <f t="shared" si="61"/>
        <v>0</v>
      </c>
      <c r="AD205" s="148">
        <f t="shared" si="62"/>
        <v>0</v>
      </c>
      <c r="AE205" s="242">
        <v>3</v>
      </c>
      <c r="AI205" s="40" t="e">
        <f t="shared" si="63"/>
        <v>#REF!</v>
      </c>
    </row>
    <row r="206" spans="1:35" x14ac:dyDescent="0.2">
      <c r="A206" s="41" t="str">
        <f t="shared" si="51"/>
        <v>en chèque</v>
      </c>
      <c r="B206" s="41">
        <v>199</v>
      </c>
      <c r="C206" s="104" t="e">
        <f>#REF!</f>
        <v>#REF!</v>
      </c>
      <c r="D206" s="48" t="e">
        <f>#REF!</f>
        <v>#REF!</v>
      </c>
      <c r="E206" s="230">
        <v>199</v>
      </c>
      <c r="F206" s="47">
        <v>60</v>
      </c>
      <c r="G206" s="47">
        <v>60</v>
      </c>
      <c r="H206" s="47">
        <v>60</v>
      </c>
      <c r="I206" s="47"/>
      <c r="J206" s="47"/>
      <c r="K206" s="47"/>
      <c r="L206" s="47"/>
      <c r="M206" s="47"/>
      <c r="N206" s="47"/>
      <c r="O206" s="47"/>
      <c r="P206" s="47"/>
      <c r="Q206" s="47"/>
      <c r="R206" s="50">
        <f>SUM(Tableau1[[#This Row],[Colonne6]:[Colonne5]])</f>
        <v>180</v>
      </c>
      <c r="S206" s="45">
        <f t="shared" si="52"/>
        <v>3</v>
      </c>
      <c r="T206" s="45">
        <f t="shared" si="53"/>
        <v>3</v>
      </c>
      <c r="U206" s="102" t="e">
        <f t="shared" si="54"/>
        <v>#REF!</v>
      </c>
      <c r="V206" s="71" t="e">
        <f t="shared" si="55"/>
        <v>#REF!</v>
      </c>
      <c r="W206" s="91"/>
      <c r="X206" s="130"/>
      <c r="Y206" s="131">
        <f t="shared" si="57"/>
        <v>0</v>
      </c>
      <c r="Z206" s="126"/>
      <c r="AA206" s="136">
        <f t="shared" si="59"/>
        <v>0</v>
      </c>
      <c r="AB206" s="140">
        <f t="shared" si="60"/>
        <v>0</v>
      </c>
      <c r="AC206" s="143">
        <f t="shared" si="61"/>
        <v>0</v>
      </c>
      <c r="AD206" s="148">
        <f t="shared" si="62"/>
        <v>0</v>
      </c>
      <c r="AE206" s="242">
        <v>3</v>
      </c>
      <c r="AI206" s="40" t="e">
        <f t="shared" si="63"/>
        <v>#REF!</v>
      </c>
    </row>
    <row r="207" spans="1:35" x14ac:dyDescent="0.2">
      <c r="A207" s="41" t="str">
        <f t="shared" si="51"/>
        <v>en chèque</v>
      </c>
      <c r="B207" s="41">
        <v>200</v>
      </c>
      <c r="C207" s="104" t="e">
        <f>#REF!</f>
        <v>#REF!</v>
      </c>
      <c r="D207" s="48" t="e">
        <f>#REF!</f>
        <v>#REF!</v>
      </c>
      <c r="E207" s="230">
        <v>200</v>
      </c>
      <c r="F207" s="47">
        <v>93</v>
      </c>
      <c r="G207" s="47">
        <v>90</v>
      </c>
      <c r="H207" s="47">
        <v>90</v>
      </c>
      <c r="I207" s="47"/>
      <c r="J207" s="47"/>
      <c r="K207" s="47"/>
      <c r="L207" s="47"/>
      <c r="M207" s="47"/>
      <c r="N207" s="47"/>
      <c r="O207" s="47"/>
      <c r="P207" s="47"/>
      <c r="Q207" s="47"/>
      <c r="R207" s="50">
        <f>SUM(Tableau1[[#This Row],[Colonne6]:[Colonne5]])</f>
        <v>273</v>
      </c>
      <c r="S207" s="45">
        <f t="shared" si="52"/>
        <v>3</v>
      </c>
      <c r="T207" s="45">
        <f t="shared" si="53"/>
        <v>3</v>
      </c>
      <c r="U207" s="102" t="e">
        <f t="shared" si="54"/>
        <v>#REF!</v>
      </c>
      <c r="V207" s="71" t="e">
        <f t="shared" si="55"/>
        <v>#REF!</v>
      </c>
      <c r="W207" s="91"/>
      <c r="X207" s="130"/>
      <c r="Y207" s="131">
        <f>ROUNDDOWN((W207/3)/$Y$3,0)</f>
        <v>0</v>
      </c>
      <c r="Z207" s="126">
        <f>ROUNDDOWN((Tableau1[[#This Row],[Colonne232]]/3)/20,0)</f>
        <v>0</v>
      </c>
      <c r="AA207" s="136">
        <f t="shared" si="59"/>
        <v>0</v>
      </c>
      <c r="AB207" s="140">
        <f t="shared" si="60"/>
        <v>0</v>
      </c>
      <c r="AC207" s="143">
        <f t="shared" si="61"/>
        <v>0</v>
      </c>
      <c r="AD207" s="148">
        <f t="shared" si="62"/>
        <v>0</v>
      </c>
      <c r="AE207" s="242">
        <v>3</v>
      </c>
      <c r="AI207" s="40" t="e">
        <f t="shared" si="63"/>
        <v>#REF!</v>
      </c>
    </row>
    <row r="208" spans="1:35" x14ac:dyDescent="0.2">
      <c r="A208" s="41" t="str">
        <f t="shared" si="51"/>
        <v>en chèque</v>
      </c>
      <c r="B208" s="41">
        <v>201</v>
      </c>
      <c r="C208" s="104" t="e">
        <f>#REF!</f>
        <v>#REF!</v>
      </c>
      <c r="D208" s="48" t="e">
        <f>#REF!</f>
        <v>#REF!</v>
      </c>
      <c r="E208" s="230">
        <v>201</v>
      </c>
      <c r="F208" s="47">
        <v>33</v>
      </c>
      <c r="G208" s="47">
        <v>40</v>
      </c>
      <c r="H208" s="47">
        <v>30</v>
      </c>
      <c r="I208" s="47"/>
      <c r="J208" s="47"/>
      <c r="K208" s="47"/>
      <c r="L208" s="47"/>
      <c r="M208" s="47"/>
      <c r="N208" s="47"/>
      <c r="O208" s="47"/>
      <c r="P208" s="47"/>
      <c r="Q208" s="47"/>
      <c r="R208" s="50">
        <f>SUM(Tableau1[[#This Row],[Colonne6]:[Colonne5]])</f>
        <v>103</v>
      </c>
      <c r="S208" s="45">
        <f t="shared" si="52"/>
        <v>3</v>
      </c>
      <c r="T208" s="45">
        <f t="shared" si="53"/>
        <v>3</v>
      </c>
      <c r="U208" s="102" t="e">
        <f t="shared" si="54"/>
        <v>#REF!</v>
      </c>
      <c r="V208" s="71" t="e">
        <f t="shared" si="55"/>
        <v>#REF!</v>
      </c>
      <c r="W208" s="91"/>
      <c r="X208" s="130"/>
      <c r="Y208" s="131">
        <f>ROUNDDOWN((W208/3)/$Y$3,0)</f>
        <v>0</v>
      </c>
      <c r="Z208" s="126">
        <f>ROUNDDOWN((Tableau1[[#This Row],[Colonne232]]/3)/20,0)</f>
        <v>0</v>
      </c>
      <c r="AA208" s="136">
        <f t="shared" si="59"/>
        <v>0</v>
      </c>
      <c r="AB208" s="140">
        <f t="shared" si="60"/>
        <v>0</v>
      </c>
      <c r="AC208" s="143">
        <f t="shared" si="61"/>
        <v>0</v>
      </c>
      <c r="AD208" s="148">
        <f t="shared" si="62"/>
        <v>0</v>
      </c>
      <c r="AE208" s="242">
        <v>3</v>
      </c>
      <c r="AI208" s="40" t="e">
        <f t="shared" si="63"/>
        <v>#REF!</v>
      </c>
    </row>
    <row r="209" spans="1:35" x14ac:dyDescent="0.2">
      <c r="A209" s="41" t="str">
        <f t="shared" si="51"/>
        <v>en chèque</v>
      </c>
      <c r="B209" s="41">
        <v>202</v>
      </c>
      <c r="C209" s="104" t="e">
        <f>#REF!</f>
        <v>#REF!</v>
      </c>
      <c r="D209" s="48" t="e">
        <f>#REF!</f>
        <v>#REF!</v>
      </c>
      <c r="E209" s="230">
        <v>202</v>
      </c>
      <c r="F209" s="47"/>
      <c r="G209" s="47"/>
      <c r="H209" s="47"/>
      <c r="I209" s="47"/>
      <c r="J209" s="47"/>
      <c r="K209" s="47"/>
      <c r="L209" s="47"/>
      <c r="M209" s="47"/>
      <c r="N209" s="47"/>
      <c r="O209" s="47"/>
      <c r="P209" s="47"/>
      <c r="Q209" s="47"/>
      <c r="R209" s="50">
        <f>SUM(Tableau1[[#This Row],[Colonne6]:[Colonne5]])</f>
        <v>0</v>
      </c>
      <c r="S209" s="45">
        <f t="shared" si="52"/>
        <v>3</v>
      </c>
      <c r="T209" s="45">
        <f t="shared" si="53"/>
        <v>0</v>
      </c>
      <c r="U209" s="102" t="e">
        <f t="shared" si="54"/>
        <v>#REF!</v>
      </c>
      <c r="V209" s="71" t="e">
        <f t="shared" si="55"/>
        <v>#REF!</v>
      </c>
      <c r="W209" s="91"/>
      <c r="X209" s="130">
        <f t="shared" si="56"/>
        <v>0</v>
      </c>
      <c r="Y209" s="131">
        <f t="shared" si="57"/>
        <v>0</v>
      </c>
      <c r="Z209" s="126">
        <f t="shared" si="58"/>
        <v>0</v>
      </c>
      <c r="AA209" s="136">
        <f t="shared" si="59"/>
        <v>0</v>
      </c>
      <c r="AB209" s="140">
        <f t="shared" si="60"/>
        <v>0</v>
      </c>
      <c r="AC209" s="143">
        <f t="shared" si="61"/>
        <v>0</v>
      </c>
      <c r="AD209" s="148">
        <f t="shared" si="62"/>
        <v>0</v>
      </c>
      <c r="AE209" s="242">
        <v>3</v>
      </c>
      <c r="AI209" s="40" t="e">
        <f t="shared" si="63"/>
        <v>#REF!</v>
      </c>
    </row>
    <row r="210" spans="1:35" x14ac:dyDescent="0.2">
      <c r="A210" s="41" t="str">
        <f t="shared" si="51"/>
        <v>en chèque</v>
      </c>
      <c r="B210" s="41">
        <v>203</v>
      </c>
      <c r="C210" s="104" t="e">
        <f>#REF!</f>
        <v>#REF!</v>
      </c>
      <c r="D210" s="48" t="e">
        <f>#REF!</f>
        <v>#REF!</v>
      </c>
      <c r="E210" s="230">
        <v>203</v>
      </c>
      <c r="F210" s="47"/>
      <c r="G210" s="47">
        <v>55</v>
      </c>
      <c r="H210" s="47">
        <v>50</v>
      </c>
      <c r="I210" s="47"/>
      <c r="J210" s="47"/>
      <c r="K210" s="47"/>
      <c r="L210" s="47"/>
      <c r="M210" s="47"/>
      <c r="N210" s="47"/>
      <c r="O210" s="47"/>
      <c r="P210" s="47"/>
      <c r="Q210" s="47"/>
      <c r="R210" s="50">
        <f>SUM(Tableau1[[#This Row],[Colonne6]:[Colonne5]])</f>
        <v>105</v>
      </c>
      <c r="S210" s="45">
        <f t="shared" si="52"/>
        <v>3</v>
      </c>
      <c r="T210" s="45">
        <f t="shared" si="53"/>
        <v>2</v>
      </c>
      <c r="U210" s="102" t="e">
        <f t="shared" si="54"/>
        <v>#REF!</v>
      </c>
      <c r="V210" s="71" t="e">
        <f t="shared" si="55"/>
        <v>#REF!</v>
      </c>
      <c r="W210" s="91"/>
      <c r="X210" s="130">
        <f t="shared" si="56"/>
        <v>0</v>
      </c>
      <c r="Y210" s="131">
        <f t="shared" si="57"/>
        <v>0</v>
      </c>
      <c r="Z210" s="126">
        <f t="shared" si="58"/>
        <v>0</v>
      </c>
      <c r="AA210" s="136">
        <f t="shared" si="59"/>
        <v>0</v>
      </c>
      <c r="AB210" s="140">
        <f t="shared" si="60"/>
        <v>0</v>
      </c>
      <c r="AC210" s="143">
        <f t="shared" si="61"/>
        <v>0</v>
      </c>
      <c r="AD210" s="148">
        <f t="shared" si="62"/>
        <v>0</v>
      </c>
      <c r="AE210" s="242">
        <v>3</v>
      </c>
      <c r="AI210" s="40" t="e">
        <f t="shared" si="63"/>
        <v>#REF!</v>
      </c>
    </row>
    <row r="211" spans="1:35" x14ac:dyDescent="0.2">
      <c r="A211" s="41" t="str">
        <f t="shared" si="51"/>
        <v>en chèque</v>
      </c>
      <c r="B211" s="41">
        <v>204</v>
      </c>
      <c r="C211" s="104" t="e">
        <f>#REF!</f>
        <v>#REF!</v>
      </c>
      <c r="D211" s="48" t="e">
        <f>#REF!</f>
        <v>#REF!</v>
      </c>
      <c r="E211" s="230">
        <v>204</v>
      </c>
      <c r="F211" s="47">
        <v>53</v>
      </c>
      <c r="G211" s="47">
        <v>40</v>
      </c>
      <c r="H211" s="47">
        <v>50</v>
      </c>
      <c r="I211" s="47"/>
      <c r="J211" s="47"/>
      <c r="K211" s="47"/>
      <c r="L211" s="47"/>
      <c r="M211" s="47"/>
      <c r="N211" s="47"/>
      <c r="O211" s="47"/>
      <c r="P211" s="47"/>
      <c r="Q211" s="47"/>
      <c r="R211" s="50">
        <f>SUM(Tableau1[[#This Row],[Colonne6]:[Colonne5]])</f>
        <v>143</v>
      </c>
      <c r="S211" s="45">
        <f t="shared" si="52"/>
        <v>3</v>
      </c>
      <c r="T211" s="45">
        <f t="shared" si="53"/>
        <v>3</v>
      </c>
      <c r="U211" s="102" t="e">
        <f t="shared" si="54"/>
        <v>#REF!</v>
      </c>
      <c r="V211" s="71" t="e">
        <f t="shared" si="55"/>
        <v>#REF!</v>
      </c>
      <c r="W211" s="91"/>
      <c r="X211" s="130">
        <f t="shared" si="56"/>
        <v>0</v>
      </c>
      <c r="Y211" s="131">
        <f t="shared" si="57"/>
        <v>0</v>
      </c>
      <c r="Z211" s="126">
        <f t="shared" si="58"/>
        <v>0</v>
      </c>
      <c r="AA211" s="136">
        <f t="shared" si="59"/>
        <v>0</v>
      </c>
      <c r="AB211" s="140">
        <f t="shared" si="60"/>
        <v>0</v>
      </c>
      <c r="AC211" s="143">
        <f t="shared" si="61"/>
        <v>0</v>
      </c>
      <c r="AD211" s="148">
        <f t="shared" si="62"/>
        <v>0</v>
      </c>
      <c r="AE211" s="242">
        <v>3</v>
      </c>
      <c r="AI211" s="40" t="e">
        <f t="shared" si="63"/>
        <v>#REF!</v>
      </c>
    </row>
    <row r="212" spans="1:35" x14ac:dyDescent="0.2">
      <c r="A212" s="41" t="str">
        <f t="shared" si="51"/>
        <v>en chèque</v>
      </c>
      <c r="B212" s="41">
        <v>205</v>
      </c>
      <c r="C212" s="104" t="e">
        <f>#REF!</f>
        <v>#REF!</v>
      </c>
      <c r="D212" s="48" t="e">
        <f>#REF!</f>
        <v>#REF!</v>
      </c>
      <c r="E212" s="230">
        <v>205</v>
      </c>
      <c r="F212" s="47">
        <v>33</v>
      </c>
      <c r="G212" s="47">
        <v>30</v>
      </c>
      <c r="H212" s="47">
        <v>30</v>
      </c>
      <c r="I212" s="47"/>
      <c r="J212" s="47"/>
      <c r="K212" s="47"/>
      <c r="L212" s="47"/>
      <c r="M212" s="47"/>
      <c r="N212" s="47"/>
      <c r="O212" s="47"/>
      <c r="P212" s="47"/>
      <c r="Q212" s="47"/>
      <c r="R212" s="50">
        <f>SUM(Tableau1[[#This Row],[Colonne6]:[Colonne5]])</f>
        <v>93</v>
      </c>
      <c r="S212" s="45">
        <f t="shared" si="52"/>
        <v>3</v>
      </c>
      <c r="T212" s="45">
        <f t="shared" si="53"/>
        <v>3</v>
      </c>
      <c r="U212" s="102" t="e">
        <f t="shared" si="54"/>
        <v>#REF!</v>
      </c>
      <c r="V212" s="71" t="e">
        <f t="shared" si="55"/>
        <v>#REF!</v>
      </c>
      <c r="W212" s="91"/>
      <c r="X212" s="130">
        <f t="shared" si="56"/>
        <v>0</v>
      </c>
      <c r="Y212" s="131">
        <f t="shared" si="57"/>
        <v>0</v>
      </c>
      <c r="Z212" s="126">
        <f t="shared" si="58"/>
        <v>0</v>
      </c>
      <c r="AA212" s="136">
        <f t="shared" si="59"/>
        <v>0</v>
      </c>
      <c r="AB212" s="140">
        <f t="shared" si="60"/>
        <v>0</v>
      </c>
      <c r="AC212" s="143">
        <f t="shared" si="61"/>
        <v>0</v>
      </c>
      <c r="AD212" s="148">
        <f t="shared" si="62"/>
        <v>0</v>
      </c>
      <c r="AE212" s="242">
        <v>3</v>
      </c>
      <c r="AI212" s="40" t="e">
        <f t="shared" si="63"/>
        <v>#REF!</v>
      </c>
    </row>
    <row r="213" spans="1:35" x14ac:dyDescent="0.2">
      <c r="A213" s="41" t="str">
        <f t="shared" si="51"/>
        <v>en chèque</v>
      </c>
      <c r="B213" s="41">
        <v>206</v>
      </c>
      <c r="C213" s="104" t="e">
        <f>#REF!</f>
        <v>#REF!</v>
      </c>
      <c r="D213" s="48" t="e">
        <f>#REF!</f>
        <v>#REF!</v>
      </c>
      <c r="E213" s="230">
        <v>206</v>
      </c>
      <c r="F213" s="47">
        <v>50</v>
      </c>
      <c r="G213" s="47">
        <v>50</v>
      </c>
      <c r="H213" s="47">
        <v>50</v>
      </c>
      <c r="I213" s="47"/>
      <c r="J213" s="47"/>
      <c r="K213" s="47"/>
      <c r="L213" s="47"/>
      <c r="M213" s="47"/>
      <c r="N213" s="47"/>
      <c r="O213" s="47"/>
      <c r="P213" s="47"/>
      <c r="Q213" s="47"/>
      <c r="R213" s="50">
        <f>SUM(Tableau1[[#This Row],[Colonne6]:[Colonne5]])</f>
        <v>150</v>
      </c>
      <c r="S213" s="45">
        <f t="shared" si="52"/>
        <v>3</v>
      </c>
      <c r="T213" s="45">
        <f t="shared" si="53"/>
        <v>3</v>
      </c>
      <c r="U213" s="102" t="e">
        <f t="shared" si="54"/>
        <v>#REF!</v>
      </c>
      <c r="V213" s="71" t="e">
        <f t="shared" si="55"/>
        <v>#REF!</v>
      </c>
      <c r="W213" s="91"/>
      <c r="X213" s="130">
        <f t="shared" si="56"/>
        <v>0</v>
      </c>
      <c r="Y213" s="131">
        <f t="shared" si="57"/>
        <v>0</v>
      </c>
      <c r="Z213" s="126">
        <f t="shared" si="58"/>
        <v>0</v>
      </c>
      <c r="AA213" s="136">
        <f t="shared" si="59"/>
        <v>0</v>
      </c>
      <c r="AB213" s="140">
        <f t="shared" si="60"/>
        <v>0</v>
      </c>
      <c r="AC213" s="143">
        <f t="shared" si="61"/>
        <v>0</v>
      </c>
      <c r="AD213" s="148">
        <f t="shared" si="62"/>
        <v>0</v>
      </c>
      <c r="AE213" s="242">
        <v>3</v>
      </c>
      <c r="AI213" s="40" t="e">
        <f t="shared" si="63"/>
        <v>#REF!</v>
      </c>
    </row>
    <row r="214" spans="1:35" x14ac:dyDescent="0.2">
      <c r="A214" s="41" t="str">
        <f t="shared" si="51"/>
        <v>en chèque</v>
      </c>
      <c r="B214" s="41">
        <v>207</v>
      </c>
      <c r="C214" s="104" t="e">
        <f>#REF!</f>
        <v>#REF!</v>
      </c>
      <c r="D214" s="48" t="e">
        <f>#REF!</f>
        <v>#REF!</v>
      </c>
      <c r="E214" s="230">
        <v>207</v>
      </c>
      <c r="F214" s="47">
        <v>50</v>
      </c>
      <c r="G214" s="47">
        <v>50</v>
      </c>
      <c r="H214" s="47">
        <v>50</v>
      </c>
      <c r="I214" s="47"/>
      <c r="J214" s="47"/>
      <c r="K214" s="47"/>
      <c r="L214" s="47"/>
      <c r="M214" s="47"/>
      <c r="N214" s="47"/>
      <c r="O214" s="47"/>
      <c r="P214" s="47"/>
      <c r="Q214" s="47"/>
      <c r="R214" s="50">
        <f>SUM(Tableau1[[#This Row],[Colonne6]:[Colonne5]])</f>
        <v>150</v>
      </c>
      <c r="S214" s="45">
        <f t="shared" si="52"/>
        <v>3</v>
      </c>
      <c r="T214" s="45">
        <f t="shared" si="53"/>
        <v>3</v>
      </c>
      <c r="U214" s="102" t="e">
        <f t="shared" si="54"/>
        <v>#REF!</v>
      </c>
      <c r="V214" s="71" t="e">
        <f t="shared" si="55"/>
        <v>#REF!</v>
      </c>
      <c r="W214" s="91"/>
      <c r="X214" s="130">
        <f t="shared" si="56"/>
        <v>0</v>
      </c>
      <c r="Y214" s="131">
        <f t="shared" si="57"/>
        <v>0</v>
      </c>
      <c r="Z214" s="126">
        <f t="shared" si="58"/>
        <v>0</v>
      </c>
      <c r="AA214" s="136">
        <f t="shared" si="59"/>
        <v>0</v>
      </c>
      <c r="AB214" s="140">
        <f t="shared" si="60"/>
        <v>0</v>
      </c>
      <c r="AC214" s="143">
        <f t="shared" si="61"/>
        <v>0</v>
      </c>
      <c r="AD214" s="148">
        <f t="shared" si="62"/>
        <v>0</v>
      </c>
      <c r="AE214" s="242">
        <v>3</v>
      </c>
      <c r="AI214" s="40" t="e">
        <f t="shared" si="63"/>
        <v>#REF!</v>
      </c>
    </row>
    <row r="215" spans="1:35" x14ac:dyDescent="0.2">
      <c r="A215" s="41" t="str">
        <f t="shared" si="51"/>
        <v>en chèque</v>
      </c>
      <c r="B215" s="41">
        <v>208</v>
      </c>
      <c r="C215" s="104" t="e">
        <f>#REF!</f>
        <v>#REF!</v>
      </c>
      <c r="D215" s="48" t="e">
        <f>#REF!</f>
        <v>#REF!</v>
      </c>
      <c r="E215" s="230">
        <v>208</v>
      </c>
      <c r="F215" s="47">
        <v>103</v>
      </c>
      <c r="G215" s="47">
        <v>100</v>
      </c>
      <c r="H215" s="47">
        <v>100</v>
      </c>
      <c r="I215" s="47"/>
      <c r="J215" s="47"/>
      <c r="K215" s="47"/>
      <c r="L215" s="47"/>
      <c r="M215" s="47"/>
      <c r="N215" s="47"/>
      <c r="O215" s="47"/>
      <c r="P215" s="47"/>
      <c r="Q215" s="47"/>
      <c r="R215" s="50">
        <f>SUM(Tableau1[[#This Row],[Colonne6]:[Colonne5]])</f>
        <v>303</v>
      </c>
      <c r="S215" s="45">
        <f t="shared" si="52"/>
        <v>3</v>
      </c>
      <c r="T215" s="45">
        <f t="shared" si="53"/>
        <v>3</v>
      </c>
      <c r="U215" s="102" t="e">
        <f t="shared" si="54"/>
        <v>#REF!</v>
      </c>
      <c r="V215" s="71" t="e">
        <f t="shared" si="55"/>
        <v>#REF!</v>
      </c>
      <c r="W215" s="91"/>
      <c r="X215" s="130">
        <f t="shared" si="56"/>
        <v>0</v>
      </c>
      <c r="Y215" s="131">
        <f t="shared" si="57"/>
        <v>0</v>
      </c>
      <c r="Z215" s="126">
        <f t="shared" si="58"/>
        <v>0</v>
      </c>
      <c r="AA215" s="136">
        <f t="shared" si="59"/>
        <v>0</v>
      </c>
      <c r="AB215" s="140">
        <f t="shared" si="60"/>
        <v>0</v>
      </c>
      <c r="AC215" s="143">
        <f t="shared" si="61"/>
        <v>0</v>
      </c>
      <c r="AD215" s="148">
        <f t="shared" si="62"/>
        <v>0</v>
      </c>
      <c r="AE215" s="242">
        <v>3</v>
      </c>
      <c r="AI215" s="40" t="e">
        <f t="shared" si="63"/>
        <v>#REF!</v>
      </c>
    </row>
    <row r="216" spans="1:35" x14ac:dyDescent="0.2">
      <c r="A216" s="41" t="str">
        <f t="shared" si="51"/>
        <v>en chèque</v>
      </c>
      <c r="B216" s="41">
        <v>209</v>
      </c>
      <c r="C216" s="104" t="e">
        <f>#REF!</f>
        <v>#REF!</v>
      </c>
      <c r="D216" s="48" t="e">
        <f>#REF!</f>
        <v>#REF!</v>
      </c>
      <c r="E216" s="230">
        <v>209</v>
      </c>
      <c r="F216" s="47">
        <v>33</v>
      </c>
      <c r="G216" s="47">
        <v>30</v>
      </c>
      <c r="H216" s="47">
        <v>30</v>
      </c>
      <c r="I216" s="47"/>
      <c r="J216" s="47"/>
      <c r="K216" s="47"/>
      <c r="L216" s="47"/>
      <c r="M216" s="47"/>
      <c r="N216" s="47"/>
      <c r="O216" s="47"/>
      <c r="P216" s="47"/>
      <c r="Q216" s="47"/>
      <c r="R216" s="50">
        <f>SUM(Tableau1[[#This Row],[Colonne6]:[Colonne5]])</f>
        <v>93</v>
      </c>
      <c r="S216" s="45">
        <f t="shared" si="52"/>
        <v>3</v>
      </c>
      <c r="T216" s="45">
        <f t="shared" si="53"/>
        <v>3</v>
      </c>
      <c r="U216" s="102" t="e">
        <f t="shared" si="54"/>
        <v>#REF!</v>
      </c>
      <c r="V216" s="71" t="e">
        <f t="shared" si="55"/>
        <v>#REF!</v>
      </c>
      <c r="W216" s="91"/>
      <c r="X216" s="130">
        <f t="shared" si="56"/>
        <v>0</v>
      </c>
      <c r="Y216" s="131">
        <f t="shared" si="57"/>
        <v>0</v>
      </c>
      <c r="Z216" s="126">
        <f t="shared" si="58"/>
        <v>0</v>
      </c>
      <c r="AA216" s="136">
        <f t="shared" si="59"/>
        <v>0</v>
      </c>
      <c r="AB216" s="140">
        <f t="shared" si="60"/>
        <v>0</v>
      </c>
      <c r="AC216" s="143">
        <f t="shared" si="61"/>
        <v>0</v>
      </c>
      <c r="AD216" s="148">
        <f t="shared" si="62"/>
        <v>0</v>
      </c>
      <c r="AE216" s="242">
        <v>3</v>
      </c>
      <c r="AI216" s="40" t="e">
        <f t="shared" si="63"/>
        <v>#REF!</v>
      </c>
    </row>
    <row r="217" spans="1:35" x14ac:dyDescent="0.2">
      <c r="A217" s="41" t="str">
        <f t="shared" si="51"/>
        <v>en chèque</v>
      </c>
      <c r="B217" s="41">
        <v>210</v>
      </c>
      <c r="C217" s="104" t="e">
        <f>#REF!</f>
        <v>#REF!</v>
      </c>
      <c r="D217" s="48" t="e">
        <f>#REF!</f>
        <v>#REF!</v>
      </c>
      <c r="E217" s="230">
        <v>210</v>
      </c>
      <c r="F217" s="47">
        <v>33</v>
      </c>
      <c r="G217" s="47">
        <v>30</v>
      </c>
      <c r="H217" s="47">
        <v>30</v>
      </c>
      <c r="I217" s="47"/>
      <c r="J217" s="47"/>
      <c r="K217" s="47"/>
      <c r="L217" s="47"/>
      <c r="M217" s="47"/>
      <c r="N217" s="47"/>
      <c r="O217" s="47"/>
      <c r="P217" s="47"/>
      <c r="Q217" s="47"/>
      <c r="R217" s="50">
        <f>SUM(Tableau1[[#This Row],[Colonne6]:[Colonne5]])</f>
        <v>93</v>
      </c>
      <c r="S217" s="45">
        <f t="shared" si="52"/>
        <v>3</v>
      </c>
      <c r="T217" s="45">
        <f t="shared" si="53"/>
        <v>3</v>
      </c>
      <c r="U217" s="102" t="e">
        <f t="shared" si="54"/>
        <v>#REF!</v>
      </c>
      <c r="V217" s="71" t="e">
        <f t="shared" si="55"/>
        <v>#REF!</v>
      </c>
      <c r="W217" s="91"/>
      <c r="X217" s="130">
        <f t="shared" si="56"/>
        <v>0</v>
      </c>
      <c r="Y217" s="131">
        <f t="shared" si="57"/>
        <v>0</v>
      </c>
      <c r="Z217" s="126">
        <f t="shared" si="58"/>
        <v>0</v>
      </c>
      <c r="AA217" s="136">
        <f t="shared" si="59"/>
        <v>0</v>
      </c>
      <c r="AB217" s="140">
        <f t="shared" si="60"/>
        <v>0</v>
      </c>
      <c r="AC217" s="143">
        <f t="shared" si="61"/>
        <v>0</v>
      </c>
      <c r="AD217" s="148">
        <f t="shared" si="62"/>
        <v>0</v>
      </c>
      <c r="AE217" s="242">
        <v>3</v>
      </c>
      <c r="AG217" s="40" t="s">
        <v>12</v>
      </c>
      <c r="AI217" s="40" t="e">
        <f t="shared" si="63"/>
        <v>#REF!</v>
      </c>
    </row>
    <row r="218" spans="1:35" x14ac:dyDescent="0.2">
      <c r="A218" s="41" t="str">
        <f t="shared" si="51"/>
        <v>en chèque</v>
      </c>
      <c r="B218" s="41">
        <v>211</v>
      </c>
      <c r="C218" s="104" t="e">
        <f>#REF!</f>
        <v>#REF!</v>
      </c>
      <c r="D218" s="48" t="e">
        <f>#REF!</f>
        <v>#REF!</v>
      </c>
      <c r="E218" s="230">
        <v>211</v>
      </c>
      <c r="F218" s="47">
        <v>28</v>
      </c>
      <c r="G218" s="47">
        <v>30</v>
      </c>
      <c r="H218" s="47">
        <v>30</v>
      </c>
      <c r="I218" s="47"/>
      <c r="J218" s="47"/>
      <c r="K218" s="47"/>
      <c r="L218" s="47"/>
      <c r="M218" s="47"/>
      <c r="N218" s="47"/>
      <c r="O218" s="47"/>
      <c r="P218" s="47"/>
      <c r="Q218" s="47"/>
      <c r="R218" s="50">
        <f>SUM(Tableau1[[#This Row],[Colonne6]:[Colonne5]])</f>
        <v>88</v>
      </c>
      <c r="S218" s="45">
        <f t="shared" si="52"/>
        <v>3</v>
      </c>
      <c r="T218" s="45">
        <f t="shared" si="53"/>
        <v>3</v>
      </c>
      <c r="U218" s="102" t="e">
        <f t="shared" si="54"/>
        <v>#REF!</v>
      </c>
      <c r="V218" s="71" t="e">
        <f t="shared" si="55"/>
        <v>#REF!</v>
      </c>
      <c r="W218" s="91"/>
      <c r="X218" s="130">
        <f t="shared" si="56"/>
        <v>0</v>
      </c>
      <c r="Y218" s="131">
        <f t="shared" si="57"/>
        <v>0</v>
      </c>
      <c r="Z218" s="126">
        <f t="shared" si="58"/>
        <v>0</v>
      </c>
      <c r="AA218" s="136">
        <f t="shared" si="59"/>
        <v>0</v>
      </c>
      <c r="AB218" s="140">
        <f t="shared" si="60"/>
        <v>0</v>
      </c>
      <c r="AC218" s="143">
        <f t="shared" si="61"/>
        <v>0</v>
      </c>
      <c r="AD218" s="148">
        <f t="shared" si="62"/>
        <v>0</v>
      </c>
      <c r="AE218" s="242">
        <v>3</v>
      </c>
      <c r="AI218" s="40" t="e">
        <f t="shared" si="63"/>
        <v>#REF!</v>
      </c>
    </row>
    <row r="219" spans="1:35" x14ac:dyDescent="0.2">
      <c r="A219" s="41" t="str">
        <f t="shared" si="51"/>
        <v>en chèque</v>
      </c>
      <c r="B219" s="41">
        <v>212</v>
      </c>
      <c r="C219" s="104" t="e">
        <f>#REF!</f>
        <v>#REF!</v>
      </c>
      <c r="D219" s="48" t="e">
        <f>#REF!</f>
        <v>#REF!</v>
      </c>
      <c r="E219" s="230">
        <v>212</v>
      </c>
      <c r="F219" s="47">
        <v>28</v>
      </c>
      <c r="G219" s="47">
        <v>30</v>
      </c>
      <c r="H219" s="47">
        <v>30</v>
      </c>
      <c r="I219" s="47"/>
      <c r="J219" s="47"/>
      <c r="K219" s="47"/>
      <c r="L219" s="47"/>
      <c r="M219" s="47"/>
      <c r="N219" s="47"/>
      <c r="O219" s="47"/>
      <c r="P219" s="47"/>
      <c r="Q219" s="47"/>
      <c r="R219" s="50">
        <f>SUM(Tableau1[[#This Row],[Colonne6]:[Colonne5]])</f>
        <v>88</v>
      </c>
      <c r="S219" s="45">
        <f t="shared" si="52"/>
        <v>3</v>
      </c>
      <c r="T219" s="45">
        <f t="shared" si="53"/>
        <v>3</v>
      </c>
      <c r="U219" s="102" t="e">
        <f t="shared" si="54"/>
        <v>#REF!</v>
      </c>
      <c r="V219" s="71" t="e">
        <f t="shared" si="55"/>
        <v>#REF!</v>
      </c>
      <c r="W219" s="91"/>
      <c r="X219" s="130">
        <f t="shared" si="56"/>
        <v>0</v>
      </c>
      <c r="Y219" s="131">
        <f t="shared" si="57"/>
        <v>0</v>
      </c>
      <c r="Z219" s="126">
        <f t="shared" si="58"/>
        <v>0</v>
      </c>
      <c r="AA219" s="136">
        <f t="shared" si="59"/>
        <v>0</v>
      </c>
      <c r="AB219" s="140">
        <f t="shared" si="60"/>
        <v>0</v>
      </c>
      <c r="AC219" s="143">
        <f t="shared" si="61"/>
        <v>0</v>
      </c>
      <c r="AD219" s="148">
        <f t="shared" si="62"/>
        <v>0</v>
      </c>
      <c r="AE219" s="242">
        <v>3</v>
      </c>
      <c r="AI219" s="40" t="e">
        <f t="shared" si="63"/>
        <v>#REF!</v>
      </c>
    </row>
    <row r="220" spans="1:35" x14ac:dyDescent="0.2">
      <c r="A220" s="41" t="str">
        <f t="shared" si="51"/>
        <v>en chèque</v>
      </c>
      <c r="B220" s="41">
        <v>213</v>
      </c>
      <c r="C220" s="104" t="e">
        <f>#REF!</f>
        <v>#REF!</v>
      </c>
      <c r="D220" s="48" t="e">
        <f>#REF!</f>
        <v>#REF!</v>
      </c>
      <c r="E220" s="230">
        <v>213</v>
      </c>
      <c r="F220" s="47">
        <v>103</v>
      </c>
      <c r="G220" s="47">
        <v>100</v>
      </c>
      <c r="H220" s="47">
        <v>100</v>
      </c>
      <c r="I220" s="47"/>
      <c r="J220" s="47"/>
      <c r="K220" s="47"/>
      <c r="L220" s="47"/>
      <c r="M220" s="47"/>
      <c r="N220" s="47"/>
      <c r="O220" s="47"/>
      <c r="P220" s="47"/>
      <c r="Q220" s="47"/>
      <c r="R220" s="50">
        <f>SUM(Tableau1[[#This Row],[Colonne6]:[Colonne5]])</f>
        <v>303</v>
      </c>
      <c r="S220" s="45">
        <f t="shared" si="52"/>
        <v>3</v>
      </c>
      <c r="T220" s="45">
        <f t="shared" si="53"/>
        <v>3</v>
      </c>
      <c r="U220" s="102" t="e">
        <f t="shared" si="54"/>
        <v>#REF!</v>
      </c>
      <c r="V220" s="71" t="e">
        <f t="shared" si="55"/>
        <v>#REF!</v>
      </c>
      <c r="W220" s="91"/>
      <c r="X220" s="130">
        <f t="shared" si="56"/>
        <v>0</v>
      </c>
      <c r="Y220" s="131">
        <f t="shared" si="57"/>
        <v>0</v>
      </c>
      <c r="Z220" s="126">
        <f t="shared" si="58"/>
        <v>0</v>
      </c>
      <c r="AA220" s="136">
        <f t="shared" si="59"/>
        <v>0</v>
      </c>
      <c r="AB220" s="140">
        <f t="shared" si="60"/>
        <v>0</v>
      </c>
      <c r="AC220" s="143">
        <f t="shared" si="61"/>
        <v>0</v>
      </c>
      <c r="AD220" s="148">
        <f t="shared" si="62"/>
        <v>0</v>
      </c>
      <c r="AE220" s="242">
        <v>3</v>
      </c>
      <c r="AI220" s="40" t="e">
        <f t="shared" si="63"/>
        <v>#REF!</v>
      </c>
    </row>
    <row r="221" spans="1:35" x14ac:dyDescent="0.2">
      <c r="A221" s="41" t="str">
        <f t="shared" si="51"/>
        <v>en chèque</v>
      </c>
      <c r="B221" s="41">
        <v>214</v>
      </c>
      <c r="C221" s="104" t="e">
        <f>#REF!</f>
        <v>#REF!</v>
      </c>
      <c r="D221" s="48" t="e">
        <f>#REF!</f>
        <v>#REF!</v>
      </c>
      <c r="E221" s="230">
        <v>214</v>
      </c>
      <c r="F221" s="47">
        <v>123</v>
      </c>
      <c r="G221" s="47">
        <v>130</v>
      </c>
      <c r="H221" s="47">
        <v>130</v>
      </c>
      <c r="I221" s="47"/>
      <c r="J221" s="47"/>
      <c r="K221" s="47"/>
      <c r="L221" s="47"/>
      <c r="M221" s="47"/>
      <c r="N221" s="47"/>
      <c r="O221" s="47"/>
      <c r="P221" s="47"/>
      <c r="Q221" s="47"/>
      <c r="R221" s="50">
        <f>SUM(Tableau1[[#This Row],[Colonne6]:[Colonne5]])</f>
        <v>383</v>
      </c>
      <c r="S221" s="45">
        <f t="shared" si="52"/>
        <v>3</v>
      </c>
      <c r="T221" s="45">
        <f t="shared" si="53"/>
        <v>3</v>
      </c>
      <c r="U221" s="102" t="e">
        <f t="shared" si="54"/>
        <v>#REF!</v>
      </c>
      <c r="V221" s="71" t="e">
        <f t="shared" si="55"/>
        <v>#REF!</v>
      </c>
      <c r="W221" s="91"/>
      <c r="X221" s="130">
        <f t="shared" si="56"/>
        <v>0</v>
      </c>
      <c r="Y221" s="131">
        <f t="shared" si="57"/>
        <v>0</v>
      </c>
      <c r="Z221" s="126">
        <f t="shared" si="58"/>
        <v>0</v>
      </c>
      <c r="AA221" s="136">
        <f t="shared" si="59"/>
        <v>0</v>
      </c>
      <c r="AB221" s="140">
        <f t="shared" si="60"/>
        <v>0</v>
      </c>
      <c r="AC221" s="143">
        <f t="shared" si="61"/>
        <v>0</v>
      </c>
      <c r="AD221" s="148">
        <f t="shared" si="62"/>
        <v>0</v>
      </c>
      <c r="AE221" s="242">
        <v>3</v>
      </c>
      <c r="AI221" s="40" t="e">
        <f t="shared" si="63"/>
        <v>#REF!</v>
      </c>
    </row>
    <row r="222" spans="1:35" x14ac:dyDescent="0.2">
      <c r="A222" s="41" t="str">
        <f t="shared" si="51"/>
        <v>en chèque</v>
      </c>
      <c r="B222" s="41">
        <v>215</v>
      </c>
      <c r="C222" s="104" t="e">
        <f>#REF!</f>
        <v>#REF!</v>
      </c>
      <c r="D222" s="48" t="e">
        <f>#REF!</f>
        <v>#REF!</v>
      </c>
      <c r="E222" s="230">
        <v>215</v>
      </c>
      <c r="F222" s="47">
        <v>28</v>
      </c>
      <c r="G222" s="47">
        <v>30</v>
      </c>
      <c r="H222" s="47">
        <v>30</v>
      </c>
      <c r="I222" s="47"/>
      <c r="J222" s="47"/>
      <c r="K222" s="47"/>
      <c r="L222" s="47"/>
      <c r="M222" s="47"/>
      <c r="N222" s="47"/>
      <c r="O222" s="47"/>
      <c r="P222" s="47"/>
      <c r="Q222" s="47"/>
      <c r="R222" s="50">
        <f>SUM(Tableau1[[#This Row],[Colonne6]:[Colonne5]])</f>
        <v>88</v>
      </c>
      <c r="S222" s="45">
        <f t="shared" si="52"/>
        <v>3</v>
      </c>
      <c r="T222" s="45">
        <f t="shared" si="53"/>
        <v>3</v>
      </c>
      <c r="U222" s="102" t="e">
        <f t="shared" si="54"/>
        <v>#REF!</v>
      </c>
      <c r="V222" s="71" t="e">
        <f t="shared" si="55"/>
        <v>#REF!</v>
      </c>
      <c r="W222" s="91"/>
      <c r="X222" s="130">
        <f t="shared" si="56"/>
        <v>0</v>
      </c>
      <c r="Y222" s="131">
        <f t="shared" si="57"/>
        <v>0</v>
      </c>
      <c r="Z222" s="126">
        <f t="shared" si="58"/>
        <v>0</v>
      </c>
      <c r="AA222" s="136">
        <f t="shared" si="59"/>
        <v>0</v>
      </c>
      <c r="AB222" s="140">
        <f t="shared" si="60"/>
        <v>0</v>
      </c>
      <c r="AC222" s="143">
        <f t="shared" si="61"/>
        <v>0</v>
      </c>
      <c r="AD222" s="148">
        <f t="shared" si="62"/>
        <v>0</v>
      </c>
      <c r="AE222" s="242">
        <v>3</v>
      </c>
      <c r="AI222" s="40" t="e">
        <f t="shared" si="63"/>
        <v>#REF!</v>
      </c>
    </row>
    <row r="223" spans="1:35" x14ac:dyDescent="0.2">
      <c r="A223" s="41" t="str">
        <f t="shared" si="51"/>
        <v>en chèque</v>
      </c>
      <c r="B223" s="41">
        <v>216</v>
      </c>
      <c r="C223" s="104" t="e">
        <f>#REF!</f>
        <v>#REF!</v>
      </c>
      <c r="D223" s="48" t="e">
        <f>#REF!</f>
        <v>#REF!</v>
      </c>
      <c r="E223" s="230">
        <v>216</v>
      </c>
      <c r="F223" s="47">
        <v>103</v>
      </c>
      <c r="G223" s="47">
        <v>100</v>
      </c>
      <c r="H223" s="47">
        <v>100</v>
      </c>
      <c r="I223" s="47"/>
      <c r="J223" s="47"/>
      <c r="K223" s="47"/>
      <c r="L223" s="47"/>
      <c r="M223" s="47"/>
      <c r="N223" s="47"/>
      <c r="O223" s="47"/>
      <c r="P223" s="47"/>
      <c r="Q223" s="47"/>
      <c r="R223" s="50">
        <f>SUM(Tableau1[[#This Row],[Colonne6]:[Colonne5]])</f>
        <v>303</v>
      </c>
      <c r="S223" s="45">
        <f t="shared" si="52"/>
        <v>3</v>
      </c>
      <c r="T223" s="45">
        <f t="shared" si="53"/>
        <v>3</v>
      </c>
      <c r="U223" s="102" t="e">
        <f t="shared" si="54"/>
        <v>#REF!</v>
      </c>
      <c r="V223" s="71" t="e">
        <f t="shared" si="55"/>
        <v>#REF!</v>
      </c>
      <c r="W223" s="91"/>
      <c r="X223" s="130">
        <f t="shared" si="56"/>
        <v>0</v>
      </c>
      <c r="Y223" s="131">
        <f t="shared" si="57"/>
        <v>0</v>
      </c>
      <c r="Z223" s="126">
        <f t="shared" si="58"/>
        <v>0</v>
      </c>
      <c r="AA223" s="136">
        <f t="shared" si="59"/>
        <v>0</v>
      </c>
      <c r="AB223" s="140">
        <f t="shared" si="60"/>
        <v>0</v>
      </c>
      <c r="AC223" s="143">
        <f t="shared" si="61"/>
        <v>0</v>
      </c>
      <c r="AD223" s="148">
        <f t="shared" si="62"/>
        <v>0</v>
      </c>
      <c r="AE223" s="242">
        <v>3</v>
      </c>
      <c r="AI223" s="40" t="e">
        <f t="shared" si="63"/>
        <v>#REF!</v>
      </c>
    </row>
    <row r="224" spans="1:35" x14ac:dyDescent="0.2">
      <c r="A224" s="41" t="str">
        <f t="shared" si="51"/>
        <v>en chèque</v>
      </c>
      <c r="B224" s="41">
        <v>217</v>
      </c>
      <c r="C224" s="104" t="e">
        <f>#REF!</f>
        <v>#REF!</v>
      </c>
      <c r="D224" s="48" t="e">
        <f>#REF!</f>
        <v>#REF!</v>
      </c>
      <c r="E224" s="230">
        <v>217</v>
      </c>
      <c r="F224" s="47">
        <v>33</v>
      </c>
      <c r="G224" s="47">
        <v>40</v>
      </c>
      <c r="H224" s="47">
        <v>40</v>
      </c>
      <c r="I224" s="47"/>
      <c r="J224" s="47"/>
      <c r="K224" s="47"/>
      <c r="L224" s="47"/>
      <c r="M224" s="47"/>
      <c r="N224" s="47"/>
      <c r="O224" s="47"/>
      <c r="P224" s="47"/>
      <c r="Q224" s="47"/>
      <c r="R224" s="50">
        <f>SUM(Tableau1[[#This Row],[Colonne6]:[Colonne5]])</f>
        <v>113</v>
      </c>
      <c r="S224" s="45">
        <f t="shared" si="52"/>
        <v>3</v>
      </c>
      <c r="T224" s="45">
        <f t="shared" si="53"/>
        <v>3</v>
      </c>
      <c r="U224" s="102" t="e">
        <f t="shared" si="54"/>
        <v>#REF!</v>
      </c>
      <c r="V224" s="71" t="e">
        <f t="shared" si="55"/>
        <v>#REF!</v>
      </c>
      <c r="W224" s="91"/>
      <c r="X224" s="130">
        <f t="shared" si="56"/>
        <v>0</v>
      </c>
      <c r="Y224" s="131">
        <f t="shared" si="57"/>
        <v>0</v>
      </c>
      <c r="Z224" s="126">
        <f t="shared" si="58"/>
        <v>0</v>
      </c>
      <c r="AA224" s="136">
        <f t="shared" si="59"/>
        <v>0</v>
      </c>
      <c r="AB224" s="140">
        <f t="shared" si="60"/>
        <v>0</v>
      </c>
      <c r="AC224" s="143">
        <f t="shared" si="61"/>
        <v>0</v>
      </c>
      <c r="AD224" s="148">
        <f t="shared" si="62"/>
        <v>0</v>
      </c>
      <c r="AE224" s="242">
        <v>3</v>
      </c>
      <c r="AI224" s="40" t="e">
        <f t="shared" si="63"/>
        <v>#REF!</v>
      </c>
    </row>
    <row r="225" spans="1:35" x14ac:dyDescent="0.2">
      <c r="A225" s="41" t="str">
        <f t="shared" si="51"/>
        <v>en chèque</v>
      </c>
      <c r="B225" s="41">
        <v>218</v>
      </c>
      <c r="C225" s="104" t="e">
        <f>#REF!</f>
        <v>#REF!</v>
      </c>
      <c r="D225" s="48" t="e">
        <f>#REF!</f>
        <v>#REF!</v>
      </c>
      <c r="E225" s="230">
        <v>218</v>
      </c>
      <c r="F225" s="47">
        <v>20</v>
      </c>
      <c r="G225" s="47">
        <v>23</v>
      </c>
      <c r="H225" s="47">
        <v>20</v>
      </c>
      <c r="I225" s="47"/>
      <c r="J225" s="47"/>
      <c r="K225" s="47"/>
      <c r="L225" s="47"/>
      <c r="M225" s="47"/>
      <c r="N225" s="47"/>
      <c r="O225" s="47"/>
      <c r="P225" s="47"/>
      <c r="Q225" s="47"/>
      <c r="R225" s="50">
        <f>SUM(Tableau1[[#This Row],[Colonne6]:[Colonne5]])</f>
        <v>63</v>
      </c>
      <c r="S225" s="45">
        <f t="shared" si="52"/>
        <v>3</v>
      </c>
      <c r="T225" s="45">
        <f t="shared" si="53"/>
        <v>3</v>
      </c>
      <c r="U225" s="102" t="e">
        <f t="shared" si="54"/>
        <v>#REF!</v>
      </c>
      <c r="V225" s="71" t="e">
        <f t="shared" si="55"/>
        <v>#REF!</v>
      </c>
      <c r="W225" s="91"/>
      <c r="X225" s="130">
        <f t="shared" si="56"/>
        <v>0</v>
      </c>
      <c r="Y225" s="131">
        <f t="shared" si="57"/>
        <v>0</v>
      </c>
      <c r="Z225" s="126">
        <f t="shared" si="58"/>
        <v>0</v>
      </c>
      <c r="AA225" s="136">
        <f t="shared" si="59"/>
        <v>0</v>
      </c>
      <c r="AB225" s="140">
        <f t="shared" si="60"/>
        <v>0</v>
      </c>
      <c r="AC225" s="143">
        <f t="shared" si="61"/>
        <v>0</v>
      </c>
      <c r="AD225" s="148">
        <f t="shared" si="62"/>
        <v>0</v>
      </c>
      <c r="AE225" s="242">
        <v>3</v>
      </c>
      <c r="AI225" s="40" t="e">
        <f t="shared" si="63"/>
        <v>#REF!</v>
      </c>
    </row>
    <row r="226" spans="1:35" x14ac:dyDescent="0.2">
      <c r="A226" s="41" t="str">
        <f t="shared" si="51"/>
        <v>en chèque</v>
      </c>
      <c r="B226" s="41">
        <v>219</v>
      </c>
      <c r="C226" s="104" t="e">
        <f>#REF!</f>
        <v>#REF!</v>
      </c>
      <c r="D226" s="48" t="e">
        <f>#REF!</f>
        <v>#REF!</v>
      </c>
      <c r="E226" s="230">
        <v>219</v>
      </c>
      <c r="F226" s="47"/>
      <c r="G226" s="47">
        <v>25</v>
      </c>
      <c r="H226" s="47">
        <v>20</v>
      </c>
      <c r="I226" s="47"/>
      <c r="J226" s="47"/>
      <c r="K226" s="47"/>
      <c r="L226" s="47"/>
      <c r="M226" s="47"/>
      <c r="N226" s="47"/>
      <c r="O226" s="47"/>
      <c r="P226" s="47"/>
      <c r="Q226" s="47"/>
      <c r="R226" s="50">
        <f>SUM(Tableau1[[#This Row],[Colonne6]:[Colonne5]])</f>
        <v>45</v>
      </c>
      <c r="S226" s="45">
        <f t="shared" si="52"/>
        <v>3</v>
      </c>
      <c r="T226" s="45">
        <f t="shared" si="53"/>
        <v>2</v>
      </c>
      <c r="U226" s="102" t="e">
        <f t="shared" si="54"/>
        <v>#REF!</v>
      </c>
      <c r="V226" s="71" t="e">
        <f t="shared" si="55"/>
        <v>#REF!</v>
      </c>
      <c r="W226" s="91"/>
      <c r="X226" s="130">
        <f t="shared" si="56"/>
        <v>0</v>
      </c>
      <c r="Y226" s="131">
        <f t="shared" si="57"/>
        <v>0</v>
      </c>
      <c r="Z226" s="126">
        <f t="shared" si="58"/>
        <v>0</v>
      </c>
      <c r="AA226" s="136">
        <f t="shared" si="59"/>
        <v>0</v>
      </c>
      <c r="AB226" s="140">
        <f t="shared" si="60"/>
        <v>0</v>
      </c>
      <c r="AC226" s="143">
        <f t="shared" si="61"/>
        <v>0</v>
      </c>
      <c r="AD226" s="148">
        <f t="shared" si="62"/>
        <v>0</v>
      </c>
      <c r="AE226" s="242">
        <v>3</v>
      </c>
      <c r="AI226" s="40" t="e">
        <f t="shared" si="63"/>
        <v>#REF!</v>
      </c>
    </row>
    <row r="227" spans="1:35" x14ac:dyDescent="0.2">
      <c r="A227" s="41" t="str">
        <f t="shared" si="51"/>
        <v>en chèque</v>
      </c>
      <c r="B227" s="41">
        <v>220</v>
      </c>
      <c r="C227" s="104" t="e">
        <f>#REF!</f>
        <v>#REF!</v>
      </c>
      <c r="D227" s="48" t="e">
        <f>#REF!</f>
        <v>#REF!</v>
      </c>
      <c r="E227" s="230">
        <v>220</v>
      </c>
      <c r="F227" s="47"/>
      <c r="G227" s="47">
        <v>25</v>
      </c>
      <c r="H227" s="47">
        <v>20</v>
      </c>
      <c r="I227" s="47"/>
      <c r="J227" s="47"/>
      <c r="K227" s="47"/>
      <c r="L227" s="47"/>
      <c r="M227" s="47"/>
      <c r="N227" s="47"/>
      <c r="O227" s="47"/>
      <c r="P227" s="47"/>
      <c r="Q227" s="47"/>
      <c r="R227" s="50">
        <f>SUM(Tableau1[[#This Row],[Colonne6]:[Colonne5]])</f>
        <v>45</v>
      </c>
      <c r="S227" s="45">
        <f t="shared" si="52"/>
        <v>3</v>
      </c>
      <c r="T227" s="45">
        <f t="shared" si="53"/>
        <v>2</v>
      </c>
      <c r="U227" s="102" t="e">
        <f t="shared" si="54"/>
        <v>#REF!</v>
      </c>
      <c r="V227" s="71" t="e">
        <f t="shared" si="55"/>
        <v>#REF!</v>
      </c>
      <c r="W227" s="91"/>
      <c r="X227" s="130">
        <f t="shared" si="56"/>
        <v>0</v>
      </c>
      <c r="Y227" s="131">
        <f t="shared" si="57"/>
        <v>0</v>
      </c>
      <c r="Z227" s="126">
        <f t="shared" si="58"/>
        <v>0</v>
      </c>
      <c r="AA227" s="136">
        <f t="shared" si="59"/>
        <v>0</v>
      </c>
      <c r="AB227" s="140">
        <f t="shared" si="60"/>
        <v>0</v>
      </c>
      <c r="AC227" s="143">
        <f t="shared" si="61"/>
        <v>0</v>
      </c>
      <c r="AD227" s="148">
        <f t="shared" si="62"/>
        <v>0</v>
      </c>
      <c r="AE227" s="242">
        <v>3</v>
      </c>
      <c r="AI227" s="40" t="e">
        <f t="shared" si="63"/>
        <v>#REF!</v>
      </c>
    </row>
    <row r="228" spans="1:35" x14ac:dyDescent="0.2">
      <c r="A228" s="41" t="str">
        <f t="shared" si="51"/>
        <v>en chèque</v>
      </c>
      <c r="B228" s="41">
        <v>221</v>
      </c>
      <c r="C228" s="104" t="e">
        <f>#REF!</f>
        <v>#REF!</v>
      </c>
      <c r="D228" s="48" t="e">
        <f>#REF!</f>
        <v>#REF!</v>
      </c>
      <c r="E228" s="230">
        <v>221</v>
      </c>
      <c r="F228" s="47"/>
      <c r="G228" s="47">
        <v>58</v>
      </c>
      <c r="H228" s="47">
        <v>50</v>
      </c>
      <c r="I228" s="47"/>
      <c r="J228" s="47"/>
      <c r="K228" s="47"/>
      <c r="L228" s="47"/>
      <c r="M228" s="47"/>
      <c r="N228" s="47"/>
      <c r="O228" s="47"/>
      <c r="P228" s="47"/>
      <c r="Q228" s="47"/>
      <c r="R228" s="50">
        <f>SUM(Tableau1[[#This Row],[Colonne6]:[Colonne5]])</f>
        <v>108</v>
      </c>
      <c r="S228" s="45">
        <f t="shared" si="52"/>
        <v>3</v>
      </c>
      <c r="T228" s="45">
        <f t="shared" si="53"/>
        <v>2</v>
      </c>
      <c r="U228" s="102" t="e">
        <f t="shared" si="54"/>
        <v>#REF!</v>
      </c>
      <c r="V228" s="71" t="e">
        <f t="shared" si="55"/>
        <v>#REF!</v>
      </c>
      <c r="W228" s="91"/>
      <c r="X228" s="130">
        <f t="shared" si="56"/>
        <v>0</v>
      </c>
      <c r="Y228" s="131">
        <f t="shared" si="57"/>
        <v>0</v>
      </c>
      <c r="Z228" s="126">
        <f t="shared" si="58"/>
        <v>0</v>
      </c>
      <c r="AA228" s="136">
        <f t="shared" si="59"/>
        <v>0</v>
      </c>
      <c r="AB228" s="140">
        <f t="shared" si="60"/>
        <v>0</v>
      </c>
      <c r="AC228" s="143">
        <f t="shared" si="61"/>
        <v>0</v>
      </c>
      <c r="AD228" s="148">
        <f t="shared" si="62"/>
        <v>0</v>
      </c>
      <c r="AE228" s="242">
        <v>3</v>
      </c>
      <c r="AI228" s="40" t="e">
        <f t="shared" si="63"/>
        <v>#REF!</v>
      </c>
    </row>
    <row r="229" spans="1:35" x14ac:dyDescent="0.2">
      <c r="A229" s="41" t="str">
        <f t="shared" si="51"/>
        <v>en chèque</v>
      </c>
      <c r="B229" s="41">
        <v>222</v>
      </c>
      <c r="C229" s="104" t="e">
        <f>#REF!</f>
        <v>#REF!</v>
      </c>
      <c r="D229" s="48" t="e">
        <f>#REF!</f>
        <v>#REF!</v>
      </c>
      <c r="E229" s="230">
        <v>222</v>
      </c>
      <c r="F229" s="47">
        <v>28</v>
      </c>
      <c r="G229" s="47">
        <v>25</v>
      </c>
      <c r="H229" s="47">
        <v>25</v>
      </c>
      <c r="I229" s="47"/>
      <c r="J229" s="47"/>
      <c r="K229" s="47"/>
      <c r="L229" s="47"/>
      <c r="M229" s="47"/>
      <c r="N229" s="47"/>
      <c r="O229" s="47"/>
      <c r="P229" s="47"/>
      <c r="Q229" s="47"/>
      <c r="R229" s="50">
        <f>SUM(Tableau1[[#This Row],[Colonne6]:[Colonne5]])</f>
        <v>78</v>
      </c>
      <c r="S229" s="45">
        <f t="shared" si="52"/>
        <v>3</v>
      </c>
      <c r="T229" s="45">
        <f t="shared" si="53"/>
        <v>3</v>
      </c>
      <c r="U229" s="102" t="e">
        <f t="shared" si="54"/>
        <v>#REF!</v>
      </c>
      <c r="V229" s="71" t="e">
        <f t="shared" si="55"/>
        <v>#REF!</v>
      </c>
      <c r="W229" s="91"/>
      <c r="X229" s="130">
        <f t="shared" si="56"/>
        <v>0</v>
      </c>
      <c r="Y229" s="131">
        <f t="shared" si="57"/>
        <v>0</v>
      </c>
      <c r="Z229" s="126">
        <f t="shared" si="58"/>
        <v>0</v>
      </c>
      <c r="AA229" s="136">
        <f t="shared" si="59"/>
        <v>0</v>
      </c>
      <c r="AB229" s="140">
        <f t="shared" si="60"/>
        <v>0</v>
      </c>
      <c r="AC229" s="143">
        <f t="shared" si="61"/>
        <v>0</v>
      </c>
      <c r="AD229" s="148">
        <f t="shared" si="62"/>
        <v>0</v>
      </c>
      <c r="AE229" s="242">
        <v>3</v>
      </c>
      <c r="AI229" s="40" t="e">
        <f t="shared" si="63"/>
        <v>#REF!</v>
      </c>
    </row>
    <row r="230" spans="1:35" x14ac:dyDescent="0.2">
      <c r="A230" s="41" t="str">
        <f t="shared" si="51"/>
        <v>en chèque</v>
      </c>
      <c r="B230" s="41">
        <v>223</v>
      </c>
      <c r="C230" s="104" t="e">
        <f>#REF!</f>
        <v>#REF!</v>
      </c>
      <c r="D230" s="48" t="e">
        <f>#REF!</f>
        <v>#REF!</v>
      </c>
      <c r="E230" s="230">
        <v>223</v>
      </c>
      <c r="F230" s="47">
        <v>143</v>
      </c>
      <c r="G230" s="47">
        <v>140</v>
      </c>
      <c r="H230" s="47">
        <v>140</v>
      </c>
      <c r="I230" s="47"/>
      <c r="J230" s="47"/>
      <c r="K230" s="47"/>
      <c r="L230" s="47"/>
      <c r="M230" s="47"/>
      <c r="N230" s="47"/>
      <c r="O230" s="47"/>
      <c r="P230" s="47"/>
      <c r="Q230" s="47"/>
      <c r="R230" s="50">
        <f>SUM(Tableau1[[#This Row],[Colonne6]:[Colonne5]])</f>
        <v>423</v>
      </c>
      <c r="S230" s="45">
        <f t="shared" si="52"/>
        <v>3</v>
      </c>
      <c r="T230" s="45">
        <f t="shared" si="53"/>
        <v>3</v>
      </c>
      <c r="U230" s="102" t="e">
        <f t="shared" si="54"/>
        <v>#REF!</v>
      </c>
      <c r="V230" s="71" t="e">
        <f t="shared" si="55"/>
        <v>#REF!</v>
      </c>
      <c r="W230" s="91"/>
      <c r="X230" s="130">
        <f t="shared" si="56"/>
        <v>0</v>
      </c>
      <c r="Y230" s="131">
        <f t="shared" si="57"/>
        <v>0</v>
      </c>
      <c r="Z230" s="126">
        <f t="shared" si="58"/>
        <v>0</v>
      </c>
      <c r="AA230" s="136">
        <f t="shared" si="59"/>
        <v>0</v>
      </c>
      <c r="AB230" s="140">
        <f t="shared" si="60"/>
        <v>0</v>
      </c>
      <c r="AC230" s="143">
        <f t="shared" si="61"/>
        <v>0</v>
      </c>
      <c r="AD230" s="148">
        <f t="shared" si="62"/>
        <v>0</v>
      </c>
      <c r="AE230" s="242">
        <v>3</v>
      </c>
      <c r="AI230" s="40" t="e">
        <f t="shared" si="63"/>
        <v>#REF!</v>
      </c>
    </row>
    <row r="231" spans="1:35" x14ac:dyDescent="0.2">
      <c r="A231" s="41" t="str">
        <f t="shared" si="51"/>
        <v>en chèque</v>
      </c>
      <c r="B231" s="41">
        <v>224</v>
      </c>
      <c r="C231" s="104" t="e">
        <f>#REF!</f>
        <v>#REF!</v>
      </c>
      <c r="D231" s="48" t="e">
        <f>#REF!</f>
        <v>#REF!</v>
      </c>
      <c r="E231" s="230">
        <v>224</v>
      </c>
      <c r="F231" s="47">
        <v>20</v>
      </c>
      <c r="G231" s="47">
        <v>20</v>
      </c>
      <c r="H231" s="47">
        <v>20</v>
      </c>
      <c r="I231" s="47"/>
      <c r="J231" s="47"/>
      <c r="K231" s="47"/>
      <c r="L231" s="47"/>
      <c r="M231" s="47"/>
      <c r="N231" s="47"/>
      <c r="O231" s="47"/>
      <c r="P231" s="47"/>
      <c r="Q231" s="47"/>
      <c r="R231" s="50">
        <f>SUM(Tableau1[[#This Row],[Colonne6]:[Colonne5]])</f>
        <v>60</v>
      </c>
      <c r="S231" s="45">
        <f t="shared" si="52"/>
        <v>3</v>
      </c>
      <c r="T231" s="45">
        <f t="shared" si="53"/>
        <v>3</v>
      </c>
      <c r="U231" s="102" t="e">
        <f t="shared" si="54"/>
        <v>#REF!</v>
      </c>
      <c r="V231" s="71" t="e">
        <f t="shared" si="55"/>
        <v>#REF!</v>
      </c>
      <c r="W231" s="91"/>
      <c r="X231" s="130">
        <f t="shared" si="56"/>
        <v>0</v>
      </c>
      <c r="Y231" s="131">
        <f t="shared" si="57"/>
        <v>0</v>
      </c>
      <c r="Z231" s="126">
        <f t="shared" si="58"/>
        <v>0</v>
      </c>
      <c r="AA231" s="136">
        <f t="shared" si="59"/>
        <v>0</v>
      </c>
      <c r="AB231" s="140">
        <f t="shared" si="60"/>
        <v>0</v>
      </c>
      <c r="AC231" s="143">
        <f t="shared" si="61"/>
        <v>0</v>
      </c>
      <c r="AD231" s="148">
        <f t="shared" si="62"/>
        <v>0</v>
      </c>
      <c r="AE231" s="242">
        <v>3</v>
      </c>
      <c r="AF231" s="68"/>
      <c r="AI231" s="40" t="e">
        <f t="shared" si="63"/>
        <v>#REF!</v>
      </c>
    </row>
    <row r="232" spans="1:35" x14ac:dyDescent="0.2">
      <c r="A232" s="41" t="str">
        <f t="shared" si="51"/>
        <v>en chèque</v>
      </c>
      <c r="B232" s="41">
        <v>225</v>
      </c>
      <c r="C232" s="104" t="e">
        <f>#REF!</f>
        <v>#REF!</v>
      </c>
      <c r="D232" s="48" t="e">
        <f>#REF!</f>
        <v>#REF!</v>
      </c>
      <c r="E232" s="230">
        <v>225</v>
      </c>
      <c r="F232" s="47">
        <v>20</v>
      </c>
      <c r="G232" s="47">
        <v>20</v>
      </c>
      <c r="H232" s="47">
        <v>20</v>
      </c>
      <c r="I232" s="47"/>
      <c r="J232" s="47"/>
      <c r="K232" s="47"/>
      <c r="L232" s="47"/>
      <c r="M232" s="47"/>
      <c r="N232" s="47"/>
      <c r="O232" s="47"/>
      <c r="P232" s="47"/>
      <c r="Q232" s="47"/>
      <c r="R232" s="50">
        <f>SUM(Tableau1[[#This Row],[Colonne6]:[Colonne5]])</f>
        <v>60</v>
      </c>
      <c r="S232" s="45">
        <f t="shared" si="52"/>
        <v>3</v>
      </c>
      <c r="T232" s="45">
        <f t="shared" si="53"/>
        <v>3</v>
      </c>
      <c r="U232" s="102" t="e">
        <f t="shared" si="54"/>
        <v>#REF!</v>
      </c>
      <c r="V232" s="71" t="e">
        <f t="shared" si="55"/>
        <v>#REF!</v>
      </c>
      <c r="W232" s="91"/>
      <c r="X232" s="130">
        <f t="shared" si="56"/>
        <v>0</v>
      </c>
      <c r="Y232" s="131">
        <f t="shared" si="57"/>
        <v>0</v>
      </c>
      <c r="Z232" s="126">
        <f t="shared" si="58"/>
        <v>0</v>
      </c>
      <c r="AA232" s="136">
        <f t="shared" si="59"/>
        <v>0</v>
      </c>
      <c r="AB232" s="140">
        <f t="shared" si="60"/>
        <v>0</v>
      </c>
      <c r="AC232" s="143">
        <f t="shared" si="61"/>
        <v>0</v>
      </c>
      <c r="AD232" s="148">
        <f t="shared" si="62"/>
        <v>0</v>
      </c>
      <c r="AE232" s="242">
        <v>3</v>
      </c>
      <c r="AF232" s="68"/>
      <c r="AI232" s="40" t="e">
        <f t="shared" si="63"/>
        <v>#REF!</v>
      </c>
    </row>
    <row r="233" spans="1:35" x14ac:dyDescent="0.2">
      <c r="A233" s="41" t="str">
        <f t="shared" si="51"/>
        <v>en chèque</v>
      </c>
      <c r="B233" s="41">
        <v>226</v>
      </c>
      <c r="C233" s="104" t="e">
        <f>#REF!</f>
        <v>#REF!</v>
      </c>
      <c r="D233" s="48" t="e">
        <f>#REF!</f>
        <v>#REF!</v>
      </c>
      <c r="E233" s="230">
        <v>226</v>
      </c>
      <c r="F233" s="47"/>
      <c r="G233" s="47">
        <v>100</v>
      </c>
      <c r="H233" s="47">
        <v>50</v>
      </c>
      <c r="I233" s="47"/>
      <c r="J233" s="47"/>
      <c r="K233" s="47"/>
      <c r="L233" s="47"/>
      <c r="M233" s="47"/>
      <c r="N233" s="47"/>
      <c r="O233" s="47"/>
      <c r="P233" s="47"/>
      <c r="Q233" s="47"/>
      <c r="R233" s="50">
        <f>SUM(Tableau1[[#This Row],[Colonne6]:[Colonne5]])</f>
        <v>150</v>
      </c>
      <c r="S233" s="45">
        <f t="shared" si="52"/>
        <v>3</v>
      </c>
      <c r="T233" s="45">
        <f t="shared" si="53"/>
        <v>2</v>
      </c>
      <c r="U233" s="102" t="e">
        <f t="shared" si="54"/>
        <v>#REF!</v>
      </c>
      <c r="V233" s="71" t="e">
        <f t="shared" si="55"/>
        <v>#REF!</v>
      </c>
      <c r="W233" s="91"/>
      <c r="X233" s="130">
        <f t="shared" si="56"/>
        <v>0</v>
      </c>
      <c r="Y233" s="131">
        <f t="shared" si="57"/>
        <v>0</v>
      </c>
      <c r="Z233" s="126">
        <f t="shared" si="58"/>
        <v>0</v>
      </c>
      <c r="AA233" s="136">
        <f t="shared" si="59"/>
        <v>0</v>
      </c>
      <c r="AB233" s="140">
        <f t="shared" si="60"/>
        <v>0</v>
      </c>
      <c r="AC233" s="143">
        <f t="shared" si="61"/>
        <v>0</v>
      </c>
      <c r="AD233" s="148">
        <f t="shared" si="62"/>
        <v>0</v>
      </c>
      <c r="AE233" s="242">
        <v>3</v>
      </c>
      <c r="AI233" s="40" t="e">
        <f t="shared" si="63"/>
        <v>#REF!</v>
      </c>
    </row>
    <row r="234" spans="1:35" x14ac:dyDescent="0.2">
      <c r="A234" s="41" t="str">
        <f t="shared" si="51"/>
        <v>en chèque</v>
      </c>
      <c r="B234" s="41">
        <v>227</v>
      </c>
      <c r="C234" s="104" t="e">
        <f>#REF!</f>
        <v>#REF!</v>
      </c>
      <c r="D234" s="48" t="e">
        <f>#REF!</f>
        <v>#REF!</v>
      </c>
      <c r="E234" s="230">
        <v>227</v>
      </c>
      <c r="F234" s="47">
        <v>60</v>
      </c>
      <c r="G234" s="47">
        <v>50</v>
      </c>
      <c r="H234" s="47">
        <v>40</v>
      </c>
      <c r="I234" s="47"/>
      <c r="J234" s="47"/>
      <c r="K234" s="47"/>
      <c r="L234" s="47"/>
      <c r="M234" s="47"/>
      <c r="N234" s="47"/>
      <c r="O234" s="47"/>
      <c r="P234" s="47"/>
      <c r="Q234" s="47"/>
      <c r="R234" s="50">
        <f>SUM(Tableau1[[#This Row],[Colonne6]:[Colonne5]])</f>
        <v>150</v>
      </c>
      <c r="S234" s="45">
        <f t="shared" si="52"/>
        <v>3</v>
      </c>
      <c r="T234" s="45">
        <f t="shared" si="53"/>
        <v>3</v>
      </c>
      <c r="U234" s="102" t="e">
        <f t="shared" si="54"/>
        <v>#REF!</v>
      </c>
      <c r="V234" s="71" t="e">
        <f t="shared" si="55"/>
        <v>#REF!</v>
      </c>
      <c r="W234" s="91"/>
      <c r="X234" s="130">
        <f t="shared" si="56"/>
        <v>0</v>
      </c>
      <c r="Y234" s="131">
        <f t="shared" si="57"/>
        <v>0</v>
      </c>
      <c r="Z234" s="126">
        <f t="shared" si="58"/>
        <v>0</v>
      </c>
      <c r="AA234" s="136">
        <f t="shared" si="59"/>
        <v>0</v>
      </c>
      <c r="AB234" s="140">
        <f t="shared" si="60"/>
        <v>0</v>
      </c>
      <c r="AC234" s="143">
        <f t="shared" si="61"/>
        <v>0</v>
      </c>
      <c r="AD234" s="148">
        <f t="shared" si="62"/>
        <v>0</v>
      </c>
      <c r="AE234" s="242">
        <v>3</v>
      </c>
      <c r="AI234" s="40" t="e">
        <f t="shared" si="63"/>
        <v>#REF!</v>
      </c>
    </row>
    <row r="235" spans="1:35" x14ac:dyDescent="0.2">
      <c r="A235" s="41" t="str">
        <f t="shared" si="51"/>
        <v>en chèque</v>
      </c>
      <c r="B235" s="41">
        <v>228</v>
      </c>
      <c r="C235" s="104" t="e">
        <f>#REF!</f>
        <v>#REF!</v>
      </c>
      <c r="D235" s="48" t="e">
        <f>#REF!</f>
        <v>#REF!</v>
      </c>
      <c r="E235" s="230">
        <v>228</v>
      </c>
      <c r="F235" s="47">
        <v>53</v>
      </c>
      <c r="G235" s="47">
        <v>50</v>
      </c>
      <c r="H235" s="47">
        <v>50</v>
      </c>
      <c r="I235" s="47"/>
      <c r="J235" s="47"/>
      <c r="K235" s="47"/>
      <c r="L235" s="47"/>
      <c r="M235" s="47"/>
      <c r="N235" s="47"/>
      <c r="O235" s="47"/>
      <c r="P235" s="47"/>
      <c r="Q235" s="47"/>
      <c r="R235" s="50">
        <f>SUM(Tableau1[[#This Row],[Colonne6]:[Colonne5]])</f>
        <v>153</v>
      </c>
      <c r="S235" s="45">
        <f t="shared" si="52"/>
        <v>3</v>
      </c>
      <c r="T235" s="45">
        <f t="shared" si="53"/>
        <v>3</v>
      </c>
      <c r="U235" s="102" t="e">
        <f t="shared" si="54"/>
        <v>#REF!</v>
      </c>
      <c r="V235" s="71" t="e">
        <f t="shared" si="55"/>
        <v>#REF!</v>
      </c>
      <c r="W235" s="91"/>
      <c r="X235" s="130">
        <f t="shared" si="56"/>
        <v>0</v>
      </c>
      <c r="Y235" s="131">
        <f t="shared" si="57"/>
        <v>0</v>
      </c>
      <c r="Z235" s="126">
        <f t="shared" si="58"/>
        <v>0</v>
      </c>
      <c r="AA235" s="136">
        <f t="shared" si="59"/>
        <v>0</v>
      </c>
      <c r="AB235" s="140">
        <f t="shared" si="60"/>
        <v>0</v>
      </c>
      <c r="AC235" s="143">
        <f t="shared" si="61"/>
        <v>0</v>
      </c>
      <c r="AD235" s="148">
        <f t="shared" si="62"/>
        <v>0</v>
      </c>
      <c r="AE235" s="242">
        <v>3</v>
      </c>
      <c r="AI235" s="40" t="e">
        <f t="shared" si="63"/>
        <v>#REF!</v>
      </c>
    </row>
    <row r="236" spans="1:35" x14ac:dyDescent="0.2">
      <c r="A236" s="41" t="str">
        <f t="shared" si="51"/>
        <v>en chèque</v>
      </c>
      <c r="B236" s="41">
        <v>229</v>
      </c>
      <c r="C236" s="104" t="e">
        <f>#REF!</f>
        <v>#REF!</v>
      </c>
      <c r="D236" s="48" t="e">
        <f>#REF!</f>
        <v>#REF!</v>
      </c>
      <c r="E236" s="230">
        <v>229</v>
      </c>
      <c r="F236" s="47"/>
      <c r="G236" s="47">
        <v>23</v>
      </c>
      <c r="H236" s="47">
        <v>20</v>
      </c>
      <c r="I236" s="47"/>
      <c r="J236" s="47"/>
      <c r="K236" s="47"/>
      <c r="L236" s="47"/>
      <c r="M236" s="47"/>
      <c r="N236" s="47"/>
      <c r="O236" s="47"/>
      <c r="P236" s="47"/>
      <c r="Q236" s="47"/>
      <c r="R236" s="50">
        <f>SUM(Tableau1[[#This Row],[Colonne6]:[Colonne5]])</f>
        <v>43</v>
      </c>
      <c r="S236" s="45">
        <f t="shared" si="52"/>
        <v>3</v>
      </c>
      <c r="T236" s="45">
        <f t="shared" si="53"/>
        <v>2</v>
      </c>
      <c r="U236" s="102" t="e">
        <f t="shared" si="54"/>
        <v>#REF!</v>
      </c>
      <c r="V236" s="71" t="e">
        <f t="shared" si="55"/>
        <v>#REF!</v>
      </c>
      <c r="W236" s="91"/>
      <c r="X236" s="130">
        <f t="shared" si="56"/>
        <v>0</v>
      </c>
      <c r="Y236" s="131">
        <f t="shared" si="57"/>
        <v>0</v>
      </c>
      <c r="Z236" s="126">
        <f t="shared" si="58"/>
        <v>0</v>
      </c>
      <c r="AA236" s="136">
        <f t="shared" si="59"/>
        <v>0</v>
      </c>
      <c r="AB236" s="140">
        <f t="shared" si="60"/>
        <v>0</v>
      </c>
      <c r="AC236" s="143">
        <f t="shared" si="61"/>
        <v>0</v>
      </c>
      <c r="AD236" s="148">
        <f t="shared" si="62"/>
        <v>0</v>
      </c>
      <c r="AE236" s="242">
        <v>3</v>
      </c>
      <c r="AI236" s="40" t="e">
        <f t="shared" si="63"/>
        <v>#REF!</v>
      </c>
    </row>
    <row r="237" spans="1:35" x14ac:dyDescent="0.2">
      <c r="A237" s="41" t="str">
        <f t="shared" si="51"/>
        <v>en chèque</v>
      </c>
      <c r="B237" s="41">
        <v>230</v>
      </c>
      <c r="C237" s="104" t="e">
        <f>#REF!</f>
        <v>#REF!</v>
      </c>
      <c r="D237" s="48" t="e">
        <f>#REF!</f>
        <v>#REF!</v>
      </c>
      <c r="E237" s="230">
        <v>230</v>
      </c>
      <c r="F237" s="47">
        <v>53</v>
      </c>
      <c r="G237" s="47"/>
      <c r="H237" s="47">
        <v>102</v>
      </c>
      <c r="I237" s="47"/>
      <c r="J237" s="47"/>
      <c r="K237" s="47"/>
      <c r="L237" s="47"/>
      <c r="M237" s="47"/>
      <c r="N237" s="47"/>
      <c r="O237" s="47"/>
      <c r="P237" s="47"/>
      <c r="Q237" s="47"/>
      <c r="R237" s="50">
        <f>SUM(Tableau1[[#This Row],[Colonne6]:[Colonne5]])</f>
        <v>155</v>
      </c>
      <c r="S237" s="45">
        <f t="shared" si="52"/>
        <v>3</v>
      </c>
      <c r="T237" s="45">
        <f t="shared" si="53"/>
        <v>2</v>
      </c>
      <c r="U237" s="102" t="e">
        <f t="shared" si="54"/>
        <v>#REF!</v>
      </c>
      <c r="V237" s="71" t="e">
        <f t="shared" si="55"/>
        <v>#REF!</v>
      </c>
      <c r="W237" s="91"/>
      <c r="X237" s="130">
        <f t="shared" si="56"/>
        <v>0</v>
      </c>
      <c r="Y237" s="131">
        <f t="shared" si="57"/>
        <v>0</v>
      </c>
      <c r="Z237" s="126">
        <f t="shared" si="58"/>
        <v>0</v>
      </c>
      <c r="AA237" s="136">
        <f t="shared" si="59"/>
        <v>0</v>
      </c>
      <c r="AB237" s="140">
        <f t="shared" si="60"/>
        <v>0</v>
      </c>
      <c r="AC237" s="143">
        <f t="shared" si="61"/>
        <v>0</v>
      </c>
      <c r="AD237" s="148">
        <f t="shared" si="62"/>
        <v>0</v>
      </c>
      <c r="AE237" s="242">
        <v>3</v>
      </c>
      <c r="AI237" s="40" t="e">
        <f t="shared" si="63"/>
        <v>#REF!</v>
      </c>
    </row>
    <row r="238" spans="1:35" x14ac:dyDescent="0.2">
      <c r="A238" s="41" t="str">
        <f t="shared" si="51"/>
        <v>en chèque</v>
      </c>
      <c r="B238" s="41">
        <v>231</v>
      </c>
      <c r="C238" s="104" t="e">
        <f>#REF!</f>
        <v>#REF!</v>
      </c>
      <c r="D238" s="48" t="e">
        <f>#REF!</f>
        <v>#REF!</v>
      </c>
      <c r="E238" s="230">
        <v>231</v>
      </c>
      <c r="F238" s="47">
        <v>33</v>
      </c>
      <c r="G238" s="47">
        <v>30</v>
      </c>
      <c r="H238" s="47">
        <v>30</v>
      </c>
      <c r="I238" s="47"/>
      <c r="J238" s="47"/>
      <c r="K238" s="47"/>
      <c r="L238" s="47"/>
      <c r="M238" s="47"/>
      <c r="N238" s="47"/>
      <c r="O238" s="47"/>
      <c r="P238" s="47"/>
      <c r="Q238" s="47"/>
      <c r="R238" s="50">
        <f>SUM(Tableau1[[#This Row],[Colonne6]:[Colonne5]])</f>
        <v>93</v>
      </c>
      <c r="S238" s="45">
        <f t="shared" si="52"/>
        <v>3</v>
      </c>
      <c r="T238" s="45">
        <f t="shared" si="53"/>
        <v>3</v>
      </c>
      <c r="U238" s="102" t="e">
        <f t="shared" si="54"/>
        <v>#REF!</v>
      </c>
      <c r="V238" s="71" t="e">
        <f t="shared" si="55"/>
        <v>#REF!</v>
      </c>
      <c r="W238" s="91"/>
      <c r="X238" s="130">
        <f t="shared" si="56"/>
        <v>0</v>
      </c>
      <c r="Y238" s="131">
        <f t="shared" si="57"/>
        <v>0</v>
      </c>
      <c r="Z238" s="126">
        <f t="shared" si="58"/>
        <v>0</v>
      </c>
      <c r="AA238" s="136">
        <f t="shared" si="59"/>
        <v>0</v>
      </c>
      <c r="AB238" s="140">
        <f t="shared" si="60"/>
        <v>0</v>
      </c>
      <c r="AC238" s="143">
        <f t="shared" si="61"/>
        <v>0</v>
      </c>
      <c r="AD238" s="148">
        <f t="shared" si="62"/>
        <v>0</v>
      </c>
      <c r="AE238" s="242">
        <v>3</v>
      </c>
      <c r="AI238" s="40" t="e">
        <f t="shared" si="63"/>
        <v>#REF!</v>
      </c>
    </row>
    <row r="239" spans="1:35" x14ac:dyDescent="0.2">
      <c r="A239" s="41" t="str">
        <f t="shared" si="51"/>
        <v>en chèque</v>
      </c>
      <c r="B239" s="41">
        <v>232</v>
      </c>
      <c r="C239" s="104" t="e">
        <f>#REF!</f>
        <v>#REF!</v>
      </c>
      <c r="D239" s="48" t="e">
        <f>#REF!</f>
        <v>#REF!</v>
      </c>
      <c r="E239" s="230">
        <v>232</v>
      </c>
      <c r="F239" s="47"/>
      <c r="G239" s="47">
        <v>23</v>
      </c>
      <c r="H239" s="47">
        <v>20</v>
      </c>
      <c r="I239" s="47"/>
      <c r="J239" s="47"/>
      <c r="K239" s="47"/>
      <c r="L239" s="47"/>
      <c r="M239" s="47"/>
      <c r="N239" s="47"/>
      <c r="O239" s="47"/>
      <c r="P239" s="47"/>
      <c r="Q239" s="47"/>
      <c r="R239" s="50">
        <f>SUM(Tableau1[[#This Row],[Colonne6]:[Colonne5]])</f>
        <v>43</v>
      </c>
      <c r="S239" s="45">
        <f t="shared" si="52"/>
        <v>3</v>
      </c>
      <c r="T239" s="45">
        <f t="shared" si="53"/>
        <v>2</v>
      </c>
      <c r="U239" s="102" t="e">
        <f t="shared" si="54"/>
        <v>#REF!</v>
      </c>
      <c r="V239" s="71" t="e">
        <f t="shared" si="55"/>
        <v>#REF!</v>
      </c>
      <c r="W239" s="91"/>
      <c r="X239" s="130">
        <f t="shared" si="56"/>
        <v>0</v>
      </c>
      <c r="Y239" s="131">
        <f t="shared" si="57"/>
        <v>0</v>
      </c>
      <c r="Z239" s="126">
        <f t="shared" si="58"/>
        <v>0</v>
      </c>
      <c r="AA239" s="136">
        <f t="shared" si="59"/>
        <v>0</v>
      </c>
      <c r="AB239" s="140">
        <f t="shared" si="60"/>
        <v>0</v>
      </c>
      <c r="AC239" s="143">
        <f t="shared" si="61"/>
        <v>0</v>
      </c>
      <c r="AD239" s="148">
        <f t="shared" si="62"/>
        <v>0</v>
      </c>
      <c r="AE239" s="242">
        <v>3</v>
      </c>
      <c r="AI239" s="40" t="e">
        <f t="shared" si="63"/>
        <v>#REF!</v>
      </c>
    </row>
    <row r="240" spans="1:35" x14ac:dyDescent="0.2">
      <c r="A240" s="41" t="str">
        <f t="shared" si="51"/>
        <v>en chèque</v>
      </c>
      <c r="B240" s="41">
        <v>233</v>
      </c>
      <c r="C240" s="104" t="e">
        <f>#REF!</f>
        <v>#REF!</v>
      </c>
      <c r="D240" s="48" t="e">
        <f>#REF!</f>
        <v>#REF!</v>
      </c>
      <c r="E240" s="230">
        <v>233</v>
      </c>
      <c r="F240" s="47">
        <v>100</v>
      </c>
      <c r="G240" s="47">
        <v>123</v>
      </c>
      <c r="H240" s="47">
        <v>150</v>
      </c>
      <c r="I240" s="47"/>
      <c r="J240" s="47"/>
      <c r="K240" s="47"/>
      <c r="L240" s="47"/>
      <c r="M240" s="47"/>
      <c r="N240" s="47"/>
      <c r="O240" s="47"/>
      <c r="P240" s="47"/>
      <c r="Q240" s="47"/>
      <c r="R240" s="50">
        <f>SUM(Tableau1[[#This Row],[Colonne6]:[Colonne5]])</f>
        <v>373</v>
      </c>
      <c r="S240" s="45">
        <f t="shared" si="52"/>
        <v>3</v>
      </c>
      <c r="T240" s="45">
        <f t="shared" si="53"/>
        <v>3</v>
      </c>
      <c r="U240" s="102" t="e">
        <f t="shared" si="54"/>
        <v>#REF!</v>
      </c>
      <c r="V240" s="71" t="e">
        <f t="shared" si="55"/>
        <v>#REF!</v>
      </c>
      <c r="W240" s="91"/>
      <c r="X240" s="130">
        <f t="shared" si="56"/>
        <v>0</v>
      </c>
      <c r="Y240" s="131">
        <f t="shared" si="57"/>
        <v>0</v>
      </c>
      <c r="Z240" s="126">
        <f t="shared" si="58"/>
        <v>0</v>
      </c>
      <c r="AA240" s="136">
        <f t="shared" si="59"/>
        <v>0</v>
      </c>
      <c r="AB240" s="140">
        <f t="shared" si="60"/>
        <v>0</v>
      </c>
      <c r="AC240" s="143">
        <f t="shared" si="61"/>
        <v>0</v>
      </c>
      <c r="AD240" s="148">
        <f t="shared" si="62"/>
        <v>0</v>
      </c>
      <c r="AE240" s="242">
        <v>3</v>
      </c>
      <c r="AI240" s="40" t="e">
        <f t="shared" si="63"/>
        <v>#REF!</v>
      </c>
    </row>
    <row r="241" spans="1:35" x14ac:dyDescent="0.2">
      <c r="A241" s="41" t="str">
        <f t="shared" si="51"/>
        <v>en chèque</v>
      </c>
      <c r="B241" s="41">
        <v>234</v>
      </c>
      <c r="C241" s="104" t="e">
        <f>#REF!</f>
        <v>#REF!</v>
      </c>
      <c r="D241" s="48" t="e">
        <f>#REF!</f>
        <v>#REF!</v>
      </c>
      <c r="E241" s="230">
        <v>234</v>
      </c>
      <c r="F241" s="47">
        <v>103</v>
      </c>
      <c r="G241" s="47">
        <v>100</v>
      </c>
      <c r="H241" s="47">
        <v>100</v>
      </c>
      <c r="I241" s="47"/>
      <c r="J241" s="47"/>
      <c r="K241" s="47"/>
      <c r="L241" s="47"/>
      <c r="M241" s="47"/>
      <c r="N241" s="47"/>
      <c r="O241" s="47"/>
      <c r="P241" s="47"/>
      <c r="Q241" s="47"/>
      <c r="R241" s="50">
        <f>SUM(Tableau1[[#This Row],[Colonne6]:[Colonne5]])</f>
        <v>303</v>
      </c>
      <c r="S241" s="45">
        <f t="shared" si="52"/>
        <v>3</v>
      </c>
      <c r="T241" s="45">
        <f t="shared" si="53"/>
        <v>3</v>
      </c>
      <c r="U241" s="102" t="e">
        <f t="shared" si="54"/>
        <v>#REF!</v>
      </c>
      <c r="V241" s="71" t="e">
        <f t="shared" si="55"/>
        <v>#REF!</v>
      </c>
      <c r="W241" s="91"/>
      <c r="X241" s="130">
        <f t="shared" si="56"/>
        <v>0</v>
      </c>
      <c r="Y241" s="131">
        <f t="shared" si="57"/>
        <v>0</v>
      </c>
      <c r="Z241" s="126">
        <f t="shared" si="58"/>
        <v>0</v>
      </c>
      <c r="AA241" s="136">
        <f t="shared" si="59"/>
        <v>0</v>
      </c>
      <c r="AB241" s="140">
        <f t="shared" si="60"/>
        <v>0</v>
      </c>
      <c r="AC241" s="143">
        <f t="shared" si="61"/>
        <v>0</v>
      </c>
      <c r="AD241" s="148">
        <f t="shared" si="62"/>
        <v>0</v>
      </c>
      <c r="AE241" s="242">
        <v>3</v>
      </c>
      <c r="AI241" s="40" t="e">
        <f t="shared" si="63"/>
        <v>#REF!</v>
      </c>
    </row>
    <row r="242" spans="1:35" x14ac:dyDescent="0.2">
      <c r="A242" s="41" t="str">
        <f t="shared" si="51"/>
        <v>en chèque</v>
      </c>
      <c r="B242" s="41">
        <v>235</v>
      </c>
      <c r="C242" s="104" t="e">
        <f>#REF!</f>
        <v>#REF!</v>
      </c>
      <c r="D242" s="48" t="e">
        <f>#REF!</f>
        <v>#REF!</v>
      </c>
      <c r="E242" s="230">
        <v>235</v>
      </c>
      <c r="F242" s="47">
        <v>20</v>
      </c>
      <c r="G242" s="47">
        <v>20</v>
      </c>
      <c r="H242" s="47">
        <v>23</v>
      </c>
      <c r="I242" s="47"/>
      <c r="J242" s="47"/>
      <c r="K242" s="47"/>
      <c r="L242" s="47"/>
      <c r="M242" s="47"/>
      <c r="N242" s="47"/>
      <c r="O242" s="47"/>
      <c r="P242" s="47"/>
      <c r="Q242" s="47"/>
      <c r="R242" s="50">
        <f>SUM(Tableau1[[#This Row],[Colonne6]:[Colonne5]])</f>
        <v>63</v>
      </c>
      <c r="S242" s="45">
        <f t="shared" si="52"/>
        <v>3</v>
      </c>
      <c r="T242" s="45">
        <f t="shared" si="53"/>
        <v>3</v>
      </c>
      <c r="U242" s="102" t="e">
        <f t="shared" si="54"/>
        <v>#REF!</v>
      </c>
      <c r="V242" s="71" t="e">
        <f t="shared" si="55"/>
        <v>#REF!</v>
      </c>
      <c r="W242" s="91"/>
      <c r="X242" s="130">
        <f t="shared" si="56"/>
        <v>0</v>
      </c>
      <c r="Y242" s="131">
        <f t="shared" si="57"/>
        <v>0</v>
      </c>
      <c r="Z242" s="126">
        <f t="shared" si="58"/>
        <v>0</v>
      </c>
      <c r="AA242" s="136">
        <f t="shared" si="59"/>
        <v>0</v>
      </c>
      <c r="AB242" s="140">
        <f t="shared" si="60"/>
        <v>0</v>
      </c>
      <c r="AC242" s="143">
        <f t="shared" si="61"/>
        <v>0</v>
      </c>
      <c r="AD242" s="148">
        <f t="shared" si="62"/>
        <v>0</v>
      </c>
      <c r="AE242" s="242">
        <v>3</v>
      </c>
      <c r="AI242" s="40" t="e">
        <f t="shared" si="63"/>
        <v>#REF!</v>
      </c>
    </row>
    <row r="243" spans="1:35" x14ac:dyDescent="0.2">
      <c r="A243" s="41" t="str">
        <f t="shared" si="51"/>
        <v>en chèque</v>
      </c>
      <c r="B243" s="41">
        <v>236</v>
      </c>
      <c r="C243" s="104" t="e">
        <f>#REF!</f>
        <v>#REF!</v>
      </c>
      <c r="D243" s="48" t="e">
        <f>#REF!</f>
        <v>#REF!</v>
      </c>
      <c r="E243" s="230">
        <v>236</v>
      </c>
      <c r="F243" s="47">
        <v>20</v>
      </c>
      <c r="G243" s="47">
        <v>20</v>
      </c>
      <c r="H243" s="47">
        <v>23</v>
      </c>
      <c r="I243" s="47"/>
      <c r="J243" s="47"/>
      <c r="K243" s="47"/>
      <c r="L243" s="47"/>
      <c r="M243" s="47"/>
      <c r="N243" s="47"/>
      <c r="O243" s="47"/>
      <c r="P243" s="47"/>
      <c r="Q243" s="47"/>
      <c r="R243" s="50">
        <f>SUM(Tableau1[[#This Row],[Colonne6]:[Colonne5]])</f>
        <v>63</v>
      </c>
      <c r="S243" s="45">
        <f t="shared" si="52"/>
        <v>3</v>
      </c>
      <c r="T243" s="45">
        <f t="shared" si="53"/>
        <v>3</v>
      </c>
      <c r="U243" s="102" t="e">
        <f t="shared" si="54"/>
        <v>#REF!</v>
      </c>
      <c r="V243" s="71" t="e">
        <f t="shared" si="55"/>
        <v>#REF!</v>
      </c>
      <c r="W243" s="91"/>
      <c r="X243" s="130">
        <f t="shared" si="56"/>
        <v>0</v>
      </c>
      <c r="Y243" s="131">
        <f t="shared" si="57"/>
        <v>0</v>
      </c>
      <c r="Z243" s="126">
        <f t="shared" si="58"/>
        <v>0</v>
      </c>
      <c r="AA243" s="136">
        <f t="shared" si="59"/>
        <v>0</v>
      </c>
      <c r="AB243" s="140">
        <f t="shared" si="60"/>
        <v>0</v>
      </c>
      <c r="AC243" s="143">
        <f t="shared" si="61"/>
        <v>0</v>
      </c>
      <c r="AD243" s="148">
        <f t="shared" si="62"/>
        <v>0</v>
      </c>
      <c r="AE243" s="242">
        <v>3</v>
      </c>
      <c r="AI243" s="40" t="e">
        <f t="shared" si="63"/>
        <v>#REF!</v>
      </c>
    </row>
    <row r="244" spans="1:35" x14ac:dyDescent="0.2">
      <c r="A244" s="41" t="str">
        <f t="shared" si="51"/>
        <v>en chèque</v>
      </c>
      <c r="B244" s="41">
        <v>237</v>
      </c>
      <c r="C244" s="104" t="e">
        <f>#REF!</f>
        <v>#REF!</v>
      </c>
      <c r="D244" s="48" t="e">
        <f>#REF!</f>
        <v>#REF!</v>
      </c>
      <c r="E244" s="230">
        <v>237</v>
      </c>
      <c r="F244" s="47">
        <v>28</v>
      </c>
      <c r="G244" s="47">
        <v>50</v>
      </c>
      <c r="H244" s="47">
        <v>200</v>
      </c>
      <c r="I244" s="47"/>
      <c r="J244" s="47"/>
      <c r="K244" s="47"/>
      <c r="L244" s="47"/>
      <c r="M244" s="47"/>
      <c r="N244" s="47"/>
      <c r="O244" s="47"/>
      <c r="P244" s="47"/>
      <c r="Q244" s="47"/>
      <c r="R244" s="50">
        <f>SUM(Tableau1[[#This Row],[Colonne6]:[Colonne5]])</f>
        <v>278</v>
      </c>
      <c r="S244" s="45">
        <f t="shared" si="52"/>
        <v>3</v>
      </c>
      <c r="T244" s="45">
        <f t="shared" si="53"/>
        <v>3</v>
      </c>
      <c r="U244" s="102" t="e">
        <f t="shared" si="54"/>
        <v>#REF!</v>
      </c>
      <c r="V244" s="71" t="e">
        <f t="shared" si="55"/>
        <v>#REF!</v>
      </c>
      <c r="W244" s="91"/>
      <c r="X244" s="130">
        <f t="shared" si="56"/>
        <v>0</v>
      </c>
      <c r="Y244" s="131">
        <f t="shared" si="57"/>
        <v>0</v>
      </c>
      <c r="Z244" s="126">
        <f t="shared" si="58"/>
        <v>0</v>
      </c>
      <c r="AA244" s="136">
        <f t="shared" si="59"/>
        <v>0</v>
      </c>
      <c r="AB244" s="140">
        <f t="shared" si="60"/>
        <v>0</v>
      </c>
      <c r="AC244" s="143">
        <f t="shared" si="61"/>
        <v>0</v>
      </c>
      <c r="AD244" s="148">
        <f t="shared" si="62"/>
        <v>0</v>
      </c>
      <c r="AE244" s="242">
        <v>3</v>
      </c>
      <c r="AI244" s="40" t="e">
        <f t="shared" si="63"/>
        <v>#REF!</v>
      </c>
    </row>
    <row r="245" spans="1:35" x14ac:dyDescent="0.2">
      <c r="A245" s="41" t="str">
        <f t="shared" si="51"/>
        <v>en chèque</v>
      </c>
      <c r="B245" s="41">
        <v>238</v>
      </c>
      <c r="C245" s="104" t="e">
        <f>#REF!</f>
        <v>#REF!</v>
      </c>
      <c r="D245" s="48" t="e">
        <f>#REF!</f>
        <v>#REF!</v>
      </c>
      <c r="E245" s="230">
        <v>238</v>
      </c>
      <c r="F245" s="47">
        <v>28</v>
      </c>
      <c r="G245" s="47">
        <v>50</v>
      </c>
      <c r="H245" s="47">
        <v>100</v>
      </c>
      <c r="I245" s="47"/>
      <c r="J245" s="47"/>
      <c r="K245" s="47"/>
      <c r="L245" s="47"/>
      <c r="M245" s="47"/>
      <c r="N245" s="47"/>
      <c r="O245" s="47"/>
      <c r="P245" s="47"/>
      <c r="Q245" s="47"/>
      <c r="R245" s="50">
        <f>SUM(Tableau1[[#This Row],[Colonne6]:[Colonne5]])</f>
        <v>178</v>
      </c>
      <c r="S245" s="45">
        <f t="shared" si="52"/>
        <v>3</v>
      </c>
      <c r="T245" s="45">
        <f t="shared" si="53"/>
        <v>3</v>
      </c>
      <c r="U245" s="102" t="e">
        <f t="shared" si="54"/>
        <v>#REF!</v>
      </c>
      <c r="V245" s="71" t="e">
        <f t="shared" si="55"/>
        <v>#REF!</v>
      </c>
      <c r="W245" s="91"/>
      <c r="X245" s="130">
        <f t="shared" si="56"/>
        <v>0</v>
      </c>
      <c r="Y245" s="131">
        <f t="shared" si="57"/>
        <v>0</v>
      </c>
      <c r="Z245" s="126">
        <f t="shared" si="58"/>
        <v>0</v>
      </c>
      <c r="AA245" s="136">
        <f t="shared" si="59"/>
        <v>0</v>
      </c>
      <c r="AB245" s="140">
        <f t="shared" si="60"/>
        <v>0</v>
      </c>
      <c r="AC245" s="143">
        <f t="shared" si="61"/>
        <v>0</v>
      </c>
      <c r="AD245" s="148">
        <f t="shared" si="62"/>
        <v>0</v>
      </c>
      <c r="AE245" s="242">
        <v>3</v>
      </c>
      <c r="AI245" s="40" t="e">
        <f t="shared" si="63"/>
        <v>#REF!</v>
      </c>
    </row>
    <row r="246" spans="1:35" x14ac:dyDescent="0.2">
      <c r="A246" s="41" t="str">
        <f t="shared" si="51"/>
        <v>en chèque</v>
      </c>
      <c r="B246" s="41">
        <v>239</v>
      </c>
      <c r="C246" s="104" t="e">
        <f>#REF!</f>
        <v>#REF!</v>
      </c>
      <c r="D246" s="48" t="e">
        <f>#REF!</f>
        <v>#REF!</v>
      </c>
      <c r="E246" s="230">
        <v>239</v>
      </c>
      <c r="F246" s="47">
        <v>100</v>
      </c>
      <c r="G246" s="47" t="s">
        <v>163</v>
      </c>
      <c r="H246" s="47" t="s">
        <v>163</v>
      </c>
      <c r="I246" s="47"/>
      <c r="J246" s="47"/>
      <c r="K246" s="47"/>
      <c r="L246" s="47"/>
      <c r="M246" s="47"/>
      <c r="N246" s="47"/>
      <c r="O246" s="47"/>
      <c r="P246" s="47"/>
      <c r="Q246" s="47"/>
      <c r="R246" s="50">
        <f>SUM(Tableau1[[#This Row],[Colonne6]:[Colonne5]])</f>
        <v>100</v>
      </c>
      <c r="S246" s="45">
        <f t="shared" si="52"/>
        <v>3</v>
      </c>
      <c r="T246" s="45">
        <f t="shared" si="53"/>
        <v>3</v>
      </c>
      <c r="U246" s="102" t="e">
        <f t="shared" si="54"/>
        <v>#REF!</v>
      </c>
      <c r="V246" s="71" t="e">
        <f t="shared" si="55"/>
        <v>#REF!</v>
      </c>
      <c r="W246" s="91"/>
      <c r="X246" s="130">
        <f t="shared" si="56"/>
        <v>0</v>
      </c>
      <c r="Y246" s="131">
        <f t="shared" si="57"/>
        <v>0</v>
      </c>
      <c r="Z246" s="126">
        <f t="shared" si="58"/>
        <v>0</v>
      </c>
      <c r="AA246" s="136">
        <f t="shared" si="59"/>
        <v>0</v>
      </c>
      <c r="AB246" s="140">
        <f t="shared" si="60"/>
        <v>0</v>
      </c>
      <c r="AC246" s="143">
        <f t="shared" si="61"/>
        <v>0</v>
      </c>
      <c r="AD246" s="148">
        <f t="shared" si="62"/>
        <v>0</v>
      </c>
      <c r="AE246" s="242">
        <v>3</v>
      </c>
      <c r="AI246" s="40" t="e">
        <f t="shared" si="63"/>
        <v>#REF!</v>
      </c>
    </row>
    <row r="247" spans="1:35" x14ac:dyDescent="0.2">
      <c r="A247" s="41" t="str">
        <f t="shared" si="51"/>
        <v>en chèque</v>
      </c>
      <c r="B247" s="41">
        <v>240</v>
      </c>
      <c r="C247" s="104" t="e">
        <f>#REF!</f>
        <v>#REF!</v>
      </c>
      <c r="D247" s="48" t="e">
        <f>#REF!</f>
        <v>#REF!</v>
      </c>
      <c r="E247" s="230">
        <v>240</v>
      </c>
      <c r="F247" s="47">
        <v>70</v>
      </c>
      <c r="G247" s="47">
        <v>70</v>
      </c>
      <c r="H247" s="47">
        <v>70</v>
      </c>
      <c r="I247" s="47"/>
      <c r="J247" s="47"/>
      <c r="K247" s="47"/>
      <c r="L247" s="47"/>
      <c r="M247" s="47"/>
      <c r="N247" s="47"/>
      <c r="O247" s="47"/>
      <c r="P247" s="47"/>
      <c r="Q247" s="47"/>
      <c r="R247" s="50">
        <f>SUM(Tableau1[[#This Row],[Colonne6]:[Colonne5]])</f>
        <v>210</v>
      </c>
      <c r="S247" s="45">
        <f t="shared" si="52"/>
        <v>3</v>
      </c>
      <c r="T247" s="45">
        <f t="shared" si="53"/>
        <v>3</v>
      </c>
      <c r="U247" s="102" t="e">
        <f t="shared" si="54"/>
        <v>#REF!</v>
      </c>
      <c r="V247" s="71" t="e">
        <f t="shared" si="55"/>
        <v>#REF!</v>
      </c>
      <c r="W247" s="91"/>
      <c r="X247" s="130">
        <f t="shared" si="56"/>
        <v>0</v>
      </c>
      <c r="Y247" s="131">
        <f t="shared" si="57"/>
        <v>0</v>
      </c>
      <c r="Z247" s="126">
        <f t="shared" si="58"/>
        <v>0</v>
      </c>
      <c r="AA247" s="136">
        <f t="shared" si="59"/>
        <v>0</v>
      </c>
      <c r="AB247" s="140">
        <f t="shared" si="60"/>
        <v>0</v>
      </c>
      <c r="AC247" s="143">
        <f t="shared" si="61"/>
        <v>0</v>
      </c>
      <c r="AD247" s="148">
        <f t="shared" si="62"/>
        <v>0</v>
      </c>
      <c r="AE247" s="242">
        <v>3</v>
      </c>
      <c r="AI247" s="40" t="e">
        <f t="shared" si="63"/>
        <v>#REF!</v>
      </c>
    </row>
    <row r="248" spans="1:35" x14ac:dyDescent="0.2">
      <c r="A248" s="41" t="str">
        <f t="shared" si="51"/>
        <v>en chèque</v>
      </c>
      <c r="B248" s="41">
        <v>241</v>
      </c>
      <c r="C248" s="104" t="e">
        <f>#REF!</f>
        <v>#REF!</v>
      </c>
      <c r="D248" s="48" t="e">
        <f>#REF!</f>
        <v>#REF!</v>
      </c>
      <c r="E248" s="230">
        <v>241</v>
      </c>
      <c r="F248" s="47">
        <v>103</v>
      </c>
      <c r="G248" s="47">
        <v>100</v>
      </c>
      <c r="H248" s="47">
        <v>100</v>
      </c>
      <c r="I248" s="47"/>
      <c r="J248" s="47"/>
      <c r="K248" s="47"/>
      <c r="L248" s="47"/>
      <c r="M248" s="47"/>
      <c r="N248" s="47"/>
      <c r="O248" s="47"/>
      <c r="P248" s="47"/>
      <c r="Q248" s="47"/>
      <c r="R248" s="50">
        <f>SUM(Tableau1[[#This Row],[Colonne6]:[Colonne5]])</f>
        <v>303</v>
      </c>
      <c r="S248" s="45">
        <f t="shared" si="52"/>
        <v>3</v>
      </c>
      <c r="T248" s="45">
        <f t="shared" si="53"/>
        <v>3</v>
      </c>
      <c r="U248" s="102" t="e">
        <f t="shared" si="54"/>
        <v>#REF!</v>
      </c>
      <c r="V248" s="71" t="e">
        <f t="shared" si="55"/>
        <v>#REF!</v>
      </c>
      <c r="W248" s="91"/>
      <c r="X248" s="130">
        <f t="shared" si="56"/>
        <v>0</v>
      </c>
      <c r="Y248" s="131">
        <f t="shared" si="57"/>
        <v>0</v>
      </c>
      <c r="Z248" s="126">
        <f t="shared" si="58"/>
        <v>0</v>
      </c>
      <c r="AA248" s="136">
        <f t="shared" si="59"/>
        <v>0</v>
      </c>
      <c r="AB248" s="140">
        <f t="shared" si="60"/>
        <v>0</v>
      </c>
      <c r="AC248" s="143">
        <f t="shared" si="61"/>
        <v>0</v>
      </c>
      <c r="AD248" s="148">
        <f t="shared" si="62"/>
        <v>0</v>
      </c>
      <c r="AE248" s="242">
        <v>3</v>
      </c>
      <c r="AI248" s="40" t="e">
        <f t="shared" si="63"/>
        <v>#REF!</v>
      </c>
    </row>
    <row r="249" spans="1:35" x14ac:dyDescent="0.2">
      <c r="A249" s="41" t="str">
        <f t="shared" si="51"/>
        <v>en chèque</v>
      </c>
      <c r="B249" s="41">
        <v>242</v>
      </c>
      <c r="C249" s="104" t="e">
        <f>#REF!</f>
        <v>#REF!</v>
      </c>
      <c r="D249" s="48" t="e">
        <f>#REF!</f>
        <v>#REF!</v>
      </c>
      <c r="E249" s="230">
        <v>242</v>
      </c>
      <c r="F249" s="47">
        <v>200</v>
      </c>
      <c r="G249" s="47">
        <v>250</v>
      </c>
      <c r="H249" s="47">
        <v>200</v>
      </c>
      <c r="I249" s="47"/>
      <c r="J249" s="47"/>
      <c r="K249" s="47"/>
      <c r="L249" s="47"/>
      <c r="M249" s="47"/>
      <c r="N249" s="47"/>
      <c r="O249" s="47"/>
      <c r="P249" s="47"/>
      <c r="Q249" s="47"/>
      <c r="R249" s="50">
        <f>SUM(Tableau1[[#This Row],[Colonne6]:[Colonne5]])</f>
        <v>650</v>
      </c>
      <c r="S249" s="45">
        <f t="shared" si="52"/>
        <v>3</v>
      </c>
      <c r="T249" s="45">
        <f t="shared" si="53"/>
        <v>3</v>
      </c>
      <c r="U249" s="102" t="e">
        <f t="shared" si="54"/>
        <v>#REF!</v>
      </c>
      <c r="V249" s="71" t="e">
        <f t="shared" si="55"/>
        <v>#REF!</v>
      </c>
      <c r="W249" s="91"/>
      <c r="X249" s="130">
        <f t="shared" si="56"/>
        <v>0</v>
      </c>
      <c r="Y249" s="131">
        <f t="shared" si="57"/>
        <v>0</v>
      </c>
      <c r="Z249" s="126">
        <f t="shared" si="58"/>
        <v>0</v>
      </c>
      <c r="AA249" s="136">
        <f t="shared" si="59"/>
        <v>0</v>
      </c>
      <c r="AB249" s="140">
        <f t="shared" si="60"/>
        <v>0</v>
      </c>
      <c r="AC249" s="143">
        <f t="shared" si="61"/>
        <v>0</v>
      </c>
      <c r="AD249" s="148">
        <f t="shared" si="62"/>
        <v>0</v>
      </c>
      <c r="AE249" s="242">
        <v>3</v>
      </c>
      <c r="AI249" s="40" t="e">
        <f t="shared" si="63"/>
        <v>#REF!</v>
      </c>
    </row>
    <row r="250" spans="1:35" x14ac:dyDescent="0.2">
      <c r="A250" s="41" t="str">
        <f t="shared" si="51"/>
        <v>en chèque</v>
      </c>
      <c r="B250" s="41">
        <v>243</v>
      </c>
      <c r="C250" s="104" t="e">
        <f>#REF!</f>
        <v>#REF!</v>
      </c>
      <c r="D250" s="48" t="e">
        <f>#REF!</f>
        <v>#REF!</v>
      </c>
      <c r="E250" s="230">
        <v>243</v>
      </c>
      <c r="F250" s="47">
        <v>50</v>
      </c>
      <c r="G250" s="47">
        <v>53</v>
      </c>
      <c r="H250" s="47">
        <v>50</v>
      </c>
      <c r="I250" s="47"/>
      <c r="J250" s="47"/>
      <c r="K250" s="47"/>
      <c r="L250" s="47"/>
      <c r="M250" s="47"/>
      <c r="N250" s="47"/>
      <c r="O250" s="47"/>
      <c r="P250" s="47"/>
      <c r="Q250" s="47"/>
      <c r="R250" s="50">
        <f>SUM(Tableau1[[#This Row],[Colonne6]:[Colonne5]])</f>
        <v>153</v>
      </c>
      <c r="S250" s="45">
        <f t="shared" si="52"/>
        <v>3</v>
      </c>
      <c r="T250" s="45">
        <f t="shared" si="53"/>
        <v>3</v>
      </c>
      <c r="U250" s="102" t="e">
        <f t="shared" si="54"/>
        <v>#REF!</v>
      </c>
      <c r="V250" s="71" t="e">
        <f t="shared" si="55"/>
        <v>#REF!</v>
      </c>
      <c r="W250" s="91"/>
      <c r="X250" s="130">
        <f t="shared" si="56"/>
        <v>0</v>
      </c>
      <c r="Y250" s="131">
        <f t="shared" si="57"/>
        <v>0</v>
      </c>
      <c r="Z250" s="126">
        <f t="shared" si="58"/>
        <v>0</v>
      </c>
      <c r="AA250" s="136">
        <f t="shared" si="59"/>
        <v>0</v>
      </c>
      <c r="AB250" s="140">
        <f t="shared" si="60"/>
        <v>0</v>
      </c>
      <c r="AC250" s="143">
        <f t="shared" si="61"/>
        <v>0</v>
      </c>
      <c r="AD250" s="148">
        <f t="shared" si="62"/>
        <v>0</v>
      </c>
      <c r="AE250" s="242">
        <v>3</v>
      </c>
      <c r="AI250" s="40" t="e">
        <f t="shared" si="63"/>
        <v>#REF!</v>
      </c>
    </row>
    <row r="251" spans="1:35" x14ac:dyDescent="0.2">
      <c r="A251" s="41" t="str">
        <f t="shared" si="51"/>
        <v>en chèque</v>
      </c>
      <c r="B251" s="41">
        <v>244</v>
      </c>
      <c r="C251" s="104" t="e">
        <f>#REF!</f>
        <v>#REF!</v>
      </c>
      <c r="D251" s="48" t="e">
        <f>#REF!</f>
        <v>#REF!</v>
      </c>
      <c r="E251" s="230">
        <v>244</v>
      </c>
      <c r="F251" s="47">
        <v>53</v>
      </c>
      <c r="G251" s="47">
        <v>50</v>
      </c>
      <c r="H251" s="47">
        <v>50</v>
      </c>
      <c r="I251" s="47"/>
      <c r="J251" s="47"/>
      <c r="K251" s="47"/>
      <c r="L251" s="47"/>
      <c r="M251" s="47"/>
      <c r="N251" s="47"/>
      <c r="O251" s="47"/>
      <c r="P251" s="47"/>
      <c r="Q251" s="47"/>
      <c r="R251" s="50">
        <f>SUM(Tableau1[[#This Row],[Colonne6]:[Colonne5]])</f>
        <v>153</v>
      </c>
      <c r="S251" s="45">
        <f t="shared" si="52"/>
        <v>3</v>
      </c>
      <c r="T251" s="45">
        <f t="shared" si="53"/>
        <v>3</v>
      </c>
      <c r="U251" s="102" t="e">
        <f t="shared" si="54"/>
        <v>#REF!</v>
      </c>
      <c r="V251" s="71" t="e">
        <f t="shared" si="55"/>
        <v>#REF!</v>
      </c>
      <c r="W251" s="91"/>
      <c r="X251" s="130">
        <f t="shared" si="56"/>
        <v>0</v>
      </c>
      <c r="Y251" s="131">
        <f t="shared" si="57"/>
        <v>0</v>
      </c>
      <c r="Z251" s="126">
        <f t="shared" si="58"/>
        <v>0</v>
      </c>
      <c r="AA251" s="136">
        <f t="shared" si="59"/>
        <v>0</v>
      </c>
      <c r="AB251" s="140">
        <f t="shared" si="60"/>
        <v>0</v>
      </c>
      <c r="AC251" s="143">
        <f t="shared" si="61"/>
        <v>0</v>
      </c>
      <c r="AD251" s="148">
        <f t="shared" si="62"/>
        <v>0</v>
      </c>
      <c r="AE251" s="242">
        <v>3</v>
      </c>
      <c r="AI251" s="40" t="e">
        <f t="shared" si="63"/>
        <v>#REF!</v>
      </c>
    </row>
    <row r="252" spans="1:35" x14ac:dyDescent="0.2">
      <c r="A252" s="41" t="str">
        <f t="shared" si="51"/>
        <v>en chèque</v>
      </c>
      <c r="B252" s="41">
        <v>245</v>
      </c>
      <c r="C252" s="104" t="e">
        <f>#REF!</f>
        <v>#REF!</v>
      </c>
      <c r="D252" s="48" t="e">
        <f>#REF!</f>
        <v>#REF!</v>
      </c>
      <c r="E252" s="230">
        <v>245</v>
      </c>
      <c r="F252" s="47">
        <v>53</v>
      </c>
      <c r="G252" s="47">
        <v>50</v>
      </c>
      <c r="H252" s="47">
        <v>50</v>
      </c>
      <c r="I252" s="47"/>
      <c r="J252" s="47"/>
      <c r="K252" s="47"/>
      <c r="L252" s="47"/>
      <c r="M252" s="47"/>
      <c r="N252" s="47"/>
      <c r="O252" s="47"/>
      <c r="P252" s="47"/>
      <c r="Q252" s="47"/>
      <c r="R252" s="50">
        <f>SUM(Tableau1[[#This Row],[Colonne6]:[Colonne5]])</f>
        <v>153</v>
      </c>
      <c r="S252" s="45">
        <f t="shared" si="52"/>
        <v>3</v>
      </c>
      <c r="T252" s="45">
        <f t="shared" si="53"/>
        <v>3</v>
      </c>
      <c r="U252" s="102" t="e">
        <f t="shared" si="54"/>
        <v>#REF!</v>
      </c>
      <c r="V252" s="71" t="e">
        <f t="shared" si="55"/>
        <v>#REF!</v>
      </c>
      <c r="W252" s="91"/>
      <c r="X252" s="130">
        <f t="shared" si="56"/>
        <v>0</v>
      </c>
      <c r="Y252" s="131">
        <f t="shared" si="57"/>
        <v>0</v>
      </c>
      <c r="Z252" s="126">
        <f t="shared" si="58"/>
        <v>0</v>
      </c>
      <c r="AA252" s="136">
        <f t="shared" si="59"/>
        <v>0</v>
      </c>
      <c r="AB252" s="140">
        <f t="shared" si="60"/>
        <v>0</v>
      </c>
      <c r="AC252" s="143">
        <f t="shared" si="61"/>
        <v>0</v>
      </c>
      <c r="AD252" s="148">
        <f t="shared" si="62"/>
        <v>0</v>
      </c>
      <c r="AE252" s="242">
        <v>3</v>
      </c>
      <c r="AI252" s="40" t="e">
        <f t="shared" si="63"/>
        <v>#REF!</v>
      </c>
    </row>
    <row r="253" spans="1:35" x14ac:dyDescent="0.2">
      <c r="A253" s="41" t="str">
        <f t="shared" si="51"/>
        <v>en chèque</v>
      </c>
      <c r="B253" s="41">
        <v>246</v>
      </c>
      <c r="C253" s="104" t="e">
        <f>#REF!</f>
        <v>#REF!</v>
      </c>
      <c r="D253" s="48" t="e">
        <f>#REF!</f>
        <v>#REF!</v>
      </c>
      <c r="E253" s="230">
        <v>246</v>
      </c>
      <c r="F253" s="47">
        <v>33</v>
      </c>
      <c r="G253" s="47">
        <v>30</v>
      </c>
      <c r="H253" s="47">
        <v>30</v>
      </c>
      <c r="I253" s="47"/>
      <c r="J253" s="47"/>
      <c r="K253" s="47"/>
      <c r="L253" s="47"/>
      <c r="M253" s="47"/>
      <c r="N253" s="47"/>
      <c r="O253" s="47"/>
      <c r="P253" s="47"/>
      <c r="Q253" s="47"/>
      <c r="R253" s="50">
        <f>SUM(Tableau1[[#This Row],[Colonne6]:[Colonne5]])</f>
        <v>93</v>
      </c>
      <c r="S253" s="45">
        <f t="shared" si="52"/>
        <v>3</v>
      </c>
      <c r="T253" s="45">
        <f t="shared" si="53"/>
        <v>3</v>
      </c>
      <c r="U253" s="102" t="e">
        <f t="shared" si="54"/>
        <v>#REF!</v>
      </c>
      <c r="V253" s="71" t="e">
        <f t="shared" si="55"/>
        <v>#REF!</v>
      </c>
      <c r="W253" s="91"/>
      <c r="X253" s="130">
        <f t="shared" si="56"/>
        <v>0</v>
      </c>
      <c r="Y253" s="131">
        <f t="shared" si="57"/>
        <v>0</v>
      </c>
      <c r="Z253" s="126">
        <f t="shared" si="58"/>
        <v>0</v>
      </c>
      <c r="AA253" s="136">
        <f t="shared" si="59"/>
        <v>0</v>
      </c>
      <c r="AB253" s="140">
        <f t="shared" si="60"/>
        <v>0</v>
      </c>
      <c r="AC253" s="143">
        <f t="shared" si="61"/>
        <v>0</v>
      </c>
      <c r="AD253" s="148">
        <f t="shared" si="62"/>
        <v>0</v>
      </c>
      <c r="AE253" s="242">
        <v>3</v>
      </c>
      <c r="AI253" s="40" t="e">
        <f t="shared" si="63"/>
        <v>#REF!</v>
      </c>
    </row>
    <row r="254" spans="1:35" x14ac:dyDescent="0.2">
      <c r="A254" s="41" t="str">
        <f t="shared" si="51"/>
        <v>en chèque</v>
      </c>
      <c r="B254" s="41">
        <v>247</v>
      </c>
      <c r="C254" s="104" t="e">
        <f>#REF!</f>
        <v>#REF!</v>
      </c>
      <c r="D254" s="48" t="e">
        <f>#REF!</f>
        <v>#REF!</v>
      </c>
      <c r="E254" s="230">
        <v>247</v>
      </c>
      <c r="F254" s="47">
        <v>103</v>
      </c>
      <c r="G254" s="47">
        <v>100</v>
      </c>
      <c r="H254" s="47">
        <v>100</v>
      </c>
      <c r="I254" s="47"/>
      <c r="J254" s="47"/>
      <c r="K254" s="47"/>
      <c r="L254" s="47"/>
      <c r="M254" s="47"/>
      <c r="N254" s="47"/>
      <c r="O254" s="47"/>
      <c r="P254" s="47"/>
      <c r="Q254" s="47"/>
      <c r="R254" s="50">
        <f>SUM(Tableau1[[#This Row],[Colonne6]:[Colonne5]])</f>
        <v>303</v>
      </c>
      <c r="S254" s="45">
        <f t="shared" si="52"/>
        <v>3</v>
      </c>
      <c r="T254" s="45">
        <f t="shared" si="53"/>
        <v>3</v>
      </c>
      <c r="U254" s="102" t="e">
        <f t="shared" si="54"/>
        <v>#REF!</v>
      </c>
      <c r="V254" s="71" t="e">
        <f t="shared" si="55"/>
        <v>#REF!</v>
      </c>
      <c r="W254" s="91"/>
      <c r="X254" s="130">
        <f t="shared" si="56"/>
        <v>0</v>
      </c>
      <c r="Y254" s="131">
        <f t="shared" si="57"/>
        <v>0</v>
      </c>
      <c r="Z254" s="126">
        <f t="shared" si="58"/>
        <v>0</v>
      </c>
      <c r="AA254" s="136">
        <f t="shared" si="59"/>
        <v>0</v>
      </c>
      <c r="AB254" s="140">
        <f t="shared" si="60"/>
        <v>0</v>
      </c>
      <c r="AC254" s="143">
        <f t="shared" si="61"/>
        <v>0</v>
      </c>
      <c r="AD254" s="148">
        <f t="shared" si="62"/>
        <v>0</v>
      </c>
      <c r="AE254" s="242">
        <v>3</v>
      </c>
      <c r="AI254" s="40" t="e">
        <f t="shared" si="63"/>
        <v>#REF!</v>
      </c>
    </row>
    <row r="255" spans="1:35" x14ac:dyDescent="0.2">
      <c r="A255" s="41" t="str">
        <f t="shared" si="51"/>
        <v>en chèque</v>
      </c>
      <c r="B255" s="41">
        <v>248</v>
      </c>
      <c r="C255" s="104" t="e">
        <f>#REF!</f>
        <v>#REF!</v>
      </c>
      <c r="D255" s="48" t="e">
        <f>#REF!</f>
        <v>#REF!</v>
      </c>
      <c r="E255" s="230">
        <v>248</v>
      </c>
      <c r="F255" s="47">
        <v>20</v>
      </c>
      <c r="G255" s="47">
        <v>23</v>
      </c>
      <c r="H255" s="47">
        <v>20</v>
      </c>
      <c r="I255" s="47"/>
      <c r="J255" s="47"/>
      <c r="K255" s="47"/>
      <c r="L255" s="47"/>
      <c r="M255" s="47"/>
      <c r="N255" s="47"/>
      <c r="O255" s="47"/>
      <c r="P255" s="47"/>
      <c r="Q255" s="47"/>
      <c r="R255" s="50">
        <f>SUM(Tableau1[[#This Row],[Colonne6]:[Colonne5]])</f>
        <v>63</v>
      </c>
      <c r="S255" s="45">
        <f t="shared" si="52"/>
        <v>3</v>
      </c>
      <c r="T255" s="45">
        <f t="shared" si="53"/>
        <v>3</v>
      </c>
      <c r="U255" s="102" t="e">
        <f t="shared" si="54"/>
        <v>#REF!</v>
      </c>
      <c r="V255" s="71" t="e">
        <f t="shared" si="55"/>
        <v>#REF!</v>
      </c>
      <c r="W255" s="91"/>
      <c r="X255" s="130">
        <f t="shared" si="56"/>
        <v>0</v>
      </c>
      <c r="Y255" s="131">
        <f t="shared" si="57"/>
        <v>0</v>
      </c>
      <c r="Z255" s="126">
        <f t="shared" si="58"/>
        <v>0</v>
      </c>
      <c r="AA255" s="136">
        <f t="shared" si="59"/>
        <v>0</v>
      </c>
      <c r="AB255" s="140">
        <f t="shared" si="60"/>
        <v>0</v>
      </c>
      <c r="AC255" s="143">
        <f t="shared" si="61"/>
        <v>0</v>
      </c>
      <c r="AD255" s="148">
        <f t="shared" si="62"/>
        <v>0</v>
      </c>
      <c r="AE255" s="242">
        <v>3</v>
      </c>
      <c r="AI255" s="40" t="e">
        <f t="shared" si="63"/>
        <v>#REF!</v>
      </c>
    </row>
    <row r="256" spans="1:35" x14ac:dyDescent="0.2">
      <c r="A256" s="41" t="str">
        <f t="shared" si="51"/>
        <v>en chèque</v>
      </c>
      <c r="B256" s="41">
        <v>249</v>
      </c>
      <c r="C256" s="104" t="e">
        <f>#REF!</f>
        <v>#REF!</v>
      </c>
      <c r="D256" s="48" t="e">
        <f>#REF!</f>
        <v>#REF!</v>
      </c>
      <c r="E256" s="230">
        <v>249</v>
      </c>
      <c r="F256" s="47">
        <v>58</v>
      </c>
      <c r="G256" s="47">
        <v>55</v>
      </c>
      <c r="H256" s="47">
        <v>50</v>
      </c>
      <c r="I256" s="47"/>
      <c r="J256" s="47"/>
      <c r="K256" s="47"/>
      <c r="L256" s="47"/>
      <c r="M256" s="47"/>
      <c r="N256" s="47"/>
      <c r="O256" s="47"/>
      <c r="P256" s="47"/>
      <c r="Q256" s="47"/>
      <c r="R256" s="50">
        <f>SUM(Tableau1[[#This Row],[Colonne6]:[Colonne5]])</f>
        <v>163</v>
      </c>
      <c r="S256" s="45">
        <f t="shared" si="52"/>
        <v>3</v>
      </c>
      <c r="T256" s="45">
        <f t="shared" si="53"/>
        <v>3</v>
      </c>
      <c r="U256" s="102" t="e">
        <f t="shared" si="54"/>
        <v>#REF!</v>
      </c>
      <c r="V256" s="71" t="e">
        <f t="shared" si="55"/>
        <v>#REF!</v>
      </c>
      <c r="W256" s="91"/>
      <c r="X256" s="130">
        <f t="shared" si="56"/>
        <v>0</v>
      </c>
      <c r="Y256" s="131">
        <f t="shared" si="57"/>
        <v>0</v>
      </c>
      <c r="Z256" s="126">
        <f t="shared" si="58"/>
        <v>0</v>
      </c>
      <c r="AA256" s="136">
        <f t="shared" si="59"/>
        <v>0</v>
      </c>
      <c r="AB256" s="140">
        <f t="shared" si="60"/>
        <v>0</v>
      </c>
      <c r="AC256" s="143">
        <f t="shared" si="61"/>
        <v>0</v>
      </c>
      <c r="AD256" s="148">
        <f t="shared" si="62"/>
        <v>0</v>
      </c>
      <c r="AE256" s="242">
        <v>3</v>
      </c>
      <c r="AI256" s="40" t="e">
        <f t="shared" si="63"/>
        <v>#REF!</v>
      </c>
    </row>
    <row r="257" spans="1:37" ht="13.5" thickBot="1" x14ac:dyDescent="0.25">
      <c r="A257" s="41" t="str">
        <f>IF(W257="","en chèque","")</f>
        <v>en chèque</v>
      </c>
      <c r="B257" s="41">
        <v>250</v>
      </c>
      <c r="C257" s="104" t="e">
        <f>#REF!</f>
        <v>#REF!</v>
      </c>
      <c r="D257" s="48" t="e">
        <f>#REF!</f>
        <v>#REF!</v>
      </c>
      <c r="E257" s="231">
        <v>250</v>
      </c>
      <c r="F257" s="47">
        <v>103</v>
      </c>
      <c r="G257" s="47">
        <v>100</v>
      </c>
      <c r="H257" s="47">
        <v>100</v>
      </c>
      <c r="I257" s="47"/>
      <c r="J257" s="200"/>
      <c r="K257" s="47"/>
      <c r="L257" s="47"/>
      <c r="M257" s="47"/>
      <c r="N257" s="47"/>
      <c r="O257" s="47"/>
      <c r="P257" s="47"/>
      <c r="Q257" s="47"/>
      <c r="R257" s="201">
        <f>SUM(Tableau1[[#This Row],[Colonne6]:[Colonne5]])</f>
        <v>303</v>
      </c>
      <c r="S257" s="202">
        <f>COUNTIF($F$5:$Q$5,"&gt;1000")</f>
        <v>3</v>
      </c>
      <c r="T257" s="203">
        <f t="shared" si="53"/>
        <v>3</v>
      </c>
      <c r="U257" s="204" t="e">
        <f t="shared" si="54"/>
        <v>#REF!</v>
      </c>
      <c r="V257" s="71" t="e">
        <f t="shared" si="55"/>
        <v>#REF!</v>
      </c>
      <c r="W257" s="205"/>
      <c r="X257" s="206">
        <f>ROUNDDOWN(W257/$X$3,0)</f>
        <v>0</v>
      </c>
      <c r="Y257" s="207">
        <f>ROUNDDOWN((W257-(X257*$X$3))/$Y$3,0)</f>
        <v>0</v>
      </c>
      <c r="Z257" s="208">
        <f>ROUNDDOWN(((W257-(X257*$X$3))-(Y257*$Y$3))/$Z$3,0)</f>
        <v>0</v>
      </c>
      <c r="AA257" s="209">
        <f>ROUNDDOWN((((W257-(X257*$X$3))-(Y257*$Y$3))-(Z257*$Z$3))/$AA$3,0)</f>
        <v>0</v>
      </c>
      <c r="AB257" s="210">
        <f>ROUNDDOWN(((((W257-(X257*$X$3))-(Y257*$Y$3))-(Z257*$Z$3))-(AA257*$AA$3))/$AB$3,0)</f>
        <v>0</v>
      </c>
      <c r="AC257" s="211">
        <f>ROUNDDOWN((((((W257-(X257*$X$3))-(Y257*$Y$3))-(Z257*$Z$3))-(AA257*$AA$3))-(AB257*$AB$3))/$AC$3,0)</f>
        <v>0</v>
      </c>
      <c r="AD257" s="212">
        <f>ROUNDDOWN(((((((W257-(X257*$X$3))-(Y257*$Y$3))-(Z257*$Z$3))-(AA257*$AA$3))-(AB257*$AB$3))-(AC257*$AC$3))/$AD$3,0)</f>
        <v>0</v>
      </c>
      <c r="AE257" s="242">
        <v>3</v>
      </c>
      <c r="AI257" s="40" t="e">
        <f t="shared" si="63"/>
        <v>#REF!</v>
      </c>
    </row>
    <row r="258" spans="1:37" ht="15.75" thickTop="1" x14ac:dyDescent="0.25">
      <c r="E258" s="109"/>
      <c r="F258" s="194">
        <f>COUNTA(F8:F257)</f>
        <v>231</v>
      </c>
      <c r="G258" s="43">
        <f>COUNTA(G8:G257)</f>
        <v>239</v>
      </c>
      <c r="H258" s="43">
        <f>COUNTA(H8:H257)</f>
        <v>245</v>
      </c>
      <c r="I258" s="43">
        <f>COUNTA(I8:I257)</f>
        <v>2</v>
      </c>
      <c r="J258" s="43">
        <f>COUNTA(J8:J257)</f>
        <v>2</v>
      </c>
      <c r="K258" s="43">
        <f t="shared" ref="K258:Q258" si="64">COUNTA(K8:K257)</f>
        <v>2</v>
      </c>
      <c r="L258" s="43">
        <f t="shared" si="64"/>
        <v>2</v>
      </c>
      <c r="M258" s="43">
        <f t="shared" si="64"/>
        <v>0</v>
      </c>
      <c r="N258" s="43">
        <f t="shared" si="64"/>
        <v>0</v>
      </c>
      <c r="O258" s="43">
        <f t="shared" si="64"/>
        <v>0</v>
      </c>
      <c r="P258" s="43">
        <f t="shared" si="64"/>
        <v>0</v>
      </c>
      <c r="Q258" s="43">
        <f t="shared" si="64"/>
        <v>0</v>
      </c>
      <c r="R258" s="44">
        <f>COUNTA(R8:R257)</f>
        <v>250</v>
      </c>
      <c r="X258" s="129">
        <f t="shared" ref="X258:AD258" si="65">SUM(X8:X257)</f>
        <v>0</v>
      </c>
      <c r="Y258" s="132">
        <f t="shared" si="65"/>
        <v>0</v>
      </c>
      <c r="Z258" s="125">
        <f t="shared" si="65"/>
        <v>0</v>
      </c>
      <c r="AA258" s="74">
        <f t="shared" si="65"/>
        <v>0</v>
      </c>
      <c r="AB258" s="141">
        <f t="shared" si="65"/>
        <v>0</v>
      </c>
      <c r="AC258" s="144">
        <f t="shared" si="65"/>
        <v>-1</v>
      </c>
      <c r="AD258" s="147">
        <f t="shared" si="65"/>
        <v>-1</v>
      </c>
    </row>
    <row r="259" spans="1:37" ht="15" x14ac:dyDescent="0.25">
      <c r="E259" s="110"/>
      <c r="F259" s="194">
        <f t="shared" ref="F259:O259" si="66">COUNT(F8:F257)</f>
        <v>225</v>
      </c>
      <c r="G259" s="43">
        <f t="shared" si="66"/>
        <v>232</v>
      </c>
      <c r="H259" s="43">
        <f t="shared" si="66"/>
        <v>241</v>
      </c>
      <c r="I259" s="43">
        <f t="shared" si="66"/>
        <v>0</v>
      </c>
      <c r="J259" s="43">
        <f t="shared" si="66"/>
        <v>0</v>
      </c>
      <c r="K259" s="43">
        <f t="shared" si="66"/>
        <v>0</v>
      </c>
      <c r="L259" s="43">
        <f t="shared" si="66"/>
        <v>0</v>
      </c>
      <c r="M259" s="43">
        <f t="shared" si="66"/>
        <v>0</v>
      </c>
      <c r="N259" s="43">
        <f t="shared" si="66"/>
        <v>0</v>
      </c>
      <c r="O259" s="43">
        <f t="shared" si="66"/>
        <v>0</v>
      </c>
      <c r="P259" s="43"/>
      <c r="Q259" s="43">
        <f>COUNT(Q8:Q257)</f>
        <v>0</v>
      </c>
      <c r="R259" s="44">
        <f>COUNT(R8:R257)</f>
        <v>250</v>
      </c>
      <c r="V259" s="193" t="e">
        <f>SUM(V8:V257)</f>
        <v>#REF!</v>
      </c>
    </row>
    <row r="260" spans="1:37" x14ac:dyDescent="0.2">
      <c r="E260" s="110"/>
      <c r="F260" s="43">
        <f t="shared" ref="F260:R260" si="67">F258-F259</f>
        <v>6</v>
      </c>
      <c r="G260" s="43">
        <f t="shared" si="67"/>
        <v>7</v>
      </c>
      <c r="H260" s="43">
        <f t="shared" si="67"/>
        <v>4</v>
      </c>
      <c r="I260" s="43">
        <f t="shared" si="67"/>
        <v>2</v>
      </c>
      <c r="J260" s="43">
        <f t="shared" si="67"/>
        <v>2</v>
      </c>
      <c r="K260" s="43">
        <f t="shared" si="67"/>
        <v>2</v>
      </c>
      <c r="L260" s="43">
        <f t="shared" si="67"/>
        <v>2</v>
      </c>
      <c r="M260" s="43">
        <f t="shared" si="67"/>
        <v>0</v>
      </c>
      <c r="N260" s="43">
        <f t="shared" si="67"/>
        <v>0</v>
      </c>
      <c r="O260" s="43">
        <f t="shared" si="67"/>
        <v>0</v>
      </c>
      <c r="P260" s="43"/>
      <c r="Q260" s="43">
        <f>Q258-Q259</f>
        <v>0</v>
      </c>
      <c r="R260" s="43">
        <f t="shared" si="67"/>
        <v>0</v>
      </c>
    </row>
    <row r="261" spans="1:37" ht="13.5" thickBot="1" x14ac:dyDescent="0.25">
      <c r="AI261" s="40" t="s">
        <v>119</v>
      </c>
      <c r="AJ261" s="40" t="s">
        <v>120</v>
      </c>
      <c r="AK261" s="40" t="s">
        <v>121</v>
      </c>
    </row>
    <row r="262" spans="1:37" ht="18" customHeight="1" thickBot="1" x14ac:dyDescent="0.25">
      <c r="U262" s="42"/>
      <c r="AI262" s="213" t="e">
        <f>SUM(AI8:AI257)</f>
        <v>#REF!</v>
      </c>
      <c r="AJ262" s="214">
        <f>SUM(W8:W257)</f>
        <v>-3</v>
      </c>
      <c r="AK262" s="215" t="e">
        <f>SUM(V8:V257)</f>
        <v>#REF!</v>
      </c>
    </row>
    <row r="263" spans="1:37" ht="21" customHeight="1" thickBot="1" x14ac:dyDescent="0.25">
      <c r="AK263" s="216" t="e">
        <f>AI262+AJ262</f>
        <v>#REF!</v>
      </c>
    </row>
  </sheetData>
  <sheetProtection algorithmName="SHA-512" hashValue="RzG7ArhpXrb/OX/IFi/ZAHCpw4ACbR2ntkOZqPhOcGv5Gf9LZ5SiP/HtmI4mizYEWQ2Rs+eFK8D7RpX+csP9+Q==" saltValue="QDWLXQpoFBkLbo93+R//sg==" spinCount="100000" sheet="1" objects="1" scenarios="1"/>
  <mergeCells count="2">
    <mergeCell ref="D4:E4"/>
    <mergeCell ref="R3:T3"/>
  </mergeCells>
  <conditionalFormatting sqref="W8:W257">
    <cfRule type="cellIs" dxfId="7" priority="11" operator="greaterThan">
      <formula>0</formula>
    </cfRule>
  </conditionalFormatting>
  <conditionalFormatting sqref="V8:V257">
    <cfRule type="expression" dxfId="6" priority="8">
      <formula>W8=""</formula>
    </cfRule>
  </conditionalFormatting>
  <conditionalFormatting sqref="Z23:Z24">
    <cfRule type="cellIs" dxfId="5" priority="1" operator="greaterThan">
      <formula>0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>
    <oddHeader>&amp;A</oddHeader>
    <oddFooter>Page &amp;P</oddFooter>
  </headerFooter>
  <ignoredErrors>
    <ignoredError sqref="S8 C8:D8 Y207:Z207" calculatedColumn="1"/>
    <ignoredError sqref="T8:T257" formulaRange="1"/>
  </ignoredErrors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/>
  <dimension ref="A2:M25"/>
  <sheetViews>
    <sheetView topLeftCell="C1" workbookViewId="0">
      <selection activeCell="H5" sqref="H5"/>
    </sheetView>
  </sheetViews>
  <sheetFormatPr baseColWidth="10" defaultRowHeight="18.75" x14ac:dyDescent="0.3"/>
  <cols>
    <col min="1" max="1" width="9.85546875" style="7" customWidth="1"/>
    <col min="2" max="2" width="20.5703125" style="7" hidden="1" customWidth="1"/>
    <col min="3" max="3" width="11.85546875" style="7" customWidth="1"/>
    <col min="4" max="4" width="12.7109375" style="8" customWidth="1"/>
    <col min="5" max="5" width="38.140625" style="7" customWidth="1"/>
    <col min="6" max="6" width="11.42578125" style="7"/>
    <col min="7" max="7" width="2.5703125" style="7" customWidth="1"/>
    <col min="8" max="8" width="36.85546875" style="7" customWidth="1"/>
    <col min="9" max="9" width="11.42578125" style="7"/>
    <col min="10" max="10" width="25.42578125" style="7" customWidth="1"/>
    <col min="11" max="16384" width="11.42578125" style="7"/>
  </cols>
  <sheetData>
    <row r="2" spans="1:13" x14ac:dyDescent="0.3">
      <c r="E2" s="7" t="s">
        <v>106</v>
      </c>
      <c r="G2" s="81"/>
    </row>
    <row r="3" spans="1:13" x14ac:dyDescent="0.3">
      <c r="B3" s="7" t="e">
        <f>VLOOKUP($E$5,Matrice,7,0)</f>
        <v>#REF!</v>
      </c>
      <c r="E3" s="7" t="s">
        <v>107</v>
      </c>
      <c r="G3" s="81"/>
      <c r="I3" s="84" t="s">
        <v>85</v>
      </c>
    </row>
    <row r="4" spans="1:13" ht="19.5" thickBot="1" x14ac:dyDescent="0.35">
      <c r="B4" s="7" t="e">
        <f>VLOOKUP($E$5,Matrice,6,0)</f>
        <v>#REF!</v>
      </c>
      <c r="C4" s="9"/>
      <c r="D4" s="10"/>
      <c r="E4" s="84" t="s">
        <v>84</v>
      </c>
      <c r="G4" s="81"/>
      <c r="I4" s="10" t="s">
        <v>0</v>
      </c>
    </row>
    <row r="5" spans="1:13" ht="20.25" thickTop="1" thickBot="1" x14ac:dyDescent="0.35">
      <c r="D5" s="79" t="e">
        <f>VLOOKUP($E$5,Matrice,4,0)</f>
        <v>#REF!</v>
      </c>
      <c r="E5" s="177" t="s">
        <v>165</v>
      </c>
      <c r="G5" s="81"/>
      <c r="H5" s="83" t="e">
        <f>A11&amp;" "&amp;B11</f>
        <v>#REF!</v>
      </c>
      <c r="I5" s="178">
        <v>200</v>
      </c>
    </row>
    <row r="6" spans="1:13" ht="9.75" customHeight="1" thickTop="1" x14ac:dyDescent="0.3">
      <c r="G6" s="81"/>
      <c r="H6" s="8"/>
    </row>
    <row r="7" spans="1:13" x14ac:dyDescent="0.3">
      <c r="E7" s="7" t="e">
        <f>VLOOKUP($E$5,Matrice,5,0)</f>
        <v>#REF!</v>
      </c>
      <c r="G7" s="81"/>
      <c r="H7" s="8" t="e">
        <f>VLOOKUP($I$5,Basededonnées2,2,0)</f>
        <v>#REF!</v>
      </c>
      <c r="M7" s="84" t="s">
        <v>162</v>
      </c>
    </row>
    <row r="8" spans="1:13" ht="9.75" customHeight="1" x14ac:dyDescent="0.3">
      <c r="G8" s="81"/>
      <c r="H8" s="8"/>
    </row>
    <row r="9" spans="1:13" x14ac:dyDescent="0.3">
      <c r="E9" s="7" t="e">
        <f>B4&amp;" "&amp;B3</f>
        <v>#REF!</v>
      </c>
      <c r="G9" s="81"/>
      <c r="H9" s="8" t="e">
        <f>VLOOKUP($I$5,Basededonnées2,4,0)</f>
        <v>#REF!</v>
      </c>
      <c r="I9" s="76" t="e">
        <f>VLOOKUP($I$5,Basededonnées2,3,0)</f>
        <v>#REF!</v>
      </c>
    </row>
    <row r="10" spans="1:13" ht="7.5" customHeight="1" x14ac:dyDescent="0.3">
      <c r="G10" s="81"/>
    </row>
    <row r="11" spans="1:13" x14ac:dyDescent="0.3">
      <c r="A11" s="7" t="e">
        <f>VLOOKUP($I$5,Versements,2,0)</f>
        <v>#REF!</v>
      </c>
      <c r="B11" s="7" t="e">
        <f>VLOOKUP($I$5,Versements,3,0)</f>
        <v>#REF!</v>
      </c>
      <c r="D11" s="8" t="s">
        <v>3</v>
      </c>
      <c r="E11" s="13" t="e">
        <f>VLOOKUP($E$5,Matrice,8,0)</f>
        <v>#REF!</v>
      </c>
      <c r="G11" s="81"/>
      <c r="I11" s="7" t="s">
        <v>86</v>
      </c>
      <c r="J11" s="13" t="e">
        <f>VLOOKUP($I$5,Basededonnées2,5,0)</f>
        <v>#REF!</v>
      </c>
    </row>
    <row r="12" spans="1:13" x14ac:dyDescent="0.3">
      <c r="G12" s="81"/>
    </row>
    <row r="13" spans="1:13" x14ac:dyDescent="0.3">
      <c r="D13" s="8" t="s">
        <v>81</v>
      </c>
      <c r="E13" s="67" t="e">
        <f>VLOOKUP($E$5,Matrice,11,0)</f>
        <v>#REF!</v>
      </c>
      <c r="G13" s="81"/>
      <c r="I13" s="7" t="s">
        <v>82</v>
      </c>
      <c r="J13" s="67" t="e">
        <f>VLOOKUP($I$5,Basededonnées2,8,0)</f>
        <v>#REF!</v>
      </c>
    </row>
    <row r="14" spans="1:13" x14ac:dyDescent="0.3">
      <c r="G14" s="81"/>
    </row>
    <row r="15" spans="1:13" x14ac:dyDescent="0.3">
      <c r="D15" s="8" t="s">
        <v>83</v>
      </c>
      <c r="E15" s="76" t="e">
        <f>VLOOKUP($E$5,Matrice,12,0)&amp;" ans"</f>
        <v>#REF!</v>
      </c>
      <c r="G15" s="81"/>
      <c r="I15" s="7" t="s">
        <v>87</v>
      </c>
      <c r="J15" s="7" t="e">
        <f>VLOOKUP($I$5,Basededonnées2,9,0)&amp;" ans"</f>
        <v>#REF!</v>
      </c>
    </row>
    <row r="16" spans="1:13" x14ac:dyDescent="0.3">
      <c r="G16" s="81"/>
    </row>
    <row r="17" spans="3:10" x14ac:dyDescent="0.3">
      <c r="D17" s="8" t="s">
        <v>98</v>
      </c>
      <c r="E17" s="7" t="e">
        <f>VLOOKUP($E$5,Matrice,10,0)</f>
        <v>#REF!</v>
      </c>
      <c r="G17" s="82"/>
      <c r="I17" s="7" t="s">
        <v>88</v>
      </c>
      <c r="J17" s="7" t="e">
        <f>VLOOKUP($I$5,Basededonnées2,7,0)</f>
        <v>#REF!</v>
      </c>
    </row>
    <row r="18" spans="3:10" x14ac:dyDescent="0.3">
      <c r="G18" s="81"/>
    </row>
    <row r="19" spans="3:10" x14ac:dyDescent="0.3">
      <c r="C19" s="8" t="s">
        <v>97</v>
      </c>
      <c r="E19" s="108" t="e">
        <f>VLOOKUP(E5,Matrice,15,0)</f>
        <v>#REF!</v>
      </c>
      <c r="G19" s="81"/>
      <c r="H19" s="107" t="s">
        <v>95</v>
      </c>
      <c r="I19" s="7" t="s">
        <v>96</v>
      </c>
      <c r="J19" s="108" t="e">
        <f>VLOOKUP($I$5,Basededonnées2,12,0)</f>
        <v>#REF!</v>
      </c>
    </row>
    <row r="20" spans="3:10" x14ac:dyDescent="0.3">
      <c r="G20" s="81"/>
    </row>
    <row r="21" spans="3:10" x14ac:dyDescent="0.3">
      <c r="G21" s="81"/>
    </row>
    <row r="22" spans="3:10" x14ac:dyDescent="0.3">
      <c r="G22" s="81"/>
    </row>
    <row r="23" spans="3:10" x14ac:dyDescent="0.3">
      <c r="G23" s="81"/>
    </row>
    <row r="24" spans="3:10" x14ac:dyDescent="0.3">
      <c r="G24" s="81"/>
    </row>
    <row r="25" spans="3:10" x14ac:dyDescent="0.3">
      <c r="G25" s="81"/>
    </row>
  </sheetData>
  <sheetProtection selectLockedCells="1"/>
  <dataConsolidate/>
  <dataValidations count="1">
    <dataValidation type="list" allowBlank="1" showInputMessage="1" showErrorMessage="1" sqref="E5" xr:uid="{00000000-0002-0000-0500-000000000000}">
      <formula1>Nomsetprénoms</formula1>
    </dataValidation>
  </dataValidations>
  <pageMargins left="0.7" right="0.7" top="0.75" bottom="0.75" header="0.3" footer="0.3"/>
  <pageSetup orientation="portrait" horizontalDpi="360" verticalDpi="360" r:id="rId1"/>
  <drawing r:id="rId2"/>
  <legacyDrawing r:id="rId3"/>
  <controls>
    <mc:AlternateContent xmlns:mc="http://schemas.openxmlformats.org/markup-compatibility/2006">
      <mc:Choice Requires="x14">
        <control shapeId="16386" r:id="rId4" name="CommandButton1">
          <controlPr autoLine="0" r:id="rId5">
            <anchor moveWithCells="1">
              <from>
                <xdr:col>9</xdr:col>
                <xdr:colOff>1666875</xdr:colOff>
                <xdr:row>4</xdr:row>
                <xdr:rowOff>0</xdr:rowOff>
              </from>
              <to>
                <xdr:col>11</xdr:col>
                <xdr:colOff>123825</xdr:colOff>
                <xdr:row>5</xdr:row>
                <xdr:rowOff>47625</xdr:rowOff>
              </to>
            </anchor>
          </controlPr>
        </control>
      </mc:Choice>
      <mc:Fallback>
        <control shapeId="16386" r:id="rId4" name="CommandButton1"/>
      </mc:Fallback>
    </mc:AlternateContent>
    <mc:AlternateContent xmlns:mc="http://schemas.openxmlformats.org/markup-compatibility/2006">
      <mc:Choice Requires="x14">
        <control shapeId="16388" r:id="rId6" name="Button 4">
          <controlPr defaultSize="0" print="0" autoFill="0" autoPict="0" macro="[0]!Bouton4_Clic">
            <anchor moveWithCells="1">
              <from>
                <xdr:col>10</xdr:col>
                <xdr:colOff>9525</xdr:colOff>
                <xdr:row>6</xdr:row>
                <xdr:rowOff>57150</xdr:rowOff>
              </from>
              <to>
                <xdr:col>11</xdr:col>
                <xdr:colOff>85725</xdr:colOff>
                <xdr:row>7</xdr:row>
                <xdr:rowOff>104775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500-000001000000}">
          <x14:formula1>
            <xm:f>versements!E8:E256</xm:f>
          </x14:formula1>
          <xm:sqref>I5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A1:N17"/>
  <sheetViews>
    <sheetView topLeftCell="C1" workbookViewId="0">
      <selection activeCell="I15" sqref="I15:L17"/>
    </sheetView>
  </sheetViews>
  <sheetFormatPr baseColWidth="10" defaultRowHeight="15.75" x14ac:dyDescent="0.25"/>
  <cols>
    <col min="1" max="1" width="13.28515625" style="162" hidden="1" customWidth="1"/>
    <col min="2" max="2" width="20.7109375" style="162" hidden="1" customWidth="1"/>
    <col min="3" max="3" width="26" style="179" customWidth="1"/>
    <col min="4" max="4" width="5.140625" style="162" customWidth="1"/>
    <col min="5" max="5" width="8.7109375" style="162" bestFit="1" customWidth="1"/>
    <col min="6" max="6" width="11.42578125" style="162"/>
    <col min="7" max="7" width="13.85546875" style="162" customWidth="1"/>
    <col min="8" max="16384" width="11.42578125" style="162"/>
  </cols>
  <sheetData>
    <row r="1" spans="1:14" x14ac:dyDescent="0.25">
      <c r="D1" s="180">
        <f>SUM(A1+B1)</f>
        <v>0</v>
      </c>
      <c r="E1" s="162">
        <v>1</v>
      </c>
    </row>
    <row r="4" spans="1:14" ht="16.5" thickBot="1" x14ac:dyDescent="0.3">
      <c r="H4" s="183" t="s">
        <v>103</v>
      </c>
      <c r="I4" s="183" t="s">
        <v>103</v>
      </c>
      <c r="J4" s="183" t="s">
        <v>103</v>
      </c>
      <c r="K4" s="183" t="s">
        <v>103</v>
      </c>
      <c r="L4" s="183" t="s">
        <v>103</v>
      </c>
      <c r="M4" s="183" t="s">
        <v>103</v>
      </c>
      <c r="N4" s="183" t="s">
        <v>103</v>
      </c>
    </row>
    <row r="5" spans="1:14" ht="16.5" thickBot="1" x14ac:dyDescent="0.3">
      <c r="E5" s="162" t="s">
        <v>101</v>
      </c>
      <c r="F5" s="180" t="s">
        <v>102</v>
      </c>
      <c r="G5" s="180"/>
      <c r="H5" s="184">
        <v>100</v>
      </c>
      <c r="I5" s="184">
        <v>50</v>
      </c>
      <c r="J5" s="184">
        <v>20</v>
      </c>
      <c r="K5" s="184">
        <v>10</v>
      </c>
      <c r="L5" s="184">
        <v>5</v>
      </c>
      <c r="M5" s="184">
        <v>2</v>
      </c>
      <c r="N5" s="184">
        <v>1</v>
      </c>
    </row>
    <row r="6" spans="1:14" ht="20.25" thickTop="1" thickBot="1" x14ac:dyDescent="0.35">
      <c r="A6" s="162" t="e">
        <f>VLOOKUP($E$6,Versements,3,0)</f>
        <v>#REF!</v>
      </c>
      <c r="B6" s="162" t="e">
        <f>VLOOKUP($E$6,Versements,2,0)</f>
        <v>#REF!</v>
      </c>
      <c r="C6" s="182" t="e">
        <f>A6&amp;"  "&amp;B6</f>
        <v>#REF!</v>
      </c>
      <c r="E6" s="181">
        <v>200</v>
      </c>
      <c r="F6" s="189" t="e">
        <f>VLOOKUP($E$6,Remboursement,8,0)</f>
        <v>#REF!</v>
      </c>
      <c r="G6" s="180" t="e">
        <f>IF(AND(I6=0,H6=0,J6=0,K6=0),"Chèque","")</f>
        <v>#REF!</v>
      </c>
      <c r="H6" s="185" t="e">
        <f>VLOOKUP($E$6,Remboursement,14,0)</f>
        <v>#REF!</v>
      </c>
      <c r="I6" s="185" t="e">
        <f>VLOOKUP($E$6,Remboursement,15,0)</f>
        <v>#REF!</v>
      </c>
      <c r="J6" s="185" t="e">
        <f>VLOOKUP($E$6,Remboursement,16,0)</f>
        <v>#REF!</v>
      </c>
      <c r="K6" s="185" t="e">
        <f>VLOOKUP($E$6,Remboursement,17,0)</f>
        <v>#REF!</v>
      </c>
      <c r="L6" s="185" t="e">
        <f>VLOOKUP($E$6,Remboursement,18,0)</f>
        <v>#REF!</v>
      </c>
      <c r="M6" s="185" t="e">
        <f>VLOOKUP($E$6,Remboursement,19,0)</f>
        <v>#REF!</v>
      </c>
      <c r="N6" s="185" t="e">
        <f>VLOOKUP($E$6,Remboursement,20,0)</f>
        <v>#REF!</v>
      </c>
    </row>
    <row r="7" spans="1:14" ht="16.5" thickTop="1" x14ac:dyDescent="0.25"/>
    <row r="15" spans="1:14" x14ac:dyDescent="0.25">
      <c r="I15" s="162" t="s">
        <v>156</v>
      </c>
    </row>
    <row r="16" spans="1:14" x14ac:dyDescent="0.25">
      <c r="I16" s="162" t="s">
        <v>157</v>
      </c>
    </row>
    <row r="17" spans="9:9" x14ac:dyDescent="0.25">
      <c r="I17" s="162" t="s">
        <v>158</v>
      </c>
    </row>
  </sheetData>
  <conditionalFormatting sqref="H6:N6">
    <cfRule type="cellIs" dxfId="4" priority="7" operator="greaterThan">
      <formula>0</formula>
    </cfRule>
  </conditionalFormatting>
  <conditionalFormatting sqref="H5:N5">
    <cfRule type="expression" dxfId="3" priority="5">
      <formula>H6&gt;0</formula>
    </cfRule>
  </conditionalFormatting>
  <conditionalFormatting sqref="G6">
    <cfRule type="cellIs" dxfId="2" priority="1" operator="equal">
      <formula>"chèque"</formula>
    </cfRule>
    <cfRule type="expression" dxfId="1" priority="4">
      <formula>AND($F$6&gt;1,$H$6=0,$I$6=0,$J$6=0)</formula>
    </cfRule>
  </conditionalFormatting>
  <pageMargins left="0.7" right="0.7" top="0.75" bottom="0.75" header="0.3" footer="0.3"/>
  <pageSetup paperSize="9" orientation="portrait" r:id="rId1"/>
  <ignoredErrors>
    <ignoredError sqref="G6" formula="1"/>
  </ignoredErrors>
  <drawing r:id="rId2"/>
  <legacyDrawing r:id="rId3"/>
  <controls>
    <mc:AlternateContent xmlns:mc="http://schemas.openxmlformats.org/markup-compatibility/2006">
      <mc:Choice Requires="x14">
        <control shapeId="2051" r:id="rId4" name="ToggleButton2">
          <controlPr autoLine="0" r:id="rId5">
            <anchor moveWithCells="1">
              <from>
                <xdr:col>3</xdr:col>
                <xdr:colOff>114300</xdr:colOff>
                <xdr:row>11</xdr:row>
                <xdr:rowOff>161925</xdr:rowOff>
              </from>
              <to>
                <xdr:col>5</xdr:col>
                <xdr:colOff>161925</xdr:colOff>
                <xdr:row>14</xdr:row>
                <xdr:rowOff>66675</xdr:rowOff>
              </to>
            </anchor>
          </controlPr>
        </control>
      </mc:Choice>
      <mc:Fallback>
        <control shapeId="2051" r:id="rId4" name="ToggleButton2"/>
      </mc:Fallback>
    </mc:AlternateContent>
    <mc:AlternateContent xmlns:mc="http://schemas.openxmlformats.org/markup-compatibility/2006">
      <mc:Choice Requires="x14">
        <control shapeId="2049" r:id="rId6" name="ToggleButton1">
          <controlPr autoLine="0" r:id="rId7">
            <anchor moveWithCells="1">
              <from>
                <xdr:col>3</xdr:col>
                <xdr:colOff>123825</xdr:colOff>
                <xdr:row>9</xdr:row>
                <xdr:rowOff>28575</xdr:rowOff>
              </from>
              <to>
                <xdr:col>5</xdr:col>
                <xdr:colOff>171450</xdr:colOff>
                <xdr:row>11</xdr:row>
                <xdr:rowOff>133350</xdr:rowOff>
              </to>
            </anchor>
          </controlPr>
        </control>
      </mc:Choice>
      <mc:Fallback>
        <control shapeId="2049" r:id="rId6" name="ToggleButton1"/>
      </mc:Fallback>
    </mc:AlternateContent>
  </control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2:I25"/>
  <sheetViews>
    <sheetView showZeros="0" workbookViewId="0">
      <selection activeCell="F16" sqref="F16"/>
    </sheetView>
  </sheetViews>
  <sheetFormatPr baseColWidth="10" defaultRowHeight="12.75" x14ac:dyDescent="0.2"/>
  <cols>
    <col min="1" max="16384" width="11.42578125" style="64"/>
  </cols>
  <sheetData>
    <row r="2" spans="1:9" s="63" customFormat="1" ht="22.5" x14ac:dyDescent="0.25">
      <c r="A2" s="63">
        <v>2</v>
      </c>
      <c r="C2" s="111" t="s">
        <v>49</v>
      </c>
      <c r="D2" s="111" t="s">
        <v>50</v>
      </c>
      <c r="E2" s="111" t="s">
        <v>51</v>
      </c>
      <c r="F2" s="111" t="s">
        <v>52</v>
      </c>
    </row>
    <row r="3" spans="1:9" x14ac:dyDescent="0.2">
      <c r="A3" s="64">
        <v>3</v>
      </c>
      <c r="B3" s="64" t="s">
        <v>53</v>
      </c>
      <c r="C3" s="112">
        <f>versements!F5</f>
        <v>12372</v>
      </c>
      <c r="D3" s="190">
        <f>IF(versements!F4&gt;200,"",versements!F4)</f>
        <v>19</v>
      </c>
      <c r="E3" s="114">
        <f>IF(D3="","",$A$2*D3)</f>
        <v>38</v>
      </c>
      <c r="F3" s="114">
        <f>IF(C3=0,"",C3-E3)</f>
        <v>12334</v>
      </c>
      <c r="G3" s="96"/>
      <c r="H3" s="97"/>
    </row>
    <row r="4" spans="1:9" x14ac:dyDescent="0.2">
      <c r="B4" s="64" t="s">
        <v>54</v>
      </c>
      <c r="C4" s="112">
        <f>versements!G5</f>
        <v>12711</v>
      </c>
      <c r="D4" s="190">
        <f>IF(versements!G4&gt;200,"",versements!G4)</f>
        <v>11</v>
      </c>
      <c r="E4" s="114">
        <f t="shared" ref="E4:E14" si="0">IF(D4="","",$A$2*D4)</f>
        <v>22</v>
      </c>
      <c r="F4" s="114">
        <f t="shared" ref="F4:F14" si="1">IF(C4=0,"",C4-E4)</f>
        <v>12689</v>
      </c>
    </row>
    <row r="5" spans="1:9" x14ac:dyDescent="0.2">
      <c r="B5" s="64" t="s">
        <v>55</v>
      </c>
      <c r="C5" s="112">
        <f>versements!H5</f>
        <v>12562</v>
      </c>
      <c r="D5" s="190">
        <f>IF(versements!H4&gt;200,"",versements!H4)</f>
        <v>5</v>
      </c>
      <c r="E5" s="114">
        <f t="shared" si="0"/>
        <v>10</v>
      </c>
      <c r="F5" s="114">
        <f t="shared" si="1"/>
        <v>12552</v>
      </c>
    </row>
    <row r="6" spans="1:9" x14ac:dyDescent="0.2">
      <c r="B6" s="64" t="s">
        <v>56</v>
      </c>
      <c r="C6" s="112">
        <f>versements!I5</f>
        <v>0</v>
      </c>
      <c r="D6" s="190" t="str">
        <f>IF(versements!I4&gt;200,"",versements!I4)</f>
        <v/>
      </c>
      <c r="E6" s="114" t="str">
        <f t="shared" si="0"/>
        <v/>
      </c>
      <c r="F6" s="114" t="str">
        <f t="shared" si="1"/>
        <v/>
      </c>
    </row>
    <row r="7" spans="1:9" x14ac:dyDescent="0.2">
      <c r="B7" s="64" t="s">
        <v>57</v>
      </c>
      <c r="C7" s="112">
        <f>versements!J5</f>
        <v>0</v>
      </c>
      <c r="D7" s="190" t="str">
        <f>IF(versements!J4&gt;200,"",versements!J4)</f>
        <v/>
      </c>
      <c r="E7" s="114" t="str">
        <f t="shared" si="0"/>
        <v/>
      </c>
      <c r="F7" s="114" t="str">
        <f t="shared" si="1"/>
        <v/>
      </c>
    </row>
    <row r="8" spans="1:9" x14ac:dyDescent="0.2">
      <c r="B8" s="64" t="s">
        <v>58</v>
      </c>
      <c r="C8" s="112">
        <f>versements!K5</f>
        <v>0</v>
      </c>
      <c r="D8" s="190" t="str">
        <f>IF(versements!K4&gt;200,"",versements!K4)</f>
        <v/>
      </c>
      <c r="E8" s="114" t="str">
        <f t="shared" si="0"/>
        <v/>
      </c>
      <c r="F8" s="114" t="str">
        <f t="shared" si="1"/>
        <v/>
      </c>
    </row>
    <row r="9" spans="1:9" x14ac:dyDescent="0.2">
      <c r="B9" s="64" t="s">
        <v>59</v>
      </c>
      <c r="C9" s="112">
        <f>versements!L5</f>
        <v>0</v>
      </c>
      <c r="D9" s="190" t="str">
        <f>IF(versements!L4&gt;200,"",versements!L4)</f>
        <v/>
      </c>
      <c r="E9" s="114" t="str">
        <f t="shared" si="0"/>
        <v/>
      </c>
      <c r="F9" s="114" t="str">
        <f t="shared" si="1"/>
        <v/>
      </c>
    </row>
    <row r="10" spans="1:9" x14ac:dyDescent="0.2">
      <c r="B10" s="64" t="s">
        <v>60</v>
      </c>
      <c r="C10" s="112">
        <f>versements!M5</f>
        <v>0</v>
      </c>
      <c r="D10" s="190" t="str">
        <f>IF(versements!M4&gt;200,"",versements!M4)</f>
        <v/>
      </c>
      <c r="E10" s="114" t="str">
        <f t="shared" si="0"/>
        <v/>
      </c>
      <c r="F10" s="114" t="str">
        <f t="shared" si="1"/>
        <v/>
      </c>
    </row>
    <row r="11" spans="1:9" x14ac:dyDescent="0.2">
      <c r="B11" s="64" t="s">
        <v>61</v>
      </c>
      <c r="C11" s="112">
        <f>versements!N5</f>
        <v>0</v>
      </c>
      <c r="D11" s="190" t="str">
        <f>IF(versements!N4&gt;200,"",versements!N4)</f>
        <v/>
      </c>
      <c r="E11" s="114" t="str">
        <f t="shared" si="0"/>
        <v/>
      </c>
      <c r="F11" s="114" t="str">
        <f t="shared" si="1"/>
        <v/>
      </c>
      <c r="I11" s="95"/>
    </row>
    <row r="12" spans="1:9" x14ac:dyDescent="0.2">
      <c r="B12" s="64" t="s">
        <v>62</v>
      </c>
      <c r="C12" s="112">
        <f>versements!O5</f>
        <v>0</v>
      </c>
      <c r="D12" s="190" t="str">
        <f>IF(versements!O4&gt;200,"",versements!O4)</f>
        <v/>
      </c>
      <c r="E12" s="114" t="str">
        <f t="shared" si="0"/>
        <v/>
      </c>
      <c r="F12" s="114" t="str">
        <f t="shared" si="1"/>
        <v/>
      </c>
    </row>
    <row r="13" spans="1:9" x14ac:dyDescent="0.2">
      <c r="B13" s="64" t="s">
        <v>63</v>
      </c>
      <c r="C13" s="112">
        <f>versements!P5</f>
        <v>0</v>
      </c>
      <c r="D13" s="190" t="str">
        <f>IF(versements!P4&gt;200,"",versements!P4)</f>
        <v/>
      </c>
      <c r="E13" s="114" t="str">
        <f t="shared" si="0"/>
        <v/>
      </c>
      <c r="F13" s="114" t="str">
        <f t="shared" si="1"/>
        <v/>
      </c>
    </row>
    <row r="14" spans="1:9" x14ac:dyDescent="0.2">
      <c r="B14" s="64" t="s">
        <v>64</v>
      </c>
      <c r="C14" s="112">
        <f>versements!Q5</f>
        <v>0</v>
      </c>
      <c r="D14" s="190" t="str">
        <f>IF(versements!Q4&gt;200,"",versements!Q4)</f>
        <v/>
      </c>
      <c r="E14" s="114" t="str">
        <f t="shared" si="0"/>
        <v/>
      </c>
      <c r="F14" s="114" t="str">
        <f t="shared" si="1"/>
        <v/>
      </c>
    </row>
    <row r="15" spans="1:9" x14ac:dyDescent="0.2">
      <c r="B15" s="192" t="s">
        <v>117</v>
      </c>
      <c r="C15" s="112"/>
      <c r="D15" s="115"/>
      <c r="E15" s="114"/>
      <c r="F15" s="114"/>
    </row>
    <row r="16" spans="1:9" x14ac:dyDescent="0.2">
      <c r="C16" s="113">
        <f>SUM(C3:C15)</f>
        <v>37645</v>
      </c>
      <c r="D16" s="114">
        <f>SUM(D3:D15)</f>
        <v>35</v>
      </c>
      <c r="E16" s="113">
        <f>SUM(E3:E15)</f>
        <v>70</v>
      </c>
      <c r="F16" s="116">
        <f>C16-E16</f>
        <v>37575</v>
      </c>
    </row>
    <row r="17" spans="1:7" x14ac:dyDescent="0.2">
      <c r="F17" s="64">
        <f>SUM(F3:F15)</f>
        <v>37575</v>
      </c>
    </row>
    <row r="19" spans="1:7" x14ac:dyDescent="0.2">
      <c r="C19" s="66"/>
    </row>
    <row r="21" spans="1:7" x14ac:dyDescent="0.2">
      <c r="A21" s="65"/>
      <c r="B21" s="65"/>
      <c r="C21" s="99"/>
      <c r="D21" s="66"/>
      <c r="E21" s="100"/>
      <c r="F21" s="98"/>
      <c r="G21" s="66"/>
    </row>
    <row r="23" spans="1:7" x14ac:dyDescent="0.2">
      <c r="A23" s="65"/>
      <c r="B23" s="65"/>
      <c r="C23" s="99"/>
      <c r="F23" s="66"/>
      <c r="G23" s="66"/>
    </row>
    <row r="25" spans="1:7" x14ac:dyDescent="0.2">
      <c r="F25" s="64">
        <f>C25-E25</f>
        <v>0</v>
      </c>
    </row>
  </sheetData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>
    <oddHeader>&amp;A</oddHeader>
    <oddFooter>Page &amp;P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0"/>
  <dimension ref="A1:J257"/>
  <sheetViews>
    <sheetView workbookViewId="0">
      <selection activeCell="M53" sqref="M47:M53"/>
    </sheetView>
  </sheetViews>
  <sheetFormatPr baseColWidth="10" defaultRowHeight="15" x14ac:dyDescent="0.25"/>
  <cols>
    <col min="1" max="1" width="9.7109375" customWidth="1"/>
    <col min="2" max="2" width="18.140625" bestFit="1" customWidth="1"/>
    <col min="3" max="3" width="19.28515625" bestFit="1" customWidth="1"/>
    <col min="5" max="5" width="24.140625" customWidth="1"/>
    <col min="6" max="6" width="7.7109375" customWidth="1"/>
    <col min="7" max="7" width="11.42578125" hidden="1" customWidth="1"/>
    <col min="10" max="10" width="13.5703125" customWidth="1"/>
  </cols>
  <sheetData>
    <row r="1" spans="1:10" ht="16.5" thickBot="1" x14ac:dyDescent="0.3">
      <c r="A1" s="219" t="s">
        <v>122</v>
      </c>
      <c r="B1" s="220" t="s">
        <v>124</v>
      </c>
      <c r="C1" s="220" t="s">
        <v>45</v>
      </c>
      <c r="D1" s="220" t="s">
        <v>123</v>
      </c>
      <c r="E1" s="221" t="s">
        <v>127</v>
      </c>
      <c r="F1" s="14" t="s">
        <v>12</v>
      </c>
      <c r="G1" s="217" t="s">
        <v>125</v>
      </c>
    </row>
    <row r="2" spans="1:10" x14ac:dyDescent="0.25">
      <c r="A2" s="167">
        <v>1</v>
      </c>
      <c r="B2" t="e">
        <f>#REF!</f>
        <v>#REF!</v>
      </c>
      <c r="C2" t="e">
        <f>#REF!</f>
        <v>#REF!</v>
      </c>
      <c r="D2" t="e">
        <f>versements!V8</f>
        <v>#REF!</v>
      </c>
      <c r="G2">
        <f>versements!W8</f>
        <v>-3</v>
      </c>
    </row>
    <row r="3" spans="1:10" hidden="1" x14ac:dyDescent="0.25">
      <c r="A3" s="167">
        <v>2</v>
      </c>
      <c r="B3" t="e">
        <f>#REF!</f>
        <v>#REF!</v>
      </c>
      <c r="C3" t="e">
        <f>#REF!</f>
        <v>#REF!</v>
      </c>
      <c r="D3" t="e">
        <f>versements!V9</f>
        <v>#REF!</v>
      </c>
      <c r="G3">
        <f>versements!W9</f>
        <v>0</v>
      </c>
    </row>
    <row r="4" spans="1:10" hidden="1" x14ac:dyDescent="0.25">
      <c r="A4" s="167">
        <v>3</v>
      </c>
      <c r="B4" t="e">
        <f>#REF!</f>
        <v>#REF!</v>
      </c>
      <c r="C4" t="e">
        <f>#REF!</f>
        <v>#REF!</v>
      </c>
      <c r="D4" t="e">
        <f>versements!V10</f>
        <v>#REF!</v>
      </c>
      <c r="G4">
        <f>versements!W10</f>
        <v>0</v>
      </c>
    </row>
    <row r="5" spans="1:10" hidden="1" x14ac:dyDescent="0.25">
      <c r="A5" s="167">
        <v>4</v>
      </c>
      <c r="B5" t="e">
        <f>#REF!</f>
        <v>#REF!</v>
      </c>
      <c r="C5" t="e">
        <f>#REF!</f>
        <v>#REF!</v>
      </c>
      <c r="D5" t="e">
        <f>versements!V11</f>
        <v>#REF!</v>
      </c>
      <c r="G5">
        <f>versements!W11</f>
        <v>0</v>
      </c>
    </row>
    <row r="6" spans="1:10" hidden="1" x14ac:dyDescent="0.25">
      <c r="A6" s="167">
        <v>5</v>
      </c>
      <c r="B6" t="e">
        <f>#REF!</f>
        <v>#REF!</v>
      </c>
      <c r="C6" t="e">
        <f>#REF!</f>
        <v>#REF!</v>
      </c>
      <c r="D6" t="e">
        <f>versements!V12</f>
        <v>#REF!</v>
      </c>
      <c r="G6">
        <f>versements!W12</f>
        <v>0</v>
      </c>
    </row>
    <row r="7" spans="1:10" hidden="1" x14ac:dyDescent="0.25">
      <c r="A7" s="167">
        <v>6</v>
      </c>
      <c r="B7" t="e">
        <f>#REF!</f>
        <v>#REF!</v>
      </c>
      <c r="C7" t="e">
        <f>#REF!</f>
        <v>#REF!</v>
      </c>
      <c r="D7" t="e">
        <f>versements!V13</f>
        <v>#REF!</v>
      </c>
      <c r="G7">
        <f>versements!W13</f>
        <v>0</v>
      </c>
    </row>
    <row r="8" spans="1:10" hidden="1" x14ac:dyDescent="0.25">
      <c r="A8" s="167">
        <v>7</v>
      </c>
      <c r="B8" t="e">
        <f>#REF!</f>
        <v>#REF!</v>
      </c>
      <c r="C8" t="e">
        <f>#REF!</f>
        <v>#REF!</v>
      </c>
      <c r="D8" t="e">
        <f>versements!V14</f>
        <v>#REF!</v>
      </c>
      <c r="G8">
        <f>versements!W14</f>
        <v>0</v>
      </c>
    </row>
    <row r="9" spans="1:10" x14ac:dyDescent="0.25">
      <c r="A9" s="222">
        <v>8</v>
      </c>
      <c r="B9" s="223" t="e">
        <f>#REF!</f>
        <v>#REF!</v>
      </c>
      <c r="C9" s="223" t="e">
        <f>#REF!</f>
        <v>#REF!</v>
      </c>
      <c r="D9" s="223" t="e">
        <f>versements!V15</f>
        <v>#REF!</v>
      </c>
      <c r="E9" s="224"/>
      <c r="G9">
        <f>versements!W15</f>
        <v>0</v>
      </c>
    </row>
    <row r="10" spans="1:10" hidden="1" x14ac:dyDescent="0.25">
      <c r="A10" s="167">
        <v>9</v>
      </c>
      <c r="B10" t="e">
        <f>#REF!</f>
        <v>#REF!</v>
      </c>
      <c r="C10" t="e">
        <f>#REF!</f>
        <v>#REF!</v>
      </c>
      <c r="D10" t="e">
        <f>versements!V16</f>
        <v>#REF!</v>
      </c>
      <c r="G10">
        <f>versements!W16</f>
        <v>0</v>
      </c>
    </row>
    <row r="11" spans="1:10" x14ac:dyDescent="0.25">
      <c r="A11" s="222">
        <v>10</v>
      </c>
      <c r="B11" s="223" t="e">
        <f>#REF!</f>
        <v>#REF!</v>
      </c>
      <c r="C11" s="223" t="e">
        <f>#REF!</f>
        <v>#REF!</v>
      </c>
      <c r="D11" s="223" t="e">
        <f>versements!V17</f>
        <v>#REF!</v>
      </c>
      <c r="E11" s="224"/>
      <c r="G11">
        <f>versements!W17</f>
        <v>0</v>
      </c>
      <c r="I11" t="s">
        <v>126</v>
      </c>
      <c r="J11" s="167" t="s">
        <v>128</v>
      </c>
    </row>
    <row r="12" spans="1:10" x14ac:dyDescent="0.25">
      <c r="A12" s="167">
        <v>11</v>
      </c>
      <c r="B12" t="e">
        <f>#REF!</f>
        <v>#REF!</v>
      </c>
      <c r="C12" t="e">
        <f>#REF!</f>
        <v>#REF!</v>
      </c>
      <c r="D12" t="e">
        <f>versements!V18</f>
        <v>#REF!</v>
      </c>
      <c r="G12">
        <f>versements!W18</f>
        <v>0</v>
      </c>
      <c r="I12" s="239">
        <f>versements!W4</f>
        <v>249</v>
      </c>
      <c r="J12" s="239">
        <f>versements!V5-versements!W5</f>
        <v>0</v>
      </c>
    </row>
    <row r="13" spans="1:10" x14ac:dyDescent="0.25">
      <c r="A13" s="167">
        <v>12</v>
      </c>
      <c r="B13" t="e">
        <f>#REF!</f>
        <v>#REF!</v>
      </c>
      <c r="C13" t="e">
        <f>#REF!</f>
        <v>#REF!</v>
      </c>
      <c r="D13" t="e">
        <f>versements!V19</f>
        <v>#REF!</v>
      </c>
      <c r="G13">
        <f>versements!W19</f>
        <v>0</v>
      </c>
    </row>
    <row r="14" spans="1:10" ht="15.75" hidden="1" x14ac:dyDescent="0.25">
      <c r="A14" s="222">
        <v>13</v>
      </c>
      <c r="B14" s="223" t="e">
        <f>#REF!</f>
        <v>#REF!</v>
      </c>
      <c r="C14" s="223" t="e">
        <f>#REF!</f>
        <v>#REF!</v>
      </c>
      <c r="D14" s="223" t="e">
        <f>versements!V20</f>
        <v>#REF!</v>
      </c>
      <c r="E14" s="224"/>
      <c r="G14">
        <f>versements!W20</f>
        <v>0</v>
      </c>
      <c r="I14" s="14">
        <f>COUNTIF(G2:G257,"=0")</f>
        <v>249</v>
      </c>
      <c r="J14" s="218" t="e">
        <f>SUMIF(G2:G252,0,D2:D252)</f>
        <v>#REF!</v>
      </c>
    </row>
    <row r="15" spans="1:10" hidden="1" x14ac:dyDescent="0.25">
      <c r="A15" s="167">
        <v>14</v>
      </c>
      <c r="B15" t="e">
        <f>#REF!</f>
        <v>#REF!</v>
      </c>
      <c r="C15" t="e">
        <f>#REF!</f>
        <v>#REF!</v>
      </c>
      <c r="D15" t="e">
        <f>versements!V21</f>
        <v>#REF!</v>
      </c>
      <c r="G15">
        <f>versements!W21</f>
        <v>0</v>
      </c>
    </row>
    <row r="16" spans="1:10" hidden="1" x14ac:dyDescent="0.25">
      <c r="A16" s="167">
        <v>15</v>
      </c>
      <c r="B16" t="e">
        <f>#REF!</f>
        <v>#REF!</v>
      </c>
      <c r="C16" t="e">
        <f>#REF!</f>
        <v>#REF!</v>
      </c>
      <c r="D16" t="e">
        <f>versements!V22</f>
        <v>#REF!</v>
      </c>
      <c r="G16">
        <f>versements!W22</f>
        <v>0</v>
      </c>
    </row>
    <row r="17" spans="1:7" hidden="1" x14ac:dyDescent="0.25">
      <c r="A17" s="167">
        <v>16</v>
      </c>
      <c r="B17" t="e">
        <f>#REF!</f>
        <v>#REF!</v>
      </c>
      <c r="C17" t="e">
        <f>#REF!</f>
        <v>#REF!</v>
      </c>
      <c r="D17" t="e">
        <f>versements!V23</f>
        <v>#REF!</v>
      </c>
      <c r="G17">
        <f>versements!W23</f>
        <v>0</v>
      </c>
    </row>
    <row r="18" spans="1:7" hidden="1" x14ac:dyDescent="0.25">
      <c r="A18" s="167">
        <v>17</v>
      </c>
      <c r="B18" t="e">
        <f>#REF!</f>
        <v>#REF!</v>
      </c>
      <c r="C18" t="e">
        <f>#REF!</f>
        <v>#REF!</v>
      </c>
      <c r="D18" t="e">
        <f>versements!V24</f>
        <v>#REF!</v>
      </c>
      <c r="G18">
        <f>versements!W24</f>
        <v>0</v>
      </c>
    </row>
    <row r="19" spans="1:7" x14ac:dyDescent="0.25">
      <c r="A19" s="167">
        <v>18</v>
      </c>
      <c r="B19" t="e">
        <f>#REF!</f>
        <v>#REF!</v>
      </c>
      <c r="C19" t="e">
        <f>#REF!</f>
        <v>#REF!</v>
      </c>
      <c r="D19" t="e">
        <f>versements!V25</f>
        <v>#REF!</v>
      </c>
      <c r="G19">
        <f>versements!W25</f>
        <v>0</v>
      </c>
    </row>
    <row r="20" spans="1:7" hidden="1" x14ac:dyDescent="0.25">
      <c r="A20" s="225">
        <v>19</v>
      </c>
      <c r="B20" s="6" t="e">
        <f>#REF!</f>
        <v>#REF!</v>
      </c>
      <c r="C20" s="6" t="e">
        <f>#REF!</f>
        <v>#REF!</v>
      </c>
      <c r="D20" s="6" t="e">
        <f>versements!V26</f>
        <v>#REF!</v>
      </c>
      <c r="E20" s="21"/>
      <c r="G20">
        <f>versements!W26</f>
        <v>0</v>
      </c>
    </row>
    <row r="21" spans="1:7" x14ac:dyDescent="0.25">
      <c r="A21" s="226">
        <v>20</v>
      </c>
      <c r="B21" s="25" t="e">
        <f>#REF!</f>
        <v>#REF!</v>
      </c>
      <c r="C21" s="25" t="e">
        <f>#REF!</f>
        <v>#REF!</v>
      </c>
      <c r="D21" s="25" t="e">
        <f>versements!V27</f>
        <v>#REF!</v>
      </c>
      <c r="E21" s="26"/>
      <c r="G21">
        <f>versements!W27</f>
        <v>0</v>
      </c>
    </row>
    <row r="22" spans="1:7" hidden="1" x14ac:dyDescent="0.25">
      <c r="A22" s="167">
        <v>21</v>
      </c>
      <c r="B22" t="e">
        <f>#REF!</f>
        <v>#REF!</v>
      </c>
      <c r="C22" t="e">
        <f>#REF!</f>
        <v>#REF!</v>
      </c>
      <c r="D22" t="e">
        <f>versements!V28</f>
        <v>#REF!</v>
      </c>
      <c r="G22">
        <f>versements!W28</f>
        <v>0</v>
      </c>
    </row>
    <row r="23" spans="1:7" x14ac:dyDescent="0.25">
      <c r="A23" s="222">
        <v>22</v>
      </c>
      <c r="B23" s="223" t="e">
        <f>#REF!</f>
        <v>#REF!</v>
      </c>
      <c r="C23" s="223" t="e">
        <f>#REF!</f>
        <v>#REF!</v>
      </c>
      <c r="D23" s="223" t="e">
        <f>versements!V29</f>
        <v>#REF!</v>
      </c>
      <c r="E23" s="224"/>
      <c r="G23">
        <f>versements!W29</f>
        <v>0</v>
      </c>
    </row>
    <row r="24" spans="1:7" hidden="1" x14ac:dyDescent="0.25">
      <c r="A24" s="167">
        <v>23</v>
      </c>
      <c r="B24" t="e">
        <f>#REF!</f>
        <v>#REF!</v>
      </c>
      <c r="C24" t="e">
        <f>#REF!</f>
        <v>#REF!</v>
      </c>
      <c r="D24" t="e">
        <f>versements!V30</f>
        <v>#REF!</v>
      </c>
      <c r="G24">
        <f>versements!W30</f>
        <v>0</v>
      </c>
    </row>
    <row r="25" spans="1:7" hidden="1" x14ac:dyDescent="0.25">
      <c r="A25" s="167">
        <v>24</v>
      </c>
      <c r="B25" t="e">
        <f>#REF!</f>
        <v>#REF!</v>
      </c>
      <c r="C25" t="e">
        <f>#REF!</f>
        <v>#REF!</v>
      </c>
      <c r="D25" t="e">
        <f>versements!V31</f>
        <v>#REF!</v>
      </c>
      <c r="G25">
        <f>versements!W31</f>
        <v>0</v>
      </c>
    </row>
    <row r="26" spans="1:7" hidden="1" x14ac:dyDescent="0.25">
      <c r="A26" s="167">
        <v>25</v>
      </c>
      <c r="B26" t="e">
        <f>#REF!</f>
        <v>#REF!</v>
      </c>
      <c r="C26" t="e">
        <f>#REF!</f>
        <v>#REF!</v>
      </c>
      <c r="D26" t="e">
        <f>versements!V32</f>
        <v>#REF!</v>
      </c>
      <c r="G26">
        <f>versements!W32</f>
        <v>0</v>
      </c>
    </row>
    <row r="27" spans="1:7" x14ac:dyDescent="0.25">
      <c r="A27" s="222">
        <v>26</v>
      </c>
      <c r="B27" s="223" t="e">
        <f>#REF!</f>
        <v>#REF!</v>
      </c>
      <c r="C27" s="223" t="e">
        <f>#REF!</f>
        <v>#REF!</v>
      </c>
      <c r="D27" s="223" t="e">
        <f>versements!V33</f>
        <v>#REF!</v>
      </c>
      <c r="E27" s="224"/>
      <c r="G27">
        <f>versements!W33</f>
        <v>0</v>
      </c>
    </row>
    <row r="28" spans="1:7" hidden="1" x14ac:dyDescent="0.25">
      <c r="A28" s="167">
        <v>27</v>
      </c>
      <c r="B28" t="e">
        <f>#REF!</f>
        <v>#REF!</v>
      </c>
      <c r="C28" t="e">
        <f>#REF!</f>
        <v>#REF!</v>
      </c>
      <c r="D28" t="e">
        <f>versements!V34</f>
        <v>#REF!</v>
      </c>
      <c r="G28">
        <f>versements!W34</f>
        <v>0</v>
      </c>
    </row>
    <row r="29" spans="1:7" hidden="1" x14ac:dyDescent="0.25">
      <c r="A29" s="222">
        <v>28</v>
      </c>
      <c r="B29" s="223" t="e">
        <f>#REF!</f>
        <v>#REF!</v>
      </c>
      <c r="C29" s="223" t="e">
        <f>#REF!</f>
        <v>#REF!</v>
      </c>
      <c r="D29" s="223" t="e">
        <f>versements!V35</f>
        <v>#REF!</v>
      </c>
      <c r="E29" s="224"/>
      <c r="G29">
        <f>versements!W35</f>
        <v>0</v>
      </c>
    </row>
    <row r="30" spans="1:7" hidden="1" x14ac:dyDescent="0.25">
      <c r="A30" s="167">
        <v>29</v>
      </c>
      <c r="B30" t="e">
        <f>#REF!</f>
        <v>#REF!</v>
      </c>
      <c r="C30" t="e">
        <f>#REF!</f>
        <v>#REF!</v>
      </c>
      <c r="D30" t="e">
        <f>versements!V36</f>
        <v>#REF!</v>
      </c>
      <c r="G30">
        <f>versements!W36</f>
        <v>0</v>
      </c>
    </row>
    <row r="31" spans="1:7" x14ac:dyDescent="0.25">
      <c r="A31" s="225">
        <v>30</v>
      </c>
      <c r="B31" s="6" t="e">
        <f>#REF!</f>
        <v>#REF!</v>
      </c>
      <c r="C31" s="6" t="e">
        <f>#REF!</f>
        <v>#REF!</v>
      </c>
      <c r="D31" s="6" t="e">
        <f>versements!V37</f>
        <v>#REF!</v>
      </c>
      <c r="E31" s="21"/>
      <c r="G31">
        <f>versements!W37</f>
        <v>0</v>
      </c>
    </row>
    <row r="32" spans="1:7" x14ac:dyDescent="0.25">
      <c r="A32" s="226">
        <v>31</v>
      </c>
      <c r="B32" s="25" t="e">
        <f>#REF!</f>
        <v>#REF!</v>
      </c>
      <c r="C32" s="25" t="e">
        <f>#REF!</f>
        <v>#REF!</v>
      </c>
      <c r="D32" s="25" t="e">
        <f>versements!V38</f>
        <v>#REF!</v>
      </c>
      <c r="E32" s="26"/>
      <c r="G32">
        <f>versements!W38</f>
        <v>0</v>
      </c>
    </row>
    <row r="33" spans="1:7" x14ac:dyDescent="0.25">
      <c r="A33" s="167">
        <v>32</v>
      </c>
      <c r="B33" t="e">
        <f>#REF!</f>
        <v>#REF!</v>
      </c>
      <c r="C33" t="e">
        <f>#REF!</f>
        <v>#REF!</v>
      </c>
      <c r="D33" t="e">
        <f>versements!V39</f>
        <v>#REF!</v>
      </c>
      <c r="G33">
        <f>versements!W39</f>
        <v>0</v>
      </c>
    </row>
    <row r="34" spans="1:7" x14ac:dyDescent="0.25">
      <c r="A34" s="222">
        <v>33</v>
      </c>
      <c r="B34" s="223" t="e">
        <f>#REF!</f>
        <v>#REF!</v>
      </c>
      <c r="C34" s="223" t="e">
        <f>#REF!</f>
        <v>#REF!</v>
      </c>
      <c r="D34" s="223" t="e">
        <f>versements!V40</f>
        <v>#REF!</v>
      </c>
      <c r="E34" s="224"/>
      <c r="G34">
        <f>versements!W40</f>
        <v>0</v>
      </c>
    </row>
    <row r="35" spans="1:7" hidden="1" x14ac:dyDescent="0.25">
      <c r="A35" s="167">
        <v>34</v>
      </c>
      <c r="B35" t="e">
        <f>#REF!</f>
        <v>#REF!</v>
      </c>
      <c r="C35" t="e">
        <f>#REF!</f>
        <v>#REF!</v>
      </c>
      <c r="D35" t="e">
        <f>versements!V41</f>
        <v>#REF!</v>
      </c>
      <c r="G35">
        <f>versements!W41</f>
        <v>0</v>
      </c>
    </row>
    <row r="36" spans="1:7" x14ac:dyDescent="0.25">
      <c r="A36" s="167">
        <v>35</v>
      </c>
      <c r="B36" t="e">
        <f>#REF!</f>
        <v>#REF!</v>
      </c>
      <c r="C36" t="e">
        <f>#REF!</f>
        <v>#REF!</v>
      </c>
      <c r="D36" t="e">
        <f>versements!V42</f>
        <v>#REF!</v>
      </c>
      <c r="G36">
        <f>versements!W42</f>
        <v>0</v>
      </c>
    </row>
    <row r="37" spans="1:7" hidden="1" x14ac:dyDescent="0.25">
      <c r="A37" s="167">
        <v>36</v>
      </c>
      <c r="B37" t="e">
        <f>#REF!</f>
        <v>#REF!</v>
      </c>
      <c r="C37" t="e">
        <f>#REF!</f>
        <v>#REF!</v>
      </c>
      <c r="D37" t="e">
        <f>versements!V43</f>
        <v>#REF!</v>
      </c>
      <c r="G37">
        <f>versements!W43</f>
        <v>0</v>
      </c>
    </row>
    <row r="38" spans="1:7" hidden="1" x14ac:dyDescent="0.25">
      <c r="A38" s="222">
        <v>37</v>
      </c>
      <c r="B38" s="223" t="e">
        <f>#REF!</f>
        <v>#REF!</v>
      </c>
      <c r="C38" s="223" t="e">
        <f>#REF!</f>
        <v>#REF!</v>
      </c>
      <c r="D38" s="223" t="e">
        <f>versements!V44</f>
        <v>#REF!</v>
      </c>
      <c r="E38" s="224"/>
      <c r="G38">
        <f>versements!W44</f>
        <v>0</v>
      </c>
    </row>
    <row r="39" spans="1:7" x14ac:dyDescent="0.25">
      <c r="A39" s="167">
        <v>38</v>
      </c>
      <c r="B39" t="e">
        <f>#REF!</f>
        <v>#REF!</v>
      </c>
      <c r="C39" t="e">
        <f>#REF!</f>
        <v>#REF!</v>
      </c>
      <c r="D39" t="e">
        <f>versements!V45</f>
        <v>#REF!</v>
      </c>
      <c r="G39">
        <f>versements!W45</f>
        <v>0</v>
      </c>
    </row>
    <row r="40" spans="1:7" x14ac:dyDescent="0.25">
      <c r="A40" s="225">
        <v>39</v>
      </c>
      <c r="B40" s="6" t="e">
        <f>#REF!</f>
        <v>#REF!</v>
      </c>
      <c r="C40" s="6" t="e">
        <f>#REF!</f>
        <v>#REF!</v>
      </c>
      <c r="D40" s="6" t="e">
        <f>versements!V46</f>
        <v>#REF!</v>
      </c>
      <c r="E40" s="21"/>
      <c r="G40">
        <f>versements!W46</f>
        <v>0</v>
      </c>
    </row>
    <row r="41" spans="1:7" x14ac:dyDescent="0.25">
      <c r="A41" s="227">
        <v>40</v>
      </c>
      <c r="B41" t="e">
        <f>#REF!</f>
        <v>#REF!</v>
      </c>
      <c r="C41" t="e">
        <f>#REF!</f>
        <v>#REF!</v>
      </c>
      <c r="D41" t="e">
        <f>versements!V47</f>
        <v>#REF!</v>
      </c>
      <c r="E41" s="23"/>
      <c r="G41">
        <f>versements!W47</f>
        <v>0</v>
      </c>
    </row>
    <row r="42" spans="1:7" hidden="1" x14ac:dyDescent="0.25">
      <c r="A42" s="226">
        <v>41</v>
      </c>
      <c r="B42" s="25" t="e">
        <f>#REF!</f>
        <v>#REF!</v>
      </c>
      <c r="C42" s="25" t="e">
        <f>#REF!</f>
        <v>#REF!</v>
      </c>
      <c r="D42" s="25" t="e">
        <f>versements!V48</f>
        <v>#REF!</v>
      </c>
      <c r="E42" s="26"/>
      <c r="G42">
        <f>versements!W48</f>
        <v>0</v>
      </c>
    </row>
    <row r="43" spans="1:7" hidden="1" x14ac:dyDescent="0.25">
      <c r="A43" s="167">
        <v>42</v>
      </c>
      <c r="B43" t="e">
        <f>#REF!</f>
        <v>#REF!</v>
      </c>
      <c r="C43" t="e">
        <f>#REF!</f>
        <v>#REF!</v>
      </c>
      <c r="D43" t="e">
        <f>versements!V49</f>
        <v>#REF!</v>
      </c>
      <c r="G43">
        <f>versements!W49</f>
        <v>0</v>
      </c>
    </row>
    <row r="44" spans="1:7" hidden="1" x14ac:dyDescent="0.25">
      <c r="A44" s="167">
        <v>43</v>
      </c>
      <c r="B44" t="e">
        <f>#REF!</f>
        <v>#REF!</v>
      </c>
      <c r="C44" t="e">
        <f>#REF!</f>
        <v>#REF!</v>
      </c>
      <c r="D44" t="e">
        <f>versements!V50</f>
        <v>#REF!</v>
      </c>
      <c r="G44">
        <f>versements!W50</f>
        <v>0</v>
      </c>
    </row>
    <row r="45" spans="1:7" hidden="1" x14ac:dyDescent="0.25">
      <c r="A45" s="167">
        <v>44</v>
      </c>
      <c r="B45" t="e">
        <f>#REF!</f>
        <v>#REF!</v>
      </c>
      <c r="C45" t="e">
        <f>#REF!</f>
        <v>#REF!</v>
      </c>
      <c r="D45" t="e">
        <f>versements!V51</f>
        <v>#REF!</v>
      </c>
      <c r="G45">
        <f>versements!W51</f>
        <v>0</v>
      </c>
    </row>
    <row r="46" spans="1:7" hidden="1" x14ac:dyDescent="0.25">
      <c r="A46" s="167">
        <v>45</v>
      </c>
      <c r="B46" t="e">
        <f>#REF!</f>
        <v>#REF!</v>
      </c>
      <c r="C46" t="e">
        <f>#REF!</f>
        <v>#REF!</v>
      </c>
      <c r="D46" t="e">
        <f>versements!V52</f>
        <v>#REF!</v>
      </c>
      <c r="G46">
        <f>versements!W52</f>
        <v>0</v>
      </c>
    </row>
    <row r="47" spans="1:7" x14ac:dyDescent="0.25">
      <c r="A47" s="222">
        <v>46</v>
      </c>
      <c r="B47" s="223" t="e">
        <f>#REF!</f>
        <v>#REF!</v>
      </c>
      <c r="C47" s="223" t="e">
        <f>#REF!</f>
        <v>#REF!</v>
      </c>
      <c r="D47" s="223" t="e">
        <f>versements!V53</f>
        <v>#REF!</v>
      </c>
      <c r="E47" s="224"/>
      <c r="G47">
        <f>versements!W53</f>
        <v>0</v>
      </c>
    </row>
    <row r="48" spans="1:7" hidden="1" x14ac:dyDescent="0.25">
      <c r="A48" s="167">
        <v>47</v>
      </c>
      <c r="B48" t="e">
        <f>#REF!</f>
        <v>#REF!</v>
      </c>
      <c r="C48" t="e">
        <f>#REF!</f>
        <v>#REF!</v>
      </c>
      <c r="D48" t="e">
        <f>versements!V54</f>
        <v>#REF!</v>
      </c>
      <c r="G48">
        <f>versements!W54</f>
        <v>0</v>
      </c>
    </row>
    <row r="49" spans="1:7" hidden="1" x14ac:dyDescent="0.25">
      <c r="A49" s="167">
        <v>48</v>
      </c>
      <c r="B49" t="e">
        <f>#REF!</f>
        <v>#REF!</v>
      </c>
      <c r="C49" t="e">
        <f>#REF!</f>
        <v>#REF!</v>
      </c>
      <c r="D49" t="e">
        <f>versements!V55</f>
        <v>#REF!</v>
      </c>
      <c r="G49">
        <f>versements!W55</f>
        <v>0</v>
      </c>
    </row>
    <row r="50" spans="1:7" hidden="1" x14ac:dyDescent="0.25">
      <c r="A50" s="167">
        <v>49</v>
      </c>
      <c r="B50" t="e">
        <f>#REF!</f>
        <v>#REF!</v>
      </c>
      <c r="C50" t="e">
        <f>#REF!</f>
        <v>#REF!</v>
      </c>
      <c r="D50" t="e">
        <f>versements!V56</f>
        <v>#REF!</v>
      </c>
      <c r="G50">
        <f>versements!W56</f>
        <v>0</v>
      </c>
    </row>
    <row r="51" spans="1:7" hidden="1" x14ac:dyDescent="0.25">
      <c r="A51" s="167">
        <v>50</v>
      </c>
      <c r="B51" t="e">
        <f>#REF!</f>
        <v>#REF!</v>
      </c>
      <c r="C51" t="e">
        <f>#REF!</f>
        <v>#REF!</v>
      </c>
      <c r="D51" t="e">
        <f>versements!V57</f>
        <v>#REF!</v>
      </c>
      <c r="G51">
        <f>versements!W57</f>
        <v>0</v>
      </c>
    </row>
    <row r="52" spans="1:7" hidden="1" x14ac:dyDescent="0.25">
      <c r="A52" s="225">
        <v>51</v>
      </c>
      <c r="B52" s="6" t="e">
        <f>#REF!</f>
        <v>#REF!</v>
      </c>
      <c r="C52" s="6" t="e">
        <f>#REF!</f>
        <v>#REF!</v>
      </c>
      <c r="D52" s="6" t="e">
        <f>versements!V58</f>
        <v>#REF!</v>
      </c>
      <c r="E52" s="21"/>
      <c r="G52">
        <f>versements!W58</f>
        <v>0</v>
      </c>
    </row>
    <row r="53" spans="1:7" x14ac:dyDescent="0.25">
      <c r="A53" s="226">
        <v>52</v>
      </c>
      <c r="B53" s="25" t="e">
        <f>#REF!</f>
        <v>#REF!</v>
      </c>
      <c r="C53" s="25" t="e">
        <f>#REF!</f>
        <v>#REF!</v>
      </c>
      <c r="D53" s="25" t="e">
        <f>versements!V59</f>
        <v>#REF!</v>
      </c>
      <c r="E53" s="26"/>
      <c r="G53">
        <f>versements!W59</f>
        <v>0</v>
      </c>
    </row>
    <row r="54" spans="1:7" hidden="1" x14ac:dyDescent="0.25">
      <c r="A54" s="167">
        <v>53</v>
      </c>
      <c r="B54" t="e">
        <f>#REF!</f>
        <v>#REF!</v>
      </c>
      <c r="C54" t="e">
        <f>#REF!</f>
        <v>#REF!</v>
      </c>
      <c r="D54" t="e">
        <f>versements!V60</f>
        <v>#REF!</v>
      </c>
      <c r="G54">
        <f>versements!W60</f>
        <v>0</v>
      </c>
    </row>
    <row r="55" spans="1:7" hidden="1" x14ac:dyDescent="0.25">
      <c r="A55" s="167">
        <v>54</v>
      </c>
      <c r="B55" t="e">
        <f>#REF!</f>
        <v>#REF!</v>
      </c>
      <c r="C55" t="e">
        <f>#REF!</f>
        <v>#REF!</v>
      </c>
      <c r="D55" t="e">
        <f>versements!V61</f>
        <v>#REF!</v>
      </c>
      <c r="G55">
        <f>versements!W61</f>
        <v>0</v>
      </c>
    </row>
    <row r="56" spans="1:7" hidden="1" x14ac:dyDescent="0.25">
      <c r="A56" s="167">
        <v>55</v>
      </c>
      <c r="B56" t="e">
        <f>#REF!</f>
        <v>#REF!</v>
      </c>
      <c r="C56" t="e">
        <f>#REF!</f>
        <v>#REF!</v>
      </c>
      <c r="D56" t="e">
        <f>versements!V62</f>
        <v>#REF!</v>
      </c>
      <c r="G56">
        <f>versements!W62</f>
        <v>0</v>
      </c>
    </row>
    <row r="57" spans="1:7" hidden="1" x14ac:dyDescent="0.25">
      <c r="A57" s="167">
        <v>56</v>
      </c>
      <c r="B57" t="e">
        <f>#REF!</f>
        <v>#REF!</v>
      </c>
      <c r="C57" t="e">
        <f>#REF!</f>
        <v>#REF!</v>
      </c>
      <c r="D57" t="e">
        <f>versements!V63</f>
        <v>#REF!</v>
      </c>
      <c r="G57">
        <f>versements!W63</f>
        <v>0</v>
      </c>
    </row>
    <row r="58" spans="1:7" hidden="1" x14ac:dyDescent="0.25">
      <c r="A58" s="167">
        <v>57</v>
      </c>
      <c r="B58" t="e">
        <f>#REF!</f>
        <v>#REF!</v>
      </c>
      <c r="C58" t="e">
        <f>#REF!</f>
        <v>#REF!</v>
      </c>
      <c r="D58" t="e">
        <f>versements!V64</f>
        <v>#REF!</v>
      </c>
      <c r="G58">
        <f>versements!W64</f>
        <v>0</v>
      </c>
    </row>
    <row r="59" spans="1:7" hidden="1" x14ac:dyDescent="0.25">
      <c r="A59" s="167">
        <v>58</v>
      </c>
      <c r="B59" t="e">
        <f>#REF!</f>
        <v>#REF!</v>
      </c>
      <c r="C59" t="e">
        <f>#REF!</f>
        <v>#REF!</v>
      </c>
      <c r="D59" t="e">
        <f>versements!V65</f>
        <v>#REF!</v>
      </c>
      <c r="G59">
        <f>versements!W65</f>
        <v>0</v>
      </c>
    </row>
    <row r="60" spans="1:7" hidden="1" x14ac:dyDescent="0.25">
      <c r="A60" s="167">
        <v>59</v>
      </c>
      <c r="B60" t="e">
        <f>#REF!</f>
        <v>#REF!</v>
      </c>
      <c r="C60" t="e">
        <f>#REF!</f>
        <v>#REF!</v>
      </c>
      <c r="D60" t="e">
        <f>versements!V66</f>
        <v>#REF!</v>
      </c>
      <c r="G60">
        <f>versements!W66</f>
        <v>0</v>
      </c>
    </row>
    <row r="61" spans="1:7" hidden="1" x14ac:dyDescent="0.25">
      <c r="A61" s="167">
        <v>60</v>
      </c>
      <c r="B61" t="e">
        <f>#REF!</f>
        <v>#REF!</v>
      </c>
      <c r="C61" t="e">
        <f>#REF!</f>
        <v>#REF!</v>
      </c>
      <c r="D61" t="e">
        <f>versements!V67</f>
        <v>#REF!</v>
      </c>
      <c r="G61">
        <f>versements!W67</f>
        <v>0</v>
      </c>
    </row>
    <row r="62" spans="1:7" hidden="1" x14ac:dyDescent="0.25">
      <c r="A62" s="167">
        <v>61</v>
      </c>
      <c r="B62" t="e">
        <f>#REF!</f>
        <v>#REF!</v>
      </c>
      <c r="C62" t="e">
        <f>#REF!</f>
        <v>#REF!</v>
      </c>
      <c r="D62" t="e">
        <f>versements!V68</f>
        <v>#REF!</v>
      </c>
      <c r="G62">
        <f>versements!W68</f>
        <v>0</v>
      </c>
    </row>
    <row r="63" spans="1:7" x14ac:dyDescent="0.25">
      <c r="A63" s="225">
        <v>62</v>
      </c>
      <c r="B63" s="6" t="e">
        <f>#REF!</f>
        <v>#REF!</v>
      </c>
      <c r="C63" s="6" t="e">
        <f>#REF!</f>
        <v>#REF!</v>
      </c>
      <c r="D63" s="6" t="e">
        <f>versements!V69</f>
        <v>#REF!</v>
      </c>
      <c r="E63" s="21"/>
      <c r="G63">
        <f>versements!W69</f>
        <v>0</v>
      </c>
    </row>
    <row r="64" spans="1:7" x14ac:dyDescent="0.25">
      <c r="A64" s="227">
        <v>63</v>
      </c>
      <c r="B64" t="e">
        <f>#REF!</f>
        <v>#REF!</v>
      </c>
      <c r="C64" t="e">
        <f>#REF!</f>
        <v>#REF!</v>
      </c>
      <c r="D64" t="e">
        <f>versements!V70</f>
        <v>#REF!</v>
      </c>
      <c r="E64" s="23"/>
      <c r="G64">
        <f>versements!W70</f>
        <v>0</v>
      </c>
    </row>
    <row r="65" spans="1:7" hidden="1" x14ac:dyDescent="0.25">
      <c r="A65" s="226">
        <v>64</v>
      </c>
      <c r="B65" s="25" t="e">
        <f>#REF!</f>
        <v>#REF!</v>
      </c>
      <c r="C65" s="25" t="e">
        <f>#REF!</f>
        <v>#REF!</v>
      </c>
      <c r="D65" s="25" t="e">
        <f>versements!V71</f>
        <v>#REF!</v>
      </c>
      <c r="E65" s="26"/>
      <c r="G65">
        <f>versements!W71</f>
        <v>0</v>
      </c>
    </row>
    <row r="66" spans="1:7" x14ac:dyDescent="0.25">
      <c r="A66" s="167">
        <v>65</v>
      </c>
      <c r="B66" t="e">
        <f>#REF!</f>
        <v>#REF!</v>
      </c>
      <c r="C66" t="e">
        <f>#REF!</f>
        <v>#REF!</v>
      </c>
      <c r="D66" t="e">
        <f>versements!V72</f>
        <v>#REF!</v>
      </c>
      <c r="G66">
        <f>versements!W72</f>
        <v>0</v>
      </c>
    </row>
    <row r="67" spans="1:7" x14ac:dyDescent="0.25">
      <c r="A67" s="222">
        <v>66</v>
      </c>
      <c r="B67" s="223" t="e">
        <f>#REF!</f>
        <v>#REF!</v>
      </c>
      <c r="C67" s="223" t="e">
        <f>#REF!</f>
        <v>#REF!</v>
      </c>
      <c r="D67" s="223" t="e">
        <f>versements!V73</f>
        <v>#REF!</v>
      </c>
      <c r="E67" s="224"/>
      <c r="G67">
        <f>versements!W73</f>
        <v>0</v>
      </c>
    </row>
    <row r="68" spans="1:7" hidden="1" x14ac:dyDescent="0.25">
      <c r="A68" s="167">
        <v>67</v>
      </c>
      <c r="B68" t="e">
        <f>#REF!</f>
        <v>#REF!</v>
      </c>
      <c r="C68" t="e">
        <f>#REF!</f>
        <v>#REF!</v>
      </c>
      <c r="D68" t="e">
        <f>versements!V74</f>
        <v>#REF!</v>
      </c>
      <c r="G68">
        <f>versements!W74</f>
        <v>0</v>
      </c>
    </row>
    <row r="69" spans="1:7" x14ac:dyDescent="0.25">
      <c r="A69" s="167">
        <v>68</v>
      </c>
      <c r="B69" t="e">
        <f>#REF!</f>
        <v>#REF!</v>
      </c>
      <c r="C69" t="e">
        <f>#REF!</f>
        <v>#REF!</v>
      </c>
      <c r="D69" t="e">
        <f>versements!V75</f>
        <v>#REF!</v>
      </c>
      <c r="G69">
        <f>versements!W75</f>
        <v>0</v>
      </c>
    </row>
    <row r="70" spans="1:7" hidden="1" x14ac:dyDescent="0.25">
      <c r="A70" s="167">
        <v>69</v>
      </c>
      <c r="B70" t="e">
        <f>#REF!</f>
        <v>#REF!</v>
      </c>
      <c r="C70" t="e">
        <f>#REF!</f>
        <v>#REF!</v>
      </c>
      <c r="D70" t="e">
        <f>versements!V76</f>
        <v>#REF!</v>
      </c>
      <c r="G70">
        <f>versements!W76</f>
        <v>0</v>
      </c>
    </row>
    <row r="71" spans="1:7" hidden="1" x14ac:dyDescent="0.25">
      <c r="A71" s="167">
        <v>70</v>
      </c>
      <c r="B71" t="e">
        <f>#REF!</f>
        <v>#REF!</v>
      </c>
      <c r="C71" t="e">
        <f>#REF!</f>
        <v>#REF!</v>
      </c>
      <c r="D71" t="e">
        <f>versements!V77</f>
        <v>#REF!</v>
      </c>
      <c r="G71">
        <f>versements!W77</f>
        <v>0</v>
      </c>
    </row>
    <row r="72" spans="1:7" hidden="1" x14ac:dyDescent="0.25">
      <c r="A72" s="225">
        <v>71</v>
      </c>
      <c r="B72" s="6" t="e">
        <f>#REF!</f>
        <v>#REF!</v>
      </c>
      <c r="C72" s="6" t="e">
        <f>#REF!</f>
        <v>#REF!</v>
      </c>
      <c r="D72" s="6" t="e">
        <f>versements!V78</f>
        <v>#REF!</v>
      </c>
      <c r="E72" s="21"/>
      <c r="G72">
        <f>versements!W78</f>
        <v>0</v>
      </c>
    </row>
    <row r="73" spans="1:7" x14ac:dyDescent="0.25">
      <c r="A73" s="226">
        <v>72</v>
      </c>
      <c r="B73" s="25" t="e">
        <f>#REF!</f>
        <v>#REF!</v>
      </c>
      <c r="C73" s="25" t="e">
        <f>#REF!</f>
        <v>#REF!</v>
      </c>
      <c r="D73" s="25" t="e">
        <f>versements!V79</f>
        <v>#REF!</v>
      </c>
      <c r="E73" s="26"/>
      <c r="G73">
        <f>versements!W79</f>
        <v>0</v>
      </c>
    </row>
    <row r="74" spans="1:7" hidden="1" x14ac:dyDescent="0.25">
      <c r="A74" s="167">
        <v>73</v>
      </c>
      <c r="B74" t="e">
        <f>#REF!</f>
        <v>#REF!</v>
      </c>
      <c r="C74" t="e">
        <f>#REF!</f>
        <v>#REF!</v>
      </c>
      <c r="D74" t="e">
        <f>versements!V80</f>
        <v>#REF!</v>
      </c>
      <c r="G74">
        <f>versements!W80</f>
        <v>0</v>
      </c>
    </row>
    <row r="75" spans="1:7" x14ac:dyDescent="0.25">
      <c r="A75" s="225">
        <v>74</v>
      </c>
      <c r="B75" s="6" t="e">
        <f>#REF!</f>
        <v>#REF!</v>
      </c>
      <c r="C75" s="6" t="e">
        <f>#REF!</f>
        <v>#REF!</v>
      </c>
      <c r="D75" s="6" t="e">
        <f>versements!V81</f>
        <v>#REF!</v>
      </c>
      <c r="E75" s="21"/>
      <c r="G75">
        <f>versements!W81</f>
        <v>0</v>
      </c>
    </row>
    <row r="76" spans="1:7" hidden="1" x14ac:dyDescent="0.25">
      <c r="A76" s="226">
        <v>75</v>
      </c>
      <c r="B76" s="25" t="e">
        <f>#REF!</f>
        <v>#REF!</v>
      </c>
      <c r="C76" s="25" t="e">
        <f>#REF!</f>
        <v>#REF!</v>
      </c>
      <c r="D76" s="25" t="e">
        <f>versements!V82</f>
        <v>#REF!</v>
      </c>
      <c r="E76" s="26"/>
      <c r="G76">
        <f>versements!W82</f>
        <v>0</v>
      </c>
    </row>
    <row r="77" spans="1:7" hidden="1" x14ac:dyDescent="0.25">
      <c r="A77" s="167">
        <v>76</v>
      </c>
      <c r="B77" t="e">
        <f>#REF!</f>
        <v>#REF!</v>
      </c>
      <c r="C77" t="e">
        <f>#REF!</f>
        <v>#REF!</v>
      </c>
      <c r="D77" t="e">
        <f>versements!V83</f>
        <v>#REF!</v>
      </c>
      <c r="G77">
        <f>versements!W83</f>
        <v>0</v>
      </c>
    </row>
    <row r="78" spans="1:7" hidden="1" x14ac:dyDescent="0.25">
      <c r="A78" s="167">
        <v>77</v>
      </c>
      <c r="B78" t="e">
        <f>#REF!</f>
        <v>#REF!</v>
      </c>
      <c r="C78" t="e">
        <f>#REF!</f>
        <v>#REF!</v>
      </c>
      <c r="D78" t="e">
        <f>versements!V84</f>
        <v>#REF!</v>
      </c>
      <c r="G78">
        <f>versements!W84</f>
        <v>0</v>
      </c>
    </row>
    <row r="79" spans="1:7" hidden="1" x14ac:dyDescent="0.25">
      <c r="A79" s="167">
        <v>78</v>
      </c>
      <c r="B79" t="e">
        <f>#REF!</f>
        <v>#REF!</v>
      </c>
      <c r="C79" t="e">
        <f>#REF!</f>
        <v>#REF!</v>
      </c>
      <c r="D79" t="e">
        <f>versements!V85</f>
        <v>#REF!</v>
      </c>
      <c r="G79">
        <f>versements!W85</f>
        <v>0</v>
      </c>
    </row>
    <row r="80" spans="1:7" hidden="1" x14ac:dyDescent="0.25">
      <c r="A80" s="167">
        <v>79</v>
      </c>
      <c r="B80" t="e">
        <f>#REF!</f>
        <v>#REF!</v>
      </c>
      <c r="C80" t="e">
        <f>#REF!</f>
        <v>#REF!</v>
      </c>
      <c r="D80" t="e">
        <f>versements!V86</f>
        <v>#REF!</v>
      </c>
      <c r="G80">
        <f>versements!W86</f>
        <v>0</v>
      </c>
    </row>
    <row r="81" spans="1:7" x14ac:dyDescent="0.25">
      <c r="A81" s="167">
        <v>80</v>
      </c>
      <c r="B81" t="e">
        <f>#REF!</f>
        <v>#REF!</v>
      </c>
      <c r="C81" t="e">
        <f>#REF!</f>
        <v>#REF!</v>
      </c>
      <c r="D81" t="e">
        <f>versements!V87</f>
        <v>#REF!</v>
      </c>
      <c r="G81">
        <f>versements!W87</f>
        <v>0</v>
      </c>
    </row>
    <row r="82" spans="1:7" hidden="1" x14ac:dyDescent="0.25">
      <c r="A82" s="222">
        <v>81</v>
      </c>
      <c r="B82" s="223" t="e">
        <f>#REF!</f>
        <v>#REF!</v>
      </c>
      <c r="C82" s="223" t="e">
        <f>#REF!</f>
        <v>#REF!</v>
      </c>
      <c r="D82" s="223" t="e">
        <f>versements!V88</f>
        <v>#REF!</v>
      </c>
      <c r="E82" s="224"/>
      <c r="G82">
        <f>versements!W88</f>
        <v>0</v>
      </c>
    </row>
    <row r="83" spans="1:7" hidden="1" x14ac:dyDescent="0.25">
      <c r="A83" s="167">
        <v>82</v>
      </c>
      <c r="B83" t="e">
        <f>#REF!</f>
        <v>#REF!</v>
      </c>
      <c r="C83" t="e">
        <f>#REF!</f>
        <v>#REF!</v>
      </c>
      <c r="D83" t="e">
        <f>versements!V89</f>
        <v>#REF!</v>
      </c>
      <c r="G83">
        <f>versements!W89</f>
        <v>0</v>
      </c>
    </row>
    <row r="84" spans="1:7" hidden="1" x14ac:dyDescent="0.25">
      <c r="A84" s="222">
        <v>83</v>
      </c>
      <c r="B84" s="223" t="e">
        <f>#REF!</f>
        <v>#REF!</v>
      </c>
      <c r="C84" s="223" t="e">
        <f>#REF!</f>
        <v>#REF!</v>
      </c>
      <c r="D84" s="223" t="e">
        <f>versements!V90</f>
        <v>#REF!</v>
      </c>
      <c r="E84" s="224"/>
      <c r="G84">
        <f>versements!W90</f>
        <v>0</v>
      </c>
    </row>
    <row r="85" spans="1:7" x14ac:dyDescent="0.25">
      <c r="A85" s="167">
        <v>84</v>
      </c>
      <c r="B85" t="e">
        <f>#REF!</f>
        <v>#REF!</v>
      </c>
      <c r="C85" t="e">
        <f>#REF!</f>
        <v>#REF!</v>
      </c>
      <c r="D85" t="e">
        <f>versements!V91</f>
        <v>#REF!</v>
      </c>
      <c r="G85">
        <f>versements!W91</f>
        <v>0</v>
      </c>
    </row>
    <row r="86" spans="1:7" x14ac:dyDescent="0.25">
      <c r="A86" s="225">
        <v>85</v>
      </c>
      <c r="B86" s="6" t="e">
        <f>#REF!</f>
        <v>#REF!</v>
      </c>
      <c r="C86" s="6" t="e">
        <f>#REF!</f>
        <v>#REF!</v>
      </c>
      <c r="D86" s="6" t="e">
        <f>versements!V92</f>
        <v>#REF!</v>
      </c>
      <c r="E86" s="21"/>
      <c r="G86">
        <f>versements!W92</f>
        <v>0</v>
      </c>
    </row>
    <row r="87" spans="1:7" x14ac:dyDescent="0.25">
      <c r="A87" s="226">
        <v>86</v>
      </c>
      <c r="B87" s="25" t="e">
        <f>#REF!</f>
        <v>#REF!</v>
      </c>
      <c r="C87" s="25" t="e">
        <f>#REF!</f>
        <v>#REF!</v>
      </c>
      <c r="D87" s="25" t="e">
        <f>versements!V93</f>
        <v>#REF!</v>
      </c>
      <c r="E87" s="26"/>
      <c r="G87">
        <f>versements!W93</f>
        <v>0</v>
      </c>
    </row>
    <row r="88" spans="1:7" x14ac:dyDescent="0.25">
      <c r="A88" s="167">
        <v>87</v>
      </c>
      <c r="B88" t="e">
        <f>#REF!</f>
        <v>#REF!</v>
      </c>
      <c r="C88" t="e">
        <f>#REF!</f>
        <v>#REF!</v>
      </c>
      <c r="D88" t="e">
        <f>versements!V94</f>
        <v>#REF!</v>
      </c>
      <c r="G88">
        <f>versements!W94</f>
        <v>0</v>
      </c>
    </row>
    <row r="89" spans="1:7" x14ac:dyDescent="0.25">
      <c r="A89" s="167">
        <v>88</v>
      </c>
      <c r="B89" t="e">
        <f>#REF!</f>
        <v>#REF!</v>
      </c>
      <c r="C89" t="e">
        <f>#REF!</f>
        <v>#REF!</v>
      </c>
      <c r="D89" t="e">
        <f>versements!V95</f>
        <v>#REF!</v>
      </c>
      <c r="G89">
        <f>versements!W95</f>
        <v>0</v>
      </c>
    </row>
    <row r="90" spans="1:7" hidden="1" x14ac:dyDescent="0.25">
      <c r="A90" s="167">
        <v>89</v>
      </c>
      <c r="B90" t="e">
        <f>#REF!</f>
        <v>#REF!</v>
      </c>
      <c r="C90" t="e">
        <f>#REF!</f>
        <v>#REF!</v>
      </c>
      <c r="D90" t="e">
        <f>versements!V96</f>
        <v>#REF!</v>
      </c>
      <c r="G90">
        <f>versements!W96</f>
        <v>0</v>
      </c>
    </row>
    <row r="91" spans="1:7" x14ac:dyDescent="0.25">
      <c r="A91" s="167">
        <v>90</v>
      </c>
      <c r="B91" t="e">
        <f>#REF!</f>
        <v>#REF!</v>
      </c>
      <c r="C91" t="e">
        <f>#REF!</f>
        <v>#REF!</v>
      </c>
      <c r="D91" t="e">
        <f>versements!V97</f>
        <v>#REF!</v>
      </c>
      <c r="G91">
        <f>versements!W97</f>
        <v>0</v>
      </c>
    </row>
    <row r="92" spans="1:7" hidden="1" x14ac:dyDescent="0.25">
      <c r="A92" s="225">
        <v>91</v>
      </c>
      <c r="B92" s="6" t="e">
        <f>#REF!</f>
        <v>#REF!</v>
      </c>
      <c r="C92" s="6" t="e">
        <f>#REF!</f>
        <v>#REF!</v>
      </c>
      <c r="D92" s="6" t="e">
        <f>versements!V98</f>
        <v>#REF!</v>
      </c>
      <c r="E92" s="21"/>
      <c r="G92">
        <f>versements!W98</f>
        <v>0</v>
      </c>
    </row>
    <row r="93" spans="1:7" hidden="1" x14ac:dyDescent="0.25">
      <c r="A93" s="226">
        <v>92</v>
      </c>
      <c r="B93" s="25" t="e">
        <f>#REF!</f>
        <v>#REF!</v>
      </c>
      <c r="C93" s="25" t="e">
        <f>#REF!</f>
        <v>#REF!</v>
      </c>
      <c r="D93" s="25" t="e">
        <f>versements!V99</f>
        <v>#REF!</v>
      </c>
      <c r="E93" s="26"/>
      <c r="G93">
        <f>versements!W99</f>
        <v>0</v>
      </c>
    </row>
    <row r="94" spans="1:7" hidden="1" x14ac:dyDescent="0.25">
      <c r="A94" s="167">
        <v>93</v>
      </c>
      <c r="B94" t="e">
        <f>#REF!</f>
        <v>#REF!</v>
      </c>
      <c r="C94" t="e">
        <f>#REF!</f>
        <v>#REF!</v>
      </c>
      <c r="D94" t="e">
        <f>versements!V100</f>
        <v>#REF!</v>
      </c>
      <c r="G94">
        <f>versements!W100</f>
        <v>0</v>
      </c>
    </row>
    <row r="95" spans="1:7" x14ac:dyDescent="0.25">
      <c r="A95" s="222">
        <v>94</v>
      </c>
      <c r="B95" s="223" t="e">
        <f>#REF!</f>
        <v>#REF!</v>
      </c>
      <c r="C95" s="223" t="e">
        <f>#REF!</f>
        <v>#REF!</v>
      </c>
      <c r="D95" s="223" t="e">
        <f>versements!V101</f>
        <v>#REF!</v>
      </c>
      <c r="E95" s="224"/>
      <c r="G95">
        <f>versements!W101</f>
        <v>0</v>
      </c>
    </row>
    <row r="96" spans="1:7" hidden="1" x14ac:dyDescent="0.25">
      <c r="A96" s="167">
        <v>95</v>
      </c>
      <c r="B96" t="e">
        <f>#REF!</f>
        <v>#REF!</v>
      </c>
      <c r="C96" t="e">
        <f>#REF!</f>
        <v>#REF!</v>
      </c>
      <c r="D96" t="e">
        <f>versements!V102</f>
        <v>#REF!</v>
      </c>
      <c r="G96">
        <f>versements!W102</f>
        <v>0</v>
      </c>
    </row>
    <row r="97" spans="1:7" hidden="1" x14ac:dyDescent="0.25">
      <c r="A97" s="167">
        <v>96</v>
      </c>
      <c r="B97" t="e">
        <f>#REF!</f>
        <v>#REF!</v>
      </c>
      <c r="C97" t="e">
        <f>#REF!</f>
        <v>#REF!</v>
      </c>
      <c r="D97" t="e">
        <f>versements!V103</f>
        <v>#REF!</v>
      </c>
      <c r="G97">
        <f>versements!W103</f>
        <v>0</v>
      </c>
    </row>
    <row r="98" spans="1:7" x14ac:dyDescent="0.25">
      <c r="A98" s="222">
        <v>97</v>
      </c>
      <c r="B98" s="223" t="e">
        <f>#REF!</f>
        <v>#REF!</v>
      </c>
      <c r="C98" s="223" t="e">
        <f>#REF!</f>
        <v>#REF!</v>
      </c>
      <c r="D98" s="223" t="e">
        <f>versements!V104</f>
        <v>#REF!</v>
      </c>
      <c r="E98" s="224"/>
      <c r="G98">
        <f>versements!W104</f>
        <v>0</v>
      </c>
    </row>
    <row r="99" spans="1:7" x14ac:dyDescent="0.25">
      <c r="A99" s="167">
        <v>98</v>
      </c>
      <c r="B99" t="e">
        <f>#REF!</f>
        <v>#REF!</v>
      </c>
      <c r="C99" t="e">
        <f>#REF!</f>
        <v>#REF!</v>
      </c>
      <c r="D99" t="e">
        <f>versements!V105</f>
        <v>#REF!</v>
      </c>
      <c r="G99">
        <f>versements!W105</f>
        <v>0</v>
      </c>
    </row>
    <row r="100" spans="1:7" hidden="1" x14ac:dyDescent="0.25">
      <c r="A100" s="167">
        <v>99</v>
      </c>
      <c r="B100" t="e">
        <f>#REF!</f>
        <v>#REF!</v>
      </c>
      <c r="C100" t="e">
        <f>#REF!</f>
        <v>#REF!</v>
      </c>
      <c r="D100" t="e">
        <f>versements!V106</f>
        <v>#REF!</v>
      </c>
      <c r="G100">
        <f>versements!W106</f>
        <v>0</v>
      </c>
    </row>
    <row r="101" spans="1:7" hidden="1" x14ac:dyDescent="0.25">
      <c r="A101" s="167">
        <v>100</v>
      </c>
      <c r="B101" t="e">
        <f>#REF!</f>
        <v>#REF!</v>
      </c>
      <c r="C101" t="e">
        <f>#REF!</f>
        <v>#REF!</v>
      </c>
      <c r="D101" t="e">
        <f>versements!V107</f>
        <v>#REF!</v>
      </c>
      <c r="G101">
        <f>versements!W107</f>
        <v>0</v>
      </c>
    </row>
    <row r="102" spans="1:7" hidden="1" x14ac:dyDescent="0.25">
      <c r="A102" s="167">
        <v>101</v>
      </c>
      <c r="B102" t="e">
        <f>#REF!</f>
        <v>#REF!</v>
      </c>
      <c r="C102" t="e">
        <f>#REF!</f>
        <v>#REF!</v>
      </c>
      <c r="D102" t="e">
        <f>versements!V108</f>
        <v>#REF!</v>
      </c>
      <c r="G102">
        <f>versements!W108</f>
        <v>0</v>
      </c>
    </row>
    <row r="103" spans="1:7" x14ac:dyDescent="0.25">
      <c r="A103" s="167">
        <v>102</v>
      </c>
      <c r="B103" t="e">
        <f>#REF!</f>
        <v>#REF!</v>
      </c>
      <c r="C103" t="e">
        <f>#REF!</f>
        <v>#REF!</v>
      </c>
      <c r="D103" t="e">
        <f>versements!V109</f>
        <v>#REF!</v>
      </c>
      <c r="G103">
        <f>versements!W109</f>
        <v>0</v>
      </c>
    </row>
    <row r="104" spans="1:7" x14ac:dyDescent="0.25">
      <c r="A104" s="222">
        <v>103</v>
      </c>
      <c r="B104" s="223" t="e">
        <f>#REF!</f>
        <v>#REF!</v>
      </c>
      <c r="C104" s="223" t="e">
        <f>#REF!</f>
        <v>#REF!</v>
      </c>
      <c r="D104" s="223" t="e">
        <f>versements!V110</f>
        <v>#REF!</v>
      </c>
      <c r="E104" s="224"/>
      <c r="G104">
        <f>versements!W110</f>
        <v>0</v>
      </c>
    </row>
    <row r="105" spans="1:7" hidden="1" x14ac:dyDescent="0.25">
      <c r="A105" s="167">
        <v>104</v>
      </c>
      <c r="B105" t="e">
        <f>#REF!</f>
        <v>#REF!</v>
      </c>
      <c r="C105" t="e">
        <f>#REF!</f>
        <v>#REF!</v>
      </c>
      <c r="D105" t="e">
        <f>versements!V111</f>
        <v>#REF!</v>
      </c>
      <c r="G105">
        <f>versements!W111</f>
        <v>0</v>
      </c>
    </row>
    <row r="106" spans="1:7" hidden="1" x14ac:dyDescent="0.25">
      <c r="A106" s="225">
        <v>105</v>
      </c>
      <c r="B106" s="6" t="e">
        <f>#REF!</f>
        <v>#REF!</v>
      </c>
      <c r="C106" s="6" t="e">
        <f>#REF!</f>
        <v>#REF!</v>
      </c>
      <c r="D106" s="6" t="e">
        <f>versements!V112</f>
        <v>#REF!</v>
      </c>
      <c r="E106" s="21"/>
      <c r="G106">
        <f>versements!W112</f>
        <v>0</v>
      </c>
    </row>
    <row r="107" spans="1:7" x14ac:dyDescent="0.25">
      <c r="A107" s="226">
        <v>106</v>
      </c>
      <c r="B107" s="25" t="e">
        <f>#REF!</f>
        <v>#REF!</v>
      </c>
      <c r="C107" s="25" t="e">
        <f>#REF!</f>
        <v>#REF!</v>
      </c>
      <c r="D107" s="25" t="e">
        <f>versements!V113</f>
        <v>#REF!</v>
      </c>
      <c r="E107" s="26"/>
      <c r="G107">
        <f>versements!W113</f>
        <v>0</v>
      </c>
    </row>
    <row r="108" spans="1:7" x14ac:dyDescent="0.25">
      <c r="A108" s="167">
        <v>107</v>
      </c>
      <c r="B108" t="e">
        <f>#REF!</f>
        <v>#REF!</v>
      </c>
      <c r="C108" t="e">
        <f>#REF!</f>
        <v>#REF!</v>
      </c>
      <c r="D108" t="e">
        <f>versements!V114</f>
        <v>#REF!</v>
      </c>
      <c r="G108">
        <f>versements!W114</f>
        <v>0</v>
      </c>
    </row>
    <row r="109" spans="1:7" x14ac:dyDescent="0.25">
      <c r="A109" s="222">
        <v>108</v>
      </c>
      <c r="B109" s="223" t="e">
        <f>#REF!</f>
        <v>#REF!</v>
      </c>
      <c r="C109" s="223" t="e">
        <f>#REF!</f>
        <v>#REF!</v>
      </c>
      <c r="D109" s="223" t="e">
        <f>versements!V115</f>
        <v>#REF!</v>
      </c>
      <c r="E109" s="224"/>
      <c r="G109">
        <f>versements!W115</f>
        <v>0</v>
      </c>
    </row>
    <row r="110" spans="1:7" hidden="1" x14ac:dyDescent="0.25">
      <c r="A110" s="167">
        <v>109</v>
      </c>
      <c r="B110" t="e">
        <f>#REF!</f>
        <v>#REF!</v>
      </c>
      <c r="C110" t="e">
        <f>#REF!</f>
        <v>#REF!</v>
      </c>
      <c r="D110" t="e">
        <f>versements!V116</f>
        <v>#REF!</v>
      </c>
      <c r="G110">
        <f>versements!W116</f>
        <v>0</v>
      </c>
    </row>
    <row r="111" spans="1:7" x14ac:dyDescent="0.25">
      <c r="A111" s="222">
        <v>110</v>
      </c>
      <c r="B111" s="223" t="e">
        <f>#REF!</f>
        <v>#REF!</v>
      </c>
      <c r="C111" s="223" t="e">
        <f>#REF!</f>
        <v>#REF!</v>
      </c>
      <c r="D111" s="223" t="e">
        <f>versements!V117</f>
        <v>#REF!</v>
      </c>
      <c r="E111" s="224"/>
      <c r="G111">
        <f>versements!W117</f>
        <v>0</v>
      </c>
    </row>
    <row r="112" spans="1:7" hidden="1" x14ac:dyDescent="0.25">
      <c r="A112" s="167">
        <v>111</v>
      </c>
      <c r="B112" t="e">
        <f>#REF!</f>
        <v>#REF!</v>
      </c>
      <c r="C112" t="e">
        <f>#REF!</f>
        <v>#REF!</v>
      </c>
      <c r="D112" t="e">
        <f>versements!V118</f>
        <v>#REF!</v>
      </c>
      <c r="G112">
        <f>versements!W118</f>
        <v>0</v>
      </c>
    </row>
    <row r="113" spans="1:7" hidden="1" x14ac:dyDescent="0.25">
      <c r="A113" s="167">
        <v>112</v>
      </c>
      <c r="B113" t="e">
        <f>#REF!</f>
        <v>#REF!</v>
      </c>
      <c r="C113" t="e">
        <f>#REF!</f>
        <v>#REF!</v>
      </c>
      <c r="D113" t="e">
        <f>versements!V119</f>
        <v>#REF!</v>
      </c>
      <c r="G113">
        <f>versements!W119</f>
        <v>0</v>
      </c>
    </row>
    <row r="114" spans="1:7" hidden="1" x14ac:dyDescent="0.25">
      <c r="A114" s="225">
        <v>113</v>
      </c>
      <c r="B114" s="6" t="e">
        <f>#REF!</f>
        <v>#REF!</v>
      </c>
      <c r="C114" s="6" t="e">
        <f>#REF!</f>
        <v>#REF!</v>
      </c>
      <c r="D114" s="6" t="e">
        <f>versements!V120</f>
        <v>#REF!</v>
      </c>
      <c r="E114" s="21"/>
      <c r="G114">
        <f>versements!W120</f>
        <v>0</v>
      </c>
    </row>
    <row r="115" spans="1:7" x14ac:dyDescent="0.25">
      <c r="A115" s="227">
        <v>114</v>
      </c>
      <c r="B115" t="e">
        <f>#REF!</f>
        <v>#REF!</v>
      </c>
      <c r="C115" t="e">
        <f>#REF!</f>
        <v>#REF!</v>
      </c>
      <c r="D115" t="e">
        <f>versements!V121</f>
        <v>#REF!</v>
      </c>
      <c r="E115" s="23"/>
      <c r="G115">
        <f>versements!W121</f>
        <v>0</v>
      </c>
    </row>
    <row r="116" spans="1:7" x14ac:dyDescent="0.25">
      <c r="A116" s="227">
        <v>115</v>
      </c>
      <c r="B116" t="e">
        <f>#REF!</f>
        <v>#REF!</v>
      </c>
      <c r="C116" t="e">
        <f>#REF!</f>
        <v>#REF!</v>
      </c>
      <c r="D116" t="e">
        <f>versements!V122</f>
        <v>#REF!</v>
      </c>
      <c r="E116" s="23"/>
      <c r="G116">
        <f>versements!W122</f>
        <v>0</v>
      </c>
    </row>
    <row r="117" spans="1:7" x14ac:dyDescent="0.25">
      <c r="A117" s="227">
        <v>116</v>
      </c>
      <c r="B117" t="e">
        <f>#REF!</f>
        <v>#REF!</v>
      </c>
      <c r="C117" t="e">
        <f>#REF!</f>
        <v>#REF!</v>
      </c>
      <c r="D117" t="e">
        <f>versements!V123</f>
        <v>#REF!</v>
      </c>
      <c r="E117" s="23"/>
      <c r="G117">
        <f>versements!W123</f>
        <v>0</v>
      </c>
    </row>
    <row r="118" spans="1:7" x14ac:dyDescent="0.25">
      <c r="A118" s="227">
        <v>117</v>
      </c>
      <c r="B118" t="e">
        <f>#REF!</f>
        <v>#REF!</v>
      </c>
      <c r="C118" t="e">
        <f>#REF!</f>
        <v>#REF!</v>
      </c>
      <c r="D118" t="e">
        <f>versements!V124</f>
        <v>#REF!</v>
      </c>
      <c r="E118" s="23"/>
      <c r="G118">
        <f>versements!W124</f>
        <v>0</v>
      </c>
    </row>
    <row r="119" spans="1:7" x14ac:dyDescent="0.25">
      <c r="A119" s="226">
        <v>118</v>
      </c>
      <c r="B119" s="25" t="e">
        <f>#REF!</f>
        <v>#REF!</v>
      </c>
      <c r="C119" s="25" t="e">
        <f>#REF!</f>
        <v>#REF!</v>
      </c>
      <c r="D119" s="25" t="e">
        <f>versements!V125</f>
        <v>#REF!</v>
      </c>
      <c r="E119" s="26"/>
      <c r="G119">
        <f>versements!W125</f>
        <v>0</v>
      </c>
    </row>
    <row r="120" spans="1:7" hidden="1" x14ac:dyDescent="0.25">
      <c r="A120" s="167">
        <v>119</v>
      </c>
      <c r="B120" t="e">
        <f>#REF!</f>
        <v>#REF!</v>
      </c>
      <c r="C120" t="e">
        <f>#REF!</f>
        <v>#REF!</v>
      </c>
      <c r="D120" t="e">
        <f>versements!V126</f>
        <v>#REF!</v>
      </c>
      <c r="G120">
        <f>versements!W126</f>
        <v>0</v>
      </c>
    </row>
    <row r="121" spans="1:7" x14ac:dyDescent="0.25">
      <c r="A121" s="167">
        <v>120</v>
      </c>
      <c r="B121" t="e">
        <f>#REF!</f>
        <v>#REF!</v>
      </c>
      <c r="C121" t="e">
        <f>#REF!</f>
        <v>#REF!</v>
      </c>
      <c r="D121" t="e">
        <f>versements!V127</f>
        <v>#REF!</v>
      </c>
      <c r="G121">
        <f>versements!W127</f>
        <v>0</v>
      </c>
    </row>
    <row r="122" spans="1:7" hidden="1" x14ac:dyDescent="0.25">
      <c r="A122" s="167">
        <v>121</v>
      </c>
      <c r="B122" t="e">
        <f>#REF!</f>
        <v>#REF!</v>
      </c>
      <c r="C122" t="e">
        <f>#REF!</f>
        <v>#REF!</v>
      </c>
      <c r="D122" t="e">
        <f>versements!V128</f>
        <v>#REF!</v>
      </c>
      <c r="G122">
        <f>versements!W128</f>
        <v>0</v>
      </c>
    </row>
    <row r="123" spans="1:7" hidden="1" x14ac:dyDescent="0.25">
      <c r="A123" s="222">
        <v>122</v>
      </c>
      <c r="B123" s="223" t="e">
        <f>#REF!</f>
        <v>#REF!</v>
      </c>
      <c r="C123" s="223" t="e">
        <f>#REF!</f>
        <v>#REF!</v>
      </c>
      <c r="D123" s="223" t="e">
        <f>versements!V129</f>
        <v>#REF!</v>
      </c>
      <c r="E123" s="224"/>
      <c r="G123">
        <f>versements!W129</f>
        <v>0</v>
      </c>
    </row>
    <row r="124" spans="1:7" hidden="1" x14ac:dyDescent="0.25">
      <c r="A124" s="167">
        <v>123</v>
      </c>
      <c r="B124" t="e">
        <f>#REF!</f>
        <v>#REF!</v>
      </c>
      <c r="C124" t="e">
        <f>#REF!</f>
        <v>#REF!</v>
      </c>
      <c r="D124" t="e">
        <f>versements!V130</f>
        <v>#REF!</v>
      </c>
      <c r="G124">
        <f>versements!W130</f>
        <v>0</v>
      </c>
    </row>
    <row r="125" spans="1:7" hidden="1" x14ac:dyDescent="0.25">
      <c r="A125" s="167">
        <v>124</v>
      </c>
      <c r="B125" t="e">
        <f>#REF!</f>
        <v>#REF!</v>
      </c>
      <c r="C125" t="e">
        <f>#REF!</f>
        <v>#REF!</v>
      </c>
      <c r="D125" t="e">
        <f>versements!V131</f>
        <v>#REF!</v>
      </c>
      <c r="G125">
        <f>versements!W131</f>
        <v>0</v>
      </c>
    </row>
    <row r="126" spans="1:7" hidden="1" x14ac:dyDescent="0.25">
      <c r="A126" s="167">
        <v>125</v>
      </c>
      <c r="B126" t="e">
        <f>#REF!</f>
        <v>#REF!</v>
      </c>
      <c r="C126" t="e">
        <f>#REF!</f>
        <v>#REF!</v>
      </c>
      <c r="D126" t="e">
        <f>versements!V132</f>
        <v>#REF!</v>
      </c>
      <c r="G126">
        <f>versements!W132</f>
        <v>0</v>
      </c>
    </row>
    <row r="127" spans="1:7" hidden="1" x14ac:dyDescent="0.25">
      <c r="A127" s="167">
        <v>126</v>
      </c>
      <c r="B127" t="e">
        <f>#REF!</f>
        <v>#REF!</v>
      </c>
      <c r="C127" t="e">
        <f>#REF!</f>
        <v>#REF!</v>
      </c>
      <c r="D127" t="e">
        <f>versements!V133</f>
        <v>#REF!</v>
      </c>
      <c r="G127">
        <f>versements!W133</f>
        <v>0</v>
      </c>
    </row>
    <row r="128" spans="1:7" x14ac:dyDescent="0.25">
      <c r="A128" s="225">
        <v>127</v>
      </c>
      <c r="B128" s="6" t="e">
        <f>#REF!</f>
        <v>#REF!</v>
      </c>
      <c r="C128" s="6" t="e">
        <f>#REF!</f>
        <v>#REF!</v>
      </c>
      <c r="D128" s="6" t="e">
        <f>versements!V134</f>
        <v>#REF!</v>
      </c>
      <c r="E128" s="21"/>
      <c r="G128">
        <f>versements!W134</f>
        <v>0</v>
      </c>
    </row>
    <row r="129" spans="1:7" hidden="1" x14ac:dyDescent="0.25">
      <c r="A129" s="226">
        <v>128</v>
      </c>
      <c r="B129" s="25" t="e">
        <f>#REF!</f>
        <v>#REF!</v>
      </c>
      <c r="C129" s="25" t="e">
        <f>#REF!</f>
        <v>#REF!</v>
      </c>
      <c r="D129" s="25" t="e">
        <f>versements!V135</f>
        <v>#REF!</v>
      </c>
      <c r="E129" s="26"/>
      <c r="G129">
        <f>versements!W135</f>
        <v>0</v>
      </c>
    </row>
    <row r="130" spans="1:7" hidden="1" x14ac:dyDescent="0.25">
      <c r="A130" s="167">
        <v>129</v>
      </c>
      <c r="B130" t="e">
        <f>#REF!</f>
        <v>#REF!</v>
      </c>
      <c r="C130" t="e">
        <f>#REF!</f>
        <v>#REF!</v>
      </c>
      <c r="D130" t="e">
        <f>versements!V136</f>
        <v>#REF!</v>
      </c>
      <c r="G130">
        <f>versements!W136</f>
        <v>0</v>
      </c>
    </row>
    <row r="131" spans="1:7" hidden="1" x14ac:dyDescent="0.25">
      <c r="A131" s="167">
        <v>130</v>
      </c>
      <c r="B131" t="e">
        <f>#REF!</f>
        <v>#REF!</v>
      </c>
      <c r="C131" t="e">
        <f>#REF!</f>
        <v>#REF!</v>
      </c>
      <c r="D131" t="e">
        <f>versements!V137</f>
        <v>#REF!</v>
      </c>
      <c r="G131">
        <f>versements!W137</f>
        <v>0</v>
      </c>
    </row>
    <row r="132" spans="1:7" hidden="1" x14ac:dyDescent="0.25">
      <c r="A132" s="167">
        <v>131</v>
      </c>
      <c r="B132" t="e">
        <f>#REF!</f>
        <v>#REF!</v>
      </c>
      <c r="C132" t="e">
        <f>#REF!</f>
        <v>#REF!</v>
      </c>
      <c r="D132" t="e">
        <f>versements!V138</f>
        <v>#REF!</v>
      </c>
      <c r="G132">
        <f>versements!W138</f>
        <v>0</v>
      </c>
    </row>
    <row r="133" spans="1:7" hidden="1" x14ac:dyDescent="0.25">
      <c r="A133" s="167">
        <v>132</v>
      </c>
      <c r="B133" t="e">
        <f>#REF!</f>
        <v>#REF!</v>
      </c>
      <c r="C133" t="e">
        <f>#REF!</f>
        <v>#REF!</v>
      </c>
      <c r="D133" t="e">
        <f>versements!V139</f>
        <v>#REF!</v>
      </c>
      <c r="G133">
        <f>versements!W139</f>
        <v>0</v>
      </c>
    </row>
    <row r="134" spans="1:7" hidden="1" x14ac:dyDescent="0.25">
      <c r="A134" s="167">
        <v>133</v>
      </c>
      <c r="B134" t="e">
        <f>#REF!</f>
        <v>#REF!</v>
      </c>
      <c r="C134" t="e">
        <f>#REF!</f>
        <v>#REF!</v>
      </c>
      <c r="D134" t="e">
        <f>versements!V140</f>
        <v>#REF!</v>
      </c>
      <c r="G134">
        <f>versements!W140</f>
        <v>0</v>
      </c>
    </row>
    <row r="135" spans="1:7" hidden="1" x14ac:dyDescent="0.25">
      <c r="A135" s="167">
        <v>134</v>
      </c>
      <c r="B135" t="e">
        <f>#REF!</f>
        <v>#REF!</v>
      </c>
      <c r="C135" t="e">
        <f>#REF!</f>
        <v>#REF!</v>
      </c>
      <c r="D135" t="e">
        <f>versements!V141</f>
        <v>#REF!</v>
      </c>
      <c r="G135">
        <f>versements!W141</f>
        <v>0</v>
      </c>
    </row>
    <row r="136" spans="1:7" hidden="1" x14ac:dyDescent="0.25">
      <c r="A136" s="167">
        <v>135</v>
      </c>
      <c r="B136" t="e">
        <f>#REF!</f>
        <v>#REF!</v>
      </c>
      <c r="C136" t="e">
        <f>#REF!</f>
        <v>#REF!</v>
      </c>
      <c r="D136" t="e">
        <f>versements!V142</f>
        <v>#REF!</v>
      </c>
      <c r="G136">
        <f>versements!W142</f>
        <v>0</v>
      </c>
    </row>
    <row r="137" spans="1:7" x14ac:dyDescent="0.25">
      <c r="A137" s="225">
        <v>136</v>
      </c>
      <c r="B137" s="6" t="e">
        <f>#REF!</f>
        <v>#REF!</v>
      </c>
      <c r="C137" s="6" t="e">
        <f>#REF!</f>
        <v>#REF!</v>
      </c>
      <c r="D137" s="6" t="e">
        <f>versements!V143</f>
        <v>#REF!</v>
      </c>
      <c r="E137" s="21"/>
      <c r="G137">
        <f>versements!W143</f>
        <v>0</v>
      </c>
    </row>
    <row r="138" spans="1:7" hidden="1" x14ac:dyDescent="0.25">
      <c r="A138" s="226">
        <v>137</v>
      </c>
      <c r="B138" s="25" t="e">
        <f>#REF!</f>
        <v>#REF!</v>
      </c>
      <c r="C138" s="25" t="e">
        <f>#REF!</f>
        <v>#REF!</v>
      </c>
      <c r="D138" s="25" t="e">
        <f>versements!V144</f>
        <v>#REF!</v>
      </c>
      <c r="E138" s="26"/>
      <c r="G138">
        <f>versements!W144</f>
        <v>0</v>
      </c>
    </row>
    <row r="139" spans="1:7" hidden="1" x14ac:dyDescent="0.25">
      <c r="A139" s="167">
        <v>138</v>
      </c>
      <c r="B139" t="e">
        <f>#REF!</f>
        <v>#REF!</v>
      </c>
      <c r="C139" t="e">
        <f>#REF!</f>
        <v>#REF!</v>
      </c>
      <c r="D139" t="e">
        <f>versements!V145</f>
        <v>#REF!</v>
      </c>
      <c r="G139">
        <f>versements!W145</f>
        <v>0</v>
      </c>
    </row>
    <row r="140" spans="1:7" x14ac:dyDescent="0.25">
      <c r="A140" s="225">
        <v>139</v>
      </c>
      <c r="B140" s="6" t="e">
        <f>#REF!</f>
        <v>#REF!</v>
      </c>
      <c r="C140" s="6" t="e">
        <f>#REF!</f>
        <v>#REF!</v>
      </c>
      <c r="D140" s="6" t="e">
        <f>versements!V146</f>
        <v>#REF!</v>
      </c>
      <c r="E140" s="21"/>
      <c r="G140">
        <f>versements!W146</f>
        <v>0</v>
      </c>
    </row>
    <row r="141" spans="1:7" x14ac:dyDescent="0.25">
      <c r="A141" s="227">
        <v>140</v>
      </c>
      <c r="B141" t="e">
        <f>#REF!</f>
        <v>#REF!</v>
      </c>
      <c r="C141" t="e">
        <f>#REF!</f>
        <v>#REF!</v>
      </c>
      <c r="D141" t="e">
        <f>versements!V147</f>
        <v>#REF!</v>
      </c>
      <c r="E141" s="23"/>
      <c r="G141">
        <f>versements!W147</f>
        <v>0</v>
      </c>
    </row>
    <row r="142" spans="1:7" x14ac:dyDescent="0.25">
      <c r="A142" s="227">
        <v>141</v>
      </c>
      <c r="B142" t="e">
        <f>#REF!</f>
        <v>#REF!</v>
      </c>
      <c r="C142" t="e">
        <f>#REF!</f>
        <v>#REF!</v>
      </c>
      <c r="D142" t="e">
        <f>versements!V148</f>
        <v>#REF!</v>
      </c>
      <c r="E142" s="23"/>
      <c r="G142">
        <f>versements!W148</f>
        <v>0</v>
      </c>
    </row>
    <row r="143" spans="1:7" x14ac:dyDescent="0.25">
      <c r="A143" s="227">
        <v>142</v>
      </c>
      <c r="B143" t="e">
        <f>#REF!</f>
        <v>#REF!</v>
      </c>
      <c r="C143" t="e">
        <f>#REF!</f>
        <v>#REF!</v>
      </c>
      <c r="D143" t="e">
        <f>versements!V149</f>
        <v>#REF!</v>
      </c>
      <c r="E143" s="23"/>
      <c r="G143">
        <f>versements!W149</f>
        <v>0</v>
      </c>
    </row>
    <row r="144" spans="1:7" x14ac:dyDescent="0.25">
      <c r="A144" s="227">
        <v>143</v>
      </c>
      <c r="B144" t="e">
        <f>#REF!</f>
        <v>#REF!</v>
      </c>
      <c r="C144" t="e">
        <f>#REF!</f>
        <v>#REF!</v>
      </c>
      <c r="D144" t="e">
        <f>versements!V150</f>
        <v>#REF!</v>
      </c>
      <c r="E144" s="23"/>
      <c r="G144">
        <f>versements!W150</f>
        <v>0</v>
      </c>
    </row>
    <row r="145" spans="1:7" hidden="1" x14ac:dyDescent="0.25">
      <c r="A145" s="227">
        <v>144</v>
      </c>
      <c r="B145" t="e">
        <f>#REF!</f>
        <v>#REF!</v>
      </c>
      <c r="C145" t="e">
        <f>#REF!</f>
        <v>#REF!</v>
      </c>
      <c r="D145" t="e">
        <f>versements!V151</f>
        <v>#REF!</v>
      </c>
      <c r="E145" s="23"/>
      <c r="G145">
        <f>versements!W151</f>
        <v>0</v>
      </c>
    </row>
    <row r="146" spans="1:7" x14ac:dyDescent="0.25">
      <c r="A146" s="226">
        <v>145</v>
      </c>
      <c r="B146" s="25" t="e">
        <f>#REF!</f>
        <v>#REF!</v>
      </c>
      <c r="C146" s="25" t="e">
        <f>#REF!</f>
        <v>#REF!</v>
      </c>
      <c r="D146" s="25" t="e">
        <f>versements!V152</f>
        <v>#REF!</v>
      </c>
      <c r="E146" s="26"/>
      <c r="G146">
        <f>versements!W152</f>
        <v>0</v>
      </c>
    </row>
    <row r="147" spans="1:7" hidden="1" x14ac:dyDescent="0.25">
      <c r="A147" s="167">
        <v>146</v>
      </c>
      <c r="B147" t="e">
        <f>#REF!</f>
        <v>#REF!</v>
      </c>
      <c r="C147" t="e">
        <f>#REF!</f>
        <v>#REF!</v>
      </c>
      <c r="D147" t="e">
        <f>versements!V153</f>
        <v>#REF!</v>
      </c>
      <c r="G147">
        <f>versements!W153</f>
        <v>0</v>
      </c>
    </row>
    <row r="148" spans="1:7" x14ac:dyDescent="0.25">
      <c r="A148" s="222">
        <v>147</v>
      </c>
      <c r="B148" s="223" t="e">
        <f>#REF!</f>
        <v>#REF!</v>
      </c>
      <c r="C148" s="223" t="e">
        <f>#REF!</f>
        <v>#REF!</v>
      </c>
      <c r="D148" s="223" t="e">
        <f>versements!V154</f>
        <v>#REF!</v>
      </c>
      <c r="E148" s="224"/>
      <c r="G148">
        <f>versements!W154</f>
        <v>0</v>
      </c>
    </row>
    <row r="149" spans="1:7" x14ac:dyDescent="0.25">
      <c r="A149" s="167">
        <v>148</v>
      </c>
      <c r="B149" t="e">
        <f>#REF!</f>
        <v>#REF!</v>
      </c>
      <c r="C149" t="e">
        <f>#REF!</f>
        <v>#REF!</v>
      </c>
      <c r="D149" t="e">
        <f>versements!V155</f>
        <v>#REF!</v>
      </c>
      <c r="G149">
        <f>versements!W155</f>
        <v>0</v>
      </c>
    </row>
    <row r="150" spans="1:7" hidden="1" x14ac:dyDescent="0.25">
      <c r="A150" s="167">
        <v>149</v>
      </c>
      <c r="B150" t="e">
        <f>#REF!</f>
        <v>#REF!</v>
      </c>
      <c r="C150" t="e">
        <f>#REF!</f>
        <v>#REF!</v>
      </c>
      <c r="D150" t="e">
        <f>versements!V156</f>
        <v>#REF!</v>
      </c>
      <c r="G150">
        <f>versements!W156</f>
        <v>0</v>
      </c>
    </row>
    <row r="151" spans="1:7" x14ac:dyDescent="0.25">
      <c r="A151" s="225">
        <v>150</v>
      </c>
      <c r="B151" s="6" t="e">
        <f>#REF!</f>
        <v>#REF!</v>
      </c>
      <c r="C151" s="6" t="e">
        <f>#REF!</f>
        <v>#REF!</v>
      </c>
      <c r="D151" s="6" t="e">
        <f>versements!V157</f>
        <v>#REF!</v>
      </c>
      <c r="E151" s="21"/>
      <c r="G151">
        <f>versements!W157</f>
        <v>0</v>
      </c>
    </row>
    <row r="152" spans="1:7" hidden="1" x14ac:dyDescent="0.25">
      <c r="A152" s="226">
        <v>151</v>
      </c>
      <c r="B152" s="25" t="e">
        <f>#REF!</f>
        <v>#REF!</v>
      </c>
      <c r="C152" s="25" t="e">
        <f>#REF!</f>
        <v>#REF!</v>
      </c>
      <c r="D152" s="25" t="e">
        <f>versements!V158</f>
        <v>#REF!</v>
      </c>
      <c r="E152" s="26"/>
      <c r="G152">
        <f>versements!W158</f>
        <v>0</v>
      </c>
    </row>
    <row r="153" spans="1:7" hidden="1" x14ac:dyDescent="0.25">
      <c r="A153" s="167">
        <v>152</v>
      </c>
      <c r="B153" t="e">
        <f>#REF!</f>
        <v>#REF!</v>
      </c>
      <c r="C153" t="e">
        <f>#REF!</f>
        <v>#REF!</v>
      </c>
      <c r="D153" t="e">
        <f>versements!V159</f>
        <v>#REF!</v>
      </c>
      <c r="G153">
        <f>versements!W159</f>
        <v>0</v>
      </c>
    </row>
    <row r="154" spans="1:7" hidden="1" x14ac:dyDescent="0.25">
      <c r="A154" s="167">
        <v>153</v>
      </c>
      <c r="B154" t="e">
        <f>#REF!</f>
        <v>#REF!</v>
      </c>
      <c r="C154" t="e">
        <f>#REF!</f>
        <v>#REF!</v>
      </c>
      <c r="D154" t="e">
        <f>versements!V160</f>
        <v>#REF!</v>
      </c>
      <c r="G154">
        <f>versements!W160</f>
        <v>0</v>
      </c>
    </row>
    <row r="155" spans="1:7" x14ac:dyDescent="0.25">
      <c r="A155" s="167">
        <v>154</v>
      </c>
      <c r="B155" t="e">
        <f>#REF!</f>
        <v>#REF!</v>
      </c>
      <c r="C155" t="e">
        <f>#REF!</f>
        <v>#REF!</v>
      </c>
      <c r="D155" t="e">
        <f>versements!V161</f>
        <v>#REF!</v>
      </c>
      <c r="G155">
        <f>versements!W161</f>
        <v>0</v>
      </c>
    </row>
    <row r="156" spans="1:7" hidden="1" x14ac:dyDescent="0.25">
      <c r="A156" s="167">
        <v>155</v>
      </c>
      <c r="B156" t="e">
        <f>#REF!</f>
        <v>#REF!</v>
      </c>
      <c r="C156" t="e">
        <f>#REF!</f>
        <v>#REF!</v>
      </c>
      <c r="D156" t="e">
        <f>versements!V162</f>
        <v>#REF!</v>
      </c>
      <c r="G156">
        <f>versements!W162</f>
        <v>0</v>
      </c>
    </row>
    <row r="157" spans="1:7" hidden="1" x14ac:dyDescent="0.25">
      <c r="A157" s="167">
        <v>156</v>
      </c>
      <c r="B157" t="e">
        <f>#REF!</f>
        <v>#REF!</v>
      </c>
      <c r="C157" t="e">
        <f>#REF!</f>
        <v>#REF!</v>
      </c>
      <c r="D157" t="e">
        <f>versements!V163</f>
        <v>#REF!</v>
      </c>
      <c r="G157">
        <f>versements!W163</f>
        <v>0</v>
      </c>
    </row>
    <row r="158" spans="1:7" x14ac:dyDescent="0.25">
      <c r="A158" s="222">
        <v>157</v>
      </c>
      <c r="B158" s="223" t="e">
        <f>#REF!</f>
        <v>#REF!</v>
      </c>
      <c r="C158" s="223" t="e">
        <f>#REF!</f>
        <v>#REF!</v>
      </c>
      <c r="D158" s="223" t="e">
        <f>versements!V164</f>
        <v>#REF!</v>
      </c>
      <c r="E158" s="224"/>
      <c r="G158">
        <f>versements!W164</f>
        <v>0</v>
      </c>
    </row>
    <row r="159" spans="1:7" hidden="1" x14ac:dyDescent="0.25">
      <c r="A159" s="167">
        <v>158</v>
      </c>
      <c r="B159" t="e">
        <f>#REF!</f>
        <v>#REF!</v>
      </c>
      <c r="C159" t="e">
        <f>#REF!</f>
        <v>#REF!</v>
      </c>
      <c r="D159" t="e">
        <f>versements!V165</f>
        <v>#REF!</v>
      </c>
      <c r="G159">
        <f>versements!W165</f>
        <v>0</v>
      </c>
    </row>
    <row r="160" spans="1:7" x14ac:dyDescent="0.25">
      <c r="A160" s="167">
        <v>159</v>
      </c>
      <c r="B160" t="e">
        <f>#REF!</f>
        <v>#REF!</v>
      </c>
      <c r="C160" t="e">
        <f>#REF!</f>
        <v>#REF!</v>
      </c>
      <c r="D160" t="e">
        <f>versements!V166</f>
        <v>#REF!</v>
      </c>
      <c r="G160">
        <f>versements!W166</f>
        <v>0</v>
      </c>
    </row>
    <row r="161" spans="1:7" hidden="1" x14ac:dyDescent="0.25">
      <c r="A161" s="167">
        <v>160</v>
      </c>
      <c r="B161" t="e">
        <f>#REF!</f>
        <v>#REF!</v>
      </c>
      <c r="C161" t="e">
        <f>#REF!</f>
        <v>#REF!</v>
      </c>
      <c r="D161" t="e">
        <f>versements!V167</f>
        <v>#REF!</v>
      </c>
      <c r="G161">
        <f>versements!W167</f>
        <v>0</v>
      </c>
    </row>
    <row r="162" spans="1:7" x14ac:dyDescent="0.25">
      <c r="A162" s="222">
        <v>161</v>
      </c>
      <c r="B162" s="223" t="e">
        <f>#REF!</f>
        <v>#REF!</v>
      </c>
      <c r="C162" s="223" t="e">
        <f>#REF!</f>
        <v>#REF!</v>
      </c>
      <c r="D162" s="223" t="e">
        <f>versements!V168</f>
        <v>#REF!</v>
      </c>
      <c r="E162" s="224"/>
      <c r="G162">
        <f>versements!W168</f>
        <v>0</v>
      </c>
    </row>
    <row r="163" spans="1:7" hidden="1" x14ac:dyDescent="0.25">
      <c r="A163" s="167">
        <v>162</v>
      </c>
      <c r="B163" t="e">
        <f>#REF!</f>
        <v>#REF!</v>
      </c>
      <c r="C163" t="e">
        <f>#REF!</f>
        <v>#REF!</v>
      </c>
      <c r="D163" t="e">
        <f>versements!V169</f>
        <v>#REF!</v>
      </c>
      <c r="G163">
        <f>versements!W169</f>
        <v>0</v>
      </c>
    </row>
    <row r="164" spans="1:7" hidden="1" x14ac:dyDescent="0.25">
      <c r="A164" s="167">
        <v>163</v>
      </c>
      <c r="B164" t="e">
        <f>#REF!</f>
        <v>#REF!</v>
      </c>
      <c r="C164" t="e">
        <f>#REF!</f>
        <v>#REF!</v>
      </c>
      <c r="D164" t="e">
        <f>versements!V170</f>
        <v>#REF!</v>
      </c>
      <c r="G164">
        <f>versements!W170</f>
        <v>0</v>
      </c>
    </row>
    <row r="165" spans="1:7" hidden="1" x14ac:dyDescent="0.25">
      <c r="A165" s="167">
        <v>164</v>
      </c>
      <c r="B165" t="e">
        <f>#REF!</f>
        <v>#REF!</v>
      </c>
      <c r="C165" t="e">
        <f>#REF!</f>
        <v>#REF!</v>
      </c>
      <c r="D165" t="e">
        <f>versements!V171</f>
        <v>#REF!</v>
      </c>
      <c r="G165">
        <f>versements!W171</f>
        <v>0</v>
      </c>
    </row>
    <row r="166" spans="1:7" hidden="1" x14ac:dyDescent="0.25">
      <c r="A166" s="167">
        <v>165</v>
      </c>
      <c r="B166" t="e">
        <f>#REF!</f>
        <v>#REF!</v>
      </c>
      <c r="C166" t="e">
        <f>#REF!</f>
        <v>#REF!</v>
      </c>
      <c r="D166" t="e">
        <f>versements!V172</f>
        <v>#REF!</v>
      </c>
      <c r="G166">
        <f>versements!W172</f>
        <v>0</v>
      </c>
    </row>
    <row r="167" spans="1:7" x14ac:dyDescent="0.25">
      <c r="A167" s="222">
        <v>166</v>
      </c>
      <c r="B167" s="223" t="e">
        <f>#REF!</f>
        <v>#REF!</v>
      </c>
      <c r="C167" s="223" t="e">
        <f>#REF!</f>
        <v>#REF!</v>
      </c>
      <c r="D167" s="223" t="e">
        <f>versements!V173</f>
        <v>#REF!</v>
      </c>
      <c r="E167" s="224"/>
      <c r="G167">
        <f>versements!W173</f>
        <v>0</v>
      </c>
    </row>
    <row r="168" spans="1:7" hidden="1" x14ac:dyDescent="0.25">
      <c r="A168" s="167">
        <v>167</v>
      </c>
      <c r="B168" t="e">
        <f>#REF!</f>
        <v>#REF!</v>
      </c>
      <c r="C168" t="e">
        <f>#REF!</f>
        <v>#REF!</v>
      </c>
      <c r="D168" t="e">
        <f>versements!V174</f>
        <v>#REF!</v>
      </c>
      <c r="G168">
        <f>versements!W174</f>
        <v>0</v>
      </c>
    </row>
    <row r="169" spans="1:7" hidden="1" x14ac:dyDescent="0.25">
      <c r="A169" s="167">
        <v>168</v>
      </c>
      <c r="B169" t="e">
        <f>#REF!</f>
        <v>#REF!</v>
      </c>
      <c r="C169" t="e">
        <f>#REF!</f>
        <v>#REF!</v>
      </c>
      <c r="D169" t="e">
        <f>versements!V175</f>
        <v>#REF!</v>
      </c>
      <c r="G169">
        <f>versements!W175</f>
        <v>0</v>
      </c>
    </row>
    <row r="170" spans="1:7" x14ac:dyDescent="0.25">
      <c r="A170" s="225">
        <v>169</v>
      </c>
      <c r="B170" s="6" t="e">
        <f>#REF!</f>
        <v>#REF!</v>
      </c>
      <c r="C170" s="6" t="e">
        <f>#REF!</f>
        <v>#REF!</v>
      </c>
      <c r="D170" s="6" t="e">
        <f>versements!V176</f>
        <v>#REF!</v>
      </c>
      <c r="E170" s="21"/>
      <c r="G170">
        <f>versements!W176</f>
        <v>0</v>
      </c>
    </row>
    <row r="171" spans="1:7" x14ac:dyDescent="0.25">
      <c r="A171" s="226">
        <v>170</v>
      </c>
      <c r="B171" s="25" t="e">
        <f>#REF!</f>
        <v>#REF!</v>
      </c>
      <c r="C171" s="25" t="e">
        <f>#REF!</f>
        <v>#REF!</v>
      </c>
      <c r="D171" s="25" t="e">
        <f>versements!V177</f>
        <v>#REF!</v>
      </c>
      <c r="E171" s="26"/>
      <c r="G171">
        <f>versements!W177</f>
        <v>0</v>
      </c>
    </row>
    <row r="172" spans="1:7" hidden="1" x14ac:dyDescent="0.25">
      <c r="A172" s="167">
        <v>171</v>
      </c>
      <c r="B172" t="e">
        <f>#REF!</f>
        <v>#REF!</v>
      </c>
      <c r="C172" t="e">
        <f>#REF!</f>
        <v>#REF!</v>
      </c>
      <c r="D172" t="e">
        <f>versements!V178</f>
        <v>#REF!</v>
      </c>
      <c r="G172">
        <f>versements!W178</f>
        <v>0</v>
      </c>
    </row>
    <row r="173" spans="1:7" hidden="1" x14ac:dyDescent="0.25">
      <c r="A173" s="167">
        <v>172</v>
      </c>
      <c r="B173" t="e">
        <f>#REF!</f>
        <v>#REF!</v>
      </c>
      <c r="C173" t="e">
        <f>#REF!</f>
        <v>#REF!</v>
      </c>
      <c r="D173" t="e">
        <f>versements!V179</f>
        <v>#REF!</v>
      </c>
      <c r="G173">
        <f>versements!W179</f>
        <v>0</v>
      </c>
    </row>
    <row r="174" spans="1:7" x14ac:dyDescent="0.25">
      <c r="A174" s="167">
        <v>173</v>
      </c>
      <c r="B174" t="e">
        <f>#REF!</f>
        <v>#REF!</v>
      </c>
      <c r="C174" t="e">
        <f>#REF!</f>
        <v>#REF!</v>
      </c>
      <c r="D174" t="e">
        <f>versements!V180</f>
        <v>#REF!</v>
      </c>
      <c r="G174">
        <f>versements!W180</f>
        <v>0</v>
      </c>
    </row>
    <row r="175" spans="1:7" x14ac:dyDescent="0.25">
      <c r="A175" s="167">
        <v>174</v>
      </c>
      <c r="B175" t="e">
        <f>#REF!</f>
        <v>#REF!</v>
      </c>
      <c r="C175" t="e">
        <f>#REF!</f>
        <v>#REF!</v>
      </c>
      <c r="D175" t="e">
        <f>versements!V181</f>
        <v>#REF!</v>
      </c>
      <c r="G175">
        <f>versements!W181</f>
        <v>0</v>
      </c>
    </row>
    <row r="176" spans="1:7" x14ac:dyDescent="0.25">
      <c r="A176" s="167">
        <v>175</v>
      </c>
      <c r="B176" t="e">
        <f>#REF!</f>
        <v>#REF!</v>
      </c>
      <c r="C176" t="e">
        <f>#REF!</f>
        <v>#REF!</v>
      </c>
      <c r="D176" t="e">
        <f>versements!V182</f>
        <v>#REF!</v>
      </c>
      <c r="G176">
        <f>versements!W182</f>
        <v>0</v>
      </c>
    </row>
    <row r="177" spans="1:7" hidden="1" x14ac:dyDescent="0.25">
      <c r="A177" s="167">
        <v>176</v>
      </c>
      <c r="B177" t="e">
        <f>#REF!</f>
        <v>#REF!</v>
      </c>
      <c r="C177" t="e">
        <f>#REF!</f>
        <v>#REF!</v>
      </c>
      <c r="D177" t="e">
        <f>versements!V183</f>
        <v>#REF!</v>
      </c>
      <c r="G177">
        <f>versements!W183</f>
        <v>0</v>
      </c>
    </row>
    <row r="178" spans="1:7" x14ac:dyDescent="0.25">
      <c r="A178" s="225">
        <v>177</v>
      </c>
      <c r="B178" s="6" t="e">
        <f>#REF!</f>
        <v>#REF!</v>
      </c>
      <c r="C178" s="6" t="e">
        <f>#REF!</f>
        <v>#REF!</v>
      </c>
      <c r="D178" s="6" t="e">
        <f>versements!V184</f>
        <v>#REF!</v>
      </c>
      <c r="E178" s="21"/>
      <c r="G178">
        <f>versements!W184</f>
        <v>0</v>
      </c>
    </row>
    <row r="179" spans="1:7" hidden="1" x14ac:dyDescent="0.25">
      <c r="A179" s="226">
        <v>178</v>
      </c>
      <c r="B179" s="25" t="e">
        <f>#REF!</f>
        <v>#REF!</v>
      </c>
      <c r="C179" s="25" t="e">
        <f>#REF!</f>
        <v>#REF!</v>
      </c>
      <c r="D179" s="25" t="e">
        <f>versements!V185</f>
        <v>#REF!</v>
      </c>
      <c r="E179" s="26"/>
      <c r="G179">
        <f>versements!W185</f>
        <v>0</v>
      </c>
    </row>
    <row r="180" spans="1:7" hidden="1" x14ac:dyDescent="0.25">
      <c r="A180" s="167">
        <v>179</v>
      </c>
      <c r="B180" t="e">
        <f>#REF!</f>
        <v>#REF!</v>
      </c>
      <c r="C180" t="e">
        <f>#REF!</f>
        <v>#REF!</v>
      </c>
      <c r="D180" t="e">
        <f>versements!V186</f>
        <v>#REF!</v>
      </c>
      <c r="G180">
        <f>versements!W186</f>
        <v>0</v>
      </c>
    </row>
    <row r="181" spans="1:7" hidden="1" x14ac:dyDescent="0.25">
      <c r="A181" s="167">
        <v>180</v>
      </c>
      <c r="B181" t="e">
        <f>#REF!</f>
        <v>#REF!</v>
      </c>
      <c r="C181" t="e">
        <f>#REF!</f>
        <v>#REF!</v>
      </c>
      <c r="D181" t="e">
        <f>versements!V187</f>
        <v>#REF!</v>
      </c>
      <c r="G181">
        <f>versements!W187</f>
        <v>0</v>
      </c>
    </row>
    <row r="182" spans="1:7" x14ac:dyDescent="0.25">
      <c r="A182" s="225">
        <v>181</v>
      </c>
      <c r="B182" s="6" t="e">
        <f>#REF!</f>
        <v>#REF!</v>
      </c>
      <c r="C182" s="6" t="e">
        <f>#REF!</f>
        <v>#REF!</v>
      </c>
      <c r="D182" s="6" t="e">
        <f>versements!V188</f>
        <v>#REF!</v>
      </c>
      <c r="E182" s="21"/>
      <c r="G182">
        <f>versements!W188</f>
        <v>0</v>
      </c>
    </row>
    <row r="183" spans="1:7" x14ac:dyDescent="0.25">
      <c r="A183" s="227">
        <v>182</v>
      </c>
      <c r="B183" t="e">
        <f>#REF!</f>
        <v>#REF!</v>
      </c>
      <c r="C183" t="e">
        <f>#REF!</f>
        <v>#REF!</v>
      </c>
      <c r="D183" t="e">
        <f>versements!V189</f>
        <v>#REF!</v>
      </c>
      <c r="E183" s="23"/>
      <c r="G183">
        <f>versements!W189</f>
        <v>0</v>
      </c>
    </row>
    <row r="184" spans="1:7" hidden="1" x14ac:dyDescent="0.25">
      <c r="A184" s="226">
        <v>183</v>
      </c>
      <c r="B184" s="25" t="e">
        <f>#REF!</f>
        <v>#REF!</v>
      </c>
      <c r="C184" s="25" t="e">
        <f>#REF!</f>
        <v>#REF!</v>
      </c>
      <c r="D184" s="25" t="e">
        <f>versements!V190</f>
        <v>#REF!</v>
      </c>
      <c r="E184" s="26"/>
      <c r="G184">
        <f>versements!W190</f>
        <v>0</v>
      </c>
    </row>
    <row r="185" spans="1:7" x14ac:dyDescent="0.25">
      <c r="A185" s="167">
        <v>184</v>
      </c>
      <c r="B185" t="e">
        <f>#REF!</f>
        <v>#REF!</v>
      </c>
      <c r="C185" t="e">
        <f>#REF!</f>
        <v>#REF!</v>
      </c>
      <c r="D185" t="e">
        <f>versements!V191</f>
        <v>#REF!</v>
      </c>
      <c r="G185">
        <f>versements!W191</f>
        <v>0</v>
      </c>
    </row>
    <row r="186" spans="1:7" x14ac:dyDescent="0.25">
      <c r="A186" s="167">
        <v>185</v>
      </c>
      <c r="B186" t="e">
        <f>#REF!</f>
        <v>#REF!</v>
      </c>
      <c r="C186" t="e">
        <f>#REF!</f>
        <v>#REF!</v>
      </c>
      <c r="D186" t="e">
        <f>versements!V192</f>
        <v>#REF!</v>
      </c>
      <c r="G186">
        <f>versements!W192</f>
        <v>0</v>
      </c>
    </row>
    <row r="187" spans="1:7" hidden="1" x14ac:dyDescent="0.25">
      <c r="A187" s="222">
        <v>186</v>
      </c>
      <c r="B187" s="223" t="e">
        <f>#REF!</f>
        <v>#REF!</v>
      </c>
      <c r="C187" s="223" t="e">
        <f>#REF!</f>
        <v>#REF!</v>
      </c>
      <c r="D187" s="223" t="e">
        <f>versements!V193</f>
        <v>#REF!</v>
      </c>
      <c r="E187" s="224"/>
      <c r="G187">
        <f>versements!W193</f>
        <v>0</v>
      </c>
    </row>
    <row r="188" spans="1:7" hidden="1" x14ac:dyDescent="0.25">
      <c r="A188" s="167">
        <v>187</v>
      </c>
      <c r="B188" t="e">
        <f>#REF!</f>
        <v>#REF!</v>
      </c>
      <c r="C188" t="e">
        <f>#REF!</f>
        <v>#REF!</v>
      </c>
      <c r="D188" t="e">
        <f>versements!V194</f>
        <v>#REF!</v>
      </c>
      <c r="G188">
        <f>versements!W194</f>
        <v>0</v>
      </c>
    </row>
    <row r="189" spans="1:7" hidden="1" x14ac:dyDescent="0.25">
      <c r="A189" s="167">
        <v>188</v>
      </c>
      <c r="B189" t="e">
        <f>#REF!</f>
        <v>#REF!</v>
      </c>
      <c r="C189" t="e">
        <f>#REF!</f>
        <v>#REF!</v>
      </c>
      <c r="D189" t="e">
        <f>versements!V195</f>
        <v>#REF!</v>
      </c>
      <c r="G189">
        <f>versements!W195</f>
        <v>0</v>
      </c>
    </row>
    <row r="190" spans="1:7" hidden="1" x14ac:dyDescent="0.25">
      <c r="A190" s="167">
        <v>189</v>
      </c>
      <c r="B190" t="e">
        <f>#REF!</f>
        <v>#REF!</v>
      </c>
      <c r="C190" t="e">
        <f>#REF!</f>
        <v>#REF!</v>
      </c>
      <c r="D190" t="e">
        <f>versements!V196</f>
        <v>#REF!</v>
      </c>
      <c r="G190">
        <f>versements!W196</f>
        <v>0</v>
      </c>
    </row>
    <row r="191" spans="1:7" x14ac:dyDescent="0.25">
      <c r="A191" s="225">
        <v>190</v>
      </c>
      <c r="B191" s="6" t="e">
        <f>#REF!</f>
        <v>#REF!</v>
      </c>
      <c r="C191" s="6" t="e">
        <f>#REF!</f>
        <v>#REF!</v>
      </c>
      <c r="D191" s="6" t="e">
        <f>versements!V197</f>
        <v>#REF!</v>
      </c>
      <c r="E191" s="21"/>
      <c r="G191">
        <f>versements!W197</f>
        <v>0</v>
      </c>
    </row>
    <row r="192" spans="1:7" x14ac:dyDescent="0.25">
      <c r="A192" s="227">
        <v>191</v>
      </c>
      <c r="B192" t="e">
        <f>#REF!</f>
        <v>#REF!</v>
      </c>
      <c r="C192" t="e">
        <f>#REF!</f>
        <v>#REF!</v>
      </c>
      <c r="D192" t="e">
        <f>versements!V198</f>
        <v>#REF!</v>
      </c>
      <c r="E192" s="23"/>
      <c r="G192">
        <f>versements!W198</f>
        <v>0</v>
      </c>
    </row>
    <row r="193" spans="1:7" x14ac:dyDescent="0.25">
      <c r="A193" s="226">
        <v>192</v>
      </c>
      <c r="B193" s="25" t="e">
        <f>#REF!</f>
        <v>#REF!</v>
      </c>
      <c r="C193" s="25" t="e">
        <f>#REF!</f>
        <v>#REF!</v>
      </c>
      <c r="D193" s="25" t="e">
        <f>versements!V199</f>
        <v>#REF!</v>
      </c>
      <c r="E193" s="26"/>
      <c r="G193">
        <f>versements!W199</f>
        <v>0</v>
      </c>
    </row>
    <row r="194" spans="1:7" hidden="1" x14ac:dyDescent="0.25">
      <c r="A194" s="167">
        <v>193</v>
      </c>
      <c r="B194" t="e">
        <f>#REF!</f>
        <v>#REF!</v>
      </c>
      <c r="C194" t="e">
        <f>#REF!</f>
        <v>#REF!</v>
      </c>
      <c r="D194" t="e">
        <f>versements!V200</f>
        <v>#REF!</v>
      </c>
      <c r="G194">
        <f>versements!W200</f>
        <v>0</v>
      </c>
    </row>
    <row r="195" spans="1:7" hidden="1" x14ac:dyDescent="0.25">
      <c r="A195" s="167">
        <v>194</v>
      </c>
      <c r="B195" t="e">
        <f>#REF!</f>
        <v>#REF!</v>
      </c>
      <c r="C195" t="e">
        <f>#REF!</f>
        <v>#REF!</v>
      </c>
      <c r="D195" t="e">
        <f>versements!V201</f>
        <v>#REF!</v>
      </c>
      <c r="G195">
        <f>versements!W201</f>
        <v>0</v>
      </c>
    </row>
    <row r="196" spans="1:7" hidden="1" x14ac:dyDescent="0.25">
      <c r="A196" s="225">
        <v>195</v>
      </c>
      <c r="B196" s="6" t="e">
        <f>#REF!</f>
        <v>#REF!</v>
      </c>
      <c r="C196" s="6" t="e">
        <f>#REF!</f>
        <v>#REF!</v>
      </c>
      <c r="D196" s="6" t="e">
        <f>versements!V202</f>
        <v>#REF!</v>
      </c>
      <c r="E196" s="21"/>
      <c r="G196">
        <f>versements!W202</f>
        <v>0</v>
      </c>
    </row>
    <row r="197" spans="1:7" x14ac:dyDescent="0.25">
      <c r="A197" s="227">
        <v>196</v>
      </c>
      <c r="B197" t="e">
        <f>#REF!</f>
        <v>#REF!</v>
      </c>
      <c r="C197" t="e">
        <f>#REF!</f>
        <v>#REF!</v>
      </c>
      <c r="D197" t="e">
        <f>versements!V203</f>
        <v>#REF!</v>
      </c>
      <c r="E197" s="23"/>
      <c r="G197">
        <f>versements!W203</f>
        <v>0</v>
      </c>
    </row>
    <row r="198" spans="1:7" hidden="1" x14ac:dyDescent="0.25">
      <c r="A198" s="226">
        <v>197</v>
      </c>
      <c r="B198" s="25" t="e">
        <f>#REF!</f>
        <v>#REF!</v>
      </c>
      <c r="C198" s="25" t="e">
        <f>#REF!</f>
        <v>#REF!</v>
      </c>
      <c r="D198" s="25" t="e">
        <f>versements!V204</f>
        <v>#REF!</v>
      </c>
      <c r="E198" s="26"/>
      <c r="G198">
        <f>versements!W204</f>
        <v>0</v>
      </c>
    </row>
    <row r="199" spans="1:7" hidden="1" x14ac:dyDescent="0.25">
      <c r="A199" s="167">
        <v>198</v>
      </c>
      <c r="B199" t="e">
        <f>#REF!</f>
        <v>#REF!</v>
      </c>
      <c r="C199" t="e">
        <f>#REF!</f>
        <v>#REF!</v>
      </c>
      <c r="D199" t="e">
        <f>versements!V205</f>
        <v>#REF!</v>
      </c>
      <c r="G199">
        <f>versements!W205</f>
        <v>0</v>
      </c>
    </row>
    <row r="200" spans="1:7" hidden="1" x14ac:dyDescent="0.25">
      <c r="A200" s="167">
        <v>199</v>
      </c>
      <c r="B200" t="e">
        <f>#REF!</f>
        <v>#REF!</v>
      </c>
      <c r="C200" t="e">
        <f>#REF!</f>
        <v>#REF!</v>
      </c>
      <c r="D200" t="e">
        <f>versements!V206</f>
        <v>#REF!</v>
      </c>
      <c r="G200">
        <f>versements!W206</f>
        <v>0</v>
      </c>
    </row>
    <row r="201" spans="1:7" hidden="1" x14ac:dyDescent="0.25">
      <c r="A201" s="167">
        <v>200</v>
      </c>
      <c r="B201" t="e">
        <f>#REF!</f>
        <v>#REF!</v>
      </c>
      <c r="C201" t="e">
        <f>#REF!</f>
        <v>#REF!</v>
      </c>
      <c r="D201" t="e">
        <f>versements!V207</f>
        <v>#REF!</v>
      </c>
      <c r="G201">
        <f>versements!W207</f>
        <v>0</v>
      </c>
    </row>
    <row r="202" spans="1:7" hidden="1" x14ac:dyDescent="0.25">
      <c r="A202" s="167">
        <v>201</v>
      </c>
      <c r="B202" t="e">
        <f>#REF!</f>
        <v>#REF!</v>
      </c>
      <c r="C202" t="e">
        <f>#REF!</f>
        <v>#REF!</v>
      </c>
      <c r="D202" t="e">
        <f>versements!V208</f>
        <v>#REF!</v>
      </c>
      <c r="G202">
        <f>versements!W208</f>
        <v>0</v>
      </c>
    </row>
    <row r="203" spans="1:7" x14ac:dyDescent="0.25">
      <c r="A203" s="167">
        <v>202</v>
      </c>
      <c r="B203" t="e">
        <f>#REF!</f>
        <v>#REF!</v>
      </c>
      <c r="C203" t="e">
        <f>#REF!</f>
        <v>#REF!</v>
      </c>
      <c r="D203" t="e">
        <f>versements!V209</f>
        <v>#REF!</v>
      </c>
      <c r="G203">
        <f>versements!W209</f>
        <v>0</v>
      </c>
    </row>
    <row r="204" spans="1:7" x14ac:dyDescent="0.25">
      <c r="A204" s="167">
        <v>203</v>
      </c>
      <c r="B204" t="e">
        <f>#REF!</f>
        <v>#REF!</v>
      </c>
      <c r="C204" t="e">
        <f>#REF!</f>
        <v>#REF!</v>
      </c>
      <c r="D204" t="e">
        <f>versements!V210</f>
        <v>#REF!</v>
      </c>
      <c r="G204">
        <f>versements!W210</f>
        <v>0</v>
      </c>
    </row>
    <row r="205" spans="1:7" hidden="1" x14ac:dyDescent="0.25">
      <c r="A205" s="167">
        <v>204</v>
      </c>
      <c r="B205" t="e">
        <f>#REF!</f>
        <v>#REF!</v>
      </c>
      <c r="C205" t="e">
        <f>#REF!</f>
        <v>#REF!</v>
      </c>
      <c r="D205" t="e">
        <f>versements!V211</f>
        <v>#REF!</v>
      </c>
      <c r="G205">
        <f>versements!W211</f>
        <v>0</v>
      </c>
    </row>
    <row r="206" spans="1:7" hidden="1" x14ac:dyDescent="0.25">
      <c r="A206" s="167">
        <v>205</v>
      </c>
      <c r="B206" t="e">
        <f>#REF!</f>
        <v>#REF!</v>
      </c>
      <c r="C206" t="e">
        <f>#REF!</f>
        <v>#REF!</v>
      </c>
      <c r="D206" t="e">
        <f>versements!V212</f>
        <v>#REF!</v>
      </c>
      <c r="G206">
        <f>versements!W212</f>
        <v>0</v>
      </c>
    </row>
    <row r="207" spans="1:7" x14ac:dyDescent="0.25">
      <c r="A207" s="225">
        <v>206</v>
      </c>
      <c r="B207" s="6" t="e">
        <f>#REF!</f>
        <v>#REF!</v>
      </c>
      <c r="C207" s="6" t="e">
        <f>#REF!</f>
        <v>#REF!</v>
      </c>
      <c r="D207" s="6" t="e">
        <f>versements!V213</f>
        <v>#REF!</v>
      </c>
      <c r="E207" s="21"/>
      <c r="G207">
        <f>versements!W213</f>
        <v>0</v>
      </c>
    </row>
    <row r="208" spans="1:7" x14ac:dyDescent="0.25">
      <c r="A208" s="226">
        <v>207</v>
      </c>
      <c r="B208" s="25" t="e">
        <f>#REF!</f>
        <v>#REF!</v>
      </c>
      <c r="C208" s="25" t="e">
        <f>#REF!</f>
        <v>#REF!</v>
      </c>
      <c r="D208" s="25" t="e">
        <f>versements!V214</f>
        <v>#REF!</v>
      </c>
      <c r="E208" s="26"/>
      <c r="G208">
        <f>versements!W214</f>
        <v>0</v>
      </c>
    </row>
    <row r="209" spans="1:7" hidden="1" x14ac:dyDescent="0.25">
      <c r="A209" s="167">
        <v>208</v>
      </c>
      <c r="B209" t="e">
        <f>#REF!</f>
        <v>#REF!</v>
      </c>
      <c r="C209" t="e">
        <f>#REF!</f>
        <v>#REF!</v>
      </c>
      <c r="D209" t="e">
        <f>versements!V215</f>
        <v>#REF!</v>
      </c>
      <c r="G209">
        <f>versements!W215</f>
        <v>0</v>
      </c>
    </row>
    <row r="210" spans="1:7" x14ac:dyDescent="0.25">
      <c r="A210" s="167">
        <v>209</v>
      </c>
      <c r="B210" t="e">
        <f>#REF!</f>
        <v>#REF!</v>
      </c>
      <c r="C210" t="e">
        <f>#REF!</f>
        <v>#REF!</v>
      </c>
      <c r="D210" t="e">
        <f>versements!V216</f>
        <v>#REF!</v>
      </c>
      <c r="G210">
        <f>versements!W216</f>
        <v>0</v>
      </c>
    </row>
    <row r="211" spans="1:7" x14ac:dyDescent="0.25">
      <c r="A211" s="167">
        <v>210</v>
      </c>
      <c r="B211" t="e">
        <f>#REF!</f>
        <v>#REF!</v>
      </c>
      <c r="C211" t="e">
        <f>#REF!</f>
        <v>#REF!</v>
      </c>
      <c r="D211" t="e">
        <f>versements!V217</f>
        <v>#REF!</v>
      </c>
      <c r="G211">
        <f>versements!W217</f>
        <v>0</v>
      </c>
    </row>
    <row r="212" spans="1:7" x14ac:dyDescent="0.25">
      <c r="A212" s="225">
        <v>211</v>
      </c>
      <c r="B212" s="6" t="e">
        <f>#REF!</f>
        <v>#REF!</v>
      </c>
      <c r="C212" s="6" t="e">
        <f>#REF!</f>
        <v>#REF!</v>
      </c>
      <c r="D212" s="6" t="e">
        <f>versements!V218</f>
        <v>#REF!</v>
      </c>
      <c r="E212" s="21"/>
      <c r="G212">
        <f>versements!W218</f>
        <v>0</v>
      </c>
    </row>
    <row r="213" spans="1:7" x14ac:dyDescent="0.25">
      <c r="A213" s="226">
        <v>212</v>
      </c>
      <c r="B213" s="25" t="e">
        <f>#REF!</f>
        <v>#REF!</v>
      </c>
      <c r="C213" s="25" t="e">
        <f>#REF!</f>
        <v>#REF!</v>
      </c>
      <c r="D213" s="25" t="e">
        <f>versements!V219</f>
        <v>#REF!</v>
      </c>
      <c r="E213" s="26"/>
      <c r="G213">
        <f>versements!W219</f>
        <v>0</v>
      </c>
    </row>
    <row r="214" spans="1:7" x14ac:dyDescent="0.25">
      <c r="A214" s="167">
        <v>213</v>
      </c>
      <c r="B214" t="e">
        <f>#REF!</f>
        <v>#REF!</v>
      </c>
      <c r="C214" t="e">
        <f>#REF!</f>
        <v>#REF!</v>
      </c>
      <c r="D214" t="e">
        <f>versements!V220</f>
        <v>#REF!</v>
      </c>
      <c r="G214">
        <f>versements!W220</f>
        <v>0</v>
      </c>
    </row>
    <row r="215" spans="1:7" x14ac:dyDescent="0.25">
      <c r="A215" s="167">
        <v>214</v>
      </c>
      <c r="B215" t="e">
        <f>#REF!</f>
        <v>#REF!</v>
      </c>
      <c r="C215" t="e">
        <f>#REF!</f>
        <v>#REF!</v>
      </c>
      <c r="D215" t="e">
        <f>versements!V221</f>
        <v>#REF!</v>
      </c>
      <c r="G215">
        <f>versements!W221</f>
        <v>0</v>
      </c>
    </row>
    <row r="216" spans="1:7" x14ac:dyDescent="0.25">
      <c r="A216" s="167">
        <v>215</v>
      </c>
      <c r="B216" t="e">
        <f>#REF!</f>
        <v>#REF!</v>
      </c>
      <c r="C216" t="e">
        <f>#REF!</f>
        <v>#REF!</v>
      </c>
      <c r="D216" t="e">
        <f>versements!V222</f>
        <v>#REF!</v>
      </c>
      <c r="G216">
        <f>versements!W222</f>
        <v>0</v>
      </c>
    </row>
    <row r="217" spans="1:7" hidden="1" x14ac:dyDescent="0.25">
      <c r="A217" s="167">
        <v>216</v>
      </c>
      <c r="B217" t="e">
        <f>#REF!</f>
        <v>#REF!</v>
      </c>
      <c r="C217" t="e">
        <f>#REF!</f>
        <v>#REF!</v>
      </c>
      <c r="D217" t="e">
        <f>versements!V223</f>
        <v>#REF!</v>
      </c>
      <c r="G217">
        <f>versements!W223</f>
        <v>0</v>
      </c>
    </row>
    <row r="218" spans="1:7" hidden="1" x14ac:dyDescent="0.25">
      <c r="A218" s="167">
        <v>217</v>
      </c>
      <c r="B218" t="e">
        <f>#REF!</f>
        <v>#REF!</v>
      </c>
      <c r="C218" t="e">
        <f>#REF!</f>
        <v>#REF!</v>
      </c>
      <c r="D218" t="e">
        <f>versements!V224</f>
        <v>#REF!</v>
      </c>
      <c r="G218">
        <f>versements!W224</f>
        <v>0</v>
      </c>
    </row>
    <row r="219" spans="1:7" hidden="1" x14ac:dyDescent="0.25">
      <c r="A219" s="225">
        <v>218</v>
      </c>
      <c r="B219" s="6" t="e">
        <f>#REF!</f>
        <v>#REF!</v>
      </c>
      <c r="C219" s="6" t="e">
        <f>#REF!</f>
        <v>#REF!</v>
      </c>
      <c r="D219" s="6" t="e">
        <f>versements!V225</f>
        <v>#REF!</v>
      </c>
      <c r="E219" s="21"/>
      <c r="G219">
        <f>versements!W225</f>
        <v>0</v>
      </c>
    </row>
    <row r="220" spans="1:7" x14ac:dyDescent="0.25">
      <c r="A220" s="227">
        <v>219</v>
      </c>
      <c r="B220" t="e">
        <f>#REF!</f>
        <v>#REF!</v>
      </c>
      <c r="C220" t="e">
        <f>#REF!</f>
        <v>#REF!</v>
      </c>
      <c r="D220" t="e">
        <f>versements!V226</f>
        <v>#REF!</v>
      </c>
      <c r="E220" s="23"/>
      <c r="G220">
        <f>versements!W226</f>
        <v>0</v>
      </c>
    </row>
    <row r="221" spans="1:7" x14ac:dyDescent="0.25">
      <c r="A221" s="226">
        <v>220</v>
      </c>
      <c r="B221" s="25" t="e">
        <f>#REF!</f>
        <v>#REF!</v>
      </c>
      <c r="C221" s="25" t="e">
        <f>#REF!</f>
        <v>#REF!</v>
      </c>
      <c r="D221" s="25" t="e">
        <f>versements!V227</f>
        <v>#REF!</v>
      </c>
      <c r="E221" s="26"/>
      <c r="G221">
        <f>versements!W227</f>
        <v>0</v>
      </c>
    </row>
    <row r="222" spans="1:7" x14ac:dyDescent="0.25">
      <c r="A222" s="167">
        <v>221</v>
      </c>
      <c r="B222" t="e">
        <f>#REF!</f>
        <v>#REF!</v>
      </c>
      <c r="C222" t="e">
        <f>#REF!</f>
        <v>#REF!</v>
      </c>
      <c r="D222" t="e">
        <f>versements!V228</f>
        <v>#REF!</v>
      </c>
      <c r="G222">
        <f>versements!W228</f>
        <v>0</v>
      </c>
    </row>
    <row r="223" spans="1:7" x14ac:dyDescent="0.25">
      <c r="A223" s="167">
        <v>222</v>
      </c>
      <c r="B223" t="e">
        <f>#REF!</f>
        <v>#REF!</v>
      </c>
      <c r="C223" t="e">
        <f>#REF!</f>
        <v>#REF!</v>
      </c>
      <c r="D223" t="e">
        <f>versements!V229</f>
        <v>#REF!</v>
      </c>
      <c r="G223">
        <f>versements!W229</f>
        <v>0</v>
      </c>
    </row>
    <row r="224" spans="1:7" x14ac:dyDescent="0.25">
      <c r="A224" s="167">
        <v>223</v>
      </c>
      <c r="B224" t="e">
        <f>#REF!</f>
        <v>#REF!</v>
      </c>
      <c r="C224" t="e">
        <f>#REF!</f>
        <v>#REF!</v>
      </c>
      <c r="D224" t="e">
        <f>versements!V230</f>
        <v>#REF!</v>
      </c>
      <c r="G224">
        <f>versements!W230</f>
        <v>0</v>
      </c>
    </row>
    <row r="225" spans="1:7" x14ac:dyDescent="0.25">
      <c r="A225" s="167">
        <v>224</v>
      </c>
      <c r="B225" t="e">
        <f>#REF!</f>
        <v>#REF!</v>
      </c>
      <c r="C225" t="e">
        <f>#REF!</f>
        <v>#REF!</v>
      </c>
      <c r="D225" t="e">
        <f>versements!V231</f>
        <v>#REF!</v>
      </c>
      <c r="G225">
        <f>versements!W231</f>
        <v>0</v>
      </c>
    </row>
    <row r="226" spans="1:7" hidden="1" x14ac:dyDescent="0.25">
      <c r="A226" s="167">
        <v>225</v>
      </c>
      <c r="B226" t="e">
        <f>#REF!</f>
        <v>#REF!</v>
      </c>
      <c r="C226" t="e">
        <f>#REF!</f>
        <v>#REF!</v>
      </c>
      <c r="D226" t="e">
        <f>versements!V232</f>
        <v>#REF!</v>
      </c>
      <c r="G226">
        <f>versements!W232</f>
        <v>0</v>
      </c>
    </row>
    <row r="227" spans="1:7" hidden="1" x14ac:dyDescent="0.25">
      <c r="A227" s="222">
        <v>226</v>
      </c>
      <c r="B227" s="223" t="e">
        <f>#REF!</f>
        <v>#REF!</v>
      </c>
      <c r="C227" s="223" t="e">
        <f>#REF!</f>
        <v>#REF!</v>
      </c>
      <c r="D227" s="223" t="e">
        <f>versements!V233</f>
        <v>#REF!</v>
      </c>
      <c r="E227" s="224"/>
      <c r="G227">
        <f>versements!W233</f>
        <v>0</v>
      </c>
    </row>
    <row r="228" spans="1:7" hidden="1" x14ac:dyDescent="0.25">
      <c r="A228" s="167">
        <v>227</v>
      </c>
      <c r="B228" t="e">
        <f>#REF!</f>
        <v>#REF!</v>
      </c>
      <c r="C228" t="e">
        <f>#REF!</f>
        <v>#REF!</v>
      </c>
      <c r="D228" t="e">
        <f>versements!V234</f>
        <v>#REF!</v>
      </c>
      <c r="G228">
        <f>versements!W234</f>
        <v>0</v>
      </c>
    </row>
    <row r="229" spans="1:7" x14ac:dyDescent="0.25">
      <c r="A229" s="222">
        <v>228</v>
      </c>
      <c r="B229" s="223" t="e">
        <f>#REF!</f>
        <v>#REF!</v>
      </c>
      <c r="C229" s="223" t="e">
        <f>#REF!</f>
        <v>#REF!</v>
      </c>
      <c r="D229" s="223" t="e">
        <f>versements!V235</f>
        <v>#REF!</v>
      </c>
      <c r="E229" s="224"/>
      <c r="G229">
        <f>versements!W235</f>
        <v>0</v>
      </c>
    </row>
    <row r="230" spans="1:7" hidden="1" x14ac:dyDescent="0.25">
      <c r="A230" s="167">
        <v>229</v>
      </c>
      <c r="B230" t="e">
        <f>#REF!</f>
        <v>#REF!</v>
      </c>
      <c r="C230" t="e">
        <f>#REF!</f>
        <v>#REF!</v>
      </c>
      <c r="D230" t="e">
        <f>versements!V236</f>
        <v>#REF!</v>
      </c>
      <c r="G230">
        <f>versements!W236</f>
        <v>0</v>
      </c>
    </row>
    <row r="231" spans="1:7" hidden="1" x14ac:dyDescent="0.25">
      <c r="A231" s="167">
        <v>230</v>
      </c>
      <c r="B231" t="e">
        <f>#REF!</f>
        <v>#REF!</v>
      </c>
      <c r="C231" t="e">
        <f>#REF!</f>
        <v>#REF!</v>
      </c>
      <c r="D231" t="e">
        <f>versements!V237</f>
        <v>#REF!</v>
      </c>
      <c r="G231">
        <f>versements!W237</f>
        <v>0</v>
      </c>
    </row>
    <row r="232" spans="1:7" hidden="1" x14ac:dyDescent="0.25">
      <c r="A232" s="167">
        <v>231</v>
      </c>
      <c r="B232" t="e">
        <f>#REF!</f>
        <v>#REF!</v>
      </c>
      <c r="C232" t="e">
        <f>#REF!</f>
        <v>#REF!</v>
      </c>
      <c r="D232" t="e">
        <f>versements!V238</f>
        <v>#REF!</v>
      </c>
      <c r="G232">
        <f>versements!W238</f>
        <v>0</v>
      </c>
    </row>
    <row r="233" spans="1:7" hidden="1" x14ac:dyDescent="0.25">
      <c r="A233" s="167">
        <v>232</v>
      </c>
      <c r="B233" t="e">
        <f>#REF!</f>
        <v>#REF!</v>
      </c>
      <c r="C233" t="e">
        <f>#REF!</f>
        <v>#REF!</v>
      </c>
      <c r="D233" t="e">
        <f>versements!V239</f>
        <v>#REF!</v>
      </c>
      <c r="G233">
        <f>versements!W239</f>
        <v>0</v>
      </c>
    </row>
    <row r="234" spans="1:7" hidden="1" x14ac:dyDescent="0.25">
      <c r="A234" s="167">
        <v>233</v>
      </c>
      <c r="B234" t="e">
        <f>#REF!</f>
        <v>#REF!</v>
      </c>
      <c r="C234" t="e">
        <f>#REF!</f>
        <v>#REF!</v>
      </c>
      <c r="D234" t="e">
        <f>versements!V240</f>
        <v>#REF!</v>
      </c>
      <c r="G234">
        <f>versements!W240</f>
        <v>0</v>
      </c>
    </row>
    <row r="235" spans="1:7" hidden="1" x14ac:dyDescent="0.25">
      <c r="A235" s="167">
        <v>234</v>
      </c>
      <c r="B235" t="e">
        <f>#REF!</f>
        <v>#REF!</v>
      </c>
      <c r="C235" t="e">
        <f>#REF!</f>
        <v>#REF!</v>
      </c>
      <c r="D235" t="e">
        <f>versements!V241</f>
        <v>#REF!</v>
      </c>
      <c r="G235">
        <f>versements!W241</f>
        <v>0</v>
      </c>
    </row>
    <row r="236" spans="1:7" x14ac:dyDescent="0.25">
      <c r="A236" s="167">
        <v>235</v>
      </c>
      <c r="B236" t="e">
        <f>#REF!</f>
        <v>#REF!</v>
      </c>
      <c r="C236" t="e">
        <f>#REF!</f>
        <v>#REF!</v>
      </c>
      <c r="D236" t="e">
        <f>versements!V242</f>
        <v>#REF!</v>
      </c>
      <c r="G236">
        <f>versements!W242</f>
        <v>0</v>
      </c>
    </row>
    <row r="237" spans="1:7" x14ac:dyDescent="0.25">
      <c r="A237" s="167">
        <v>236</v>
      </c>
      <c r="B237" t="e">
        <f>#REF!</f>
        <v>#REF!</v>
      </c>
      <c r="C237" t="e">
        <f>#REF!</f>
        <v>#REF!</v>
      </c>
      <c r="D237" t="e">
        <f>versements!V243</f>
        <v>#REF!</v>
      </c>
      <c r="G237">
        <f>versements!W243</f>
        <v>0</v>
      </c>
    </row>
    <row r="238" spans="1:7" x14ac:dyDescent="0.25">
      <c r="A238" s="225">
        <v>237</v>
      </c>
      <c r="B238" s="6" t="e">
        <f>#REF!</f>
        <v>#REF!</v>
      </c>
      <c r="C238" s="6" t="e">
        <f>#REF!</f>
        <v>#REF!</v>
      </c>
      <c r="D238" s="6" t="e">
        <f>versements!V244</f>
        <v>#REF!</v>
      </c>
      <c r="E238" s="21"/>
      <c r="G238">
        <f>versements!W244</f>
        <v>0</v>
      </c>
    </row>
    <row r="239" spans="1:7" x14ac:dyDescent="0.25">
      <c r="A239" s="226">
        <v>238</v>
      </c>
      <c r="B239" s="25" t="e">
        <f>#REF!</f>
        <v>#REF!</v>
      </c>
      <c r="C239" s="25" t="e">
        <f>#REF!</f>
        <v>#REF!</v>
      </c>
      <c r="D239" s="25" t="e">
        <f>versements!V245</f>
        <v>#REF!</v>
      </c>
      <c r="E239" s="26"/>
      <c r="G239">
        <f>versements!W245</f>
        <v>0</v>
      </c>
    </row>
    <row r="240" spans="1:7" hidden="1" x14ac:dyDescent="0.25">
      <c r="A240" s="167">
        <v>239</v>
      </c>
      <c r="B240" t="e">
        <f>#REF!</f>
        <v>#REF!</v>
      </c>
      <c r="C240" t="e">
        <f>#REF!</f>
        <v>#REF!</v>
      </c>
      <c r="D240" t="e">
        <f>versements!V246</f>
        <v>#REF!</v>
      </c>
      <c r="G240">
        <f>versements!W246</f>
        <v>0</v>
      </c>
    </row>
    <row r="241" spans="1:7" hidden="1" x14ac:dyDescent="0.25">
      <c r="A241" s="167">
        <v>240</v>
      </c>
      <c r="B241" t="e">
        <f>#REF!</f>
        <v>#REF!</v>
      </c>
      <c r="C241" t="e">
        <f>#REF!</f>
        <v>#REF!</v>
      </c>
      <c r="D241" t="e">
        <f>versements!V247</f>
        <v>#REF!</v>
      </c>
      <c r="G241">
        <f>versements!W247</f>
        <v>0</v>
      </c>
    </row>
    <row r="242" spans="1:7" hidden="1" x14ac:dyDescent="0.25">
      <c r="A242" s="167">
        <v>241</v>
      </c>
      <c r="B242" t="e">
        <f>#REF!</f>
        <v>#REF!</v>
      </c>
      <c r="C242" t="e">
        <f>#REF!</f>
        <v>#REF!</v>
      </c>
      <c r="D242" t="e">
        <f>versements!V248</f>
        <v>#REF!</v>
      </c>
      <c r="G242">
        <f>versements!W248</f>
        <v>0</v>
      </c>
    </row>
    <row r="243" spans="1:7" hidden="1" x14ac:dyDescent="0.25">
      <c r="A243" s="167">
        <v>242</v>
      </c>
      <c r="B243" t="e">
        <f>#REF!</f>
        <v>#REF!</v>
      </c>
      <c r="C243" t="e">
        <f>#REF!</f>
        <v>#REF!</v>
      </c>
      <c r="D243" t="e">
        <f>versements!V249</f>
        <v>#REF!</v>
      </c>
      <c r="G243">
        <f>versements!W249</f>
        <v>0</v>
      </c>
    </row>
    <row r="244" spans="1:7" hidden="1" x14ac:dyDescent="0.25">
      <c r="A244" s="167">
        <v>243</v>
      </c>
      <c r="B244" t="e">
        <f>#REF!</f>
        <v>#REF!</v>
      </c>
      <c r="C244" t="e">
        <f>#REF!</f>
        <v>#REF!</v>
      </c>
      <c r="D244" t="e">
        <f>versements!V250</f>
        <v>#REF!</v>
      </c>
      <c r="G244">
        <f>versements!W250</f>
        <v>0</v>
      </c>
    </row>
    <row r="245" spans="1:7" x14ac:dyDescent="0.25">
      <c r="A245" s="225">
        <v>244</v>
      </c>
      <c r="B245" t="e">
        <f>#REF!</f>
        <v>#REF!</v>
      </c>
      <c r="C245" t="e">
        <f>#REF!</f>
        <v>#REF!</v>
      </c>
      <c r="D245" s="6" t="e">
        <f>versements!V251</f>
        <v>#REF!</v>
      </c>
      <c r="E245" s="21"/>
      <c r="G245">
        <f>versements!W251</f>
        <v>0</v>
      </c>
    </row>
    <row r="246" spans="1:7" x14ac:dyDescent="0.25">
      <c r="A246" s="226">
        <v>245</v>
      </c>
      <c r="B246" t="e">
        <f>#REF!</f>
        <v>#REF!</v>
      </c>
      <c r="C246" t="e">
        <f>#REF!</f>
        <v>#REF!</v>
      </c>
      <c r="D246" s="25" t="e">
        <f>versements!V252</f>
        <v>#REF!</v>
      </c>
      <c r="E246" s="26"/>
      <c r="G246">
        <f>versements!W252</f>
        <v>0</v>
      </c>
    </row>
    <row r="247" spans="1:7" hidden="1" x14ac:dyDescent="0.25">
      <c r="A247" s="167">
        <v>246</v>
      </c>
      <c r="B247" t="e">
        <f>#REF!</f>
        <v>#REF!</v>
      </c>
      <c r="C247" t="e">
        <f>#REF!</f>
        <v>#REF!</v>
      </c>
      <c r="D247" t="e">
        <f>versements!V253</f>
        <v>#REF!</v>
      </c>
      <c r="G247">
        <f>versements!W253</f>
        <v>0</v>
      </c>
    </row>
    <row r="248" spans="1:7" hidden="1" x14ac:dyDescent="0.25">
      <c r="A248" s="167">
        <v>247</v>
      </c>
      <c r="B248" t="e">
        <f>#REF!</f>
        <v>#REF!</v>
      </c>
      <c r="C248" t="e">
        <f>#REF!</f>
        <v>#REF!</v>
      </c>
      <c r="D248" t="e">
        <f>versements!V254</f>
        <v>#REF!</v>
      </c>
      <c r="G248">
        <f>versements!W254</f>
        <v>0</v>
      </c>
    </row>
    <row r="249" spans="1:7" hidden="1" x14ac:dyDescent="0.25">
      <c r="A249" s="222">
        <v>248</v>
      </c>
      <c r="B249" t="e">
        <f>#REF!</f>
        <v>#REF!</v>
      </c>
      <c r="C249" t="e">
        <f>#REF!</f>
        <v>#REF!</v>
      </c>
      <c r="D249" s="223" t="e">
        <f>versements!V255</f>
        <v>#REF!</v>
      </c>
      <c r="E249" s="224"/>
      <c r="G249">
        <f>versements!W255</f>
        <v>0</v>
      </c>
    </row>
    <row r="250" spans="1:7" hidden="1" x14ac:dyDescent="0.25">
      <c r="A250" s="167">
        <v>249</v>
      </c>
      <c r="B250" t="e">
        <f>#REF!</f>
        <v>#REF!</v>
      </c>
      <c r="C250" t="e">
        <f>#REF!</f>
        <v>#REF!</v>
      </c>
      <c r="D250" t="e">
        <f>versements!V256</f>
        <v>#REF!</v>
      </c>
      <c r="G250">
        <f>versements!W256</f>
        <v>0</v>
      </c>
    </row>
    <row r="251" spans="1:7" x14ac:dyDescent="0.25">
      <c r="A251" s="225">
        <v>250</v>
      </c>
      <c r="B251" t="e">
        <f>#REF!</f>
        <v>#REF!</v>
      </c>
      <c r="C251" t="e">
        <f>#REF!</f>
        <v>#REF!</v>
      </c>
      <c r="D251" s="6" t="e">
        <f>versements!V257</f>
        <v>#REF!</v>
      </c>
      <c r="E251" s="21"/>
      <c r="G251">
        <f>versements!W257</f>
        <v>0</v>
      </c>
    </row>
    <row r="252" spans="1:7" x14ac:dyDescent="0.25">
      <c r="A252" s="227"/>
      <c r="E252" s="23"/>
    </row>
    <row r="253" spans="1:7" x14ac:dyDescent="0.25">
      <c r="A253" s="22"/>
      <c r="E253" s="23"/>
    </row>
    <row r="254" spans="1:7" x14ac:dyDescent="0.25">
      <c r="A254" s="22"/>
      <c r="E254" s="23"/>
    </row>
    <row r="255" spans="1:7" x14ac:dyDescent="0.25">
      <c r="A255" s="22"/>
      <c r="E255" s="23"/>
    </row>
    <row r="256" spans="1:7" x14ac:dyDescent="0.25">
      <c r="A256" s="22"/>
      <c r="E256" s="23"/>
    </row>
    <row r="257" spans="1:5" x14ac:dyDescent="0.25">
      <c r="A257" s="24"/>
      <c r="B257" s="25"/>
      <c r="C257" s="25"/>
      <c r="D257" s="25"/>
      <c r="E257" s="26"/>
    </row>
  </sheetData>
  <sheetProtection sheet="1" objects="1" scenarios="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4" name="Button 1">
              <controlPr defaultSize="0" print="0" autoFill="0" autoPict="0" macro="[0]!Macro3">
                <anchor moveWithCells="1" sizeWithCells="1">
                  <from>
                    <xdr:col>8</xdr:col>
                    <xdr:colOff>28575</xdr:colOff>
                    <xdr:row>26</xdr:row>
                    <xdr:rowOff>9525</xdr:rowOff>
                  </from>
                  <to>
                    <xdr:col>10</xdr:col>
                    <xdr:colOff>104775</xdr:colOff>
                    <xdr:row>30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1"/>
  <dimension ref="A1:L256"/>
  <sheetViews>
    <sheetView showZeros="0" workbookViewId="0">
      <pane xSplit="5" ySplit="1" topLeftCell="F2" activePane="bottomRight" state="frozen"/>
      <selection pane="topRight" activeCell="E1" sqref="E1"/>
      <selection pane="bottomLeft" activeCell="A7" sqref="A7"/>
      <selection pane="bottomRight" activeCell="C250" sqref="C250"/>
    </sheetView>
  </sheetViews>
  <sheetFormatPr baseColWidth="10" defaultRowHeight="20.100000000000001" customHeight="1" x14ac:dyDescent="0.2"/>
  <cols>
    <col min="1" max="1" width="10.140625" style="41" hidden="1" customWidth="1"/>
    <col min="2" max="2" width="5.85546875" style="41" hidden="1" customWidth="1"/>
    <col min="3" max="3" width="17.140625" style="40" customWidth="1"/>
    <col min="4" max="4" width="13.28515625" style="40" customWidth="1"/>
    <col min="5" max="5" width="7.28515625" style="40" customWidth="1"/>
    <col min="6" max="6" width="10.5703125" style="281" customWidth="1"/>
    <col min="7" max="7" width="10.7109375" style="40" customWidth="1"/>
    <col min="8" max="8" width="14.5703125" style="40" customWidth="1"/>
    <col min="9" max="9" width="24" style="40" customWidth="1"/>
    <col min="10" max="228" width="11.42578125" style="40"/>
    <col min="229" max="229" width="10" style="40" customWidth="1"/>
    <col min="230" max="230" width="12.42578125" style="40" customWidth="1"/>
    <col min="231" max="231" width="9" style="40" customWidth="1"/>
    <col min="232" max="232" width="5" style="40" customWidth="1"/>
    <col min="233" max="233" width="6.140625" style="40" customWidth="1"/>
    <col min="234" max="246" width="6.42578125" style="40" customWidth="1"/>
    <col min="247" max="250" width="6" style="40" customWidth="1"/>
    <col min="251" max="251" width="10.28515625" style="40" customWidth="1"/>
    <col min="252" max="252" width="10.140625" style="40" customWidth="1"/>
    <col min="253" max="253" width="7.5703125" style="40" customWidth="1"/>
    <col min="254" max="254" width="7.140625" style="40" customWidth="1"/>
    <col min="255" max="255" width="8" style="40" customWidth="1"/>
    <col min="256" max="256" width="8.140625" style="40" customWidth="1"/>
    <col min="257" max="257" width="7.7109375" style="40" customWidth="1"/>
    <col min="258" max="260" width="8.28515625" style="40" customWidth="1"/>
    <col min="261" max="484" width="11.42578125" style="40"/>
    <col min="485" max="485" width="10" style="40" customWidth="1"/>
    <col min="486" max="486" width="12.42578125" style="40" customWidth="1"/>
    <col min="487" max="487" width="9" style="40" customWidth="1"/>
    <col min="488" max="488" width="5" style="40" customWidth="1"/>
    <col min="489" max="489" width="6.140625" style="40" customWidth="1"/>
    <col min="490" max="502" width="6.42578125" style="40" customWidth="1"/>
    <col min="503" max="506" width="6" style="40" customWidth="1"/>
    <col min="507" max="507" width="10.28515625" style="40" customWidth="1"/>
    <col min="508" max="508" width="10.140625" style="40" customWidth="1"/>
    <col min="509" max="509" width="7.5703125" style="40" customWidth="1"/>
    <col min="510" max="510" width="7.140625" style="40" customWidth="1"/>
    <col min="511" max="511" width="8" style="40" customWidth="1"/>
    <col min="512" max="512" width="8.140625" style="40" customWidth="1"/>
    <col min="513" max="513" width="7.7109375" style="40" customWidth="1"/>
    <col min="514" max="516" width="8.28515625" style="40" customWidth="1"/>
    <col min="517" max="740" width="11.42578125" style="40"/>
    <col min="741" max="741" width="10" style="40" customWidth="1"/>
    <col min="742" max="742" width="12.42578125" style="40" customWidth="1"/>
    <col min="743" max="743" width="9" style="40" customWidth="1"/>
    <col min="744" max="744" width="5" style="40" customWidth="1"/>
    <col min="745" max="745" width="6.140625" style="40" customWidth="1"/>
    <col min="746" max="758" width="6.42578125" style="40" customWidth="1"/>
    <col min="759" max="762" width="6" style="40" customWidth="1"/>
    <col min="763" max="763" width="10.28515625" style="40" customWidth="1"/>
    <col min="764" max="764" width="10.140625" style="40" customWidth="1"/>
    <col min="765" max="765" width="7.5703125" style="40" customWidth="1"/>
    <col min="766" max="766" width="7.140625" style="40" customWidth="1"/>
    <col min="767" max="767" width="8" style="40" customWidth="1"/>
    <col min="768" max="768" width="8.140625" style="40" customWidth="1"/>
    <col min="769" max="769" width="7.7109375" style="40" customWidth="1"/>
    <col min="770" max="772" width="8.28515625" style="40" customWidth="1"/>
    <col min="773" max="996" width="11.42578125" style="40"/>
    <col min="997" max="997" width="10" style="40" customWidth="1"/>
    <col min="998" max="998" width="12.42578125" style="40" customWidth="1"/>
    <col min="999" max="999" width="9" style="40" customWidth="1"/>
    <col min="1000" max="1000" width="5" style="40" customWidth="1"/>
    <col min="1001" max="1001" width="6.140625" style="40" customWidth="1"/>
    <col min="1002" max="1014" width="6.42578125" style="40" customWidth="1"/>
    <col min="1015" max="1018" width="6" style="40" customWidth="1"/>
    <col min="1019" max="1019" width="10.28515625" style="40" customWidth="1"/>
    <col min="1020" max="1020" width="10.140625" style="40" customWidth="1"/>
    <col min="1021" max="1021" width="7.5703125" style="40" customWidth="1"/>
    <col min="1022" max="1022" width="7.140625" style="40" customWidth="1"/>
    <col min="1023" max="1023" width="8" style="40" customWidth="1"/>
    <col min="1024" max="1024" width="8.140625" style="40" customWidth="1"/>
    <col min="1025" max="1025" width="7.7109375" style="40" customWidth="1"/>
    <col min="1026" max="1028" width="8.28515625" style="40" customWidth="1"/>
    <col min="1029" max="1252" width="11.42578125" style="40"/>
    <col min="1253" max="1253" width="10" style="40" customWidth="1"/>
    <col min="1254" max="1254" width="12.42578125" style="40" customWidth="1"/>
    <col min="1255" max="1255" width="9" style="40" customWidth="1"/>
    <col min="1256" max="1256" width="5" style="40" customWidth="1"/>
    <col min="1257" max="1257" width="6.140625" style="40" customWidth="1"/>
    <col min="1258" max="1270" width="6.42578125" style="40" customWidth="1"/>
    <col min="1271" max="1274" width="6" style="40" customWidth="1"/>
    <col min="1275" max="1275" width="10.28515625" style="40" customWidth="1"/>
    <col min="1276" max="1276" width="10.140625" style="40" customWidth="1"/>
    <col min="1277" max="1277" width="7.5703125" style="40" customWidth="1"/>
    <col min="1278" max="1278" width="7.140625" style="40" customWidth="1"/>
    <col min="1279" max="1279" width="8" style="40" customWidth="1"/>
    <col min="1280" max="1280" width="8.140625" style="40" customWidth="1"/>
    <col min="1281" max="1281" width="7.7109375" style="40" customWidth="1"/>
    <col min="1282" max="1284" width="8.28515625" style="40" customWidth="1"/>
    <col min="1285" max="1508" width="11.42578125" style="40"/>
    <col min="1509" max="1509" width="10" style="40" customWidth="1"/>
    <col min="1510" max="1510" width="12.42578125" style="40" customWidth="1"/>
    <col min="1511" max="1511" width="9" style="40" customWidth="1"/>
    <col min="1512" max="1512" width="5" style="40" customWidth="1"/>
    <col min="1513" max="1513" width="6.140625" style="40" customWidth="1"/>
    <col min="1514" max="1526" width="6.42578125" style="40" customWidth="1"/>
    <col min="1527" max="1530" width="6" style="40" customWidth="1"/>
    <col min="1531" max="1531" width="10.28515625" style="40" customWidth="1"/>
    <col min="1532" max="1532" width="10.140625" style="40" customWidth="1"/>
    <col min="1533" max="1533" width="7.5703125" style="40" customWidth="1"/>
    <col min="1534" max="1534" width="7.140625" style="40" customWidth="1"/>
    <col min="1535" max="1535" width="8" style="40" customWidth="1"/>
    <col min="1536" max="1536" width="8.140625" style="40" customWidth="1"/>
    <col min="1537" max="1537" width="7.7109375" style="40" customWidth="1"/>
    <col min="1538" max="1540" width="8.28515625" style="40" customWidth="1"/>
    <col min="1541" max="1764" width="11.42578125" style="40"/>
    <col min="1765" max="1765" width="10" style="40" customWidth="1"/>
    <col min="1766" max="1766" width="12.42578125" style="40" customWidth="1"/>
    <col min="1767" max="1767" width="9" style="40" customWidth="1"/>
    <col min="1768" max="1768" width="5" style="40" customWidth="1"/>
    <col min="1769" max="1769" width="6.140625" style="40" customWidth="1"/>
    <col min="1770" max="1782" width="6.42578125" style="40" customWidth="1"/>
    <col min="1783" max="1786" width="6" style="40" customWidth="1"/>
    <col min="1787" max="1787" width="10.28515625" style="40" customWidth="1"/>
    <col min="1788" max="1788" width="10.140625" style="40" customWidth="1"/>
    <col min="1789" max="1789" width="7.5703125" style="40" customWidth="1"/>
    <col min="1790" max="1790" width="7.140625" style="40" customWidth="1"/>
    <col min="1791" max="1791" width="8" style="40" customWidth="1"/>
    <col min="1792" max="1792" width="8.140625" style="40" customWidth="1"/>
    <col min="1793" max="1793" width="7.7109375" style="40" customWidth="1"/>
    <col min="1794" max="1796" width="8.28515625" style="40" customWidth="1"/>
    <col min="1797" max="2020" width="11.42578125" style="40"/>
    <col min="2021" max="2021" width="10" style="40" customWidth="1"/>
    <col min="2022" max="2022" width="12.42578125" style="40" customWidth="1"/>
    <col min="2023" max="2023" width="9" style="40" customWidth="1"/>
    <col min="2024" max="2024" width="5" style="40" customWidth="1"/>
    <col min="2025" max="2025" width="6.140625" style="40" customWidth="1"/>
    <col min="2026" max="2038" width="6.42578125" style="40" customWidth="1"/>
    <col min="2039" max="2042" width="6" style="40" customWidth="1"/>
    <col min="2043" max="2043" width="10.28515625" style="40" customWidth="1"/>
    <col min="2044" max="2044" width="10.140625" style="40" customWidth="1"/>
    <col min="2045" max="2045" width="7.5703125" style="40" customWidth="1"/>
    <col min="2046" max="2046" width="7.140625" style="40" customWidth="1"/>
    <col min="2047" max="2047" width="8" style="40" customWidth="1"/>
    <col min="2048" max="2048" width="8.140625" style="40" customWidth="1"/>
    <col min="2049" max="2049" width="7.7109375" style="40" customWidth="1"/>
    <col min="2050" max="2052" width="8.28515625" style="40" customWidth="1"/>
    <col min="2053" max="2276" width="11.42578125" style="40"/>
    <col min="2277" max="2277" width="10" style="40" customWidth="1"/>
    <col min="2278" max="2278" width="12.42578125" style="40" customWidth="1"/>
    <col min="2279" max="2279" width="9" style="40" customWidth="1"/>
    <col min="2280" max="2280" width="5" style="40" customWidth="1"/>
    <col min="2281" max="2281" width="6.140625" style="40" customWidth="1"/>
    <col min="2282" max="2294" width="6.42578125" style="40" customWidth="1"/>
    <col min="2295" max="2298" width="6" style="40" customWidth="1"/>
    <col min="2299" max="2299" width="10.28515625" style="40" customWidth="1"/>
    <col min="2300" max="2300" width="10.140625" style="40" customWidth="1"/>
    <col min="2301" max="2301" width="7.5703125" style="40" customWidth="1"/>
    <col min="2302" max="2302" width="7.140625" style="40" customWidth="1"/>
    <col min="2303" max="2303" width="8" style="40" customWidth="1"/>
    <col min="2304" max="2304" width="8.140625" style="40" customWidth="1"/>
    <col min="2305" max="2305" width="7.7109375" style="40" customWidth="1"/>
    <col min="2306" max="2308" width="8.28515625" style="40" customWidth="1"/>
    <col min="2309" max="2532" width="11.42578125" style="40"/>
    <col min="2533" max="2533" width="10" style="40" customWidth="1"/>
    <col min="2534" max="2534" width="12.42578125" style="40" customWidth="1"/>
    <col min="2535" max="2535" width="9" style="40" customWidth="1"/>
    <col min="2536" max="2536" width="5" style="40" customWidth="1"/>
    <col min="2537" max="2537" width="6.140625" style="40" customWidth="1"/>
    <col min="2538" max="2550" width="6.42578125" style="40" customWidth="1"/>
    <col min="2551" max="2554" width="6" style="40" customWidth="1"/>
    <col min="2555" max="2555" width="10.28515625" style="40" customWidth="1"/>
    <col min="2556" max="2556" width="10.140625" style="40" customWidth="1"/>
    <col min="2557" max="2557" width="7.5703125" style="40" customWidth="1"/>
    <col min="2558" max="2558" width="7.140625" style="40" customWidth="1"/>
    <col min="2559" max="2559" width="8" style="40" customWidth="1"/>
    <col min="2560" max="2560" width="8.140625" style="40" customWidth="1"/>
    <col min="2561" max="2561" width="7.7109375" style="40" customWidth="1"/>
    <col min="2562" max="2564" width="8.28515625" style="40" customWidth="1"/>
    <col min="2565" max="2788" width="11.42578125" style="40"/>
    <col min="2789" max="2789" width="10" style="40" customWidth="1"/>
    <col min="2790" max="2790" width="12.42578125" style="40" customWidth="1"/>
    <col min="2791" max="2791" width="9" style="40" customWidth="1"/>
    <col min="2792" max="2792" width="5" style="40" customWidth="1"/>
    <col min="2793" max="2793" width="6.140625" style="40" customWidth="1"/>
    <col min="2794" max="2806" width="6.42578125" style="40" customWidth="1"/>
    <col min="2807" max="2810" width="6" style="40" customWidth="1"/>
    <col min="2811" max="2811" width="10.28515625" style="40" customWidth="1"/>
    <col min="2812" max="2812" width="10.140625" style="40" customWidth="1"/>
    <col min="2813" max="2813" width="7.5703125" style="40" customWidth="1"/>
    <col min="2814" max="2814" width="7.140625" style="40" customWidth="1"/>
    <col min="2815" max="2815" width="8" style="40" customWidth="1"/>
    <col min="2816" max="2816" width="8.140625" style="40" customWidth="1"/>
    <col min="2817" max="2817" width="7.7109375" style="40" customWidth="1"/>
    <col min="2818" max="2820" width="8.28515625" style="40" customWidth="1"/>
    <col min="2821" max="3044" width="11.42578125" style="40"/>
    <col min="3045" max="3045" width="10" style="40" customWidth="1"/>
    <col min="3046" max="3046" width="12.42578125" style="40" customWidth="1"/>
    <col min="3047" max="3047" width="9" style="40" customWidth="1"/>
    <col min="3048" max="3048" width="5" style="40" customWidth="1"/>
    <col min="3049" max="3049" width="6.140625" style="40" customWidth="1"/>
    <col min="3050" max="3062" width="6.42578125" style="40" customWidth="1"/>
    <col min="3063" max="3066" width="6" style="40" customWidth="1"/>
    <col min="3067" max="3067" width="10.28515625" style="40" customWidth="1"/>
    <col min="3068" max="3068" width="10.140625" style="40" customWidth="1"/>
    <col min="3069" max="3069" width="7.5703125" style="40" customWidth="1"/>
    <col min="3070" max="3070" width="7.140625" style="40" customWidth="1"/>
    <col min="3071" max="3071" width="8" style="40" customWidth="1"/>
    <col min="3072" max="3072" width="8.140625" style="40" customWidth="1"/>
    <col min="3073" max="3073" width="7.7109375" style="40" customWidth="1"/>
    <col min="3074" max="3076" width="8.28515625" style="40" customWidth="1"/>
    <col min="3077" max="3300" width="11.42578125" style="40"/>
    <col min="3301" max="3301" width="10" style="40" customWidth="1"/>
    <col min="3302" max="3302" width="12.42578125" style="40" customWidth="1"/>
    <col min="3303" max="3303" width="9" style="40" customWidth="1"/>
    <col min="3304" max="3304" width="5" style="40" customWidth="1"/>
    <col min="3305" max="3305" width="6.140625" style="40" customWidth="1"/>
    <col min="3306" max="3318" width="6.42578125" style="40" customWidth="1"/>
    <col min="3319" max="3322" width="6" style="40" customWidth="1"/>
    <col min="3323" max="3323" width="10.28515625" style="40" customWidth="1"/>
    <col min="3324" max="3324" width="10.140625" style="40" customWidth="1"/>
    <col min="3325" max="3325" width="7.5703125" style="40" customWidth="1"/>
    <col min="3326" max="3326" width="7.140625" style="40" customWidth="1"/>
    <col min="3327" max="3327" width="8" style="40" customWidth="1"/>
    <col min="3328" max="3328" width="8.140625" style="40" customWidth="1"/>
    <col min="3329" max="3329" width="7.7109375" style="40" customWidth="1"/>
    <col min="3330" max="3332" width="8.28515625" style="40" customWidth="1"/>
    <col min="3333" max="3556" width="11.42578125" style="40"/>
    <col min="3557" max="3557" width="10" style="40" customWidth="1"/>
    <col min="3558" max="3558" width="12.42578125" style="40" customWidth="1"/>
    <col min="3559" max="3559" width="9" style="40" customWidth="1"/>
    <col min="3560" max="3560" width="5" style="40" customWidth="1"/>
    <col min="3561" max="3561" width="6.140625" style="40" customWidth="1"/>
    <col min="3562" max="3574" width="6.42578125" style="40" customWidth="1"/>
    <col min="3575" max="3578" width="6" style="40" customWidth="1"/>
    <col min="3579" max="3579" width="10.28515625" style="40" customWidth="1"/>
    <col min="3580" max="3580" width="10.140625" style="40" customWidth="1"/>
    <col min="3581" max="3581" width="7.5703125" style="40" customWidth="1"/>
    <col min="3582" max="3582" width="7.140625" style="40" customWidth="1"/>
    <col min="3583" max="3583" width="8" style="40" customWidth="1"/>
    <col min="3584" max="3584" width="8.140625" style="40" customWidth="1"/>
    <col min="3585" max="3585" width="7.7109375" style="40" customWidth="1"/>
    <col min="3586" max="3588" width="8.28515625" style="40" customWidth="1"/>
    <col min="3589" max="3812" width="11.42578125" style="40"/>
    <col min="3813" max="3813" width="10" style="40" customWidth="1"/>
    <col min="3814" max="3814" width="12.42578125" style="40" customWidth="1"/>
    <col min="3815" max="3815" width="9" style="40" customWidth="1"/>
    <col min="3816" max="3816" width="5" style="40" customWidth="1"/>
    <col min="3817" max="3817" width="6.140625" style="40" customWidth="1"/>
    <col min="3818" max="3830" width="6.42578125" style="40" customWidth="1"/>
    <col min="3831" max="3834" width="6" style="40" customWidth="1"/>
    <col min="3835" max="3835" width="10.28515625" style="40" customWidth="1"/>
    <col min="3836" max="3836" width="10.140625" style="40" customWidth="1"/>
    <col min="3837" max="3837" width="7.5703125" style="40" customWidth="1"/>
    <col min="3838" max="3838" width="7.140625" style="40" customWidth="1"/>
    <col min="3839" max="3839" width="8" style="40" customWidth="1"/>
    <col min="3840" max="3840" width="8.140625" style="40" customWidth="1"/>
    <col min="3841" max="3841" width="7.7109375" style="40" customWidth="1"/>
    <col min="3842" max="3844" width="8.28515625" style="40" customWidth="1"/>
    <col min="3845" max="4068" width="11.42578125" style="40"/>
    <col min="4069" max="4069" width="10" style="40" customWidth="1"/>
    <col min="4070" max="4070" width="12.42578125" style="40" customWidth="1"/>
    <col min="4071" max="4071" width="9" style="40" customWidth="1"/>
    <col min="4072" max="4072" width="5" style="40" customWidth="1"/>
    <col min="4073" max="4073" width="6.140625" style="40" customWidth="1"/>
    <col min="4074" max="4086" width="6.42578125" style="40" customWidth="1"/>
    <col min="4087" max="4090" width="6" style="40" customWidth="1"/>
    <col min="4091" max="4091" width="10.28515625" style="40" customWidth="1"/>
    <col min="4092" max="4092" width="10.140625" style="40" customWidth="1"/>
    <col min="4093" max="4093" width="7.5703125" style="40" customWidth="1"/>
    <col min="4094" max="4094" width="7.140625" style="40" customWidth="1"/>
    <col min="4095" max="4095" width="8" style="40" customWidth="1"/>
    <col min="4096" max="4096" width="8.140625" style="40" customWidth="1"/>
    <col min="4097" max="4097" width="7.7109375" style="40" customWidth="1"/>
    <col min="4098" max="4100" width="8.28515625" style="40" customWidth="1"/>
    <col min="4101" max="4324" width="11.42578125" style="40"/>
    <col min="4325" max="4325" width="10" style="40" customWidth="1"/>
    <col min="4326" max="4326" width="12.42578125" style="40" customWidth="1"/>
    <col min="4327" max="4327" width="9" style="40" customWidth="1"/>
    <col min="4328" max="4328" width="5" style="40" customWidth="1"/>
    <col min="4329" max="4329" width="6.140625" style="40" customWidth="1"/>
    <col min="4330" max="4342" width="6.42578125" style="40" customWidth="1"/>
    <col min="4343" max="4346" width="6" style="40" customWidth="1"/>
    <col min="4347" max="4347" width="10.28515625" style="40" customWidth="1"/>
    <col min="4348" max="4348" width="10.140625" style="40" customWidth="1"/>
    <col min="4349" max="4349" width="7.5703125" style="40" customWidth="1"/>
    <col min="4350" max="4350" width="7.140625" style="40" customWidth="1"/>
    <col min="4351" max="4351" width="8" style="40" customWidth="1"/>
    <col min="4352" max="4352" width="8.140625" style="40" customWidth="1"/>
    <col min="4353" max="4353" width="7.7109375" style="40" customWidth="1"/>
    <col min="4354" max="4356" width="8.28515625" style="40" customWidth="1"/>
    <col min="4357" max="4580" width="11.42578125" style="40"/>
    <col min="4581" max="4581" width="10" style="40" customWidth="1"/>
    <col min="4582" max="4582" width="12.42578125" style="40" customWidth="1"/>
    <col min="4583" max="4583" width="9" style="40" customWidth="1"/>
    <col min="4584" max="4584" width="5" style="40" customWidth="1"/>
    <col min="4585" max="4585" width="6.140625" style="40" customWidth="1"/>
    <col min="4586" max="4598" width="6.42578125" style="40" customWidth="1"/>
    <col min="4599" max="4602" width="6" style="40" customWidth="1"/>
    <col min="4603" max="4603" width="10.28515625" style="40" customWidth="1"/>
    <col min="4604" max="4604" width="10.140625" style="40" customWidth="1"/>
    <col min="4605" max="4605" width="7.5703125" style="40" customWidth="1"/>
    <col min="4606" max="4606" width="7.140625" style="40" customWidth="1"/>
    <col min="4607" max="4607" width="8" style="40" customWidth="1"/>
    <col min="4608" max="4608" width="8.140625" style="40" customWidth="1"/>
    <col min="4609" max="4609" width="7.7109375" style="40" customWidth="1"/>
    <col min="4610" max="4612" width="8.28515625" style="40" customWidth="1"/>
    <col min="4613" max="4836" width="11.42578125" style="40"/>
    <col min="4837" max="4837" width="10" style="40" customWidth="1"/>
    <col min="4838" max="4838" width="12.42578125" style="40" customWidth="1"/>
    <col min="4839" max="4839" width="9" style="40" customWidth="1"/>
    <col min="4840" max="4840" width="5" style="40" customWidth="1"/>
    <col min="4841" max="4841" width="6.140625" style="40" customWidth="1"/>
    <col min="4842" max="4854" width="6.42578125" style="40" customWidth="1"/>
    <col min="4855" max="4858" width="6" style="40" customWidth="1"/>
    <col min="4859" max="4859" width="10.28515625" style="40" customWidth="1"/>
    <col min="4860" max="4860" width="10.140625" style="40" customWidth="1"/>
    <col min="4861" max="4861" width="7.5703125" style="40" customWidth="1"/>
    <col min="4862" max="4862" width="7.140625" style="40" customWidth="1"/>
    <col min="4863" max="4863" width="8" style="40" customWidth="1"/>
    <col min="4864" max="4864" width="8.140625" style="40" customWidth="1"/>
    <col min="4865" max="4865" width="7.7109375" style="40" customWidth="1"/>
    <col min="4866" max="4868" width="8.28515625" style="40" customWidth="1"/>
    <col min="4869" max="5092" width="11.42578125" style="40"/>
    <col min="5093" max="5093" width="10" style="40" customWidth="1"/>
    <col min="5094" max="5094" width="12.42578125" style="40" customWidth="1"/>
    <col min="5095" max="5095" width="9" style="40" customWidth="1"/>
    <col min="5096" max="5096" width="5" style="40" customWidth="1"/>
    <col min="5097" max="5097" width="6.140625" style="40" customWidth="1"/>
    <col min="5098" max="5110" width="6.42578125" style="40" customWidth="1"/>
    <col min="5111" max="5114" width="6" style="40" customWidth="1"/>
    <col min="5115" max="5115" width="10.28515625" style="40" customWidth="1"/>
    <col min="5116" max="5116" width="10.140625" style="40" customWidth="1"/>
    <col min="5117" max="5117" width="7.5703125" style="40" customWidth="1"/>
    <col min="5118" max="5118" width="7.140625" style="40" customWidth="1"/>
    <col min="5119" max="5119" width="8" style="40" customWidth="1"/>
    <col min="5120" max="5120" width="8.140625" style="40" customWidth="1"/>
    <col min="5121" max="5121" width="7.7109375" style="40" customWidth="1"/>
    <col min="5122" max="5124" width="8.28515625" style="40" customWidth="1"/>
    <col min="5125" max="5348" width="11.42578125" style="40"/>
    <col min="5349" max="5349" width="10" style="40" customWidth="1"/>
    <col min="5350" max="5350" width="12.42578125" style="40" customWidth="1"/>
    <col min="5351" max="5351" width="9" style="40" customWidth="1"/>
    <col min="5352" max="5352" width="5" style="40" customWidth="1"/>
    <col min="5353" max="5353" width="6.140625" style="40" customWidth="1"/>
    <col min="5354" max="5366" width="6.42578125" style="40" customWidth="1"/>
    <col min="5367" max="5370" width="6" style="40" customWidth="1"/>
    <col min="5371" max="5371" width="10.28515625" style="40" customWidth="1"/>
    <col min="5372" max="5372" width="10.140625" style="40" customWidth="1"/>
    <col min="5373" max="5373" width="7.5703125" style="40" customWidth="1"/>
    <col min="5374" max="5374" width="7.140625" style="40" customWidth="1"/>
    <col min="5375" max="5375" width="8" style="40" customWidth="1"/>
    <col min="5376" max="5376" width="8.140625" style="40" customWidth="1"/>
    <col min="5377" max="5377" width="7.7109375" style="40" customWidth="1"/>
    <col min="5378" max="5380" width="8.28515625" style="40" customWidth="1"/>
    <col min="5381" max="5604" width="11.42578125" style="40"/>
    <col min="5605" max="5605" width="10" style="40" customWidth="1"/>
    <col min="5606" max="5606" width="12.42578125" style="40" customWidth="1"/>
    <col min="5607" max="5607" width="9" style="40" customWidth="1"/>
    <col min="5608" max="5608" width="5" style="40" customWidth="1"/>
    <col min="5609" max="5609" width="6.140625" style="40" customWidth="1"/>
    <col min="5610" max="5622" width="6.42578125" style="40" customWidth="1"/>
    <col min="5623" max="5626" width="6" style="40" customWidth="1"/>
    <col min="5627" max="5627" width="10.28515625" style="40" customWidth="1"/>
    <col min="5628" max="5628" width="10.140625" style="40" customWidth="1"/>
    <col min="5629" max="5629" width="7.5703125" style="40" customWidth="1"/>
    <col min="5630" max="5630" width="7.140625" style="40" customWidth="1"/>
    <col min="5631" max="5631" width="8" style="40" customWidth="1"/>
    <col min="5632" max="5632" width="8.140625" style="40" customWidth="1"/>
    <col min="5633" max="5633" width="7.7109375" style="40" customWidth="1"/>
    <col min="5634" max="5636" width="8.28515625" style="40" customWidth="1"/>
    <col min="5637" max="5860" width="11.42578125" style="40"/>
    <col min="5861" max="5861" width="10" style="40" customWidth="1"/>
    <col min="5862" max="5862" width="12.42578125" style="40" customWidth="1"/>
    <col min="5863" max="5863" width="9" style="40" customWidth="1"/>
    <col min="5864" max="5864" width="5" style="40" customWidth="1"/>
    <col min="5865" max="5865" width="6.140625" style="40" customWidth="1"/>
    <col min="5866" max="5878" width="6.42578125" style="40" customWidth="1"/>
    <col min="5879" max="5882" width="6" style="40" customWidth="1"/>
    <col min="5883" max="5883" width="10.28515625" style="40" customWidth="1"/>
    <col min="5884" max="5884" width="10.140625" style="40" customWidth="1"/>
    <col min="5885" max="5885" width="7.5703125" style="40" customWidth="1"/>
    <col min="5886" max="5886" width="7.140625" style="40" customWidth="1"/>
    <col min="5887" max="5887" width="8" style="40" customWidth="1"/>
    <col min="5888" max="5888" width="8.140625" style="40" customWidth="1"/>
    <col min="5889" max="5889" width="7.7109375" style="40" customWidth="1"/>
    <col min="5890" max="5892" width="8.28515625" style="40" customWidth="1"/>
    <col min="5893" max="6116" width="11.42578125" style="40"/>
    <col min="6117" max="6117" width="10" style="40" customWidth="1"/>
    <col min="6118" max="6118" width="12.42578125" style="40" customWidth="1"/>
    <col min="6119" max="6119" width="9" style="40" customWidth="1"/>
    <col min="6120" max="6120" width="5" style="40" customWidth="1"/>
    <col min="6121" max="6121" width="6.140625" style="40" customWidth="1"/>
    <col min="6122" max="6134" width="6.42578125" style="40" customWidth="1"/>
    <col min="6135" max="6138" width="6" style="40" customWidth="1"/>
    <col min="6139" max="6139" width="10.28515625" style="40" customWidth="1"/>
    <col min="6140" max="6140" width="10.140625" style="40" customWidth="1"/>
    <col min="6141" max="6141" width="7.5703125" style="40" customWidth="1"/>
    <col min="6142" max="6142" width="7.140625" style="40" customWidth="1"/>
    <col min="6143" max="6143" width="8" style="40" customWidth="1"/>
    <col min="6144" max="6144" width="8.140625" style="40" customWidth="1"/>
    <col min="6145" max="6145" width="7.7109375" style="40" customWidth="1"/>
    <col min="6146" max="6148" width="8.28515625" style="40" customWidth="1"/>
    <col min="6149" max="6372" width="11.42578125" style="40"/>
    <col min="6373" max="6373" width="10" style="40" customWidth="1"/>
    <col min="6374" max="6374" width="12.42578125" style="40" customWidth="1"/>
    <col min="6375" max="6375" width="9" style="40" customWidth="1"/>
    <col min="6376" max="6376" width="5" style="40" customWidth="1"/>
    <col min="6377" max="6377" width="6.140625" style="40" customWidth="1"/>
    <col min="6378" max="6390" width="6.42578125" style="40" customWidth="1"/>
    <col min="6391" max="6394" width="6" style="40" customWidth="1"/>
    <col min="6395" max="6395" width="10.28515625" style="40" customWidth="1"/>
    <col min="6396" max="6396" width="10.140625" style="40" customWidth="1"/>
    <col min="6397" max="6397" width="7.5703125" style="40" customWidth="1"/>
    <col min="6398" max="6398" width="7.140625" style="40" customWidth="1"/>
    <col min="6399" max="6399" width="8" style="40" customWidth="1"/>
    <col min="6400" max="6400" width="8.140625" style="40" customWidth="1"/>
    <col min="6401" max="6401" width="7.7109375" style="40" customWidth="1"/>
    <col min="6402" max="6404" width="8.28515625" style="40" customWidth="1"/>
    <col min="6405" max="6628" width="11.42578125" style="40"/>
    <col min="6629" max="6629" width="10" style="40" customWidth="1"/>
    <col min="6630" max="6630" width="12.42578125" style="40" customWidth="1"/>
    <col min="6631" max="6631" width="9" style="40" customWidth="1"/>
    <col min="6632" max="6632" width="5" style="40" customWidth="1"/>
    <col min="6633" max="6633" width="6.140625" style="40" customWidth="1"/>
    <col min="6634" max="6646" width="6.42578125" style="40" customWidth="1"/>
    <col min="6647" max="6650" width="6" style="40" customWidth="1"/>
    <col min="6651" max="6651" width="10.28515625" style="40" customWidth="1"/>
    <col min="6652" max="6652" width="10.140625" style="40" customWidth="1"/>
    <col min="6653" max="6653" width="7.5703125" style="40" customWidth="1"/>
    <col min="6654" max="6654" width="7.140625" style="40" customWidth="1"/>
    <col min="6655" max="6655" width="8" style="40" customWidth="1"/>
    <col min="6656" max="6656" width="8.140625" style="40" customWidth="1"/>
    <col min="6657" max="6657" width="7.7109375" style="40" customWidth="1"/>
    <col min="6658" max="6660" width="8.28515625" style="40" customWidth="1"/>
    <col min="6661" max="6884" width="11.42578125" style="40"/>
    <col min="6885" max="6885" width="10" style="40" customWidth="1"/>
    <col min="6886" max="6886" width="12.42578125" style="40" customWidth="1"/>
    <col min="6887" max="6887" width="9" style="40" customWidth="1"/>
    <col min="6888" max="6888" width="5" style="40" customWidth="1"/>
    <col min="6889" max="6889" width="6.140625" style="40" customWidth="1"/>
    <col min="6890" max="6902" width="6.42578125" style="40" customWidth="1"/>
    <col min="6903" max="6906" width="6" style="40" customWidth="1"/>
    <col min="6907" max="6907" width="10.28515625" style="40" customWidth="1"/>
    <col min="6908" max="6908" width="10.140625" style="40" customWidth="1"/>
    <col min="6909" max="6909" width="7.5703125" style="40" customWidth="1"/>
    <col min="6910" max="6910" width="7.140625" style="40" customWidth="1"/>
    <col min="6911" max="6911" width="8" style="40" customWidth="1"/>
    <col min="6912" max="6912" width="8.140625" style="40" customWidth="1"/>
    <col min="6913" max="6913" width="7.7109375" style="40" customWidth="1"/>
    <col min="6914" max="6916" width="8.28515625" style="40" customWidth="1"/>
    <col min="6917" max="7140" width="11.42578125" style="40"/>
    <col min="7141" max="7141" width="10" style="40" customWidth="1"/>
    <col min="7142" max="7142" width="12.42578125" style="40" customWidth="1"/>
    <col min="7143" max="7143" width="9" style="40" customWidth="1"/>
    <col min="7144" max="7144" width="5" style="40" customWidth="1"/>
    <col min="7145" max="7145" width="6.140625" style="40" customWidth="1"/>
    <col min="7146" max="7158" width="6.42578125" style="40" customWidth="1"/>
    <col min="7159" max="7162" width="6" style="40" customWidth="1"/>
    <col min="7163" max="7163" width="10.28515625" style="40" customWidth="1"/>
    <col min="7164" max="7164" width="10.140625" style="40" customWidth="1"/>
    <col min="7165" max="7165" width="7.5703125" style="40" customWidth="1"/>
    <col min="7166" max="7166" width="7.140625" style="40" customWidth="1"/>
    <col min="7167" max="7167" width="8" style="40" customWidth="1"/>
    <col min="7168" max="7168" width="8.140625" style="40" customWidth="1"/>
    <col min="7169" max="7169" width="7.7109375" style="40" customWidth="1"/>
    <col min="7170" max="7172" width="8.28515625" style="40" customWidth="1"/>
    <col min="7173" max="7396" width="11.42578125" style="40"/>
    <col min="7397" max="7397" width="10" style="40" customWidth="1"/>
    <col min="7398" max="7398" width="12.42578125" style="40" customWidth="1"/>
    <col min="7399" max="7399" width="9" style="40" customWidth="1"/>
    <col min="7400" max="7400" width="5" style="40" customWidth="1"/>
    <col min="7401" max="7401" width="6.140625" style="40" customWidth="1"/>
    <col min="7402" max="7414" width="6.42578125" style="40" customWidth="1"/>
    <col min="7415" max="7418" width="6" style="40" customWidth="1"/>
    <col min="7419" max="7419" width="10.28515625" style="40" customWidth="1"/>
    <col min="7420" max="7420" width="10.140625" style="40" customWidth="1"/>
    <col min="7421" max="7421" width="7.5703125" style="40" customWidth="1"/>
    <col min="7422" max="7422" width="7.140625" style="40" customWidth="1"/>
    <col min="7423" max="7423" width="8" style="40" customWidth="1"/>
    <col min="7424" max="7424" width="8.140625" style="40" customWidth="1"/>
    <col min="7425" max="7425" width="7.7109375" style="40" customWidth="1"/>
    <col min="7426" max="7428" width="8.28515625" style="40" customWidth="1"/>
    <col min="7429" max="7652" width="11.42578125" style="40"/>
    <col min="7653" max="7653" width="10" style="40" customWidth="1"/>
    <col min="7654" max="7654" width="12.42578125" style="40" customWidth="1"/>
    <col min="7655" max="7655" width="9" style="40" customWidth="1"/>
    <col min="7656" max="7656" width="5" style="40" customWidth="1"/>
    <col min="7657" max="7657" width="6.140625" style="40" customWidth="1"/>
    <col min="7658" max="7670" width="6.42578125" style="40" customWidth="1"/>
    <col min="7671" max="7674" width="6" style="40" customWidth="1"/>
    <col min="7675" max="7675" width="10.28515625" style="40" customWidth="1"/>
    <col min="7676" max="7676" width="10.140625" style="40" customWidth="1"/>
    <col min="7677" max="7677" width="7.5703125" style="40" customWidth="1"/>
    <col min="7678" max="7678" width="7.140625" style="40" customWidth="1"/>
    <col min="7679" max="7679" width="8" style="40" customWidth="1"/>
    <col min="7680" max="7680" width="8.140625" style="40" customWidth="1"/>
    <col min="7681" max="7681" width="7.7109375" style="40" customWidth="1"/>
    <col min="7682" max="7684" width="8.28515625" style="40" customWidth="1"/>
    <col min="7685" max="7908" width="11.42578125" style="40"/>
    <col min="7909" max="7909" width="10" style="40" customWidth="1"/>
    <col min="7910" max="7910" width="12.42578125" style="40" customWidth="1"/>
    <col min="7911" max="7911" width="9" style="40" customWidth="1"/>
    <col min="7912" max="7912" width="5" style="40" customWidth="1"/>
    <col min="7913" max="7913" width="6.140625" style="40" customWidth="1"/>
    <col min="7914" max="7926" width="6.42578125" style="40" customWidth="1"/>
    <col min="7927" max="7930" width="6" style="40" customWidth="1"/>
    <col min="7931" max="7931" width="10.28515625" style="40" customWidth="1"/>
    <col min="7932" max="7932" width="10.140625" style="40" customWidth="1"/>
    <col min="7933" max="7933" width="7.5703125" style="40" customWidth="1"/>
    <col min="7934" max="7934" width="7.140625" style="40" customWidth="1"/>
    <col min="7935" max="7935" width="8" style="40" customWidth="1"/>
    <col min="7936" max="7936" width="8.140625" style="40" customWidth="1"/>
    <col min="7937" max="7937" width="7.7109375" style="40" customWidth="1"/>
    <col min="7938" max="7940" width="8.28515625" style="40" customWidth="1"/>
    <col min="7941" max="8164" width="11.42578125" style="40"/>
    <col min="8165" max="8165" width="10" style="40" customWidth="1"/>
    <col min="8166" max="8166" width="12.42578125" style="40" customWidth="1"/>
    <col min="8167" max="8167" width="9" style="40" customWidth="1"/>
    <col min="8168" max="8168" width="5" style="40" customWidth="1"/>
    <col min="8169" max="8169" width="6.140625" style="40" customWidth="1"/>
    <col min="8170" max="8182" width="6.42578125" style="40" customWidth="1"/>
    <col min="8183" max="8186" width="6" style="40" customWidth="1"/>
    <col min="8187" max="8187" width="10.28515625" style="40" customWidth="1"/>
    <col min="8188" max="8188" width="10.140625" style="40" customWidth="1"/>
    <col min="8189" max="8189" width="7.5703125" style="40" customWidth="1"/>
    <col min="8190" max="8190" width="7.140625" style="40" customWidth="1"/>
    <col min="8191" max="8191" width="8" style="40" customWidth="1"/>
    <col min="8192" max="8192" width="8.140625" style="40" customWidth="1"/>
    <col min="8193" max="8193" width="7.7109375" style="40" customWidth="1"/>
    <col min="8194" max="8196" width="8.28515625" style="40" customWidth="1"/>
    <col min="8197" max="8420" width="11.42578125" style="40"/>
    <col min="8421" max="8421" width="10" style="40" customWidth="1"/>
    <col min="8422" max="8422" width="12.42578125" style="40" customWidth="1"/>
    <col min="8423" max="8423" width="9" style="40" customWidth="1"/>
    <col min="8424" max="8424" width="5" style="40" customWidth="1"/>
    <col min="8425" max="8425" width="6.140625" style="40" customWidth="1"/>
    <col min="8426" max="8438" width="6.42578125" style="40" customWidth="1"/>
    <col min="8439" max="8442" width="6" style="40" customWidth="1"/>
    <col min="8443" max="8443" width="10.28515625" style="40" customWidth="1"/>
    <col min="8444" max="8444" width="10.140625" style="40" customWidth="1"/>
    <col min="8445" max="8445" width="7.5703125" style="40" customWidth="1"/>
    <col min="8446" max="8446" width="7.140625" style="40" customWidth="1"/>
    <col min="8447" max="8447" width="8" style="40" customWidth="1"/>
    <col min="8448" max="8448" width="8.140625" style="40" customWidth="1"/>
    <col min="8449" max="8449" width="7.7109375" style="40" customWidth="1"/>
    <col min="8450" max="8452" width="8.28515625" style="40" customWidth="1"/>
    <col min="8453" max="8676" width="11.42578125" style="40"/>
    <col min="8677" max="8677" width="10" style="40" customWidth="1"/>
    <col min="8678" max="8678" width="12.42578125" style="40" customWidth="1"/>
    <col min="8679" max="8679" width="9" style="40" customWidth="1"/>
    <col min="8680" max="8680" width="5" style="40" customWidth="1"/>
    <col min="8681" max="8681" width="6.140625" style="40" customWidth="1"/>
    <col min="8682" max="8694" width="6.42578125" style="40" customWidth="1"/>
    <col min="8695" max="8698" width="6" style="40" customWidth="1"/>
    <col min="8699" max="8699" width="10.28515625" style="40" customWidth="1"/>
    <col min="8700" max="8700" width="10.140625" style="40" customWidth="1"/>
    <col min="8701" max="8701" width="7.5703125" style="40" customWidth="1"/>
    <col min="8702" max="8702" width="7.140625" style="40" customWidth="1"/>
    <col min="8703" max="8703" width="8" style="40" customWidth="1"/>
    <col min="8704" max="8704" width="8.140625" style="40" customWidth="1"/>
    <col min="8705" max="8705" width="7.7109375" style="40" customWidth="1"/>
    <col min="8706" max="8708" width="8.28515625" style="40" customWidth="1"/>
    <col min="8709" max="8932" width="11.42578125" style="40"/>
    <col min="8933" max="8933" width="10" style="40" customWidth="1"/>
    <col min="8934" max="8934" width="12.42578125" style="40" customWidth="1"/>
    <col min="8935" max="8935" width="9" style="40" customWidth="1"/>
    <col min="8936" max="8936" width="5" style="40" customWidth="1"/>
    <col min="8937" max="8937" width="6.140625" style="40" customWidth="1"/>
    <col min="8938" max="8950" width="6.42578125" style="40" customWidth="1"/>
    <col min="8951" max="8954" width="6" style="40" customWidth="1"/>
    <col min="8955" max="8955" width="10.28515625" style="40" customWidth="1"/>
    <col min="8956" max="8956" width="10.140625" style="40" customWidth="1"/>
    <col min="8957" max="8957" width="7.5703125" style="40" customWidth="1"/>
    <col min="8958" max="8958" width="7.140625" style="40" customWidth="1"/>
    <col min="8959" max="8959" width="8" style="40" customWidth="1"/>
    <col min="8960" max="8960" width="8.140625" style="40" customWidth="1"/>
    <col min="8961" max="8961" width="7.7109375" style="40" customWidth="1"/>
    <col min="8962" max="8964" width="8.28515625" style="40" customWidth="1"/>
    <col min="8965" max="9188" width="11.42578125" style="40"/>
    <col min="9189" max="9189" width="10" style="40" customWidth="1"/>
    <col min="9190" max="9190" width="12.42578125" style="40" customWidth="1"/>
    <col min="9191" max="9191" width="9" style="40" customWidth="1"/>
    <col min="9192" max="9192" width="5" style="40" customWidth="1"/>
    <col min="9193" max="9193" width="6.140625" style="40" customWidth="1"/>
    <col min="9194" max="9206" width="6.42578125" style="40" customWidth="1"/>
    <col min="9207" max="9210" width="6" style="40" customWidth="1"/>
    <col min="9211" max="9211" width="10.28515625" style="40" customWidth="1"/>
    <col min="9212" max="9212" width="10.140625" style="40" customWidth="1"/>
    <col min="9213" max="9213" width="7.5703125" style="40" customWidth="1"/>
    <col min="9214" max="9214" width="7.140625" style="40" customWidth="1"/>
    <col min="9215" max="9215" width="8" style="40" customWidth="1"/>
    <col min="9216" max="9216" width="8.140625" style="40" customWidth="1"/>
    <col min="9217" max="9217" width="7.7109375" style="40" customWidth="1"/>
    <col min="9218" max="9220" width="8.28515625" style="40" customWidth="1"/>
    <col min="9221" max="9444" width="11.42578125" style="40"/>
    <col min="9445" max="9445" width="10" style="40" customWidth="1"/>
    <col min="9446" max="9446" width="12.42578125" style="40" customWidth="1"/>
    <col min="9447" max="9447" width="9" style="40" customWidth="1"/>
    <col min="9448" max="9448" width="5" style="40" customWidth="1"/>
    <col min="9449" max="9449" width="6.140625" style="40" customWidth="1"/>
    <col min="9450" max="9462" width="6.42578125" style="40" customWidth="1"/>
    <col min="9463" max="9466" width="6" style="40" customWidth="1"/>
    <col min="9467" max="9467" width="10.28515625" style="40" customWidth="1"/>
    <col min="9468" max="9468" width="10.140625" style="40" customWidth="1"/>
    <col min="9469" max="9469" width="7.5703125" style="40" customWidth="1"/>
    <col min="9470" max="9470" width="7.140625" style="40" customWidth="1"/>
    <col min="9471" max="9471" width="8" style="40" customWidth="1"/>
    <col min="9472" max="9472" width="8.140625" style="40" customWidth="1"/>
    <col min="9473" max="9473" width="7.7109375" style="40" customWidth="1"/>
    <col min="9474" max="9476" width="8.28515625" style="40" customWidth="1"/>
    <col min="9477" max="9700" width="11.42578125" style="40"/>
    <col min="9701" max="9701" width="10" style="40" customWidth="1"/>
    <col min="9702" max="9702" width="12.42578125" style="40" customWidth="1"/>
    <col min="9703" max="9703" width="9" style="40" customWidth="1"/>
    <col min="9704" max="9704" width="5" style="40" customWidth="1"/>
    <col min="9705" max="9705" width="6.140625" style="40" customWidth="1"/>
    <col min="9706" max="9718" width="6.42578125" style="40" customWidth="1"/>
    <col min="9719" max="9722" width="6" style="40" customWidth="1"/>
    <col min="9723" max="9723" width="10.28515625" style="40" customWidth="1"/>
    <col min="9724" max="9724" width="10.140625" style="40" customWidth="1"/>
    <col min="9725" max="9725" width="7.5703125" style="40" customWidth="1"/>
    <col min="9726" max="9726" width="7.140625" style="40" customWidth="1"/>
    <col min="9727" max="9727" width="8" style="40" customWidth="1"/>
    <col min="9728" max="9728" width="8.140625" style="40" customWidth="1"/>
    <col min="9729" max="9729" width="7.7109375" style="40" customWidth="1"/>
    <col min="9730" max="9732" width="8.28515625" style="40" customWidth="1"/>
    <col min="9733" max="9956" width="11.42578125" style="40"/>
    <col min="9957" max="9957" width="10" style="40" customWidth="1"/>
    <col min="9958" max="9958" width="12.42578125" style="40" customWidth="1"/>
    <col min="9959" max="9959" width="9" style="40" customWidth="1"/>
    <col min="9960" max="9960" width="5" style="40" customWidth="1"/>
    <col min="9961" max="9961" width="6.140625" style="40" customWidth="1"/>
    <col min="9962" max="9974" width="6.42578125" style="40" customWidth="1"/>
    <col min="9975" max="9978" width="6" style="40" customWidth="1"/>
    <col min="9979" max="9979" width="10.28515625" style="40" customWidth="1"/>
    <col min="9980" max="9980" width="10.140625" style="40" customWidth="1"/>
    <col min="9981" max="9981" width="7.5703125" style="40" customWidth="1"/>
    <col min="9982" max="9982" width="7.140625" style="40" customWidth="1"/>
    <col min="9983" max="9983" width="8" style="40" customWidth="1"/>
    <col min="9984" max="9984" width="8.140625" style="40" customWidth="1"/>
    <col min="9985" max="9985" width="7.7109375" style="40" customWidth="1"/>
    <col min="9986" max="9988" width="8.28515625" style="40" customWidth="1"/>
    <col min="9989" max="10212" width="11.42578125" style="40"/>
    <col min="10213" max="10213" width="10" style="40" customWidth="1"/>
    <col min="10214" max="10214" width="12.42578125" style="40" customWidth="1"/>
    <col min="10215" max="10215" width="9" style="40" customWidth="1"/>
    <col min="10216" max="10216" width="5" style="40" customWidth="1"/>
    <col min="10217" max="10217" width="6.140625" style="40" customWidth="1"/>
    <col min="10218" max="10230" width="6.42578125" style="40" customWidth="1"/>
    <col min="10231" max="10234" width="6" style="40" customWidth="1"/>
    <col min="10235" max="10235" width="10.28515625" style="40" customWidth="1"/>
    <col min="10236" max="10236" width="10.140625" style="40" customWidth="1"/>
    <col min="10237" max="10237" width="7.5703125" style="40" customWidth="1"/>
    <col min="10238" max="10238" width="7.140625" style="40" customWidth="1"/>
    <col min="10239" max="10239" width="8" style="40" customWidth="1"/>
    <col min="10240" max="10240" width="8.140625" style="40" customWidth="1"/>
    <col min="10241" max="10241" width="7.7109375" style="40" customWidth="1"/>
    <col min="10242" max="10244" width="8.28515625" style="40" customWidth="1"/>
    <col min="10245" max="10468" width="11.42578125" style="40"/>
    <col min="10469" max="10469" width="10" style="40" customWidth="1"/>
    <col min="10470" max="10470" width="12.42578125" style="40" customWidth="1"/>
    <col min="10471" max="10471" width="9" style="40" customWidth="1"/>
    <col min="10472" max="10472" width="5" style="40" customWidth="1"/>
    <col min="10473" max="10473" width="6.140625" style="40" customWidth="1"/>
    <col min="10474" max="10486" width="6.42578125" style="40" customWidth="1"/>
    <col min="10487" max="10490" width="6" style="40" customWidth="1"/>
    <col min="10491" max="10491" width="10.28515625" style="40" customWidth="1"/>
    <col min="10492" max="10492" width="10.140625" style="40" customWidth="1"/>
    <col min="10493" max="10493" width="7.5703125" style="40" customWidth="1"/>
    <col min="10494" max="10494" width="7.140625" style="40" customWidth="1"/>
    <col min="10495" max="10495" width="8" style="40" customWidth="1"/>
    <col min="10496" max="10496" width="8.140625" style="40" customWidth="1"/>
    <col min="10497" max="10497" width="7.7109375" style="40" customWidth="1"/>
    <col min="10498" max="10500" width="8.28515625" style="40" customWidth="1"/>
    <col min="10501" max="10724" width="11.42578125" style="40"/>
    <col min="10725" max="10725" width="10" style="40" customWidth="1"/>
    <col min="10726" max="10726" width="12.42578125" style="40" customWidth="1"/>
    <col min="10727" max="10727" width="9" style="40" customWidth="1"/>
    <col min="10728" max="10728" width="5" style="40" customWidth="1"/>
    <col min="10729" max="10729" width="6.140625" style="40" customWidth="1"/>
    <col min="10730" max="10742" width="6.42578125" style="40" customWidth="1"/>
    <col min="10743" max="10746" width="6" style="40" customWidth="1"/>
    <col min="10747" max="10747" width="10.28515625" style="40" customWidth="1"/>
    <col min="10748" max="10748" width="10.140625" style="40" customWidth="1"/>
    <col min="10749" max="10749" width="7.5703125" style="40" customWidth="1"/>
    <col min="10750" max="10750" width="7.140625" style="40" customWidth="1"/>
    <col min="10751" max="10751" width="8" style="40" customWidth="1"/>
    <col min="10752" max="10752" width="8.140625" style="40" customWidth="1"/>
    <col min="10753" max="10753" width="7.7109375" style="40" customWidth="1"/>
    <col min="10754" max="10756" width="8.28515625" style="40" customWidth="1"/>
    <col min="10757" max="10980" width="11.42578125" style="40"/>
    <col min="10981" max="10981" width="10" style="40" customWidth="1"/>
    <col min="10982" max="10982" width="12.42578125" style="40" customWidth="1"/>
    <col min="10983" max="10983" width="9" style="40" customWidth="1"/>
    <col min="10984" max="10984" width="5" style="40" customWidth="1"/>
    <col min="10985" max="10985" width="6.140625" style="40" customWidth="1"/>
    <col min="10986" max="10998" width="6.42578125" style="40" customWidth="1"/>
    <col min="10999" max="11002" width="6" style="40" customWidth="1"/>
    <col min="11003" max="11003" width="10.28515625" style="40" customWidth="1"/>
    <col min="11004" max="11004" width="10.140625" style="40" customWidth="1"/>
    <col min="11005" max="11005" width="7.5703125" style="40" customWidth="1"/>
    <col min="11006" max="11006" width="7.140625" style="40" customWidth="1"/>
    <col min="11007" max="11007" width="8" style="40" customWidth="1"/>
    <col min="11008" max="11008" width="8.140625" style="40" customWidth="1"/>
    <col min="11009" max="11009" width="7.7109375" style="40" customWidth="1"/>
    <col min="11010" max="11012" width="8.28515625" style="40" customWidth="1"/>
    <col min="11013" max="11236" width="11.42578125" style="40"/>
    <col min="11237" max="11237" width="10" style="40" customWidth="1"/>
    <col min="11238" max="11238" width="12.42578125" style="40" customWidth="1"/>
    <col min="11239" max="11239" width="9" style="40" customWidth="1"/>
    <col min="11240" max="11240" width="5" style="40" customWidth="1"/>
    <col min="11241" max="11241" width="6.140625" style="40" customWidth="1"/>
    <col min="11242" max="11254" width="6.42578125" style="40" customWidth="1"/>
    <col min="11255" max="11258" width="6" style="40" customWidth="1"/>
    <col min="11259" max="11259" width="10.28515625" style="40" customWidth="1"/>
    <col min="11260" max="11260" width="10.140625" style="40" customWidth="1"/>
    <col min="11261" max="11261" width="7.5703125" style="40" customWidth="1"/>
    <col min="11262" max="11262" width="7.140625" style="40" customWidth="1"/>
    <col min="11263" max="11263" width="8" style="40" customWidth="1"/>
    <col min="11264" max="11264" width="8.140625" style="40" customWidth="1"/>
    <col min="11265" max="11265" width="7.7109375" style="40" customWidth="1"/>
    <col min="11266" max="11268" width="8.28515625" style="40" customWidth="1"/>
    <col min="11269" max="11492" width="11.42578125" style="40"/>
    <col min="11493" max="11493" width="10" style="40" customWidth="1"/>
    <col min="11494" max="11494" width="12.42578125" style="40" customWidth="1"/>
    <col min="11495" max="11495" width="9" style="40" customWidth="1"/>
    <col min="11496" max="11496" width="5" style="40" customWidth="1"/>
    <col min="11497" max="11497" width="6.140625" style="40" customWidth="1"/>
    <col min="11498" max="11510" width="6.42578125" style="40" customWidth="1"/>
    <col min="11511" max="11514" width="6" style="40" customWidth="1"/>
    <col min="11515" max="11515" width="10.28515625" style="40" customWidth="1"/>
    <col min="11516" max="11516" width="10.140625" style="40" customWidth="1"/>
    <col min="11517" max="11517" width="7.5703125" style="40" customWidth="1"/>
    <col min="11518" max="11518" width="7.140625" style="40" customWidth="1"/>
    <col min="11519" max="11519" width="8" style="40" customWidth="1"/>
    <col min="11520" max="11520" width="8.140625" style="40" customWidth="1"/>
    <col min="11521" max="11521" width="7.7109375" style="40" customWidth="1"/>
    <col min="11522" max="11524" width="8.28515625" style="40" customWidth="1"/>
    <col min="11525" max="11748" width="11.42578125" style="40"/>
    <col min="11749" max="11749" width="10" style="40" customWidth="1"/>
    <col min="11750" max="11750" width="12.42578125" style="40" customWidth="1"/>
    <col min="11751" max="11751" width="9" style="40" customWidth="1"/>
    <col min="11752" max="11752" width="5" style="40" customWidth="1"/>
    <col min="11753" max="11753" width="6.140625" style="40" customWidth="1"/>
    <col min="11754" max="11766" width="6.42578125" style="40" customWidth="1"/>
    <col min="11767" max="11770" width="6" style="40" customWidth="1"/>
    <col min="11771" max="11771" width="10.28515625" style="40" customWidth="1"/>
    <col min="11772" max="11772" width="10.140625" style="40" customWidth="1"/>
    <col min="11773" max="11773" width="7.5703125" style="40" customWidth="1"/>
    <col min="11774" max="11774" width="7.140625" style="40" customWidth="1"/>
    <col min="11775" max="11775" width="8" style="40" customWidth="1"/>
    <col min="11776" max="11776" width="8.140625" style="40" customWidth="1"/>
    <col min="11777" max="11777" width="7.7109375" style="40" customWidth="1"/>
    <col min="11778" max="11780" width="8.28515625" style="40" customWidth="1"/>
    <col min="11781" max="12004" width="11.42578125" style="40"/>
    <col min="12005" max="12005" width="10" style="40" customWidth="1"/>
    <col min="12006" max="12006" width="12.42578125" style="40" customWidth="1"/>
    <col min="12007" max="12007" width="9" style="40" customWidth="1"/>
    <col min="12008" max="12008" width="5" style="40" customWidth="1"/>
    <col min="12009" max="12009" width="6.140625" style="40" customWidth="1"/>
    <col min="12010" max="12022" width="6.42578125" style="40" customWidth="1"/>
    <col min="12023" max="12026" width="6" style="40" customWidth="1"/>
    <col min="12027" max="12027" width="10.28515625" style="40" customWidth="1"/>
    <col min="12028" max="12028" width="10.140625" style="40" customWidth="1"/>
    <col min="12029" max="12029" width="7.5703125" style="40" customWidth="1"/>
    <col min="12030" max="12030" width="7.140625" style="40" customWidth="1"/>
    <col min="12031" max="12031" width="8" style="40" customWidth="1"/>
    <col min="12032" max="12032" width="8.140625" style="40" customWidth="1"/>
    <col min="12033" max="12033" width="7.7109375" style="40" customWidth="1"/>
    <col min="12034" max="12036" width="8.28515625" style="40" customWidth="1"/>
    <col min="12037" max="12260" width="11.42578125" style="40"/>
    <col min="12261" max="12261" width="10" style="40" customWidth="1"/>
    <col min="12262" max="12262" width="12.42578125" style="40" customWidth="1"/>
    <col min="12263" max="12263" width="9" style="40" customWidth="1"/>
    <col min="12264" max="12264" width="5" style="40" customWidth="1"/>
    <col min="12265" max="12265" width="6.140625" style="40" customWidth="1"/>
    <col min="12266" max="12278" width="6.42578125" style="40" customWidth="1"/>
    <col min="12279" max="12282" width="6" style="40" customWidth="1"/>
    <col min="12283" max="12283" width="10.28515625" style="40" customWidth="1"/>
    <col min="12284" max="12284" width="10.140625" style="40" customWidth="1"/>
    <col min="12285" max="12285" width="7.5703125" style="40" customWidth="1"/>
    <col min="12286" max="12286" width="7.140625" style="40" customWidth="1"/>
    <col min="12287" max="12287" width="8" style="40" customWidth="1"/>
    <col min="12288" max="12288" width="8.140625" style="40" customWidth="1"/>
    <col min="12289" max="12289" width="7.7109375" style="40" customWidth="1"/>
    <col min="12290" max="12292" width="8.28515625" style="40" customWidth="1"/>
    <col min="12293" max="12516" width="11.42578125" style="40"/>
    <col min="12517" max="12517" width="10" style="40" customWidth="1"/>
    <col min="12518" max="12518" width="12.42578125" style="40" customWidth="1"/>
    <col min="12519" max="12519" width="9" style="40" customWidth="1"/>
    <col min="12520" max="12520" width="5" style="40" customWidth="1"/>
    <col min="12521" max="12521" width="6.140625" style="40" customWidth="1"/>
    <col min="12522" max="12534" width="6.42578125" style="40" customWidth="1"/>
    <col min="12535" max="12538" width="6" style="40" customWidth="1"/>
    <col min="12539" max="12539" width="10.28515625" style="40" customWidth="1"/>
    <col min="12540" max="12540" width="10.140625" style="40" customWidth="1"/>
    <col min="12541" max="12541" width="7.5703125" style="40" customWidth="1"/>
    <col min="12542" max="12542" width="7.140625" style="40" customWidth="1"/>
    <col min="12543" max="12543" width="8" style="40" customWidth="1"/>
    <col min="12544" max="12544" width="8.140625" style="40" customWidth="1"/>
    <col min="12545" max="12545" width="7.7109375" style="40" customWidth="1"/>
    <col min="12546" max="12548" width="8.28515625" style="40" customWidth="1"/>
    <col min="12549" max="12772" width="11.42578125" style="40"/>
    <col min="12773" max="12773" width="10" style="40" customWidth="1"/>
    <col min="12774" max="12774" width="12.42578125" style="40" customWidth="1"/>
    <col min="12775" max="12775" width="9" style="40" customWidth="1"/>
    <col min="12776" max="12776" width="5" style="40" customWidth="1"/>
    <col min="12777" max="12777" width="6.140625" style="40" customWidth="1"/>
    <col min="12778" max="12790" width="6.42578125" style="40" customWidth="1"/>
    <col min="12791" max="12794" width="6" style="40" customWidth="1"/>
    <col min="12795" max="12795" width="10.28515625" style="40" customWidth="1"/>
    <col min="12796" max="12796" width="10.140625" style="40" customWidth="1"/>
    <col min="12797" max="12797" width="7.5703125" style="40" customWidth="1"/>
    <col min="12798" max="12798" width="7.140625" style="40" customWidth="1"/>
    <col min="12799" max="12799" width="8" style="40" customWidth="1"/>
    <col min="12800" max="12800" width="8.140625" style="40" customWidth="1"/>
    <col min="12801" max="12801" width="7.7109375" style="40" customWidth="1"/>
    <col min="12802" max="12804" width="8.28515625" style="40" customWidth="1"/>
    <col min="12805" max="13028" width="11.42578125" style="40"/>
    <col min="13029" max="13029" width="10" style="40" customWidth="1"/>
    <col min="13030" max="13030" width="12.42578125" style="40" customWidth="1"/>
    <col min="13031" max="13031" width="9" style="40" customWidth="1"/>
    <col min="13032" max="13032" width="5" style="40" customWidth="1"/>
    <col min="13033" max="13033" width="6.140625" style="40" customWidth="1"/>
    <col min="13034" max="13046" width="6.42578125" style="40" customWidth="1"/>
    <col min="13047" max="13050" width="6" style="40" customWidth="1"/>
    <col min="13051" max="13051" width="10.28515625" style="40" customWidth="1"/>
    <col min="13052" max="13052" width="10.140625" style="40" customWidth="1"/>
    <col min="13053" max="13053" width="7.5703125" style="40" customWidth="1"/>
    <col min="13054" max="13054" width="7.140625" style="40" customWidth="1"/>
    <col min="13055" max="13055" width="8" style="40" customWidth="1"/>
    <col min="13056" max="13056" width="8.140625" style="40" customWidth="1"/>
    <col min="13057" max="13057" width="7.7109375" style="40" customWidth="1"/>
    <col min="13058" max="13060" width="8.28515625" style="40" customWidth="1"/>
    <col min="13061" max="13284" width="11.42578125" style="40"/>
    <col min="13285" max="13285" width="10" style="40" customWidth="1"/>
    <col min="13286" max="13286" width="12.42578125" style="40" customWidth="1"/>
    <col min="13287" max="13287" width="9" style="40" customWidth="1"/>
    <col min="13288" max="13288" width="5" style="40" customWidth="1"/>
    <col min="13289" max="13289" width="6.140625" style="40" customWidth="1"/>
    <col min="13290" max="13302" width="6.42578125" style="40" customWidth="1"/>
    <col min="13303" max="13306" width="6" style="40" customWidth="1"/>
    <col min="13307" max="13307" width="10.28515625" style="40" customWidth="1"/>
    <col min="13308" max="13308" width="10.140625" style="40" customWidth="1"/>
    <col min="13309" max="13309" width="7.5703125" style="40" customWidth="1"/>
    <col min="13310" max="13310" width="7.140625" style="40" customWidth="1"/>
    <col min="13311" max="13311" width="8" style="40" customWidth="1"/>
    <col min="13312" max="13312" width="8.140625" style="40" customWidth="1"/>
    <col min="13313" max="13313" width="7.7109375" style="40" customWidth="1"/>
    <col min="13314" max="13316" width="8.28515625" style="40" customWidth="1"/>
    <col min="13317" max="13540" width="11.42578125" style="40"/>
    <col min="13541" max="13541" width="10" style="40" customWidth="1"/>
    <col min="13542" max="13542" width="12.42578125" style="40" customWidth="1"/>
    <col min="13543" max="13543" width="9" style="40" customWidth="1"/>
    <col min="13544" max="13544" width="5" style="40" customWidth="1"/>
    <col min="13545" max="13545" width="6.140625" style="40" customWidth="1"/>
    <col min="13546" max="13558" width="6.42578125" style="40" customWidth="1"/>
    <col min="13559" max="13562" width="6" style="40" customWidth="1"/>
    <col min="13563" max="13563" width="10.28515625" style="40" customWidth="1"/>
    <col min="13564" max="13564" width="10.140625" style="40" customWidth="1"/>
    <col min="13565" max="13565" width="7.5703125" style="40" customWidth="1"/>
    <col min="13566" max="13566" width="7.140625" style="40" customWidth="1"/>
    <col min="13567" max="13567" width="8" style="40" customWidth="1"/>
    <col min="13568" max="13568" width="8.140625" style="40" customWidth="1"/>
    <col min="13569" max="13569" width="7.7109375" style="40" customWidth="1"/>
    <col min="13570" max="13572" width="8.28515625" style="40" customWidth="1"/>
    <col min="13573" max="13796" width="11.42578125" style="40"/>
    <col min="13797" max="13797" width="10" style="40" customWidth="1"/>
    <col min="13798" max="13798" width="12.42578125" style="40" customWidth="1"/>
    <col min="13799" max="13799" width="9" style="40" customWidth="1"/>
    <col min="13800" max="13800" width="5" style="40" customWidth="1"/>
    <col min="13801" max="13801" width="6.140625" style="40" customWidth="1"/>
    <col min="13802" max="13814" width="6.42578125" style="40" customWidth="1"/>
    <col min="13815" max="13818" width="6" style="40" customWidth="1"/>
    <col min="13819" max="13819" width="10.28515625" style="40" customWidth="1"/>
    <col min="13820" max="13820" width="10.140625" style="40" customWidth="1"/>
    <col min="13821" max="13821" width="7.5703125" style="40" customWidth="1"/>
    <col min="13822" max="13822" width="7.140625" style="40" customWidth="1"/>
    <col min="13823" max="13823" width="8" style="40" customWidth="1"/>
    <col min="13824" max="13824" width="8.140625" style="40" customWidth="1"/>
    <col min="13825" max="13825" width="7.7109375" style="40" customWidth="1"/>
    <col min="13826" max="13828" width="8.28515625" style="40" customWidth="1"/>
    <col min="13829" max="14052" width="11.42578125" style="40"/>
    <col min="14053" max="14053" width="10" style="40" customWidth="1"/>
    <col min="14054" max="14054" width="12.42578125" style="40" customWidth="1"/>
    <col min="14055" max="14055" width="9" style="40" customWidth="1"/>
    <col min="14056" max="14056" width="5" style="40" customWidth="1"/>
    <col min="14057" max="14057" width="6.140625" style="40" customWidth="1"/>
    <col min="14058" max="14070" width="6.42578125" style="40" customWidth="1"/>
    <col min="14071" max="14074" width="6" style="40" customWidth="1"/>
    <col min="14075" max="14075" width="10.28515625" style="40" customWidth="1"/>
    <col min="14076" max="14076" width="10.140625" style="40" customWidth="1"/>
    <col min="14077" max="14077" width="7.5703125" style="40" customWidth="1"/>
    <col min="14078" max="14078" width="7.140625" style="40" customWidth="1"/>
    <col min="14079" max="14079" width="8" style="40" customWidth="1"/>
    <col min="14080" max="14080" width="8.140625" style="40" customWidth="1"/>
    <col min="14081" max="14081" width="7.7109375" style="40" customWidth="1"/>
    <col min="14082" max="14084" width="8.28515625" style="40" customWidth="1"/>
    <col min="14085" max="14308" width="11.42578125" style="40"/>
    <col min="14309" max="14309" width="10" style="40" customWidth="1"/>
    <col min="14310" max="14310" width="12.42578125" style="40" customWidth="1"/>
    <col min="14311" max="14311" width="9" style="40" customWidth="1"/>
    <col min="14312" max="14312" width="5" style="40" customWidth="1"/>
    <col min="14313" max="14313" width="6.140625" style="40" customWidth="1"/>
    <col min="14314" max="14326" width="6.42578125" style="40" customWidth="1"/>
    <col min="14327" max="14330" width="6" style="40" customWidth="1"/>
    <col min="14331" max="14331" width="10.28515625" style="40" customWidth="1"/>
    <col min="14332" max="14332" width="10.140625" style="40" customWidth="1"/>
    <col min="14333" max="14333" width="7.5703125" style="40" customWidth="1"/>
    <col min="14334" max="14334" width="7.140625" style="40" customWidth="1"/>
    <col min="14335" max="14335" width="8" style="40" customWidth="1"/>
    <col min="14336" max="14336" width="8.140625" style="40" customWidth="1"/>
    <col min="14337" max="14337" width="7.7109375" style="40" customWidth="1"/>
    <col min="14338" max="14340" width="8.28515625" style="40" customWidth="1"/>
    <col min="14341" max="14564" width="11.42578125" style="40"/>
    <col min="14565" max="14565" width="10" style="40" customWidth="1"/>
    <col min="14566" max="14566" width="12.42578125" style="40" customWidth="1"/>
    <col min="14567" max="14567" width="9" style="40" customWidth="1"/>
    <col min="14568" max="14568" width="5" style="40" customWidth="1"/>
    <col min="14569" max="14569" width="6.140625" style="40" customWidth="1"/>
    <col min="14570" max="14582" width="6.42578125" style="40" customWidth="1"/>
    <col min="14583" max="14586" width="6" style="40" customWidth="1"/>
    <col min="14587" max="14587" width="10.28515625" style="40" customWidth="1"/>
    <col min="14588" max="14588" width="10.140625" style="40" customWidth="1"/>
    <col min="14589" max="14589" width="7.5703125" style="40" customWidth="1"/>
    <col min="14590" max="14590" width="7.140625" style="40" customWidth="1"/>
    <col min="14591" max="14591" width="8" style="40" customWidth="1"/>
    <col min="14592" max="14592" width="8.140625" style="40" customWidth="1"/>
    <col min="14593" max="14593" width="7.7109375" style="40" customWidth="1"/>
    <col min="14594" max="14596" width="8.28515625" style="40" customWidth="1"/>
    <col min="14597" max="14820" width="11.42578125" style="40"/>
    <col min="14821" max="14821" width="10" style="40" customWidth="1"/>
    <col min="14822" max="14822" width="12.42578125" style="40" customWidth="1"/>
    <col min="14823" max="14823" width="9" style="40" customWidth="1"/>
    <col min="14824" max="14824" width="5" style="40" customWidth="1"/>
    <col min="14825" max="14825" width="6.140625" style="40" customWidth="1"/>
    <col min="14826" max="14838" width="6.42578125" style="40" customWidth="1"/>
    <col min="14839" max="14842" width="6" style="40" customWidth="1"/>
    <col min="14843" max="14843" width="10.28515625" style="40" customWidth="1"/>
    <col min="14844" max="14844" width="10.140625" style="40" customWidth="1"/>
    <col min="14845" max="14845" width="7.5703125" style="40" customWidth="1"/>
    <col min="14846" max="14846" width="7.140625" style="40" customWidth="1"/>
    <col min="14847" max="14847" width="8" style="40" customWidth="1"/>
    <col min="14848" max="14848" width="8.140625" style="40" customWidth="1"/>
    <col min="14849" max="14849" width="7.7109375" style="40" customWidth="1"/>
    <col min="14850" max="14852" width="8.28515625" style="40" customWidth="1"/>
    <col min="14853" max="15076" width="11.42578125" style="40"/>
    <col min="15077" max="15077" width="10" style="40" customWidth="1"/>
    <col min="15078" max="15078" width="12.42578125" style="40" customWidth="1"/>
    <col min="15079" max="15079" width="9" style="40" customWidth="1"/>
    <col min="15080" max="15080" width="5" style="40" customWidth="1"/>
    <col min="15081" max="15081" width="6.140625" style="40" customWidth="1"/>
    <col min="15082" max="15094" width="6.42578125" style="40" customWidth="1"/>
    <col min="15095" max="15098" width="6" style="40" customWidth="1"/>
    <col min="15099" max="15099" width="10.28515625" style="40" customWidth="1"/>
    <col min="15100" max="15100" width="10.140625" style="40" customWidth="1"/>
    <col min="15101" max="15101" width="7.5703125" style="40" customWidth="1"/>
    <col min="15102" max="15102" width="7.140625" style="40" customWidth="1"/>
    <col min="15103" max="15103" width="8" style="40" customWidth="1"/>
    <col min="15104" max="15104" width="8.140625" style="40" customWidth="1"/>
    <col min="15105" max="15105" width="7.7109375" style="40" customWidth="1"/>
    <col min="15106" max="15108" width="8.28515625" style="40" customWidth="1"/>
    <col min="15109" max="15332" width="11.42578125" style="40"/>
    <col min="15333" max="15333" width="10" style="40" customWidth="1"/>
    <col min="15334" max="15334" width="12.42578125" style="40" customWidth="1"/>
    <col min="15335" max="15335" width="9" style="40" customWidth="1"/>
    <col min="15336" max="15336" width="5" style="40" customWidth="1"/>
    <col min="15337" max="15337" width="6.140625" style="40" customWidth="1"/>
    <col min="15338" max="15350" width="6.42578125" style="40" customWidth="1"/>
    <col min="15351" max="15354" width="6" style="40" customWidth="1"/>
    <col min="15355" max="15355" width="10.28515625" style="40" customWidth="1"/>
    <col min="15356" max="15356" width="10.140625" style="40" customWidth="1"/>
    <col min="15357" max="15357" width="7.5703125" style="40" customWidth="1"/>
    <col min="15358" max="15358" width="7.140625" style="40" customWidth="1"/>
    <col min="15359" max="15359" width="8" style="40" customWidth="1"/>
    <col min="15360" max="15360" width="8.140625" style="40" customWidth="1"/>
    <col min="15361" max="15361" width="7.7109375" style="40" customWidth="1"/>
    <col min="15362" max="15364" width="8.28515625" style="40" customWidth="1"/>
    <col min="15365" max="15588" width="11.42578125" style="40"/>
    <col min="15589" max="15589" width="10" style="40" customWidth="1"/>
    <col min="15590" max="15590" width="12.42578125" style="40" customWidth="1"/>
    <col min="15591" max="15591" width="9" style="40" customWidth="1"/>
    <col min="15592" max="15592" width="5" style="40" customWidth="1"/>
    <col min="15593" max="15593" width="6.140625" style="40" customWidth="1"/>
    <col min="15594" max="15606" width="6.42578125" style="40" customWidth="1"/>
    <col min="15607" max="15610" width="6" style="40" customWidth="1"/>
    <col min="15611" max="15611" width="10.28515625" style="40" customWidth="1"/>
    <col min="15612" max="15612" width="10.140625" style="40" customWidth="1"/>
    <col min="15613" max="15613" width="7.5703125" style="40" customWidth="1"/>
    <col min="15614" max="15614" width="7.140625" style="40" customWidth="1"/>
    <col min="15615" max="15615" width="8" style="40" customWidth="1"/>
    <col min="15616" max="15616" width="8.140625" style="40" customWidth="1"/>
    <col min="15617" max="15617" width="7.7109375" style="40" customWidth="1"/>
    <col min="15618" max="15620" width="8.28515625" style="40" customWidth="1"/>
    <col min="15621" max="15844" width="11.42578125" style="40"/>
    <col min="15845" max="15845" width="10" style="40" customWidth="1"/>
    <col min="15846" max="15846" width="12.42578125" style="40" customWidth="1"/>
    <col min="15847" max="15847" width="9" style="40" customWidth="1"/>
    <col min="15848" max="15848" width="5" style="40" customWidth="1"/>
    <col min="15849" max="15849" width="6.140625" style="40" customWidth="1"/>
    <col min="15850" max="15862" width="6.42578125" style="40" customWidth="1"/>
    <col min="15863" max="15866" width="6" style="40" customWidth="1"/>
    <col min="15867" max="15867" width="10.28515625" style="40" customWidth="1"/>
    <col min="15868" max="15868" width="10.140625" style="40" customWidth="1"/>
    <col min="15869" max="15869" width="7.5703125" style="40" customWidth="1"/>
    <col min="15870" max="15870" width="7.140625" style="40" customWidth="1"/>
    <col min="15871" max="15871" width="8" style="40" customWidth="1"/>
    <col min="15872" max="15872" width="8.140625" style="40" customWidth="1"/>
    <col min="15873" max="15873" width="7.7109375" style="40" customWidth="1"/>
    <col min="15874" max="15876" width="8.28515625" style="40" customWidth="1"/>
    <col min="15877" max="16100" width="11.42578125" style="40"/>
    <col min="16101" max="16101" width="10" style="40" customWidth="1"/>
    <col min="16102" max="16102" width="12.42578125" style="40" customWidth="1"/>
    <col min="16103" max="16103" width="9" style="40" customWidth="1"/>
    <col min="16104" max="16104" width="5" style="40" customWidth="1"/>
    <col min="16105" max="16105" width="6.140625" style="40" customWidth="1"/>
    <col min="16106" max="16118" width="6.42578125" style="40" customWidth="1"/>
    <col min="16119" max="16122" width="6" style="40" customWidth="1"/>
    <col min="16123" max="16123" width="10.28515625" style="40" customWidth="1"/>
    <col min="16124" max="16124" width="10.140625" style="40" customWidth="1"/>
    <col min="16125" max="16125" width="7.5703125" style="40" customWidth="1"/>
    <col min="16126" max="16126" width="7.140625" style="40" customWidth="1"/>
    <col min="16127" max="16127" width="8" style="40" customWidth="1"/>
    <col min="16128" max="16128" width="8.140625" style="40" customWidth="1"/>
    <col min="16129" max="16129" width="7.7109375" style="40" customWidth="1"/>
    <col min="16130" max="16132" width="8.28515625" style="40" customWidth="1"/>
    <col min="16133" max="16384" width="11.42578125" style="40"/>
  </cols>
  <sheetData>
    <row r="1" spans="1:9" ht="20.100000000000001" customHeight="1" thickBot="1" x14ac:dyDescent="0.25">
      <c r="A1" s="41" t="s">
        <v>40</v>
      </c>
      <c r="B1" s="41" t="s">
        <v>105</v>
      </c>
      <c r="C1" s="274" t="s">
        <v>151</v>
      </c>
      <c r="D1" s="275" t="s">
        <v>45</v>
      </c>
      <c r="E1" s="275" t="s">
        <v>122</v>
      </c>
      <c r="F1" s="277" t="s">
        <v>123</v>
      </c>
      <c r="G1" s="275" t="s">
        <v>154</v>
      </c>
      <c r="H1" s="275" t="s">
        <v>153</v>
      </c>
      <c r="I1" s="276" t="s">
        <v>152</v>
      </c>
    </row>
    <row r="2" spans="1:9" ht="20.100000000000001" customHeight="1" x14ac:dyDescent="0.2">
      <c r="A2" s="41" t="e">
        <f>IF(#REF!="","en chèque","")</f>
        <v>#REF!</v>
      </c>
      <c r="B2" s="41">
        <v>1</v>
      </c>
      <c r="C2" s="271" t="e">
        <f>#REF!</f>
        <v>#REF!</v>
      </c>
      <c r="D2" s="272" t="e">
        <f>#REF!</f>
        <v>#REF!</v>
      </c>
      <c r="E2" s="273">
        <v>1</v>
      </c>
      <c r="F2" s="278" t="e">
        <f>versements!V8</f>
        <v>#REF!</v>
      </c>
      <c r="G2" s="270"/>
      <c r="H2" s="270"/>
      <c r="I2" s="270"/>
    </row>
    <row r="3" spans="1:9" ht="20.100000000000001" customHeight="1" x14ac:dyDescent="0.2">
      <c r="A3" s="41" t="e">
        <f>IF(#REF!="","en chèque","")</f>
        <v>#REF!</v>
      </c>
      <c r="B3" s="41">
        <v>2</v>
      </c>
      <c r="C3" s="104" t="e">
        <f>#REF!</f>
        <v>#REF!</v>
      </c>
      <c r="D3" s="48" t="e">
        <f>#REF!</f>
        <v>#REF!</v>
      </c>
      <c r="E3" s="230">
        <v>2</v>
      </c>
      <c r="F3" s="278" t="e">
        <f>versements!V9</f>
        <v>#REF!</v>
      </c>
      <c r="G3" s="47"/>
      <c r="H3" s="47"/>
      <c r="I3" s="47"/>
    </row>
    <row r="4" spans="1:9" ht="20.100000000000001" customHeight="1" x14ac:dyDescent="0.2">
      <c r="A4" s="41" t="e">
        <f>IF(#REF!="","en chèque","")</f>
        <v>#REF!</v>
      </c>
      <c r="B4" s="41">
        <v>3</v>
      </c>
      <c r="C4" s="104" t="e">
        <f>#REF!</f>
        <v>#REF!</v>
      </c>
      <c r="D4" s="272" t="e">
        <f>#REF!</f>
        <v>#REF!</v>
      </c>
      <c r="E4" s="273">
        <v>3</v>
      </c>
      <c r="F4" s="278" t="e">
        <f>versements!V10</f>
        <v>#REF!</v>
      </c>
      <c r="G4" s="47"/>
      <c r="H4" s="47"/>
      <c r="I4" s="47"/>
    </row>
    <row r="5" spans="1:9" ht="20.100000000000001" customHeight="1" x14ac:dyDescent="0.2">
      <c r="A5" s="41" t="e">
        <f>IF(#REF!="","en chèque","")</f>
        <v>#REF!</v>
      </c>
      <c r="B5" s="41">
        <v>4</v>
      </c>
      <c r="C5" s="104" t="e">
        <f>#REF!</f>
        <v>#REF!</v>
      </c>
      <c r="D5" s="48" t="e">
        <f>#REF!</f>
        <v>#REF!</v>
      </c>
      <c r="E5" s="230">
        <v>4</v>
      </c>
      <c r="F5" s="278" t="e">
        <f>versements!V11</f>
        <v>#REF!</v>
      </c>
      <c r="G5" s="47"/>
      <c r="H5" s="47"/>
      <c r="I5" s="47"/>
    </row>
    <row r="6" spans="1:9" ht="20.100000000000001" customHeight="1" x14ac:dyDescent="0.2">
      <c r="A6" s="41" t="e">
        <f>IF(#REF!="","en chèque","")</f>
        <v>#REF!</v>
      </c>
      <c r="B6" s="41">
        <v>5</v>
      </c>
      <c r="C6" s="104" t="e">
        <f>#REF!</f>
        <v>#REF!</v>
      </c>
      <c r="D6" s="272" t="e">
        <f>#REF!</f>
        <v>#REF!</v>
      </c>
      <c r="E6" s="273">
        <v>5</v>
      </c>
      <c r="F6" s="278" t="e">
        <f>versements!V12</f>
        <v>#REF!</v>
      </c>
      <c r="G6" s="47"/>
      <c r="H6" s="47"/>
      <c r="I6" s="47"/>
    </row>
    <row r="7" spans="1:9" ht="20.100000000000001" customHeight="1" x14ac:dyDescent="0.2">
      <c r="A7" s="41" t="e">
        <f>IF(#REF!="","en chèque","")</f>
        <v>#REF!</v>
      </c>
      <c r="B7" s="41">
        <v>6</v>
      </c>
      <c r="C7" s="104" t="e">
        <f>#REF!</f>
        <v>#REF!</v>
      </c>
      <c r="D7" s="48" t="e">
        <f>#REF!</f>
        <v>#REF!</v>
      </c>
      <c r="E7" s="230">
        <v>6</v>
      </c>
      <c r="F7" s="278" t="e">
        <f>versements!V13</f>
        <v>#REF!</v>
      </c>
      <c r="G7" s="47"/>
      <c r="H7" s="47"/>
      <c r="I7" s="47"/>
    </row>
    <row r="8" spans="1:9" ht="20.100000000000001" customHeight="1" x14ac:dyDescent="0.2">
      <c r="A8" s="41" t="e">
        <f>IF(#REF!="","en chèque","")</f>
        <v>#REF!</v>
      </c>
      <c r="B8" s="41">
        <v>7</v>
      </c>
      <c r="C8" s="104" t="e">
        <f>#REF!</f>
        <v>#REF!</v>
      </c>
      <c r="D8" s="272" t="e">
        <f>#REF!</f>
        <v>#REF!</v>
      </c>
      <c r="E8" s="273">
        <v>7</v>
      </c>
      <c r="F8" s="278" t="e">
        <f>versements!V14</f>
        <v>#REF!</v>
      </c>
      <c r="G8" s="47"/>
      <c r="H8" s="47"/>
      <c r="I8" s="47"/>
    </row>
    <row r="9" spans="1:9" ht="20.100000000000001" customHeight="1" x14ac:dyDescent="0.2">
      <c r="A9" s="41" t="e">
        <f>IF(#REF!="","en chèque","")</f>
        <v>#REF!</v>
      </c>
      <c r="B9" s="41">
        <v>8</v>
      </c>
      <c r="C9" s="104" t="e">
        <f>#REF!</f>
        <v>#REF!</v>
      </c>
      <c r="D9" s="48" t="e">
        <f>#REF!</f>
        <v>#REF!</v>
      </c>
      <c r="E9" s="230">
        <v>8</v>
      </c>
      <c r="F9" s="278" t="e">
        <f>versements!V15</f>
        <v>#REF!</v>
      </c>
      <c r="G9" s="47"/>
      <c r="H9" s="47"/>
      <c r="I9" s="47"/>
    </row>
    <row r="10" spans="1:9" ht="20.100000000000001" customHeight="1" x14ac:dyDescent="0.2">
      <c r="A10" s="41" t="e">
        <f>IF(#REF!="","en chèque","")</f>
        <v>#REF!</v>
      </c>
      <c r="B10" s="41">
        <v>9</v>
      </c>
      <c r="C10" s="104" t="e">
        <f>#REF!</f>
        <v>#REF!</v>
      </c>
      <c r="D10" s="272" t="e">
        <f>#REF!</f>
        <v>#REF!</v>
      </c>
      <c r="E10" s="273">
        <v>9</v>
      </c>
      <c r="F10" s="278" t="e">
        <f>versements!V16</f>
        <v>#REF!</v>
      </c>
      <c r="G10" s="47"/>
      <c r="H10" s="47"/>
      <c r="I10" s="47"/>
    </row>
    <row r="11" spans="1:9" ht="20.100000000000001" customHeight="1" x14ac:dyDescent="0.2">
      <c r="A11" s="41" t="e">
        <f>IF(#REF!="","en chèque","")</f>
        <v>#REF!</v>
      </c>
      <c r="B11" s="41">
        <v>10</v>
      </c>
      <c r="C11" s="104" t="e">
        <f>#REF!</f>
        <v>#REF!</v>
      </c>
      <c r="D11" s="48" t="e">
        <f>#REF!</f>
        <v>#REF!</v>
      </c>
      <c r="E11" s="230">
        <v>10</v>
      </c>
      <c r="F11" s="278" t="e">
        <f>versements!V17</f>
        <v>#REF!</v>
      </c>
      <c r="G11" s="47"/>
      <c r="H11" s="47"/>
      <c r="I11" s="47"/>
    </row>
    <row r="12" spans="1:9" ht="20.100000000000001" customHeight="1" x14ac:dyDescent="0.2">
      <c r="A12" s="41" t="e">
        <f>IF(#REF!="","en chèque","")</f>
        <v>#REF!</v>
      </c>
      <c r="B12" s="41">
        <v>11</v>
      </c>
      <c r="C12" s="104" t="e">
        <f>#REF!</f>
        <v>#REF!</v>
      </c>
      <c r="D12" s="272" t="e">
        <f>#REF!</f>
        <v>#REF!</v>
      </c>
      <c r="E12" s="273">
        <v>11</v>
      </c>
      <c r="F12" s="278" t="e">
        <f>versements!V18</f>
        <v>#REF!</v>
      </c>
      <c r="G12" s="47"/>
      <c r="H12" s="47"/>
      <c r="I12" s="47"/>
    </row>
    <row r="13" spans="1:9" ht="20.100000000000001" customHeight="1" x14ac:dyDescent="0.2">
      <c r="A13" s="41" t="e">
        <f>IF(#REF!="","en chèque","")</f>
        <v>#REF!</v>
      </c>
      <c r="B13" s="41">
        <v>12</v>
      </c>
      <c r="C13" s="104" t="e">
        <f>#REF!</f>
        <v>#REF!</v>
      </c>
      <c r="D13" s="48" t="e">
        <f>#REF!</f>
        <v>#REF!</v>
      </c>
      <c r="E13" s="230">
        <v>12</v>
      </c>
      <c r="F13" s="278" t="e">
        <f>versements!V19</f>
        <v>#REF!</v>
      </c>
      <c r="G13" s="47"/>
      <c r="H13" s="47"/>
      <c r="I13" s="47"/>
    </row>
    <row r="14" spans="1:9" ht="20.100000000000001" customHeight="1" x14ac:dyDescent="0.2">
      <c r="A14" s="41" t="e">
        <f>IF(#REF!="","en chèque","")</f>
        <v>#REF!</v>
      </c>
      <c r="B14" s="41">
        <v>13</v>
      </c>
      <c r="C14" s="104" t="e">
        <f>#REF!</f>
        <v>#REF!</v>
      </c>
      <c r="D14" s="272" t="e">
        <f>#REF!</f>
        <v>#REF!</v>
      </c>
      <c r="E14" s="273">
        <v>13</v>
      </c>
      <c r="F14" s="278" t="e">
        <f>versements!V20</f>
        <v>#REF!</v>
      </c>
      <c r="G14" s="47"/>
      <c r="H14" s="47"/>
      <c r="I14" s="47"/>
    </row>
    <row r="15" spans="1:9" ht="20.100000000000001" customHeight="1" x14ac:dyDescent="0.2">
      <c r="A15" s="41" t="e">
        <f>IF(#REF!="","en chèque","")</f>
        <v>#REF!</v>
      </c>
      <c r="B15" s="41">
        <v>14</v>
      </c>
      <c r="C15" s="104" t="e">
        <f>#REF!</f>
        <v>#REF!</v>
      </c>
      <c r="D15" s="48" t="e">
        <f>#REF!</f>
        <v>#REF!</v>
      </c>
      <c r="E15" s="230">
        <v>14</v>
      </c>
      <c r="F15" s="278" t="e">
        <f>versements!V21</f>
        <v>#REF!</v>
      </c>
      <c r="G15" s="47"/>
      <c r="H15" s="47"/>
      <c r="I15" s="47"/>
    </row>
    <row r="16" spans="1:9" ht="20.100000000000001" customHeight="1" x14ac:dyDescent="0.2">
      <c r="A16" s="41" t="e">
        <f>IF(#REF!="","en chèque","")</f>
        <v>#REF!</v>
      </c>
      <c r="B16" s="41">
        <v>15</v>
      </c>
      <c r="C16" s="104" t="e">
        <f>#REF!</f>
        <v>#REF!</v>
      </c>
      <c r="D16" s="272" t="e">
        <f>#REF!</f>
        <v>#REF!</v>
      </c>
      <c r="E16" s="273">
        <v>15</v>
      </c>
      <c r="F16" s="278" t="e">
        <f>versements!V22</f>
        <v>#REF!</v>
      </c>
      <c r="G16" s="47"/>
      <c r="H16" s="47"/>
      <c r="I16" s="47"/>
    </row>
    <row r="17" spans="1:9" ht="20.100000000000001" customHeight="1" x14ac:dyDescent="0.2">
      <c r="A17" s="41" t="e">
        <f>IF(#REF!="","en chèque","")</f>
        <v>#REF!</v>
      </c>
      <c r="B17" s="41">
        <v>16</v>
      </c>
      <c r="C17" s="104" t="e">
        <f>#REF!</f>
        <v>#REF!</v>
      </c>
      <c r="D17" s="48" t="e">
        <f>#REF!</f>
        <v>#REF!</v>
      </c>
      <c r="E17" s="230">
        <v>16</v>
      </c>
      <c r="F17" s="278" t="e">
        <f>versements!V23</f>
        <v>#REF!</v>
      </c>
      <c r="G17" s="47"/>
      <c r="H17" s="47"/>
      <c r="I17" s="47"/>
    </row>
    <row r="18" spans="1:9" ht="20.100000000000001" customHeight="1" x14ac:dyDescent="0.2">
      <c r="A18" s="41" t="e">
        <f>IF(#REF!="","en chèque","")</f>
        <v>#REF!</v>
      </c>
      <c r="B18" s="41">
        <v>17</v>
      </c>
      <c r="C18" s="104" t="e">
        <f>#REF!</f>
        <v>#REF!</v>
      </c>
      <c r="D18" s="272" t="e">
        <f>#REF!</f>
        <v>#REF!</v>
      </c>
      <c r="E18" s="273">
        <v>17</v>
      </c>
      <c r="F18" s="278" t="e">
        <f>versements!V24</f>
        <v>#REF!</v>
      </c>
      <c r="G18" s="47"/>
      <c r="H18" s="47"/>
      <c r="I18" s="47"/>
    </row>
    <row r="19" spans="1:9" ht="20.100000000000001" customHeight="1" x14ac:dyDescent="0.2">
      <c r="A19" s="41" t="e">
        <f>IF(#REF!="","en chèque","")</f>
        <v>#REF!</v>
      </c>
      <c r="B19" s="41">
        <v>18</v>
      </c>
      <c r="C19" s="104" t="e">
        <f>#REF!</f>
        <v>#REF!</v>
      </c>
      <c r="D19" s="48" t="e">
        <f>#REF!</f>
        <v>#REF!</v>
      </c>
      <c r="E19" s="230">
        <v>18</v>
      </c>
      <c r="F19" s="278" t="e">
        <f>versements!V25</f>
        <v>#REF!</v>
      </c>
      <c r="G19" s="47"/>
      <c r="H19" s="47"/>
      <c r="I19" s="47"/>
    </row>
    <row r="20" spans="1:9" ht="20.100000000000001" customHeight="1" x14ac:dyDescent="0.2">
      <c r="A20" s="41" t="e">
        <f>IF(#REF!="","en chèque","")</f>
        <v>#REF!</v>
      </c>
      <c r="B20" s="41">
        <v>19</v>
      </c>
      <c r="C20" s="104" t="e">
        <f>#REF!</f>
        <v>#REF!</v>
      </c>
      <c r="D20" s="272" t="e">
        <f>#REF!</f>
        <v>#REF!</v>
      </c>
      <c r="E20" s="273">
        <v>19</v>
      </c>
      <c r="F20" s="278" t="e">
        <f>versements!V26</f>
        <v>#REF!</v>
      </c>
      <c r="G20" s="47"/>
      <c r="H20" s="47"/>
      <c r="I20" s="47"/>
    </row>
    <row r="21" spans="1:9" ht="20.100000000000001" customHeight="1" x14ac:dyDescent="0.2">
      <c r="A21" s="41" t="e">
        <f>IF(#REF!="","en chèque","")</f>
        <v>#REF!</v>
      </c>
      <c r="B21" s="41">
        <v>20</v>
      </c>
      <c r="C21" s="104" t="e">
        <f>#REF!</f>
        <v>#REF!</v>
      </c>
      <c r="D21" s="48" t="e">
        <f>#REF!</f>
        <v>#REF!</v>
      </c>
      <c r="E21" s="230">
        <v>20</v>
      </c>
      <c r="F21" s="278" t="e">
        <f>versements!V27</f>
        <v>#REF!</v>
      </c>
      <c r="G21" s="47"/>
      <c r="H21" s="47"/>
      <c r="I21" s="47"/>
    </row>
    <row r="22" spans="1:9" ht="20.100000000000001" customHeight="1" x14ac:dyDescent="0.2">
      <c r="A22" s="41" t="e">
        <f>IF(#REF!="","en chèque","")</f>
        <v>#REF!</v>
      </c>
      <c r="B22" s="41">
        <v>21</v>
      </c>
      <c r="C22" s="104" t="e">
        <f>#REF!</f>
        <v>#REF!</v>
      </c>
      <c r="D22" s="272" t="e">
        <f>#REF!</f>
        <v>#REF!</v>
      </c>
      <c r="E22" s="273">
        <v>21</v>
      </c>
      <c r="F22" s="278" t="e">
        <f>versements!V28</f>
        <v>#REF!</v>
      </c>
      <c r="G22" s="47"/>
      <c r="H22" s="47"/>
      <c r="I22" s="47"/>
    </row>
    <row r="23" spans="1:9" ht="20.100000000000001" customHeight="1" x14ac:dyDescent="0.2">
      <c r="A23" s="41" t="e">
        <f>IF(#REF!="","en chèque","")</f>
        <v>#REF!</v>
      </c>
      <c r="B23" s="41">
        <v>22</v>
      </c>
      <c r="C23" s="104" t="e">
        <f>#REF!</f>
        <v>#REF!</v>
      </c>
      <c r="D23" s="48" t="e">
        <f>#REF!</f>
        <v>#REF!</v>
      </c>
      <c r="E23" s="230">
        <v>22</v>
      </c>
      <c r="F23" s="278" t="e">
        <f>versements!V29</f>
        <v>#REF!</v>
      </c>
      <c r="G23" s="47"/>
      <c r="H23" s="47"/>
      <c r="I23" s="47"/>
    </row>
    <row r="24" spans="1:9" ht="20.100000000000001" customHeight="1" x14ac:dyDescent="0.2">
      <c r="A24" s="41" t="e">
        <f>IF(#REF!="","en chèque","")</f>
        <v>#REF!</v>
      </c>
      <c r="B24" s="41">
        <v>23</v>
      </c>
      <c r="C24" s="104" t="e">
        <f>#REF!</f>
        <v>#REF!</v>
      </c>
      <c r="D24" s="272" t="e">
        <f>#REF!</f>
        <v>#REF!</v>
      </c>
      <c r="E24" s="273">
        <v>23</v>
      </c>
      <c r="F24" s="278" t="e">
        <f>versements!V30</f>
        <v>#REF!</v>
      </c>
      <c r="G24" s="80"/>
      <c r="H24" s="47"/>
      <c r="I24" s="47"/>
    </row>
    <row r="25" spans="1:9" ht="20.100000000000001" customHeight="1" x14ac:dyDescent="0.2">
      <c r="A25" s="41" t="e">
        <f>IF(#REF!="","en chèque","")</f>
        <v>#REF!</v>
      </c>
      <c r="B25" s="41">
        <v>24</v>
      </c>
      <c r="C25" s="104" t="e">
        <f>#REF!</f>
        <v>#REF!</v>
      </c>
      <c r="D25" s="48" t="e">
        <f>#REF!</f>
        <v>#REF!</v>
      </c>
      <c r="E25" s="230">
        <v>24</v>
      </c>
      <c r="F25" s="278" t="e">
        <f>versements!V31</f>
        <v>#REF!</v>
      </c>
      <c r="G25" s="47"/>
      <c r="H25" s="47"/>
      <c r="I25" s="47"/>
    </row>
    <row r="26" spans="1:9" ht="20.100000000000001" customHeight="1" x14ac:dyDescent="0.2">
      <c r="A26" s="41" t="e">
        <f>IF(#REF!="","en chèque","")</f>
        <v>#REF!</v>
      </c>
      <c r="B26" s="41">
        <v>25</v>
      </c>
      <c r="C26" s="104" t="e">
        <f>#REF!</f>
        <v>#REF!</v>
      </c>
      <c r="D26" s="272" t="e">
        <f>#REF!</f>
        <v>#REF!</v>
      </c>
      <c r="E26" s="273">
        <v>25</v>
      </c>
      <c r="F26" s="278" t="e">
        <f>versements!V32</f>
        <v>#REF!</v>
      </c>
      <c r="G26" s="47"/>
      <c r="H26" s="47"/>
      <c r="I26" s="47"/>
    </row>
    <row r="27" spans="1:9" ht="20.100000000000001" customHeight="1" x14ac:dyDescent="0.2">
      <c r="A27" s="41" t="e">
        <f>IF(#REF!="","en chèque","")</f>
        <v>#REF!</v>
      </c>
      <c r="B27" s="41">
        <v>26</v>
      </c>
      <c r="C27" s="104" t="e">
        <f>#REF!</f>
        <v>#REF!</v>
      </c>
      <c r="D27" s="48" t="e">
        <f>#REF!</f>
        <v>#REF!</v>
      </c>
      <c r="E27" s="230">
        <v>26</v>
      </c>
      <c r="F27" s="278" t="e">
        <f>versements!V33</f>
        <v>#REF!</v>
      </c>
      <c r="G27" s="47"/>
      <c r="H27" s="47"/>
      <c r="I27" s="47"/>
    </row>
    <row r="28" spans="1:9" ht="20.100000000000001" customHeight="1" x14ac:dyDescent="0.2">
      <c r="A28" s="41" t="e">
        <f>IF(#REF!="","en chèque","")</f>
        <v>#REF!</v>
      </c>
      <c r="B28" s="41">
        <v>27</v>
      </c>
      <c r="C28" s="104" t="e">
        <f>#REF!</f>
        <v>#REF!</v>
      </c>
      <c r="D28" s="272" t="e">
        <f>#REF!</f>
        <v>#REF!</v>
      </c>
      <c r="E28" s="273">
        <v>27</v>
      </c>
      <c r="F28" s="278" t="e">
        <f>versements!V34</f>
        <v>#REF!</v>
      </c>
      <c r="G28" s="47"/>
      <c r="H28" s="47"/>
      <c r="I28" s="47"/>
    </row>
    <row r="29" spans="1:9" ht="20.100000000000001" customHeight="1" x14ac:dyDescent="0.2">
      <c r="A29" s="41" t="e">
        <f>IF(#REF!="","en chèque","")</f>
        <v>#REF!</v>
      </c>
      <c r="B29" s="41">
        <v>28</v>
      </c>
      <c r="C29" s="104" t="e">
        <f>#REF!</f>
        <v>#REF!</v>
      </c>
      <c r="D29" s="48" t="e">
        <f>#REF!</f>
        <v>#REF!</v>
      </c>
      <c r="E29" s="230">
        <v>28</v>
      </c>
      <c r="F29" s="278" t="e">
        <f>versements!V35</f>
        <v>#REF!</v>
      </c>
      <c r="G29" s="47"/>
      <c r="H29" s="47"/>
      <c r="I29" s="47"/>
    </row>
    <row r="30" spans="1:9" ht="20.100000000000001" customHeight="1" x14ac:dyDescent="0.2">
      <c r="A30" s="41" t="e">
        <f>IF(#REF!="","en chèque","")</f>
        <v>#REF!</v>
      </c>
      <c r="B30" s="41">
        <v>29</v>
      </c>
      <c r="C30" s="104" t="e">
        <f>#REF!</f>
        <v>#REF!</v>
      </c>
      <c r="D30" s="272" t="e">
        <f>#REF!</f>
        <v>#REF!</v>
      </c>
      <c r="E30" s="273">
        <v>29</v>
      </c>
      <c r="F30" s="278" t="e">
        <f>versements!V36</f>
        <v>#REF!</v>
      </c>
      <c r="G30" s="47"/>
      <c r="H30" s="47"/>
      <c r="I30" s="47"/>
    </row>
    <row r="31" spans="1:9" ht="20.100000000000001" customHeight="1" x14ac:dyDescent="0.2">
      <c r="A31" s="41" t="e">
        <f>IF(#REF!="","en chèque","")</f>
        <v>#REF!</v>
      </c>
      <c r="B31" s="41">
        <v>30</v>
      </c>
      <c r="C31" s="104" t="e">
        <f>#REF!</f>
        <v>#REF!</v>
      </c>
      <c r="D31" s="48" t="e">
        <f>#REF!</f>
        <v>#REF!</v>
      </c>
      <c r="E31" s="230">
        <v>30</v>
      </c>
      <c r="F31" s="278" t="e">
        <f>versements!V37</f>
        <v>#REF!</v>
      </c>
      <c r="G31" s="47"/>
      <c r="H31" s="47"/>
      <c r="I31" s="47"/>
    </row>
    <row r="32" spans="1:9" ht="20.100000000000001" customHeight="1" x14ac:dyDescent="0.2">
      <c r="A32" s="41" t="e">
        <f>IF(#REF!="","en chèque","")</f>
        <v>#REF!</v>
      </c>
      <c r="B32" s="41">
        <v>31</v>
      </c>
      <c r="C32" s="104" t="e">
        <f>#REF!</f>
        <v>#REF!</v>
      </c>
      <c r="D32" s="272" t="e">
        <f>#REF!</f>
        <v>#REF!</v>
      </c>
      <c r="E32" s="273">
        <v>31</v>
      </c>
      <c r="F32" s="278" t="e">
        <f>versements!V38</f>
        <v>#REF!</v>
      </c>
      <c r="G32" s="47"/>
      <c r="H32" s="47"/>
      <c r="I32" s="47"/>
    </row>
    <row r="33" spans="1:12" ht="20.100000000000001" customHeight="1" x14ac:dyDescent="0.2">
      <c r="A33" s="41" t="e">
        <f>IF(#REF!="","en chèque","")</f>
        <v>#REF!</v>
      </c>
      <c r="B33" s="41">
        <v>32</v>
      </c>
      <c r="C33" s="104" t="e">
        <f>#REF!</f>
        <v>#REF!</v>
      </c>
      <c r="D33" s="48" t="e">
        <f>#REF!</f>
        <v>#REF!</v>
      </c>
      <c r="E33" s="230">
        <v>32</v>
      </c>
      <c r="F33" s="278" t="e">
        <f>versements!V39</f>
        <v>#REF!</v>
      </c>
      <c r="G33" s="47"/>
      <c r="H33" s="47"/>
      <c r="I33" s="47"/>
    </row>
    <row r="34" spans="1:12" ht="20.100000000000001" customHeight="1" x14ac:dyDescent="0.2">
      <c r="A34" s="41" t="e">
        <f>IF(#REF!="","en chèque","")</f>
        <v>#REF!</v>
      </c>
      <c r="B34" s="41">
        <v>33</v>
      </c>
      <c r="C34" s="104" t="e">
        <f>#REF!</f>
        <v>#REF!</v>
      </c>
      <c r="D34" s="272" t="e">
        <f>#REF!</f>
        <v>#REF!</v>
      </c>
      <c r="E34" s="273">
        <v>33</v>
      </c>
      <c r="F34" s="278" t="e">
        <f>versements!V40</f>
        <v>#REF!</v>
      </c>
      <c r="G34" s="47"/>
      <c r="H34" s="47"/>
      <c r="I34" s="47"/>
    </row>
    <row r="35" spans="1:12" ht="20.100000000000001" customHeight="1" x14ac:dyDescent="0.2">
      <c r="A35" s="41" t="e">
        <f>IF(#REF!="","en chèque","")</f>
        <v>#REF!</v>
      </c>
      <c r="B35" s="41">
        <v>34</v>
      </c>
      <c r="C35" s="104" t="e">
        <f>#REF!</f>
        <v>#REF!</v>
      </c>
      <c r="D35" s="48" t="e">
        <f>#REF!</f>
        <v>#REF!</v>
      </c>
      <c r="E35" s="230">
        <v>34</v>
      </c>
      <c r="F35" s="278" t="e">
        <f>versements!V41</f>
        <v>#REF!</v>
      </c>
      <c r="G35" s="47"/>
      <c r="H35" s="47"/>
      <c r="I35" s="47"/>
    </row>
    <row r="36" spans="1:12" ht="20.100000000000001" customHeight="1" x14ac:dyDescent="0.2">
      <c r="A36" s="41" t="e">
        <f>IF(#REF!="","en chèque","")</f>
        <v>#REF!</v>
      </c>
      <c r="B36" s="41">
        <v>35</v>
      </c>
      <c r="C36" s="104" t="e">
        <f>#REF!</f>
        <v>#REF!</v>
      </c>
      <c r="D36" s="272" t="e">
        <f>#REF!</f>
        <v>#REF!</v>
      </c>
      <c r="E36" s="273">
        <v>35</v>
      </c>
      <c r="F36" s="278" t="e">
        <f>versements!V42</f>
        <v>#REF!</v>
      </c>
      <c r="G36" s="47"/>
      <c r="H36" s="47"/>
      <c r="I36" s="47"/>
    </row>
    <row r="37" spans="1:12" ht="20.100000000000001" customHeight="1" x14ac:dyDescent="0.2">
      <c r="A37" s="41" t="e">
        <f>IF(#REF!="","en chèque","")</f>
        <v>#REF!</v>
      </c>
      <c r="B37" s="41">
        <v>36</v>
      </c>
      <c r="C37" s="104" t="e">
        <f>#REF!</f>
        <v>#REF!</v>
      </c>
      <c r="D37" s="48" t="e">
        <f>#REF!</f>
        <v>#REF!</v>
      </c>
      <c r="E37" s="230">
        <v>36</v>
      </c>
      <c r="F37" s="278" t="e">
        <f>versements!V43</f>
        <v>#REF!</v>
      </c>
      <c r="G37" s="47"/>
      <c r="H37" s="47"/>
      <c r="I37" s="47"/>
    </row>
    <row r="38" spans="1:12" ht="20.100000000000001" customHeight="1" x14ac:dyDescent="0.2">
      <c r="A38" s="41" t="e">
        <f>IF(#REF!="","en chèque","")</f>
        <v>#REF!</v>
      </c>
      <c r="B38" s="41">
        <v>37</v>
      </c>
      <c r="C38" s="104" t="e">
        <f>#REF!</f>
        <v>#REF!</v>
      </c>
      <c r="D38" s="272" t="e">
        <f>#REF!</f>
        <v>#REF!</v>
      </c>
      <c r="E38" s="273">
        <v>37</v>
      </c>
      <c r="F38" s="278" t="e">
        <f>versements!V44</f>
        <v>#REF!</v>
      </c>
      <c r="G38" s="47"/>
      <c r="H38" s="47"/>
      <c r="I38" s="47"/>
    </row>
    <row r="39" spans="1:12" ht="20.100000000000001" customHeight="1" x14ac:dyDescent="0.2">
      <c r="A39" s="41" t="e">
        <f>IF(#REF!="","en chèque","")</f>
        <v>#REF!</v>
      </c>
      <c r="B39" s="41">
        <v>38</v>
      </c>
      <c r="C39" s="104" t="e">
        <f>#REF!</f>
        <v>#REF!</v>
      </c>
      <c r="D39" s="48" t="e">
        <f>#REF!</f>
        <v>#REF!</v>
      </c>
      <c r="E39" s="230">
        <v>38</v>
      </c>
      <c r="F39" s="278" t="e">
        <f>versements!V45</f>
        <v>#REF!</v>
      </c>
      <c r="G39" s="47"/>
      <c r="H39" s="47"/>
      <c r="I39" s="47"/>
    </row>
    <row r="40" spans="1:12" ht="20.100000000000001" customHeight="1" x14ac:dyDescent="0.2">
      <c r="A40" s="41" t="e">
        <f>IF(#REF!="","en chèque","")</f>
        <v>#REF!</v>
      </c>
      <c r="B40" s="41">
        <v>39</v>
      </c>
      <c r="C40" s="104" t="e">
        <f>#REF!</f>
        <v>#REF!</v>
      </c>
      <c r="D40" s="272" t="e">
        <f>#REF!</f>
        <v>#REF!</v>
      </c>
      <c r="E40" s="273">
        <v>39</v>
      </c>
      <c r="F40" s="278" t="e">
        <f>versements!V46</f>
        <v>#REF!</v>
      </c>
      <c r="G40" s="47"/>
      <c r="H40" s="47"/>
      <c r="I40" s="47"/>
    </row>
    <row r="41" spans="1:12" ht="20.100000000000001" customHeight="1" x14ac:dyDescent="0.2">
      <c r="A41" s="41" t="e">
        <f>IF(#REF!="","en chèque","")</f>
        <v>#REF!</v>
      </c>
      <c r="B41" s="41">
        <v>40</v>
      </c>
      <c r="C41" s="104" t="e">
        <f>#REF!</f>
        <v>#REF!</v>
      </c>
      <c r="D41" s="48" t="e">
        <f>#REF!</f>
        <v>#REF!</v>
      </c>
      <c r="E41" s="230">
        <v>40</v>
      </c>
      <c r="F41" s="278" t="e">
        <f>versements!V47</f>
        <v>#REF!</v>
      </c>
      <c r="G41" s="47"/>
      <c r="H41" s="47"/>
      <c r="I41" s="47"/>
    </row>
    <row r="42" spans="1:12" ht="20.100000000000001" customHeight="1" x14ac:dyDescent="0.2">
      <c r="A42" s="41" t="e">
        <f>IF(#REF!="","en chèque","")</f>
        <v>#REF!</v>
      </c>
      <c r="B42" s="41">
        <v>41</v>
      </c>
      <c r="C42" s="104" t="e">
        <f>#REF!</f>
        <v>#REF!</v>
      </c>
      <c r="D42" s="272" t="e">
        <f>#REF!</f>
        <v>#REF!</v>
      </c>
      <c r="E42" s="273">
        <v>41</v>
      </c>
      <c r="F42" s="278" t="e">
        <f>versements!V48</f>
        <v>#REF!</v>
      </c>
      <c r="G42" s="47"/>
      <c r="H42" s="47"/>
      <c r="I42" s="47"/>
      <c r="L42" s="105"/>
    </row>
    <row r="43" spans="1:12" ht="20.100000000000001" customHeight="1" x14ac:dyDescent="0.2">
      <c r="A43" s="41" t="e">
        <f>IF(#REF!="","en chèque","")</f>
        <v>#REF!</v>
      </c>
      <c r="B43" s="41">
        <v>42</v>
      </c>
      <c r="C43" s="104" t="e">
        <f>#REF!</f>
        <v>#REF!</v>
      </c>
      <c r="D43" s="48" t="e">
        <f>#REF!</f>
        <v>#REF!</v>
      </c>
      <c r="E43" s="230">
        <v>42</v>
      </c>
      <c r="F43" s="278" t="e">
        <f>versements!V49</f>
        <v>#REF!</v>
      </c>
      <c r="G43" s="47"/>
      <c r="H43" s="47"/>
      <c r="I43" s="47"/>
    </row>
    <row r="44" spans="1:12" ht="20.100000000000001" customHeight="1" x14ac:dyDescent="0.2">
      <c r="A44" s="41" t="e">
        <f>IF(#REF!="","en chèque","")</f>
        <v>#REF!</v>
      </c>
      <c r="B44" s="41">
        <v>43</v>
      </c>
      <c r="C44" s="104" t="e">
        <f>#REF!</f>
        <v>#REF!</v>
      </c>
      <c r="D44" s="272" t="e">
        <f>#REF!</f>
        <v>#REF!</v>
      </c>
      <c r="E44" s="273">
        <v>43</v>
      </c>
      <c r="F44" s="278" t="e">
        <f>versements!V50</f>
        <v>#REF!</v>
      </c>
      <c r="G44" s="47"/>
      <c r="H44" s="47"/>
      <c r="I44" s="47"/>
    </row>
    <row r="45" spans="1:12" ht="20.100000000000001" customHeight="1" x14ac:dyDescent="0.2">
      <c r="A45" s="41" t="e">
        <f>IF(#REF!="","en chèque","")</f>
        <v>#REF!</v>
      </c>
      <c r="B45" s="41">
        <v>44</v>
      </c>
      <c r="C45" s="104" t="e">
        <f>#REF!</f>
        <v>#REF!</v>
      </c>
      <c r="D45" s="48" t="e">
        <f>#REF!</f>
        <v>#REF!</v>
      </c>
      <c r="E45" s="230">
        <v>44</v>
      </c>
      <c r="F45" s="278" t="e">
        <f>versements!V51</f>
        <v>#REF!</v>
      </c>
      <c r="G45" s="47"/>
      <c r="H45" s="47"/>
      <c r="I45" s="47"/>
    </row>
    <row r="46" spans="1:12" ht="20.100000000000001" customHeight="1" x14ac:dyDescent="0.2">
      <c r="A46" s="41" t="e">
        <f>IF(#REF!="","en chèque","")</f>
        <v>#REF!</v>
      </c>
      <c r="B46" s="41">
        <v>45</v>
      </c>
      <c r="C46" s="104" t="e">
        <f>#REF!</f>
        <v>#REF!</v>
      </c>
      <c r="D46" s="272" t="e">
        <f>#REF!</f>
        <v>#REF!</v>
      </c>
      <c r="E46" s="273">
        <v>45</v>
      </c>
      <c r="F46" s="278" t="e">
        <f>versements!V52</f>
        <v>#REF!</v>
      </c>
      <c r="G46" s="47"/>
      <c r="H46" s="47"/>
      <c r="I46" s="47"/>
    </row>
    <row r="47" spans="1:12" ht="20.100000000000001" customHeight="1" x14ac:dyDescent="0.2">
      <c r="A47" s="41" t="e">
        <f>IF(#REF!="","en chèque","")</f>
        <v>#REF!</v>
      </c>
      <c r="B47" s="41">
        <v>46</v>
      </c>
      <c r="C47" s="104" t="e">
        <f>#REF!</f>
        <v>#REF!</v>
      </c>
      <c r="D47" s="48" t="e">
        <f>#REF!</f>
        <v>#REF!</v>
      </c>
      <c r="E47" s="230">
        <v>46</v>
      </c>
      <c r="F47" s="278" t="e">
        <f>versements!V53</f>
        <v>#REF!</v>
      </c>
      <c r="G47" s="47"/>
      <c r="H47" s="47"/>
      <c r="I47" s="47"/>
    </row>
    <row r="48" spans="1:12" ht="20.100000000000001" customHeight="1" x14ac:dyDescent="0.2">
      <c r="A48" s="41" t="e">
        <f>IF(#REF!="","en chèque","")</f>
        <v>#REF!</v>
      </c>
      <c r="B48" s="41">
        <v>47</v>
      </c>
      <c r="C48" s="104" t="e">
        <f>#REF!</f>
        <v>#REF!</v>
      </c>
      <c r="D48" s="272" t="e">
        <f>#REF!</f>
        <v>#REF!</v>
      </c>
      <c r="E48" s="273">
        <v>47</v>
      </c>
      <c r="F48" s="278" t="e">
        <f>versements!V54</f>
        <v>#REF!</v>
      </c>
      <c r="G48" s="47"/>
      <c r="H48" s="47"/>
      <c r="I48" s="47"/>
    </row>
    <row r="49" spans="1:9" ht="20.100000000000001" customHeight="1" x14ac:dyDescent="0.2">
      <c r="A49" s="41" t="e">
        <f>IF(#REF!="","en chèque","")</f>
        <v>#REF!</v>
      </c>
      <c r="B49" s="41">
        <v>48</v>
      </c>
      <c r="C49" s="104" t="e">
        <f>#REF!</f>
        <v>#REF!</v>
      </c>
      <c r="D49" s="48" t="e">
        <f>#REF!</f>
        <v>#REF!</v>
      </c>
      <c r="E49" s="230">
        <v>48</v>
      </c>
      <c r="F49" s="278" t="e">
        <f>versements!V55</f>
        <v>#REF!</v>
      </c>
      <c r="G49" s="47"/>
      <c r="H49" s="47"/>
      <c r="I49" s="47"/>
    </row>
    <row r="50" spans="1:9" ht="20.100000000000001" customHeight="1" x14ac:dyDescent="0.2">
      <c r="A50" s="41" t="e">
        <f>IF(#REF!="","en chèque","")</f>
        <v>#REF!</v>
      </c>
      <c r="B50" s="41">
        <v>49</v>
      </c>
      <c r="C50" s="104" t="e">
        <f>#REF!</f>
        <v>#REF!</v>
      </c>
      <c r="D50" s="272" t="e">
        <f>#REF!</f>
        <v>#REF!</v>
      </c>
      <c r="E50" s="273">
        <v>49</v>
      </c>
      <c r="F50" s="278" t="e">
        <f>versements!V56</f>
        <v>#REF!</v>
      </c>
      <c r="G50" s="47"/>
      <c r="H50" s="47"/>
      <c r="I50" s="47"/>
    </row>
    <row r="51" spans="1:9" ht="20.100000000000001" customHeight="1" x14ac:dyDescent="0.2">
      <c r="A51" s="41" t="e">
        <f>IF(#REF!="","en chèque","")</f>
        <v>#REF!</v>
      </c>
      <c r="B51" s="41">
        <v>50</v>
      </c>
      <c r="C51" s="104" t="e">
        <f>#REF!</f>
        <v>#REF!</v>
      </c>
      <c r="D51" s="48" t="e">
        <f>#REF!</f>
        <v>#REF!</v>
      </c>
      <c r="E51" s="230">
        <v>50</v>
      </c>
      <c r="F51" s="278" t="e">
        <f>versements!V57</f>
        <v>#REF!</v>
      </c>
      <c r="G51" s="47"/>
      <c r="H51" s="47"/>
      <c r="I51" s="47"/>
    </row>
    <row r="52" spans="1:9" ht="20.100000000000001" customHeight="1" x14ac:dyDescent="0.2">
      <c r="A52" s="41" t="e">
        <f>IF(#REF!="","en chèque","")</f>
        <v>#REF!</v>
      </c>
      <c r="B52" s="41">
        <v>51</v>
      </c>
      <c r="C52" s="104" t="e">
        <f>#REF!</f>
        <v>#REF!</v>
      </c>
      <c r="D52" s="272" t="e">
        <f>#REF!</f>
        <v>#REF!</v>
      </c>
      <c r="E52" s="273">
        <v>51</v>
      </c>
      <c r="F52" s="278" t="e">
        <f>versements!V58</f>
        <v>#REF!</v>
      </c>
      <c r="G52" s="47"/>
      <c r="H52" s="47"/>
      <c r="I52" s="47"/>
    </row>
    <row r="53" spans="1:9" ht="20.100000000000001" customHeight="1" x14ac:dyDescent="0.2">
      <c r="A53" s="41" t="e">
        <f>IF(#REF!="","en chèque","")</f>
        <v>#REF!</v>
      </c>
      <c r="B53" s="41">
        <v>52</v>
      </c>
      <c r="C53" s="104" t="e">
        <f>#REF!</f>
        <v>#REF!</v>
      </c>
      <c r="D53" s="48" t="e">
        <f>#REF!</f>
        <v>#REF!</v>
      </c>
      <c r="E53" s="230">
        <v>52</v>
      </c>
      <c r="F53" s="278" t="e">
        <f>versements!V59</f>
        <v>#REF!</v>
      </c>
      <c r="G53" s="47"/>
      <c r="H53" s="47"/>
      <c r="I53" s="47"/>
    </row>
    <row r="54" spans="1:9" ht="20.100000000000001" customHeight="1" x14ac:dyDescent="0.2">
      <c r="A54" s="41" t="e">
        <f>IF(#REF!="","en chèque","")</f>
        <v>#REF!</v>
      </c>
      <c r="B54" s="41">
        <v>53</v>
      </c>
      <c r="C54" s="104" t="e">
        <f>#REF!</f>
        <v>#REF!</v>
      </c>
      <c r="D54" s="272" t="e">
        <f>#REF!</f>
        <v>#REF!</v>
      </c>
      <c r="E54" s="273">
        <v>53</v>
      </c>
      <c r="F54" s="278" t="e">
        <f>versements!V60</f>
        <v>#REF!</v>
      </c>
      <c r="G54" s="47"/>
      <c r="H54" s="47"/>
      <c r="I54" s="47"/>
    </row>
    <row r="55" spans="1:9" ht="20.100000000000001" customHeight="1" x14ac:dyDescent="0.2">
      <c r="A55" s="41" t="e">
        <f>IF(#REF!="","en chèque","")</f>
        <v>#REF!</v>
      </c>
      <c r="B55" s="41">
        <v>54</v>
      </c>
      <c r="C55" s="104" t="e">
        <f>#REF!</f>
        <v>#REF!</v>
      </c>
      <c r="D55" s="48" t="e">
        <f>#REF!</f>
        <v>#REF!</v>
      </c>
      <c r="E55" s="230">
        <v>54</v>
      </c>
      <c r="F55" s="278" t="e">
        <f>versements!V61</f>
        <v>#REF!</v>
      </c>
      <c r="G55" s="47"/>
      <c r="H55" s="47"/>
      <c r="I55" s="47"/>
    </row>
    <row r="56" spans="1:9" ht="20.100000000000001" customHeight="1" x14ac:dyDescent="0.2">
      <c r="A56" s="41" t="e">
        <f>IF(#REF!="","en chèque","")</f>
        <v>#REF!</v>
      </c>
      <c r="B56" s="41">
        <v>55</v>
      </c>
      <c r="C56" s="104" t="e">
        <f>#REF!</f>
        <v>#REF!</v>
      </c>
      <c r="D56" s="272" t="e">
        <f>#REF!</f>
        <v>#REF!</v>
      </c>
      <c r="E56" s="273">
        <v>55</v>
      </c>
      <c r="F56" s="278" t="e">
        <f>versements!V62</f>
        <v>#REF!</v>
      </c>
      <c r="G56" s="47"/>
      <c r="H56" s="47"/>
      <c r="I56" s="47"/>
    </row>
    <row r="57" spans="1:9" ht="20.100000000000001" customHeight="1" x14ac:dyDescent="0.2">
      <c r="A57" s="41" t="e">
        <f>IF(#REF!="","en chèque","")</f>
        <v>#REF!</v>
      </c>
      <c r="B57" s="41">
        <v>56</v>
      </c>
      <c r="C57" s="104" t="e">
        <f>#REF!</f>
        <v>#REF!</v>
      </c>
      <c r="D57" s="48" t="e">
        <f>#REF!</f>
        <v>#REF!</v>
      </c>
      <c r="E57" s="230">
        <v>56</v>
      </c>
      <c r="F57" s="278" t="e">
        <f>versements!V63</f>
        <v>#REF!</v>
      </c>
      <c r="G57" s="47"/>
      <c r="H57" s="47"/>
      <c r="I57" s="47"/>
    </row>
    <row r="58" spans="1:9" ht="20.100000000000001" customHeight="1" x14ac:dyDescent="0.2">
      <c r="A58" s="41" t="e">
        <f>IF(#REF!="","en chèque","")</f>
        <v>#REF!</v>
      </c>
      <c r="B58" s="41">
        <v>57</v>
      </c>
      <c r="C58" s="104" t="e">
        <f>#REF!</f>
        <v>#REF!</v>
      </c>
      <c r="D58" s="272" t="e">
        <f>#REF!</f>
        <v>#REF!</v>
      </c>
      <c r="E58" s="273">
        <v>57</v>
      </c>
      <c r="F58" s="278" t="e">
        <f>versements!V64</f>
        <v>#REF!</v>
      </c>
      <c r="G58" s="47"/>
      <c r="H58" s="47"/>
      <c r="I58" s="47"/>
    </row>
    <row r="59" spans="1:9" ht="20.100000000000001" customHeight="1" x14ac:dyDescent="0.2">
      <c r="A59" s="41" t="e">
        <f>IF(#REF!="","en chèque","")</f>
        <v>#REF!</v>
      </c>
      <c r="B59" s="41">
        <v>58</v>
      </c>
      <c r="C59" s="104" t="e">
        <f>#REF!</f>
        <v>#REF!</v>
      </c>
      <c r="D59" s="48" t="e">
        <f>#REF!</f>
        <v>#REF!</v>
      </c>
      <c r="E59" s="230">
        <v>58</v>
      </c>
      <c r="F59" s="278" t="e">
        <f>versements!V65</f>
        <v>#REF!</v>
      </c>
      <c r="G59" s="47"/>
      <c r="H59" s="47"/>
      <c r="I59" s="47"/>
    </row>
    <row r="60" spans="1:9" ht="20.100000000000001" customHeight="1" x14ac:dyDescent="0.2">
      <c r="A60" s="41" t="e">
        <f>IF(#REF!="","en chèque","")</f>
        <v>#REF!</v>
      </c>
      <c r="B60" s="41">
        <v>59</v>
      </c>
      <c r="C60" s="104" t="e">
        <f>#REF!</f>
        <v>#REF!</v>
      </c>
      <c r="D60" s="272" t="e">
        <f>#REF!</f>
        <v>#REF!</v>
      </c>
      <c r="E60" s="273">
        <v>59</v>
      </c>
      <c r="F60" s="278" t="e">
        <f>versements!V66</f>
        <v>#REF!</v>
      </c>
      <c r="G60" s="47"/>
      <c r="H60" s="47"/>
      <c r="I60" s="47"/>
    </row>
    <row r="61" spans="1:9" ht="20.100000000000001" customHeight="1" x14ac:dyDescent="0.2">
      <c r="A61" s="41" t="e">
        <f>IF(#REF!="","en chèque","")</f>
        <v>#REF!</v>
      </c>
      <c r="B61" s="41">
        <v>60</v>
      </c>
      <c r="C61" s="104" t="e">
        <f>#REF!</f>
        <v>#REF!</v>
      </c>
      <c r="D61" s="48" t="e">
        <f>#REF!</f>
        <v>#REF!</v>
      </c>
      <c r="E61" s="230">
        <v>60</v>
      </c>
      <c r="F61" s="278" t="e">
        <f>versements!V67</f>
        <v>#REF!</v>
      </c>
      <c r="G61" s="47"/>
      <c r="H61" s="47"/>
      <c r="I61" s="47"/>
    </row>
    <row r="62" spans="1:9" ht="20.100000000000001" customHeight="1" x14ac:dyDescent="0.2">
      <c r="A62" s="41" t="e">
        <f>IF(#REF!="","en chèque","")</f>
        <v>#REF!</v>
      </c>
      <c r="B62" s="41">
        <v>61</v>
      </c>
      <c r="C62" s="104" t="e">
        <f>#REF!</f>
        <v>#REF!</v>
      </c>
      <c r="D62" s="272" t="e">
        <f>#REF!</f>
        <v>#REF!</v>
      </c>
      <c r="E62" s="273">
        <v>61</v>
      </c>
      <c r="F62" s="278" t="e">
        <f>versements!V68</f>
        <v>#REF!</v>
      </c>
      <c r="G62" s="47"/>
      <c r="H62" s="47"/>
      <c r="I62" s="47"/>
    </row>
    <row r="63" spans="1:9" ht="20.100000000000001" customHeight="1" x14ac:dyDescent="0.2">
      <c r="A63" s="41" t="e">
        <f>IF(#REF!="","en chèque","")</f>
        <v>#REF!</v>
      </c>
      <c r="B63" s="41">
        <v>62</v>
      </c>
      <c r="C63" s="104" t="e">
        <f>#REF!</f>
        <v>#REF!</v>
      </c>
      <c r="D63" s="48" t="e">
        <f>#REF!</f>
        <v>#REF!</v>
      </c>
      <c r="E63" s="230">
        <v>62</v>
      </c>
      <c r="F63" s="278" t="e">
        <f>versements!V69</f>
        <v>#REF!</v>
      </c>
      <c r="G63" s="47"/>
      <c r="H63" s="47"/>
      <c r="I63" s="47"/>
    </row>
    <row r="64" spans="1:9" ht="20.100000000000001" customHeight="1" x14ac:dyDescent="0.2">
      <c r="A64" s="41" t="e">
        <f>IF(#REF!="","en chèque","")</f>
        <v>#REF!</v>
      </c>
      <c r="B64" s="41">
        <v>63</v>
      </c>
      <c r="C64" s="104" t="e">
        <f>#REF!</f>
        <v>#REF!</v>
      </c>
      <c r="D64" s="272" t="e">
        <f>#REF!</f>
        <v>#REF!</v>
      </c>
      <c r="E64" s="273">
        <v>63</v>
      </c>
      <c r="F64" s="278" t="e">
        <f>versements!V70</f>
        <v>#REF!</v>
      </c>
      <c r="G64" s="47"/>
      <c r="H64" s="47"/>
      <c r="I64" s="47"/>
    </row>
    <row r="65" spans="1:9" ht="20.100000000000001" customHeight="1" x14ac:dyDescent="0.2">
      <c r="A65" s="41" t="e">
        <f>IF(#REF!="","en chèque","")</f>
        <v>#REF!</v>
      </c>
      <c r="B65" s="41">
        <v>64</v>
      </c>
      <c r="C65" s="104" t="e">
        <f>#REF!</f>
        <v>#REF!</v>
      </c>
      <c r="D65" s="48" t="e">
        <f>#REF!</f>
        <v>#REF!</v>
      </c>
      <c r="E65" s="230">
        <v>64</v>
      </c>
      <c r="F65" s="278" t="e">
        <f>versements!V71</f>
        <v>#REF!</v>
      </c>
      <c r="G65" s="47"/>
      <c r="H65" s="47"/>
      <c r="I65" s="47"/>
    </row>
    <row r="66" spans="1:9" ht="20.100000000000001" customHeight="1" x14ac:dyDescent="0.2">
      <c r="A66" s="41" t="e">
        <f>IF(#REF!="","en chèque","")</f>
        <v>#REF!</v>
      </c>
      <c r="B66" s="41">
        <v>65</v>
      </c>
      <c r="C66" s="104" t="e">
        <f>#REF!</f>
        <v>#REF!</v>
      </c>
      <c r="D66" s="272" t="e">
        <f>#REF!</f>
        <v>#REF!</v>
      </c>
      <c r="E66" s="273">
        <v>65</v>
      </c>
      <c r="F66" s="278" t="e">
        <f>versements!V72</f>
        <v>#REF!</v>
      </c>
      <c r="G66" s="47"/>
      <c r="H66" s="47"/>
      <c r="I66" s="47"/>
    </row>
    <row r="67" spans="1:9" ht="20.100000000000001" customHeight="1" x14ac:dyDescent="0.2">
      <c r="A67" s="41" t="e">
        <f>IF(#REF!="","en chèque","")</f>
        <v>#REF!</v>
      </c>
      <c r="B67" s="41">
        <v>66</v>
      </c>
      <c r="C67" s="104" t="e">
        <f>#REF!</f>
        <v>#REF!</v>
      </c>
      <c r="D67" s="48" t="e">
        <f>#REF!</f>
        <v>#REF!</v>
      </c>
      <c r="E67" s="230">
        <v>66</v>
      </c>
      <c r="F67" s="278" t="e">
        <f>versements!V73</f>
        <v>#REF!</v>
      </c>
      <c r="G67" s="47"/>
      <c r="H67" s="47"/>
      <c r="I67" s="47"/>
    </row>
    <row r="68" spans="1:9" ht="20.100000000000001" customHeight="1" x14ac:dyDescent="0.2">
      <c r="A68" s="41" t="e">
        <f>IF(#REF!="","en chèque","")</f>
        <v>#REF!</v>
      </c>
      <c r="B68" s="41">
        <v>67</v>
      </c>
      <c r="C68" s="104" t="e">
        <f>#REF!</f>
        <v>#REF!</v>
      </c>
      <c r="D68" s="272" t="e">
        <f>#REF!</f>
        <v>#REF!</v>
      </c>
      <c r="E68" s="273">
        <v>67</v>
      </c>
      <c r="F68" s="278" t="e">
        <f>versements!V74</f>
        <v>#REF!</v>
      </c>
      <c r="G68" s="47"/>
      <c r="H68" s="47"/>
      <c r="I68" s="47"/>
    </row>
    <row r="69" spans="1:9" ht="20.100000000000001" customHeight="1" x14ac:dyDescent="0.2">
      <c r="A69" s="41" t="e">
        <f>IF(#REF!="","en chèque","")</f>
        <v>#REF!</v>
      </c>
      <c r="B69" s="41">
        <v>68</v>
      </c>
      <c r="C69" s="104" t="e">
        <f>#REF!</f>
        <v>#REF!</v>
      </c>
      <c r="D69" s="48" t="e">
        <f>#REF!</f>
        <v>#REF!</v>
      </c>
      <c r="E69" s="230">
        <v>68</v>
      </c>
      <c r="F69" s="278" t="e">
        <f>versements!V75</f>
        <v>#REF!</v>
      </c>
      <c r="G69" s="47"/>
      <c r="H69" s="47"/>
      <c r="I69" s="47"/>
    </row>
    <row r="70" spans="1:9" ht="20.100000000000001" customHeight="1" x14ac:dyDescent="0.2">
      <c r="A70" s="41" t="e">
        <f>IF(#REF!="","en chèque","")</f>
        <v>#REF!</v>
      </c>
      <c r="B70" s="41">
        <v>69</v>
      </c>
      <c r="C70" s="104" t="e">
        <f>#REF!</f>
        <v>#REF!</v>
      </c>
      <c r="D70" s="272" t="e">
        <f>#REF!</f>
        <v>#REF!</v>
      </c>
      <c r="E70" s="273">
        <v>69</v>
      </c>
      <c r="F70" s="278" t="e">
        <f>versements!V76</f>
        <v>#REF!</v>
      </c>
      <c r="G70" s="47"/>
      <c r="H70" s="47"/>
      <c r="I70" s="47"/>
    </row>
    <row r="71" spans="1:9" ht="20.100000000000001" customHeight="1" x14ac:dyDescent="0.2">
      <c r="A71" s="41" t="e">
        <f>IF(#REF!="","en chèque","")</f>
        <v>#REF!</v>
      </c>
      <c r="B71" s="41">
        <v>70</v>
      </c>
      <c r="C71" s="104" t="e">
        <f>#REF!</f>
        <v>#REF!</v>
      </c>
      <c r="D71" s="48" t="e">
        <f>#REF!</f>
        <v>#REF!</v>
      </c>
      <c r="E71" s="230">
        <v>70</v>
      </c>
      <c r="F71" s="278" t="e">
        <f>versements!V77</f>
        <v>#REF!</v>
      </c>
      <c r="G71" s="47"/>
      <c r="H71" s="47"/>
      <c r="I71" s="47"/>
    </row>
    <row r="72" spans="1:9" ht="20.100000000000001" customHeight="1" x14ac:dyDescent="0.2">
      <c r="A72" s="41" t="e">
        <f>IF(#REF!="","en chèque","")</f>
        <v>#REF!</v>
      </c>
      <c r="B72" s="41">
        <v>71</v>
      </c>
      <c r="C72" s="104" t="e">
        <f>#REF!</f>
        <v>#REF!</v>
      </c>
      <c r="D72" s="272" t="e">
        <f>#REF!</f>
        <v>#REF!</v>
      </c>
      <c r="E72" s="273">
        <v>71</v>
      </c>
      <c r="F72" s="278" t="e">
        <f>versements!V78</f>
        <v>#REF!</v>
      </c>
      <c r="G72" s="47"/>
      <c r="H72" s="47"/>
      <c r="I72" s="47"/>
    </row>
    <row r="73" spans="1:9" ht="20.100000000000001" customHeight="1" x14ac:dyDescent="0.2">
      <c r="A73" s="41" t="e">
        <f>IF(#REF!="","en chèque","")</f>
        <v>#REF!</v>
      </c>
      <c r="B73" s="41">
        <v>72</v>
      </c>
      <c r="C73" s="104" t="e">
        <f>#REF!</f>
        <v>#REF!</v>
      </c>
      <c r="D73" s="48" t="e">
        <f>#REF!</f>
        <v>#REF!</v>
      </c>
      <c r="E73" s="230">
        <v>72</v>
      </c>
      <c r="F73" s="278" t="e">
        <f>versements!V79</f>
        <v>#REF!</v>
      </c>
      <c r="G73" s="47"/>
      <c r="H73" s="47"/>
      <c r="I73" s="47"/>
    </row>
    <row r="74" spans="1:9" ht="20.100000000000001" customHeight="1" x14ac:dyDescent="0.2">
      <c r="A74" s="41" t="e">
        <f>IF(#REF!="","en chèque","")</f>
        <v>#REF!</v>
      </c>
      <c r="B74" s="41">
        <v>73</v>
      </c>
      <c r="C74" s="104" t="e">
        <f>#REF!</f>
        <v>#REF!</v>
      </c>
      <c r="D74" s="272" t="e">
        <f>#REF!</f>
        <v>#REF!</v>
      </c>
      <c r="E74" s="273">
        <v>73</v>
      </c>
      <c r="F74" s="278" t="e">
        <f>versements!V80</f>
        <v>#REF!</v>
      </c>
      <c r="G74" s="47"/>
      <c r="H74" s="47"/>
      <c r="I74" s="47"/>
    </row>
    <row r="75" spans="1:9" ht="20.100000000000001" customHeight="1" x14ac:dyDescent="0.2">
      <c r="A75" s="41" t="e">
        <f>IF(#REF!="","en chèque","")</f>
        <v>#REF!</v>
      </c>
      <c r="B75" s="41">
        <v>74</v>
      </c>
      <c r="C75" s="104" t="e">
        <f>#REF!</f>
        <v>#REF!</v>
      </c>
      <c r="D75" s="48" t="e">
        <f>#REF!</f>
        <v>#REF!</v>
      </c>
      <c r="E75" s="230">
        <v>74</v>
      </c>
      <c r="F75" s="278" t="e">
        <f>versements!V81</f>
        <v>#REF!</v>
      </c>
      <c r="G75" s="47"/>
      <c r="H75" s="47"/>
      <c r="I75" s="47"/>
    </row>
    <row r="76" spans="1:9" ht="20.100000000000001" customHeight="1" x14ac:dyDescent="0.2">
      <c r="A76" s="41" t="e">
        <f>IF(#REF!="","en chèque","")</f>
        <v>#REF!</v>
      </c>
      <c r="B76" s="41">
        <v>75</v>
      </c>
      <c r="C76" s="104" t="e">
        <f>#REF!</f>
        <v>#REF!</v>
      </c>
      <c r="D76" s="272" t="e">
        <f>#REF!</f>
        <v>#REF!</v>
      </c>
      <c r="E76" s="273">
        <v>75</v>
      </c>
      <c r="F76" s="278" t="e">
        <f>versements!V82</f>
        <v>#REF!</v>
      </c>
      <c r="G76" s="47"/>
      <c r="H76" s="47"/>
      <c r="I76" s="47"/>
    </row>
    <row r="77" spans="1:9" ht="20.100000000000001" customHeight="1" x14ac:dyDescent="0.2">
      <c r="A77" s="41" t="e">
        <f>IF(#REF!="","en chèque","")</f>
        <v>#REF!</v>
      </c>
      <c r="B77" s="41">
        <v>76</v>
      </c>
      <c r="C77" s="104" t="e">
        <f>#REF!</f>
        <v>#REF!</v>
      </c>
      <c r="D77" s="48" t="e">
        <f>#REF!</f>
        <v>#REF!</v>
      </c>
      <c r="E77" s="230">
        <v>76</v>
      </c>
      <c r="F77" s="278" t="e">
        <f>versements!V83</f>
        <v>#REF!</v>
      </c>
      <c r="G77" s="47"/>
      <c r="H77" s="47"/>
      <c r="I77" s="47"/>
    </row>
    <row r="78" spans="1:9" ht="20.100000000000001" customHeight="1" x14ac:dyDescent="0.2">
      <c r="A78" s="41" t="e">
        <f>IF(#REF!="","en chèque","")</f>
        <v>#REF!</v>
      </c>
      <c r="B78" s="41">
        <v>77</v>
      </c>
      <c r="C78" s="104" t="e">
        <f>#REF!</f>
        <v>#REF!</v>
      </c>
      <c r="D78" s="272" t="e">
        <f>#REF!</f>
        <v>#REF!</v>
      </c>
      <c r="E78" s="273">
        <v>77</v>
      </c>
      <c r="F78" s="278" t="e">
        <f>versements!V84</f>
        <v>#REF!</v>
      </c>
      <c r="G78" s="47"/>
      <c r="H78" s="47"/>
      <c r="I78" s="47"/>
    </row>
    <row r="79" spans="1:9" ht="20.100000000000001" customHeight="1" x14ac:dyDescent="0.2">
      <c r="A79" s="41" t="e">
        <f>IF(#REF!="","en chèque","")</f>
        <v>#REF!</v>
      </c>
      <c r="B79" s="41">
        <v>78</v>
      </c>
      <c r="C79" s="104" t="e">
        <f>#REF!</f>
        <v>#REF!</v>
      </c>
      <c r="D79" s="48" t="e">
        <f>#REF!</f>
        <v>#REF!</v>
      </c>
      <c r="E79" s="230">
        <v>78</v>
      </c>
      <c r="F79" s="278" t="e">
        <f>versements!V85</f>
        <v>#REF!</v>
      </c>
      <c r="G79" s="47"/>
      <c r="H79" s="47"/>
      <c r="I79" s="47"/>
    </row>
    <row r="80" spans="1:9" ht="20.100000000000001" customHeight="1" x14ac:dyDescent="0.2">
      <c r="A80" s="41" t="e">
        <f>IF(#REF!="","en chèque","")</f>
        <v>#REF!</v>
      </c>
      <c r="B80" s="41">
        <v>79</v>
      </c>
      <c r="C80" s="104" t="e">
        <f>#REF!</f>
        <v>#REF!</v>
      </c>
      <c r="D80" s="272" t="e">
        <f>#REF!</f>
        <v>#REF!</v>
      </c>
      <c r="E80" s="273">
        <v>79</v>
      </c>
      <c r="F80" s="278" t="e">
        <f>versements!V86</f>
        <v>#REF!</v>
      </c>
      <c r="G80" s="47"/>
      <c r="H80" s="47"/>
      <c r="I80" s="47"/>
    </row>
    <row r="81" spans="1:9" ht="20.100000000000001" customHeight="1" x14ac:dyDescent="0.2">
      <c r="A81" s="41" t="e">
        <f>IF(#REF!="","en chèque","")</f>
        <v>#REF!</v>
      </c>
      <c r="B81" s="41">
        <v>80</v>
      </c>
      <c r="C81" s="104" t="e">
        <f>#REF!</f>
        <v>#REF!</v>
      </c>
      <c r="D81" s="48" t="e">
        <f>#REF!</f>
        <v>#REF!</v>
      </c>
      <c r="E81" s="230">
        <v>80</v>
      </c>
      <c r="F81" s="278" t="e">
        <f>versements!V87</f>
        <v>#REF!</v>
      </c>
      <c r="G81" s="47"/>
      <c r="H81" s="47"/>
      <c r="I81" s="47"/>
    </row>
    <row r="82" spans="1:9" ht="20.100000000000001" customHeight="1" x14ac:dyDescent="0.2">
      <c r="A82" s="41" t="e">
        <f>IF(#REF!="","en chèque","")</f>
        <v>#REF!</v>
      </c>
      <c r="B82" s="41">
        <v>81</v>
      </c>
      <c r="C82" s="104" t="e">
        <f>#REF!</f>
        <v>#REF!</v>
      </c>
      <c r="D82" s="272" t="e">
        <f>#REF!</f>
        <v>#REF!</v>
      </c>
      <c r="E82" s="273">
        <v>81</v>
      </c>
      <c r="F82" s="278" t="e">
        <f>versements!V88</f>
        <v>#REF!</v>
      </c>
      <c r="G82" s="47"/>
      <c r="H82" s="47"/>
      <c r="I82" s="47"/>
    </row>
    <row r="83" spans="1:9" ht="20.100000000000001" customHeight="1" x14ac:dyDescent="0.2">
      <c r="A83" s="41" t="e">
        <f>IF(#REF!="","en chèque","")</f>
        <v>#REF!</v>
      </c>
      <c r="B83" s="41">
        <v>82</v>
      </c>
      <c r="C83" s="104" t="e">
        <f>#REF!</f>
        <v>#REF!</v>
      </c>
      <c r="D83" s="48" t="e">
        <f>#REF!</f>
        <v>#REF!</v>
      </c>
      <c r="E83" s="230">
        <v>82</v>
      </c>
      <c r="F83" s="278" t="e">
        <f>versements!V89</f>
        <v>#REF!</v>
      </c>
      <c r="G83" s="47"/>
      <c r="H83" s="47"/>
      <c r="I83" s="47"/>
    </row>
    <row r="84" spans="1:9" ht="20.100000000000001" customHeight="1" x14ac:dyDescent="0.2">
      <c r="A84" s="41" t="e">
        <f>IF(#REF!="","en chèque","")</f>
        <v>#REF!</v>
      </c>
      <c r="B84" s="41">
        <v>83</v>
      </c>
      <c r="C84" s="104" t="e">
        <f>#REF!</f>
        <v>#REF!</v>
      </c>
      <c r="D84" s="272" t="e">
        <f>#REF!</f>
        <v>#REF!</v>
      </c>
      <c r="E84" s="273">
        <v>83</v>
      </c>
      <c r="F84" s="278" t="e">
        <f>versements!V90</f>
        <v>#REF!</v>
      </c>
      <c r="G84" s="47"/>
      <c r="H84" s="47"/>
      <c r="I84" s="47"/>
    </row>
    <row r="85" spans="1:9" ht="20.100000000000001" customHeight="1" x14ac:dyDescent="0.2">
      <c r="A85" s="41" t="e">
        <f>IF(#REF!="","en chèque","")</f>
        <v>#REF!</v>
      </c>
      <c r="B85" s="41">
        <v>84</v>
      </c>
      <c r="C85" s="104" t="e">
        <f>#REF!</f>
        <v>#REF!</v>
      </c>
      <c r="D85" s="48" t="e">
        <f>#REF!</f>
        <v>#REF!</v>
      </c>
      <c r="E85" s="230">
        <v>84</v>
      </c>
      <c r="F85" s="278" t="e">
        <f>versements!V91</f>
        <v>#REF!</v>
      </c>
      <c r="G85" s="47"/>
      <c r="H85" s="47"/>
      <c r="I85" s="47"/>
    </row>
    <row r="86" spans="1:9" ht="20.100000000000001" customHeight="1" x14ac:dyDescent="0.2">
      <c r="A86" s="41" t="e">
        <f>IF(#REF!="","en chèque","")</f>
        <v>#REF!</v>
      </c>
      <c r="B86" s="41">
        <v>85</v>
      </c>
      <c r="C86" s="104" t="e">
        <f>#REF!</f>
        <v>#REF!</v>
      </c>
      <c r="D86" s="272" t="e">
        <f>#REF!</f>
        <v>#REF!</v>
      </c>
      <c r="E86" s="273">
        <v>85</v>
      </c>
      <c r="F86" s="278" t="e">
        <f>versements!V92</f>
        <v>#REF!</v>
      </c>
      <c r="G86" s="47"/>
      <c r="H86" s="47"/>
      <c r="I86" s="47"/>
    </row>
    <row r="87" spans="1:9" ht="20.100000000000001" customHeight="1" x14ac:dyDescent="0.2">
      <c r="A87" s="41" t="e">
        <f>IF(#REF!="","en chèque","")</f>
        <v>#REF!</v>
      </c>
      <c r="B87" s="41">
        <v>86</v>
      </c>
      <c r="C87" s="104" t="e">
        <f>#REF!</f>
        <v>#REF!</v>
      </c>
      <c r="D87" s="48" t="e">
        <f>#REF!</f>
        <v>#REF!</v>
      </c>
      <c r="E87" s="230">
        <v>86</v>
      </c>
      <c r="F87" s="278" t="e">
        <f>versements!V93</f>
        <v>#REF!</v>
      </c>
      <c r="G87" s="47"/>
      <c r="H87" s="47"/>
      <c r="I87" s="47"/>
    </row>
    <row r="88" spans="1:9" ht="20.100000000000001" customHeight="1" x14ac:dyDescent="0.2">
      <c r="A88" s="41" t="e">
        <f>IF(#REF!="","en chèque","")</f>
        <v>#REF!</v>
      </c>
      <c r="B88" s="41">
        <v>87</v>
      </c>
      <c r="C88" s="104" t="e">
        <f>#REF!</f>
        <v>#REF!</v>
      </c>
      <c r="D88" s="272" t="e">
        <f>#REF!</f>
        <v>#REF!</v>
      </c>
      <c r="E88" s="273">
        <v>87</v>
      </c>
      <c r="F88" s="278" t="e">
        <f>versements!V94</f>
        <v>#REF!</v>
      </c>
      <c r="G88" s="47"/>
      <c r="H88" s="47"/>
      <c r="I88" s="47"/>
    </row>
    <row r="89" spans="1:9" ht="20.100000000000001" customHeight="1" x14ac:dyDescent="0.2">
      <c r="A89" s="41" t="e">
        <f>IF(#REF!="","en chèque","")</f>
        <v>#REF!</v>
      </c>
      <c r="B89" s="41">
        <v>88</v>
      </c>
      <c r="C89" s="104" t="e">
        <f>#REF!</f>
        <v>#REF!</v>
      </c>
      <c r="D89" s="48" t="e">
        <f>#REF!</f>
        <v>#REF!</v>
      </c>
      <c r="E89" s="230">
        <v>88</v>
      </c>
      <c r="F89" s="278" t="e">
        <f>versements!V95</f>
        <v>#REF!</v>
      </c>
      <c r="G89" s="47"/>
      <c r="H89" s="47"/>
      <c r="I89" s="47"/>
    </row>
    <row r="90" spans="1:9" ht="20.100000000000001" customHeight="1" x14ac:dyDescent="0.2">
      <c r="A90" s="41" t="e">
        <f>IF(#REF!="","en chèque","")</f>
        <v>#REF!</v>
      </c>
      <c r="B90" s="41">
        <v>89</v>
      </c>
      <c r="C90" s="104" t="e">
        <f>#REF!</f>
        <v>#REF!</v>
      </c>
      <c r="D90" s="272" t="e">
        <f>#REF!</f>
        <v>#REF!</v>
      </c>
      <c r="E90" s="273">
        <v>89</v>
      </c>
      <c r="F90" s="278" t="e">
        <f>versements!V96</f>
        <v>#REF!</v>
      </c>
      <c r="G90" s="47"/>
      <c r="H90" s="47"/>
      <c r="I90" s="47"/>
    </row>
    <row r="91" spans="1:9" ht="20.100000000000001" customHeight="1" x14ac:dyDescent="0.2">
      <c r="A91" s="41" t="e">
        <f>IF(#REF!="","en chèque","")</f>
        <v>#REF!</v>
      </c>
      <c r="B91" s="41">
        <v>90</v>
      </c>
      <c r="C91" s="104" t="e">
        <f>#REF!</f>
        <v>#REF!</v>
      </c>
      <c r="D91" s="48" t="e">
        <f>#REF!</f>
        <v>#REF!</v>
      </c>
      <c r="E91" s="230">
        <v>90</v>
      </c>
      <c r="F91" s="278" t="e">
        <f>versements!V97</f>
        <v>#REF!</v>
      </c>
      <c r="G91" s="47"/>
      <c r="H91" s="47"/>
      <c r="I91" s="47"/>
    </row>
    <row r="92" spans="1:9" ht="20.100000000000001" customHeight="1" x14ac:dyDescent="0.2">
      <c r="A92" s="41" t="e">
        <f>IF(#REF!="","en chèque","")</f>
        <v>#REF!</v>
      </c>
      <c r="B92" s="41">
        <v>91</v>
      </c>
      <c r="C92" s="104" t="e">
        <f>#REF!</f>
        <v>#REF!</v>
      </c>
      <c r="D92" s="272" t="e">
        <f>#REF!</f>
        <v>#REF!</v>
      </c>
      <c r="E92" s="273">
        <v>91</v>
      </c>
      <c r="F92" s="278" t="e">
        <f>versements!V98</f>
        <v>#REF!</v>
      </c>
      <c r="G92" s="47"/>
      <c r="H92" s="47"/>
      <c r="I92" s="47"/>
    </row>
    <row r="93" spans="1:9" ht="20.100000000000001" customHeight="1" x14ac:dyDescent="0.2">
      <c r="A93" s="41" t="e">
        <f>IF(#REF!="","en chèque","")</f>
        <v>#REF!</v>
      </c>
      <c r="B93" s="41">
        <v>92</v>
      </c>
      <c r="C93" s="104" t="e">
        <f>#REF!</f>
        <v>#REF!</v>
      </c>
      <c r="D93" s="48" t="e">
        <f>#REF!</f>
        <v>#REF!</v>
      </c>
      <c r="E93" s="230">
        <v>92</v>
      </c>
      <c r="F93" s="278" t="e">
        <f>versements!V99</f>
        <v>#REF!</v>
      </c>
      <c r="G93" s="47"/>
      <c r="H93" s="47"/>
      <c r="I93" s="47"/>
    </row>
    <row r="94" spans="1:9" ht="20.100000000000001" customHeight="1" x14ac:dyDescent="0.2">
      <c r="A94" s="41" t="e">
        <f>IF(#REF!="","en chèque","")</f>
        <v>#REF!</v>
      </c>
      <c r="B94" s="41">
        <v>93</v>
      </c>
      <c r="C94" s="104" t="e">
        <f>#REF!</f>
        <v>#REF!</v>
      </c>
      <c r="D94" s="272" t="e">
        <f>#REF!</f>
        <v>#REF!</v>
      </c>
      <c r="E94" s="273">
        <v>93</v>
      </c>
      <c r="F94" s="278" t="e">
        <f>versements!V100</f>
        <v>#REF!</v>
      </c>
      <c r="G94" s="47"/>
      <c r="H94" s="47"/>
      <c r="I94" s="47"/>
    </row>
    <row r="95" spans="1:9" ht="20.100000000000001" customHeight="1" x14ac:dyDescent="0.2">
      <c r="A95" s="41" t="e">
        <f>IF(#REF!="","en chèque","")</f>
        <v>#REF!</v>
      </c>
      <c r="B95" s="41">
        <v>94</v>
      </c>
      <c r="C95" s="104" t="e">
        <f>#REF!</f>
        <v>#REF!</v>
      </c>
      <c r="D95" s="48" t="e">
        <f>#REF!</f>
        <v>#REF!</v>
      </c>
      <c r="E95" s="230">
        <v>94</v>
      </c>
      <c r="F95" s="278" t="e">
        <f>versements!V101</f>
        <v>#REF!</v>
      </c>
      <c r="G95" s="47"/>
      <c r="H95" s="47"/>
      <c r="I95" s="47"/>
    </row>
    <row r="96" spans="1:9" ht="20.100000000000001" customHeight="1" x14ac:dyDescent="0.2">
      <c r="A96" s="41" t="e">
        <f>IF(#REF!="","en chèque","")</f>
        <v>#REF!</v>
      </c>
      <c r="B96" s="41">
        <v>95</v>
      </c>
      <c r="C96" s="104" t="e">
        <f>#REF!</f>
        <v>#REF!</v>
      </c>
      <c r="D96" s="272" t="e">
        <f>#REF!</f>
        <v>#REF!</v>
      </c>
      <c r="E96" s="273">
        <v>95</v>
      </c>
      <c r="F96" s="278" t="e">
        <f>versements!V102</f>
        <v>#REF!</v>
      </c>
      <c r="G96" s="47"/>
      <c r="H96" s="47"/>
      <c r="I96" s="47"/>
    </row>
    <row r="97" spans="1:9" ht="20.100000000000001" customHeight="1" x14ac:dyDescent="0.2">
      <c r="A97" s="41" t="e">
        <f>IF(#REF!="","en chèque","")</f>
        <v>#REF!</v>
      </c>
      <c r="B97" s="41">
        <v>96</v>
      </c>
      <c r="C97" s="104" t="e">
        <f>#REF!</f>
        <v>#REF!</v>
      </c>
      <c r="D97" s="48" t="e">
        <f>#REF!</f>
        <v>#REF!</v>
      </c>
      <c r="E97" s="230">
        <v>96</v>
      </c>
      <c r="F97" s="278" t="e">
        <f>versements!V103</f>
        <v>#REF!</v>
      </c>
      <c r="G97" s="47"/>
      <c r="H97" s="47"/>
      <c r="I97" s="47"/>
    </row>
    <row r="98" spans="1:9" ht="20.100000000000001" customHeight="1" x14ac:dyDescent="0.2">
      <c r="A98" s="41" t="e">
        <f>IF(#REF!="","en chèque","")</f>
        <v>#REF!</v>
      </c>
      <c r="B98" s="41">
        <v>97</v>
      </c>
      <c r="C98" s="104" t="e">
        <f>#REF!</f>
        <v>#REF!</v>
      </c>
      <c r="D98" s="272" t="e">
        <f>#REF!</f>
        <v>#REF!</v>
      </c>
      <c r="E98" s="273">
        <v>97</v>
      </c>
      <c r="F98" s="278" t="e">
        <f>versements!V104</f>
        <v>#REF!</v>
      </c>
      <c r="G98" s="47"/>
      <c r="H98" s="47"/>
      <c r="I98" s="47"/>
    </row>
    <row r="99" spans="1:9" ht="20.100000000000001" customHeight="1" x14ac:dyDescent="0.2">
      <c r="A99" s="41" t="e">
        <f>IF(#REF!="","en chèque","")</f>
        <v>#REF!</v>
      </c>
      <c r="B99" s="41">
        <v>98</v>
      </c>
      <c r="C99" s="104" t="e">
        <f>#REF!</f>
        <v>#REF!</v>
      </c>
      <c r="D99" s="48" t="e">
        <f>#REF!</f>
        <v>#REF!</v>
      </c>
      <c r="E99" s="230">
        <v>98</v>
      </c>
      <c r="F99" s="278" t="e">
        <f>versements!V105</f>
        <v>#REF!</v>
      </c>
      <c r="G99" s="47"/>
      <c r="H99" s="47"/>
      <c r="I99" s="47"/>
    </row>
    <row r="100" spans="1:9" ht="20.100000000000001" customHeight="1" x14ac:dyDescent="0.2">
      <c r="A100" s="41" t="e">
        <f>IF(#REF!="","en chèque","")</f>
        <v>#REF!</v>
      </c>
      <c r="B100" s="41">
        <v>99</v>
      </c>
      <c r="C100" s="104" t="e">
        <f>#REF!</f>
        <v>#REF!</v>
      </c>
      <c r="D100" s="272" t="e">
        <f>#REF!</f>
        <v>#REF!</v>
      </c>
      <c r="E100" s="273">
        <v>99</v>
      </c>
      <c r="F100" s="278" t="e">
        <f>versements!V106</f>
        <v>#REF!</v>
      </c>
      <c r="G100" s="47"/>
      <c r="H100" s="47"/>
      <c r="I100" s="47"/>
    </row>
    <row r="101" spans="1:9" ht="20.100000000000001" customHeight="1" x14ac:dyDescent="0.2">
      <c r="A101" s="41" t="e">
        <f>IF(#REF!="","en chèque","")</f>
        <v>#REF!</v>
      </c>
      <c r="B101" s="41">
        <v>100</v>
      </c>
      <c r="C101" s="104" t="e">
        <f>#REF!</f>
        <v>#REF!</v>
      </c>
      <c r="D101" s="48" t="e">
        <f>#REF!</f>
        <v>#REF!</v>
      </c>
      <c r="E101" s="230">
        <v>100</v>
      </c>
      <c r="F101" s="278" t="e">
        <f>versements!V107</f>
        <v>#REF!</v>
      </c>
      <c r="G101" s="47"/>
      <c r="H101" s="47"/>
      <c r="I101" s="47"/>
    </row>
    <row r="102" spans="1:9" ht="20.100000000000001" customHeight="1" x14ac:dyDescent="0.2">
      <c r="A102" s="41" t="e">
        <f>IF(#REF!="","en chèque","")</f>
        <v>#REF!</v>
      </c>
      <c r="B102" s="41">
        <v>101</v>
      </c>
      <c r="C102" s="104" t="e">
        <f>#REF!</f>
        <v>#REF!</v>
      </c>
      <c r="D102" s="272" t="e">
        <f>#REF!</f>
        <v>#REF!</v>
      </c>
      <c r="E102" s="273">
        <v>101</v>
      </c>
      <c r="F102" s="278" t="e">
        <f>versements!V108</f>
        <v>#REF!</v>
      </c>
      <c r="G102" s="47"/>
      <c r="H102" s="47"/>
      <c r="I102" s="47"/>
    </row>
    <row r="103" spans="1:9" ht="20.100000000000001" customHeight="1" x14ac:dyDescent="0.2">
      <c r="A103" s="41" t="e">
        <f>IF(#REF!="","en chèque","")</f>
        <v>#REF!</v>
      </c>
      <c r="B103" s="41">
        <v>102</v>
      </c>
      <c r="C103" s="104" t="e">
        <f>#REF!</f>
        <v>#REF!</v>
      </c>
      <c r="D103" s="48" t="e">
        <f>#REF!</f>
        <v>#REF!</v>
      </c>
      <c r="E103" s="230">
        <v>102</v>
      </c>
      <c r="F103" s="278" t="e">
        <f>versements!V109</f>
        <v>#REF!</v>
      </c>
      <c r="G103" s="47"/>
      <c r="H103" s="47"/>
      <c r="I103" s="47"/>
    </row>
    <row r="104" spans="1:9" ht="20.100000000000001" customHeight="1" x14ac:dyDescent="0.2">
      <c r="A104" s="41" t="e">
        <f>IF(#REF!="","en chèque","")</f>
        <v>#REF!</v>
      </c>
      <c r="B104" s="41">
        <v>103</v>
      </c>
      <c r="C104" s="104" t="e">
        <f>#REF!</f>
        <v>#REF!</v>
      </c>
      <c r="D104" s="272" t="e">
        <f>#REF!</f>
        <v>#REF!</v>
      </c>
      <c r="E104" s="273">
        <v>103</v>
      </c>
      <c r="F104" s="278" t="e">
        <f>versements!V110</f>
        <v>#REF!</v>
      </c>
      <c r="G104" s="47"/>
      <c r="H104" s="47"/>
      <c r="I104" s="47"/>
    </row>
    <row r="105" spans="1:9" ht="20.100000000000001" customHeight="1" x14ac:dyDescent="0.2">
      <c r="A105" s="41" t="e">
        <f>IF(#REF!="","en chèque","")</f>
        <v>#REF!</v>
      </c>
      <c r="B105" s="41">
        <v>104</v>
      </c>
      <c r="C105" s="104" t="e">
        <f>#REF!</f>
        <v>#REF!</v>
      </c>
      <c r="D105" s="48" t="e">
        <f>#REF!</f>
        <v>#REF!</v>
      </c>
      <c r="E105" s="230">
        <v>104</v>
      </c>
      <c r="F105" s="278" t="e">
        <f>versements!V111</f>
        <v>#REF!</v>
      </c>
      <c r="G105" s="47"/>
      <c r="H105" s="47"/>
      <c r="I105" s="47"/>
    </row>
    <row r="106" spans="1:9" ht="20.100000000000001" customHeight="1" x14ac:dyDescent="0.2">
      <c r="A106" s="41" t="e">
        <f>IF(#REF!="","en chèque","")</f>
        <v>#REF!</v>
      </c>
      <c r="B106" s="41">
        <v>105</v>
      </c>
      <c r="C106" s="104" t="e">
        <f>#REF!</f>
        <v>#REF!</v>
      </c>
      <c r="D106" s="272" t="e">
        <f>#REF!</f>
        <v>#REF!</v>
      </c>
      <c r="E106" s="273">
        <v>105</v>
      </c>
      <c r="F106" s="278" t="e">
        <f>versements!V112</f>
        <v>#REF!</v>
      </c>
      <c r="G106" s="47"/>
      <c r="H106" s="47"/>
      <c r="I106" s="47"/>
    </row>
    <row r="107" spans="1:9" ht="20.100000000000001" customHeight="1" x14ac:dyDescent="0.2">
      <c r="A107" s="41" t="e">
        <f>IF(#REF!="","en chèque","")</f>
        <v>#REF!</v>
      </c>
      <c r="B107" s="41">
        <v>106</v>
      </c>
      <c r="C107" s="104" t="e">
        <f>#REF!</f>
        <v>#REF!</v>
      </c>
      <c r="D107" s="48" t="e">
        <f>#REF!</f>
        <v>#REF!</v>
      </c>
      <c r="E107" s="230">
        <v>106</v>
      </c>
      <c r="F107" s="278" t="e">
        <f>versements!V113</f>
        <v>#REF!</v>
      </c>
      <c r="G107" s="47"/>
      <c r="H107" s="47"/>
      <c r="I107" s="47"/>
    </row>
    <row r="108" spans="1:9" ht="20.100000000000001" customHeight="1" x14ac:dyDescent="0.2">
      <c r="A108" s="41" t="e">
        <f>IF(#REF!="","en chèque","")</f>
        <v>#REF!</v>
      </c>
      <c r="B108" s="41">
        <v>107</v>
      </c>
      <c r="C108" s="104" t="e">
        <f>#REF!</f>
        <v>#REF!</v>
      </c>
      <c r="D108" s="272" t="e">
        <f>#REF!</f>
        <v>#REF!</v>
      </c>
      <c r="E108" s="273">
        <v>107</v>
      </c>
      <c r="F108" s="278" t="e">
        <f>versements!V114</f>
        <v>#REF!</v>
      </c>
      <c r="G108" s="47"/>
      <c r="H108" s="47"/>
      <c r="I108" s="47"/>
    </row>
    <row r="109" spans="1:9" ht="20.100000000000001" customHeight="1" x14ac:dyDescent="0.2">
      <c r="A109" s="41" t="e">
        <f>IF(#REF!="","en chèque","")</f>
        <v>#REF!</v>
      </c>
      <c r="B109" s="41">
        <v>108</v>
      </c>
      <c r="C109" s="104" t="e">
        <f>#REF!</f>
        <v>#REF!</v>
      </c>
      <c r="D109" s="48" t="e">
        <f>#REF!</f>
        <v>#REF!</v>
      </c>
      <c r="E109" s="230">
        <v>108</v>
      </c>
      <c r="F109" s="278" t="e">
        <f>versements!V115</f>
        <v>#REF!</v>
      </c>
      <c r="G109" s="47"/>
      <c r="H109" s="47"/>
      <c r="I109" s="47"/>
    </row>
    <row r="110" spans="1:9" ht="20.100000000000001" customHeight="1" x14ac:dyDescent="0.2">
      <c r="A110" s="41" t="e">
        <f>IF(#REF!="","en chèque","")</f>
        <v>#REF!</v>
      </c>
      <c r="B110" s="41">
        <v>109</v>
      </c>
      <c r="C110" s="104" t="e">
        <f>#REF!</f>
        <v>#REF!</v>
      </c>
      <c r="D110" s="272" t="e">
        <f>#REF!</f>
        <v>#REF!</v>
      </c>
      <c r="E110" s="273">
        <v>109</v>
      </c>
      <c r="F110" s="278" t="e">
        <f>versements!V116</f>
        <v>#REF!</v>
      </c>
      <c r="G110" s="47"/>
      <c r="H110" s="47"/>
      <c r="I110" s="47"/>
    </row>
    <row r="111" spans="1:9" ht="20.100000000000001" customHeight="1" x14ac:dyDescent="0.2">
      <c r="A111" s="41" t="e">
        <f>IF(#REF!="","en chèque","")</f>
        <v>#REF!</v>
      </c>
      <c r="B111" s="41">
        <v>110</v>
      </c>
      <c r="C111" s="104" t="e">
        <f>#REF!</f>
        <v>#REF!</v>
      </c>
      <c r="D111" s="48" t="e">
        <f>#REF!</f>
        <v>#REF!</v>
      </c>
      <c r="E111" s="230">
        <v>110</v>
      </c>
      <c r="F111" s="278" t="e">
        <f>versements!V117</f>
        <v>#REF!</v>
      </c>
      <c r="G111" s="47"/>
      <c r="H111" s="47"/>
      <c r="I111" s="47"/>
    </row>
    <row r="112" spans="1:9" ht="20.100000000000001" customHeight="1" x14ac:dyDescent="0.2">
      <c r="A112" s="41" t="e">
        <f>IF(#REF!="","en chèque","")</f>
        <v>#REF!</v>
      </c>
      <c r="B112" s="41">
        <v>111</v>
      </c>
      <c r="C112" s="104" t="e">
        <f>#REF!</f>
        <v>#REF!</v>
      </c>
      <c r="D112" s="272" t="e">
        <f>#REF!</f>
        <v>#REF!</v>
      </c>
      <c r="E112" s="273">
        <v>111</v>
      </c>
      <c r="F112" s="278" t="e">
        <f>versements!V118</f>
        <v>#REF!</v>
      </c>
      <c r="G112" s="47"/>
      <c r="H112" s="47"/>
      <c r="I112" s="47"/>
    </row>
    <row r="113" spans="1:9" ht="20.100000000000001" customHeight="1" x14ac:dyDescent="0.2">
      <c r="A113" s="41" t="e">
        <f>IF(#REF!="","en chèque","")</f>
        <v>#REF!</v>
      </c>
      <c r="B113" s="41">
        <v>112</v>
      </c>
      <c r="C113" s="104" t="e">
        <f>#REF!</f>
        <v>#REF!</v>
      </c>
      <c r="D113" s="48" t="e">
        <f>#REF!</f>
        <v>#REF!</v>
      </c>
      <c r="E113" s="230">
        <v>112</v>
      </c>
      <c r="F113" s="278" t="e">
        <f>versements!V119</f>
        <v>#REF!</v>
      </c>
      <c r="G113" s="47"/>
      <c r="H113" s="47"/>
      <c r="I113" s="47"/>
    </row>
    <row r="114" spans="1:9" ht="20.100000000000001" customHeight="1" x14ac:dyDescent="0.2">
      <c r="A114" s="41" t="e">
        <f>IF(#REF!="","en chèque","")</f>
        <v>#REF!</v>
      </c>
      <c r="B114" s="41">
        <v>113</v>
      </c>
      <c r="C114" s="104" t="e">
        <f>#REF!</f>
        <v>#REF!</v>
      </c>
      <c r="D114" s="272" t="e">
        <f>#REF!</f>
        <v>#REF!</v>
      </c>
      <c r="E114" s="273">
        <v>113</v>
      </c>
      <c r="F114" s="278" t="e">
        <f>versements!V120</f>
        <v>#REF!</v>
      </c>
      <c r="G114" s="47"/>
      <c r="H114" s="47"/>
      <c r="I114" s="47"/>
    </row>
    <row r="115" spans="1:9" ht="20.100000000000001" customHeight="1" x14ac:dyDescent="0.2">
      <c r="A115" s="41" t="e">
        <f>IF(#REF!="","en chèque","")</f>
        <v>#REF!</v>
      </c>
      <c r="B115" s="41">
        <v>116</v>
      </c>
      <c r="C115" s="104" t="e">
        <f>#REF!</f>
        <v>#REF!</v>
      </c>
      <c r="D115" s="48" t="e">
        <f>#REF!</f>
        <v>#REF!</v>
      </c>
      <c r="E115" s="230">
        <v>114</v>
      </c>
      <c r="F115" s="278" t="e">
        <f>versements!V123</f>
        <v>#REF!</v>
      </c>
      <c r="G115" s="47"/>
      <c r="H115" s="47"/>
      <c r="I115" s="47"/>
    </row>
    <row r="116" spans="1:9" ht="20.100000000000001" customHeight="1" x14ac:dyDescent="0.2">
      <c r="A116" s="41" t="e">
        <f>IF(#REF!="","en chèque","")</f>
        <v>#REF!</v>
      </c>
      <c r="B116" s="41">
        <v>117</v>
      </c>
      <c r="C116" s="104" t="e">
        <f>#REF!</f>
        <v>#REF!</v>
      </c>
      <c r="D116" s="272" t="e">
        <f>#REF!</f>
        <v>#REF!</v>
      </c>
      <c r="E116" s="273">
        <v>115</v>
      </c>
      <c r="F116" s="278" t="e">
        <f>versements!V124</f>
        <v>#REF!</v>
      </c>
      <c r="G116" s="47"/>
      <c r="H116" s="47"/>
      <c r="I116" s="47"/>
    </row>
    <row r="117" spans="1:9" ht="20.100000000000001" customHeight="1" x14ac:dyDescent="0.2">
      <c r="A117" s="41" t="e">
        <f>IF(#REF!="","en chèque","")</f>
        <v>#REF!</v>
      </c>
      <c r="B117" s="41">
        <v>118</v>
      </c>
      <c r="C117" s="104" t="e">
        <f>#REF!</f>
        <v>#REF!</v>
      </c>
      <c r="D117" s="48" t="e">
        <f>#REF!</f>
        <v>#REF!</v>
      </c>
      <c r="E117" s="230">
        <v>116</v>
      </c>
      <c r="F117" s="278" t="e">
        <f>versements!V125</f>
        <v>#REF!</v>
      </c>
      <c r="G117" s="47"/>
      <c r="H117" s="47"/>
      <c r="I117" s="47"/>
    </row>
    <row r="118" spans="1:9" ht="20.100000000000001" customHeight="1" x14ac:dyDescent="0.2">
      <c r="A118" s="41" t="e">
        <f>IF(#REF!="","en chèque","")</f>
        <v>#REF!</v>
      </c>
      <c r="B118" s="41">
        <v>119</v>
      </c>
      <c r="C118" s="104" t="e">
        <f>#REF!</f>
        <v>#REF!</v>
      </c>
      <c r="D118" s="272" t="e">
        <f>#REF!</f>
        <v>#REF!</v>
      </c>
      <c r="E118" s="273">
        <v>117</v>
      </c>
      <c r="F118" s="278" t="e">
        <f>versements!V126</f>
        <v>#REF!</v>
      </c>
      <c r="G118" s="47"/>
      <c r="H118" s="47"/>
      <c r="I118" s="47"/>
    </row>
    <row r="119" spans="1:9" ht="20.100000000000001" customHeight="1" x14ac:dyDescent="0.2">
      <c r="A119" s="41" t="e">
        <f>IF(#REF!="","en chèque","")</f>
        <v>#REF!</v>
      </c>
      <c r="B119" s="41">
        <v>120</v>
      </c>
      <c r="C119" s="104" t="e">
        <f>#REF!</f>
        <v>#REF!</v>
      </c>
      <c r="D119" s="48" t="e">
        <f>#REF!</f>
        <v>#REF!</v>
      </c>
      <c r="E119" s="230">
        <v>118</v>
      </c>
      <c r="F119" s="278" t="e">
        <f>versements!V127</f>
        <v>#REF!</v>
      </c>
      <c r="G119" s="47"/>
      <c r="H119" s="47"/>
      <c r="I119" s="47"/>
    </row>
    <row r="120" spans="1:9" ht="20.100000000000001" customHeight="1" x14ac:dyDescent="0.2">
      <c r="A120" s="41" t="e">
        <f>IF(#REF!="","en chèque","")</f>
        <v>#REF!</v>
      </c>
      <c r="B120" s="41">
        <v>121</v>
      </c>
      <c r="C120" s="104" t="e">
        <f>#REF!</f>
        <v>#REF!</v>
      </c>
      <c r="D120" s="272" t="e">
        <f>#REF!</f>
        <v>#REF!</v>
      </c>
      <c r="E120" s="273">
        <v>119</v>
      </c>
      <c r="F120" s="278" t="e">
        <f>versements!V128</f>
        <v>#REF!</v>
      </c>
      <c r="G120" s="47"/>
      <c r="H120" s="47"/>
      <c r="I120" s="47"/>
    </row>
    <row r="121" spans="1:9" ht="20.100000000000001" customHeight="1" x14ac:dyDescent="0.2">
      <c r="A121" s="41" t="e">
        <f>IF(#REF!="","en chèque","")</f>
        <v>#REF!</v>
      </c>
      <c r="B121" s="41">
        <v>122</v>
      </c>
      <c r="C121" s="104" t="e">
        <f>#REF!</f>
        <v>#REF!</v>
      </c>
      <c r="D121" s="48" t="e">
        <f>#REF!</f>
        <v>#REF!</v>
      </c>
      <c r="E121" s="230">
        <v>120</v>
      </c>
      <c r="F121" s="278" t="e">
        <f>versements!V129</f>
        <v>#REF!</v>
      </c>
      <c r="G121" s="47"/>
      <c r="H121" s="47"/>
      <c r="I121" s="47"/>
    </row>
    <row r="122" spans="1:9" ht="20.100000000000001" customHeight="1" x14ac:dyDescent="0.2">
      <c r="A122" s="41" t="e">
        <f>IF(#REF!="","en chèque","")</f>
        <v>#REF!</v>
      </c>
      <c r="B122" s="41">
        <v>127</v>
      </c>
      <c r="C122" s="104" t="e">
        <f>#REF!</f>
        <v>#REF!</v>
      </c>
      <c r="D122" s="272" t="e">
        <f>#REF!</f>
        <v>#REF!</v>
      </c>
      <c r="E122" s="273">
        <v>121</v>
      </c>
      <c r="F122" s="278" t="e">
        <f>versements!V134</f>
        <v>#REF!</v>
      </c>
      <c r="G122" s="47"/>
      <c r="H122" s="47"/>
      <c r="I122" s="47"/>
    </row>
    <row r="123" spans="1:9" ht="20.100000000000001" customHeight="1" x14ac:dyDescent="0.2">
      <c r="A123" s="41" t="e">
        <f>IF(#REF!="","en chèque","")</f>
        <v>#REF!</v>
      </c>
      <c r="B123" s="41">
        <v>128</v>
      </c>
      <c r="C123" s="104" t="e">
        <f>#REF!</f>
        <v>#REF!</v>
      </c>
      <c r="D123" s="48" t="e">
        <f>#REF!</f>
        <v>#REF!</v>
      </c>
      <c r="E123" s="230">
        <v>122</v>
      </c>
      <c r="F123" s="278" t="e">
        <f>versements!V135</f>
        <v>#REF!</v>
      </c>
      <c r="G123" s="47"/>
      <c r="H123" s="47"/>
      <c r="I123" s="47"/>
    </row>
    <row r="124" spans="1:9" ht="20.100000000000001" customHeight="1" x14ac:dyDescent="0.2">
      <c r="A124" s="41" t="e">
        <f>IF(#REF!="","en chèque","")</f>
        <v>#REF!</v>
      </c>
      <c r="B124" s="41">
        <v>129</v>
      </c>
      <c r="C124" s="104" t="e">
        <f>#REF!</f>
        <v>#REF!</v>
      </c>
      <c r="D124" s="272" t="e">
        <f>#REF!</f>
        <v>#REF!</v>
      </c>
      <c r="E124" s="273">
        <v>123</v>
      </c>
      <c r="F124" s="278" t="e">
        <f>versements!V136</f>
        <v>#REF!</v>
      </c>
      <c r="G124" s="47"/>
      <c r="H124" s="47"/>
      <c r="I124" s="47"/>
    </row>
    <row r="125" spans="1:9" ht="20.100000000000001" customHeight="1" x14ac:dyDescent="0.2">
      <c r="A125" s="41" t="e">
        <f>IF(#REF!="","en chèque","")</f>
        <v>#REF!</v>
      </c>
      <c r="B125" s="41">
        <v>130</v>
      </c>
      <c r="C125" s="104" t="e">
        <f>#REF!</f>
        <v>#REF!</v>
      </c>
      <c r="D125" s="48" t="e">
        <f>#REF!</f>
        <v>#REF!</v>
      </c>
      <c r="E125" s="230">
        <v>124</v>
      </c>
      <c r="F125" s="278" t="e">
        <f>versements!V137</f>
        <v>#REF!</v>
      </c>
      <c r="G125" s="47"/>
      <c r="H125" s="47"/>
      <c r="I125" s="47"/>
    </row>
    <row r="126" spans="1:9" ht="20.100000000000001" customHeight="1" x14ac:dyDescent="0.2">
      <c r="A126" s="41" t="e">
        <f>IF(#REF!="","en chèque","")</f>
        <v>#REF!</v>
      </c>
      <c r="B126" s="41">
        <v>131</v>
      </c>
      <c r="C126" s="104" t="e">
        <f>#REF!</f>
        <v>#REF!</v>
      </c>
      <c r="D126" s="272" t="e">
        <f>#REF!</f>
        <v>#REF!</v>
      </c>
      <c r="E126" s="273">
        <v>125</v>
      </c>
      <c r="F126" s="278" t="e">
        <f>versements!V138</f>
        <v>#REF!</v>
      </c>
      <c r="G126" s="47"/>
      <c r="H126" s="47"/>
      <c r="I126" s="47"/>
    </row>
    <row r="127" spans="1:9" ht="20.100000000000001" customHeight="1" x14ac:dyDescent="0.2">
      <c r="A127" s="41" t="e">
        <f>IF(#REF!="","en chèque","")</f>
        <v>#REF!</v>
      </c>
      <c r="B127" s="41">
        <v>132</v>
      </c>
      <c r="C127" s="104" t="e">
        <f>#REF!</f>
        <v>#REF!</v>
      </c>
      <c r="D127" s="48" t="e">
        <f>#REF!</f>
        <v>#REF!</v>
      </c>
      <c r="E127" s="230">
        <v>126</v>
      </c>
      <c r="F127" s="278" t="e">
        <f>versements!V139</f>
        <v>#REF!</v>
      </c>
      <c r="G127" s="47"/>
      <c r="H127" s="47"/>
      <c r="I127" s="47"/>
    </row>
    <row r="128" spans="1:9" ht="20.100000000000001" customHeight="1" x14ac:dyDescent="0.2">
      <c r="A128" s="41" t="e">
        <f>IF(#REF!="","en chèque","")</f>
        <v>#REF!</v>
      </c>
      <c r="B128" s="41">
        <v>133</v>
      </c>
      <c r="C128" s="104" t="e">
        <f>#REF!</f>
        <v>#REF!</v>
      </c>
      <c r="D128" s="272" t="e">
        <f>#REF!</f>
        <v>#REF!</v>
      </c>
      <c r="E128" s="273">
        <v>127</v>
      </c>
      <c r="F128" s="278" t="e">
        <f>versements!V140</f>
        <v>#REF!</v>
      </c>
      <c r="G128" s="47"/>
      <c r="H128" s="47"/>
      <c r="I128" s="47"/>
    </row>
    <row r="129" spans="1:9" ht="20.100000000000001" customHeight="1" x14ac:dyDescent="0.2">
      <c r="A129" s="41" t="e">
        <f>IF(#REF!="","en chèque","")</f>
        <v>#REF!</v>
      </c>
      <c r="B129" s="41">
        <v>134</v>
      </c>
      <c r="C129" s="104" t="e">
        <f>#REF!</f>
        <v>#REF!</v>
      </c>
      <c r="D129" s="48" t="e">
        <f>#REF!</f>
        <v>#REF!</v>
      </c>
      <c r="E129" s="230">
        <v>128</v>
      </c>
      <c r="F129" s="278" t="e">
        <f>versements!V141</f>
        <v>#REF!</v>
      </c>
      <c r="G129" s="47"/>
      <c r="H129" s="47"/>
      <c r="I129" s="47"/>
    </row>
    <row r="130" spans="1:9" ht="20.100000000000001" customHeight="1" x14ac:dyDescent="0.2">
      <c r="A130" s="41" t="e">
        <f>IF(#REF!="","en chèque","")</f>
        <v>#REF!</v>
      </c>
      <c r="B130" s="41">
        <v>135</v>
      </c>
      <c r="C130" s="104" t="e">
        <f>#REF!</f>
        <v>#REF!</v>
      </c>
      <c r="D130" s="272" t="e">
        <f>#REF!</f>
        <v>#REF!</v>
      </c>
      <c r="E130" s="273">
        <v>129</v>
      </c>
      <c r="F130" s="278" t="e">
        <f>versements!V142</f>
        <v>#REF!</v>
      </c>
      <c r="G130" s="47"/>
      <c r="H130" s="47"/>
      <c r="I130" s="47"/>
    </row>
    <row r="131" spans="1:9" ht="20.100000000000001" customHeight="1" x14ac:dyDescent="0.2">
      <c r="A131" s="41" t="e">
        <f>IF(#REF!="","en chèque","")</f>
        <v>#REF!</v>
      </c>
      <c r="B131" s="41">
        <v>136</v>
      </c>
      <c r="C131" s="104" t="e">
        <f>#REF!</f>
        <v>#REF!</v>
      </c>
      <c r="D131" s="48" t="e">
        <f>#REF!</f>
        <v>#REF!</v>
      </c>
      <c r="E131" s="230">
        <v>130</v>
      </c>
      <c r="F131" s="278" t="e">
        <f>versements!V143</f>
        <v>#REF!</v>
      </c>
      <c r="G131" s="47"/>
      <c r="H131" s="47"/>
      <c r="I131" s="47"/>
    </row>
    <row r="132" spans="1:9" ht="20.100000000000001" customHeight="1" x14ac:dyDescent="0.2">
      <c r="A132" s="41" t="e">
        <f>IF(#REF!="","en chèque","")</f>
        <v>#REF!</v>
      </c>
      <c r="B132" s="41">
        <v>137</v>
      </c>
      <c r="C132" s="104" t="e">
        <f>#REF!</f>
        <v>#REF!</v>
      </c>
      <c r="D132" s="272" t="e">
        <f>#REF!</f>
        <v>#REF!</v>
      </c>
      <c r="E132" s="273">
        <v>131</v>
      </c>
      <c r="F132" s="278" t="e">
        <f>versements!V144</f>
        <v>#REF!</v>
      </c>
      <c r="G132" s="47"/>
      <c r="H132" s="47"/>
      <c r="I132" s="47"/>
    </row>
    <row r="133" spans="1:9" ht="20.100000000000001" customHeight="1" x14ac:dyDescent="0.2">
      <c r="A133" s="41" t="e">
        <f>IF(#REF!="","en chèque","")</f>
        <v>#REF!</v>
      </c>
      <c r="B133" s="41">
        <v>138</v>
      </c>
      <c r="C133" s="104" t="e">
        <f>#REF!</f>
        <v>#REF!</v>
      </c>
      <c r="D133" s="48" t="e">
        <f>#REF!</f>
        <v>#REF!</v>
      </c>
      <c r="E133" s="230">
        <v>132</v>
      </c>
      <c r="F133" s="278" t="e">
        <f>versements!V145</f>
        <v>#REF!</v>
      </c>
      <c r="G133" s="47"/>
      <c r="H133" s="47"/>
      <c r="I133" s="47"/>
    </row>
    <row r="134" spans="1:9" ht="20.100000000000001" customHeight="1" x14ac:dyDescent="0.2">
      <c r="A134" s="41" t="e">
        <f>IF(#REF!="","en chèque","")</f>
        <v>#REF!</v>
      </c>
      <c r="B134" s="41">
        <v>139</v>
      </c>
      <c r="C134" s="104" t="e">
        <f>#REF!</f>
        <v>#REF!</v>
      </c>
      <c r="D134" s="272" t="e">
        <f>#REF!</f>
        <v>#REF!</v>
      </c>
      <c r="E134" s="273">
        <v>133</v>
      </c>
      <c r="F134" s="278" t="e">
        <f>versements!V146</f>
        <v>#REF!</v>
      </c>
      <c r="G134" s="47"/>
      <c r="H134" s="47"/>
      <c r="I134" s="47"/>
    </row>
    <row r="135" spans="1:9" ht="20.100000000000001" customHeight="1" x14ac:dyDescent="0.2">
      <c r="A135" s="41" t="e">
        <f>IF(#REF!="","en chèque","")</f>
        <v>#REF!</v>
      </c>
      <c r="B135" s="41">
        <v>140</v>
      </c>
      <c r="C135" s="104" t="e">
        <f>#REF!</f>
        <v>#REF!</v>
      </c>
      <c r="D135" s="48" t="e">
        <f>#REF!</f>
        <v>#REF!</v>
      </c>
      <c r="E135" s="230">
        <v>134</v>
      </c>
      <c r="F135" s="278" t="e">
        <f>versements!V147</f>
        <v>#REF!</v>
      </c>
      <c r="G135" s="47"/>
      <c r="H135" s="47"/>
      <c r="I135" s="47"/>
    </row>
    <row r="136" spans="1:9" ht="20.100000000000001" customHeight="1" x14ac:dyDescent="0.2">
      <c r="A136" s="41" t="e">
        <f>IF(#REF!="","en chèque","")</f>
        <v>#REF!</v>
      </c>
      <c r="B136" s="41">
        <v>141</v>
      </c>
      <c r="C136" s="104" t="e">
        <f>#REF!</f>
        <v>#REF!</v>
      </c>
      <c r="D136" s="272" t="e">
        <f>#REF!</f>
        <v>#REF!</v>
      </c>
      <c r="E136" s="273">
        <v>135</v>
      </c>
      <c r="F136" s="278" t="e">
        <f>versements!V148</f>
        <v>#REF!</v>
      </c>
      <c r="G136" s="47"/>
      <c r="H136" s="47"/>
      <c r="I136" s="47"/>
    </row>
    <row r="137" spans="1:9" ht="20.100000000000001" customHeight="1" x14ac:dyDescent="0.2">
      <c r="A137" s="41" t="e">
        <f>IF(#REF!="","en chèque","")</f>
        <v>#REF!</v>
      </c>
      <c r="B137" s="41">
        <v>142</v>
      </c>
      <c r="C137" s="104" t="e">
        <f>#REF!</f>
        <v>#REF!</v>
      </c>
      <c r="D137" s="48" t="e">
        <f>#REF!</f>
        <v>#REF!</v>
      </c>
      <c r="E137" s="230">
        <v>136</v>
      </c>
      <c r="F137" s="278" t="e">
        <f>versements!V149</f>
        <v>#REF!</v>
      </c>
      <c r="G137" s="47"/>
      <c r="H137" s="47"/>
      <c r="I137" s="47"/>
    </row>
    <row r="138" spans="1:9" ht="20.100000000000001" customHeight="1" x14ac:dyDescent="0.2">
      <c r="A138" s="41" t="e">
        <f>IF(#REF!="","en chèque","")</f>
        <v>#REF!</v>
      </c>
      <c r="B138" s="41">
        <v>143</v>
      </c>
      <c r="C138" s="104" t="e">
        <f>#REF!</f>
        <v>#REF!</v>
      </c>
      <c r="D138" s="272" t="e">
        <f>#REF!</f>
        <v>#REF!</v>
      </c>
      <c r="E138" s="273">
        <v>137</v>
      </c>
      <c r="F138" s="278" t="e">
        <f>versements!V150</f>
        <v>#REF!</v>
      </c>
      <c r="G138" s="47"/>
      <c r="H138" s="47"/>
      <c r="I138" s="47"/>
    </row>
    <row r="139" spans="1:9" ht="20.100000000000001" customHeight="1" x14ac:dyDescent="0.2">
      <c r="A139" s="41" t="e">
        <f>IF(#REF!="","en chèque","")</f>
        <v>#REF!</v>
      </c>
      <c r="B139" s="41">
        <v>144</v>
      </c>
      <c r="C139" s="104" t="e">
        <f>#REF!</f>
        <v>#REF!</v>
      </c>
      <c r="D139" s="48" t="e">
        <f>#REF!</f>
        <v>#REF!</v>
      </c>
      <c r="E139" s="230">
        <v>138</v>
      </c>
      <c r="F139" s="278" t="e">
        <f>versements!V151</f>
        <v>#REF!</v>
      </c>
      <c r="G139" s="47"/>
      <c r="H139" s="47"/>
      <c r="I139" s="47"/>
    </row>
    <row r="140" spans="1:9" ht="20.100000000000001" customHeight="1" x14ac:dyDescent="0.2">
      <c r="A140" s="41" t="e">
        <f>IF(#REF!="","en chèque","")</f>
        <v>#REF!</v>
      </c>
      <c r="B140" s="41">
        <v>145</v>
      </c>
      <c r="C140" s="104" t="e">
        <f>#REF!</f>
        <v>#REF!</v>
      </c>
      <c r="D140" s="272" t="e">
        <f>#REF!</f>
        <v>#REF!</v>
      </c>
      <c r="E140" s="273">
        <v>139</v>
      </c>
      <c r="F140" s="278" t="e">
        <f>versements!V152</f>
        <v>#REF!</v>
      </c>
      <c r="G140" s="47"/>
      <c r="H140" s="47"/>
      <c r="I140" s="47"/>
    </row>
    <row r="141" spans="1:9" ht="20.100000000000001" customHeight="1" x14ac:dyDescent="0.2">
      <c r="A141" s="41" t="e">
        <f>IF(#REF!="","en chèque","")</f>
        <v>#REF!</v>
      </c>
      <c r="B141" s="41">
        <v>146</v>
      </c>
      <c r="C141" s="104" t="e">
        <f>#REF!</f>
        <v>#REF!</v>
      </c>
      <c r="D141" s="48" t="e">
        <f>#REF!</f>
        <v>#REF!</v>
      </c>
      <c r="E141" s="230">
        <v>140</v>
      </c>
      <c r="F141" s="278" t="e">
        <f>versements!V153</f>
        <v>#REF!</v>
      </c>
      <c r="G141" s="47"/>
      <c r="H141" s="47"/>
      <c r="I141" s="47"/>
    </row>
    <row r="142" spans="1:9" ht="20.100000000000001" customHeight="1" x14ac:dyDescent="0.2">
      <c r="A142" s="41" t="e">
        <f>IF(#REF!="","en chèque","")</f>
        <v>#REF!</v>
      </c>
      <c r="B142" s="41">
        <v>147</v>
      </c>
      <c r="C142" s="104" t="e">
        <f>#REF!</f>
        <v>#REF!</v>
      </c>
      <c r="D142" s="272" t="e">
        <f>#REF!</f>
        <v>#REF!</v>
      </c>
      <c r="E142" s="273">
        <v>141</v>
      </c>
      <c r="F142" s="278" t="e">
        <f>versements!V154</f>
        <v>#REF!</v>
      </c>
      <c r="G142" s="47"/>
      <c r="H142" s="47"/>
      <c r="I142" s="47"/>
    </row>
    <row r="143" spans="1:9" ht="20.100000000000001" customHeight="1" x14ac:dyDescent="0.2">
      <c r="A143" s="41" t="e">
        <f>IF(#REF!="","en chèque","")</f>
        <v>#REF!</v>
      </c>
      <c r="B143" s="41">
        <v>148</v>
      </c>
      <c r="C143" s="104" t="e">
        <f>#REF!</f>
        <v>#REF!</v>
      </c>
      <c r="D143" s="48" t="e">
        <f>#REF!</f>
        <v>#REF!</v>
      </c>
      <c r="E143" s="230">
        <v>142</v>
      </c>
      <c r="F143" s="278" t="e">
        <f>versements!V155</f>
        <v>#REF!</v>
      </c>
      <c r="G143" s="47"/>
      <c r="H143" s="47"/>
      <c r="I143" s="47"/>
    </row>
    <row r="144" spans="1:9" ht="20.100000000000001" customHeight="1" x14ac:dyDescent="0.2">
      <c r="A144" s="41" t="e">
        <f>IF(#REF!="","en chèque","")</f>
        <v>#REF!</v>
      </c>
      <c r="B144" s="41">
        <v>149</v>
      </c>
      <c r="C144" s="104" t="e">
        <f>#REF!</f>
        <v>#REF!</v>
      </c>
      <c r="D144" s="272" t="e">
        <f>#REF!</f>
        <v>#REF!</v>
      </c>
      <c r="E144" s="273">
        <v>143</v>
      </c>
      <c r="F144" s="278" t="e">
        <f>versements!V156</f>
        <v>#REF!</v>
      </c>
      <c r="G144" s="47"/>
      <c r="H144" s="47"/>
      <c r="I144" s="47"/>
    </row>
    <row r="145" spans="1:9" ht="20.100000000000001" customHeight="1" x14ac:dyDescent="0.2">
      <c r="A145" s="41" t="e">
        <f>IF(#REF!="","en chèque","")</f>
        <v>#REF!</v>
      </c>
      <c r="B145" s="41">
        <v>150</v>
      </c>
      <c r="C145" s="104" t="e">
        <f>#REF!</f>
        <v>#REF!</v>
      </c>
      <c r="D145" s="48" t="e">
        <f>#REF!</f>
        <v>#REF!</v>
      </c>
      <c r="E145" s="230">
        <v>144</v>
      </c>
      <c r="F145" s="278" t="e">
        <f>versements!V157</f>
        <v>#REF!</v>
      </c>
      <c r="G145" s="47"/>
      <c r="H145" s="47"/>
      <c r="I145" s="47"/>
    </row>
    <row r="146" spans="1:9" ht="20.100000000000001" customHeight="1" x14ac:dyDescent="0.2">
      <c r="A146" s="41" t="e">
        <f>IF(#REF!="","en chèque","")</f>
        <v>#REF!</v>
      </c>
      <c r="B146" s="41">
        <v>151</v>
      </c>
      <c r="C146" s="104" t="e">
        <f>#REF!</f>
        <v>#REF!</v>
      </c>
      <c r="D146" s="272" t="e">
        <f>#REF!</f>
        <v>#REF!</v>
      </c>
      <c r="E146" s="273">
        <v>145</v>
      </c>
      <c r="F146" s="278" t="e">
        <f>versements!V158</f>
        <v>#REF!</v>
      </c>
      <c r="G146" s="47"/>
      <c r="H146" s="47"/>
      <c r="I146" s="47"/>
    </row>
    <row r="147" spans="1:9" ht="20.100000000000001" customHeight="1" x14ac:dyDescent="0.2">
      <c r="A147" s="41" t="e">
        <f>IF(#REF!="","en chèque","")</f>
        <v>#REF!</v>
      </c>
      <c r="B147" s="41">
        <v>152</v>
      </c>
      <c r="C147" s="104" t="e">
        <f>#REF!</f>
        <v>#REF!</v>
      </c>
      <c r="D147" s="48" t="e">
        <f>#REF!</f>
        <v>#REF!</v>
      </c>
      <c r="E147" s="230">
        <v>146</v>
      </c>
      <c r="F147" s="278" t="e">
        <f>versements!V159</f>
        <v>#REF!</v>
      </c>
      <c r="G147" s="47"/>
      <c r="H147" s="47"/>
      <c r="I147" s="47"/>
    </row>
    <row r="148" spans="1:9" ht="20.100000000000001" customHeight="1" x14ac:dyDescent="0.2">
      <c r="A148" s="41" t="e">
        <f>IF(#REF!="","en chèque","")</f>
        <v>#REF!</v>
      </c>
      <c r="B148" s="41">
        <v>154</v>
      </c>
      <c r="C148" s="104" t="e">
        <f>#REF!</f>
        <v>#REF!</v>
      </c>
      <c r="D148" s="272" t="e">
        <f>#REF!</f>
        <v>#REF!</v>
      </c>
      <c r="E148" s="273">
        <v>147</v>
      </c>
      <c r="F148" s="278" t="e">
        <f>versements!V161</f>
        <v>#REF!</v>
      </c>
      <c r="G148" s="47"/>
      <c r="H148" s="47"/>
      <c r="I148" s="47"/>
    </row>
    <row r="149" spans="1:9" ht="20.100000000000001" customHeight="1" x14ac:dyDescent="0.2">
      <c r="A149" s="41" t="e">
        <f>IF(#REF!="","en chèque","")</f>
        <v>#REF!</v>
      </c>
      <c r="B149" s="41">
        <v>157</v>
      </c>
      <c r="C149" s="104" t="e">
        <f>#REF!</f>
        <v>#REF!</v>
      </c>
      <c r="D149" s="48" t="e">
        <f>#REF!</f>
        <v>#REF!</v>
      </c>
      <c r="E149" s="230">
        <v>148</v>
      </c>
      <c r="F149" s="278" t="e">
        <f>versements!V164</f>
        <v>#REF!</v>
      </c>
      <c r="G149" s="47"/>
      <c r="H149" s="47"/>
      <c r="I149" s="47"/>
    </row>
    <row r="150" spans="1:9" ht="20.100000000000001" customHeight="1" x14ac:dyDescent="0.2">
      <c r="A150" s="41" t="e">
        <f>IF(#REF!="","en chèque","")</f>
        <v>#REF!</v>
      </c>
      <c r="B150" s="41">
        <v>158</v>
      </c>
      <c r="C150" s="104" t="e">
        <f>#REF!</f>
        <v>#REF!</v>
      </c>
      <c r="D150" s="272" t="e">
        <f>#REF!</f>
        <v>#REF!</v>
      </c>
      <c r="E150" s="273">
        <v>149</v>
      </c>
      <c r="F150" s="278" t="e">
        <f>versements!V165</f>
        <v>#REF!</v>
      </c>
      <c r="G150" s="47"/>
      <c r="H150" s="47"/>
      <c r="I150" s="47"/>
    </row>
    <row r="151" spans="1:9" ht="20.100000000000001" customHeight="1" x14ac:dyDescent="0.2">
      <c r="A151" s="41" t="e">
        <f>IF(#REF!="","en chèque","")</f>
        <v>#REF!</v>
      </c>
      <c r="B151" s="41">
        <v>159</v>
      </c>
      <c r="C151" s="104" t="e">
        <f>#REF!</f>
        <v>#REF!</v>
      </c>
      <c r="D151" s="48" t="e">
        <f>#REF!</f>
        <v>#REF!</v>
      </c>
      <c r="E151" s="230">
        <v>150</v>
      </c>
      <c r="F151" s="278" t="e">
        <f>versements!V166</f>
        <v>#REF!</v>
      </c>
      <c r="G151" s="47"/>
      <c r="H151" s="47"/>
      <c r="I151" s="47"/>
    </row>
    <row r="152" spans="1:9" ht="20.100000000000001" customHeight="1" x14ac:dyDescent="0.2">
      <c r="A152" s="41" t="e">
        <f>IF(#REF!="","en chèque","")</f>
        <v>#REF!</v>
      </c>
      <c r="B152" s="41">
        <v>160</v>
      </c>
      <c r="C152" s="104" t="e">
        <f>#REF!</f>
        <v>#REF!</v>
      </c>
      <c r="D152" s="272" t="e">
        <f>#REF!</f>
        <v>#REF!</v>
      </c>
      <c r="E152" s="273">
        <v>151</v>
      </c>
      <c r="F152" s="278" t="e">
        <f>versements!V167</f>
        <v>#REF!</v>
      </c>
      <c r="G152" s="47"/>
      <c r="H152" s="47"/>
      <c r="I152" s="47"/>
    </row>
    <row r="153" spans="1:9" ht="20.100000000000001" customHeight="1" x14ac:dyDescent="0.2">
      <c r="A153" s="41" t="e">
        <f>IF(#REF!="","en chèque","")</f>
        <v>#REF!</v>
      </c>
      <c r="B153" s="41">
        <v>161</v>
      </c>
      <c r="C153" s="104" t="e">
        <f>#REF!</f>
        <v>#REF!</v>
      </c>
      <c r="D153" s="48" t="e">
        <f>#REF!</f>
        <v>#REF!</v>
      </c>
      <c r="E153" s="230">
        <v>152</v>
      </c>
      <c r="F153" s="278" t="e">
        <f>versements!V168</f>
        <v>#REF!</v>
      </c>
      <c r="G153" s="47"/>
      <c r="H153" s="47"/>
      <c r="I153" s="47"/>
    </row>
    <row r="154" spans="1:9" ht="20.100000000000001" customHeight="1" x14ac:dyDescent="0.2">
      <c r="A154" s="41" t="e">
        <f>IF(#REF!="","en chèque","")</f>
        <v>#REF!</v>
      </c>
      <c r="B154" s="41">
        <v>162</v>
      </c>
      <c r="C154" s="104" t="e">
        <f>#REF!</f>
        <v>#REF!</v>
      </c>
      <c r="D154" s="272" t="e">
        <f>#REF!</f>
        <v>#REF!</v>
      </c>
      <c r="E154" s="273">
        <v>153</v>
      </c>
      <c r="F154" s="278" t="e">
        <f>versements!V169</f>
        <v>#REF!</v>
      </c>
      <c r="G154" s="47"/>
      <c r="H154" s="47"/>
      <c r="I154" s="47"/>
    </row>
    <row r="155" spans="1:9" ht="20.100000000000001" customHeight="1" x14ac:dyDescent="0.2">
      <c r="A155" s="41" t="e">
        <f>IF(#REF!="","en chèque","")</f>
        <v>#REF!</v>
      </c>
      <c r="B155" s="41">
        <v>163</v>
      </c>
      <c r="C155" s="104" t="e">
        <f>#REF!</f>
        <v>#REF!</v>
      </c>
      <c r="D155" s="48" t="e">
        <f>#REF!</f>
        <v>#REF!</v>
      </c>
      <c r="E155" s="230">
        <v>154</v>
      </c>
      <c r="F155" s="278" t="e">
        <f>versements!V170</f>
        <v>#REF!</v>
      </c>
      <c r="G155" s="47"/>
      <c r="H155" s="47"/>
      <c r="I155" s="47"/>
    </row>
    <row r="156" spans="1:9" ht="20.100000000000001" customHeight="1" x14ac:dyDescent="0.2">
      <c r="A156" s="41" t="e">
        <f>IF(#REF!="","en chèque","")</f>
        <v>#REF!</v>
      </c>
      <c r="B156" s="41">
        <v>164</v>
      </c>
      <c r="C156" s="104" t="e">
        <f>#REF!</f>
        <v>#REF!</v>
      </c>
      <c r="D156" s="272" t="e">
        <f>#REF!</f>
        <v>#REF!</v>
      </c>
      <c r="E156" s="273">
        <v>155</v>
      </c>
      <c r="F156" s="278" t="e">
        <f>versements!V171</f>
        <v>#REF!</v>
      </c>
      <c r="G156" s="47"/>
      <c r="H156" s="47"/>
      <c r="I156" s="47"/>
    </row>
    <row r="157" spans="1:9" ht="20.100000000000001" customHeight="1" x14ac:dyDescent="0.2">
      <c r="A157" s="41" t="e">
        <f>IF(#REF!="","en chèque","")</f>
        <v>#REF!</v>
      </c>
      <c r="B157" s="41">
        <v>165</v>
      </c>
      <c r="C157" s="104" t="e">
        <f>#REF!</f>
        <v>#REF!</v>
      </c>
      <c r="D157" s="48" t="e">
        <f>#REF!</f>
        <v>#REF!</v>
      </c>
      <c r="E157" s="230">
        <v>156</v>
      </c>
      <c r="F157" s="278" t="e">
        <f>versements!V172</f>
        <v>#REF!</v>
      </c>
      <c r="G157" s="47"/>
      <c r="H157" s="47"/>
      <c r="I157" s="47"/>
    </row>
    <row r="158" spans="1:9" ht="20.100000000000001" customHeight="1" x14ac:dyDescent="0.2">
      <c r="A158" s="41" t="e">
        <f>IF(#REF!="","en chèque","")</f>
        <v>#REF!</v>
      </c>
      <c r="B158" s="41">
        <v>166</v>
      </c>
      <c r="C158" s="104" t="e">
        <f>#REF!</f>
        <v>#REF!</v>
      </c>
      <c r="D158" s="272" t="e">
        <f>#REF!</f>
        <v>#REF!</v>
      </c>
      <c r="E158" s="273">
        <v>157</v>
      </c>
      <c r="F158" s="278" t="e">
        <f>versements!V173</f>
        <v>#REF!</v>
      </c>
      <c r="G158" s="47"/>
      <c r="H158" s="47"/>
      <c r="I158" s="47"/>
    </row>
    <row r="159" spans="1:9" ht="20.100000000000001" customHeight="1" x14ac:dyDescent="0.2">
      <c r="A159" s="41" t="e">
        <f>IF(#REF!="","en chèque","")</f>
        <v>#REF!</v>
      </c>
      <c r="B159" s="41">
        <v>167</v>
      </c>
      <c r="C159" s="104" t="e">
        <f>#REF!</f>
        <v>#REF!</v>
      </c>
      <c r="D159" s="48" t="e">
        <f>#REF!</f>
        <v>#REF!</v>
      </c>
      <c r="E159" s="230">
        <v>158</v>
      </c>
      <c r="F159" s="278" t="e">
        <f>versements!V174</f>
        <v>#REF!</v>
      </c>
      <c r="G159" s="47"/>
      <c r="H159" s="47"/>
      <c r="I159" s="47"/>
    </row>
    <row r="160" spans="1:9" ht="20.100000000000001" customHeight="1" x14ac:dyDescent="0.2">
      <c r="A160" s="41" t="e">
        <f>IF(#REF!="","en chèque","")</f>
        <v>#REF!</v>
      </c>
      <c r="B160" s="41">
        <v>168</v>
      </c>
      <c r="C160" s="104" t="e">
        <f>#REF!</f>
        <v>#REF!</v>
      </c>
      <c r="D160" s="272" t="e">
        <f>#REF!</f>
        <v>#REF!</v>
      </c>
      <c r="E160" s="273">
        <v>159</v>
      </c>
      <c r="F160" s="278" t="e">
        <f>versements!V175</f>
        <v>#REF!</v>
      </c>
      <c r="G160" s="47"/>
      <c r="H160" s="47"/>
      <c r="I160" s="47"/>
    </row>
    <row r="161" spans="1:9" ht="20.100000000000001" customHeight="1" x14ac:dyDescent="0.2">
      <c r="A161" s="41" t="e">
        <f>IF(#REF!="","en chèque","")</f>
        <v>#REF!</v>
      </c>
      <c r="B161" s="41">
        <v>169</v>
      </c>
      <c r="C161" s="104" t="e">
        <f>#REF!</f>
        <v>#REF!</v>
      </c>
      <c r="D161" s="48" t="e">
        <f>#REF!</f>
        <v>#REF!</v>
      </c>
      <c r="E161" s="230">
        <v>160</v>
      </c>
      <c r="F161" s="278" t="e">
        <f>versements!V176</f>
        <v>#REF!</v>
      </c>
      <c r="G161" s="47"/>
      <c r="H161" s="47"/>
      <c r="I161" s="47"/>
    </row>
    <row r="162" spans="1:9" ht="20.100000000000001" customHeight="1" x14ac:dyDescent="0.2">
      <c r="A162" s="41" t="e">
        <f>IF(#REF!="","en chèque","")</f>
        <v>#REF!</v>
      </c>
      <c r="B162" s="41">
        <v>170</v>
      </c>
      <c r="C162" s="104" t="e">
        <f>#REF!</f>
        <v>#REF!</v>
      </c>
      <c r="D162" s="272" t="e">
        <f>#REF!</f>
        <v>#REF!</v>
      </c>
      <c r="E162" s="273">
        <v>161</v>
      </c>
      <c r="F162" s="278" t="e">
        <f>versements!V177</f>
        <v>#REF!</v>
      </c>
      <c r="G162" s="47"/>
      <c r="H162" s="47"/>
      <c r="I162" s="47"/>
    </row>
    <row r="163" spans="1:9" ht="20.100000000000001" customHeight="1" x14ac:dyDescent="0.2">
      <c r="A163" s="41" t="e">
        <f>IF(#REF!="","en chèque","")</f>
        <v>#REF!</v>
      </c>
      <c r="B163" s="41">
        <v>171</v>
      </c>
      <c r="C163" s="104" t="e">
        <f>#REF!</f>
        <v>#REF!</v>
      </c>
      <c r="D163" s="48" t="e">
        <f>#REF!</f>
        <v>#REF!</v>
      </c>
      <c r="E163" s="230">
        <v>162</v>
      </c>
      <c r="F163" s="278" t="e">
        <f>versements!V178</f>
        <v>#REF!</v>
      </c>
      <c r="G163" s="47"/>
      <c r="H163" s="47"/>
      <c r="I163" s="47"/>
    </row>
    <row r="164" spans="1:9" ht="20.100000000000001" customHeight="1" x14ac:dyDescent="0.2">
      <c r="A164" s="41" t="e">
        <f>IF(#REF!="","en chèque","")</f>
        <v>#REF!</v>
      </c>
      <c r="B164" s="41">
        <v>173</v>
      </c>
      <c r="C164" s="104" t="e">
        <f>#REF!</f>
        <v>#REF!</v>
      </c>
      <c r="D164" s="272" t="e">
        <f>#REF!</f>
        <v>#REF!</v>
      </c>
      <c r="E164" s="273">
        <v>163</v>
      </c>
      <c r="F164" s="278" t="e">
        <f>versements!V180</f>
        <v>#REF!</v>
      </c>
      <c r="G164" s="47"/>
      <c r="H164" s="47"/>
      <c r="I164" s="47"/>
    </row>
    <row r="165" spans="1:9" ht="20.100000000000001" customHeight="1" x14ac:dyDescent="0.2">
      <c r="A165" s="41" t="e">
        <f>IF(#REF!="","en chèque","")</f>
        <v>#REF!</v>
      </c>
      <c r="B165" s="41">
        <v>174</v>
      </c>
      <c r="C165" s="104" t="e">
        <f>#REF!</f>
        <v>#REF!</v>
      </c>
      <c r="D165" s="48" t="e">
        <f>#REF!</f>
        <v>#REF!</v>
      </c>
      <c r="E165" s="230">
        <v>164</v>
      </c>
      <c r="F165" s="278" t="e">
        <f>versements!V181</f>
        <v>#REF!</v>
      </c>
      <c r="G165" s="47"/>
      <c r="H165" s="47"/>
      <c r="I165" s="47"/>
    </row>
    <row r="166" spans="1:9" ht="20.100000000000001" customHeight="1" x14ac:dyDescent="0.2">
      <c r="A166" s="41" t="e">
        <f>IF(#REF!="","en chèque","")</f>
        <v>#REF!</v>
      </c>
      <c r="B166" s="41">
        <v>175</v>
      </c>
      <c r="C166" s="104" t="e">
        <f>#REF!</f>
        <v>#REF!</v>
      </c>
      <c r="D166" s="272" t="e">
        <f>#REF!</f>
        <v>#REF!</v>
      </c>
      <c r="E166" s="273">
        <v>165</v>
      </c>
      <c r="F166" s="278" t="e">
        <f>versements!V182</f>
        <v>#REF!</v>
      </c>
      <c r="G166" s="47"/>
      <c r="H166" s="47"/>
      <c r="I166" s="47"/>
    </row>
    <row r="167" spans="1:9" ht="20.100000000000001" customHeight="1" x14ac:dyDescent="0.2">
      <c r="A167" s="41" t="e">
        <f>IF(#REF!="","en chèque","")</f>
        <v>#REF!</v>
      </c>
      <c r="B167" s="41">
        <v>176</v>
      </c>
      <c r="C167" s="104" t="e">
        <f>#REF!</f>
        <v>#REF!</v>
      </c>
      <c r="D167" s="48" t="e">
        <f>#REF!</f>
        <v>#REF!</v>
      </c>
      <c r="E167" s="230">
        <v>166</v>
      </c>
      <c r="F167" s="278" t="e">
        <f>versements!V183</f>
        <v>#REF!</v>
      </c>
      <c r="G167" s="47"/>
      <c r="H167" s="47"/>
      <c r="I167" s="47"/>
    </row>
    <row r="168" spans="1:9" ht="20.100000000000001" customHeight="1" x14ac:dyDescent="0.2">
      <c r="A168" s="41" t="e">
        <f>IF(#REF!="","en chèque","")</f>
        <v>#REF!</v>
      </c>
      <c r="B168" s="41">
        <v>177</v>
      </c>
      <c r="C168" s="104" t="e">
        <f>#REF!</f>
        <v>#REF!</v>
      </c>
      <c r="D168" s="272" t="e">
        <f>#REF!</f>
        <v>#REF!</v>
      </c>
      <c r="E168" s="273">
        <v>167</v>
      </c>
      <c r="F168" s="278" t="e">
        <f>versements!V184</f>
        <v>#REF!</v>
      </c>
      <c r="G168" s="47"/>
      <c r="H168" s="47"/>
      <c r="I168" s="47"/>
    </row>
    <row r="169" spans="1:9" ht="20.100000000000001" customHeight="1" x14ac:dyDescent="0.2">
      <c r="A169" s="41" t="e">
        <f>IF(#REF!="","en chèque","")</f>
        <v>#REF!</v>
      </c>
      <c r="B169" s="41">
        <v>178</v>
      </c>
      <c r="C169" s="104" t="e">
        <f>#REF!</f>
        <v>#REF!</v>
      </c>
      <c r="D169" s="48" t="e">
        <f>#REF!</f>
        <v>#REF!</v>
      </c>
      <c r="E169" s="230">
        <v>168</v>
      </c>
      <c r="F169" s="278" t="e">
        <f>versements!V185</f>
        <v>#REF!</v>
      </c>
      <c r="G169" s="47"/>
      <c r="H169" s="47"/>
      <c r="I169" s="47"/>
    </row>
    <row r="170" spans="1:9" ht="20.100000000000001" customHeight="1" x14ac:dyDescent="0.2">
      <c r="A170" s="41" t="e">
        <f>IF(#REF!="","en chèque","")</f>
        <v>#REF!</v>
      </c>
      <c r="B170" s="41">
        <v>179</v>
      </c>
      <c r="C170" s="104" t="e">
        <f>#REF!</f>
        <v>#REF!</v>
      </c>
      <c r="D170" s="272" t="e">
        <f>#REF!</f>
        <v>#REF!</v>
      </c>
      <c r="E170" s="273">
        <v>169</v>
      </c>
      <c r="F170" s="278" t="e">
        <f>versements!V186</f>
        <v>#REF!</v>
      </c>
      <c r="G170" s="47"/>
      <c r="H170" s="47"/>
      <c r="I170" s="47"/>
    </row>
    <row r="171" spans="1:9" ht="20.100000000000001" customHeight="1" x14ac:dyDescent="0.2">
      <c r="A171" s="41" t="e">
        <f>IF(#REF!="","en chèque","")</f>
        <v>#REF!</v>
      </c>
      <c r="B171" s="41">
        <v>180</v>
      </c>
      <c r="C171" s="104" t="e">
        <f>#REF!</f>
        <v>#REF!</v>
      </c>
      <c r="D171" s="48" t="e">
        <f>#REF!</f>
        <v>#REF!</v>
      </c>
      <c r="E171" s="230">
        <v>170</v>
      </c>
      <c r="F171" s="278" t="e">
        <f>versements!V187</f>
        <v>#REF!</v>
      </c>
      <c r="G171" s="47"/>
      <c r="H171" s="47"/>
      <c r="I171" s="47"/>
    </row>
    <row r="172" spans="1:9" ht="20.100000000000001" customHeight="1" x14ac:dyDescent="0.2">
      <c r="A172" s="41" t="e">
        <f>IF(#REF!="","en chèque","")</f>
        <v>#REF!</v>
      </c>
      <c r="B172" s="41">
        <v>181</v>
      </c>
      <c r="C172" s="104" t="e">
        <f>#REF!</f>
        <v>#REF!</v>
      </c>
      <c r="D172" s="272" t="e">
        <f>#REF!</f>
        <v>#REF!</v>
      </c>
      <c r="E172" s="273">
        <v>171</v>
      </c>
      <c r="F172" s="278" t="e">
        <f>versements!V188</f>
        <v>#REF!</v>
      </c>
      <c r="G172" s="47"/>
      <c r="H172" s="47"/>
      <c r="I172" s="47"/>
    </row>
    <row r="173" spans="1:9" ht="20.100000000000001" customHeight="1" x14ac:dyDescent="0.2">
      <c r="A173" s="41" t="e">
        <f>IF(#REF!="","en chèque","")</f>
        <v>#REF!</v>
      </c>
      <c r="B173" s="41">
        <v>182</v>
      </c>
      <c r="C173" s="104" t="e">
        <f>#REF!</f>
        <v>#REF!</v>
      </c>
      <c r="D173" s="48" t="e">
        <f>#REF!</f>
        <v>#REF!</v>
      </c>
      <c r="E173" s="230">
        <v>172</v>
      </c>
      <c r="F173" s="278" t="e">
        <f>versements!V189</f>
        <v>#REF!</v>
      </c>
      <c r="G173" s="47"/>
      <c r="H173" s="47"/>
      <c r="I173" s="47"/>
    </row>
    <row r="174" spans="1:9" ht="20.100000000000001" customHeight="1" x14ac:dyDescent="0.2">
      <c r="A174" s="41" t="e">
        <f>IF(#REF!="","en chèque","")</f>
        <v>#REF!</v>
      </c>
      <c r="B174" s="41">
        <v>183</v>
      </c>
      <c r="C174" s="104" t="e">
        <f>#REF!</f>
        <v>#REF!</v>
      </c>
      <c r="D174" s="272" t="e">
        <f>#REF!</f>
        <v>#REF!</v>
      </c>
      <c r="E174" s="273">
        <v>173</v>
      </c>
      <c r="F174" s="278" t="e">
        <f>versements!V190</f>
        <v>#REF!</v>
      </c>
      <c r="G174" s="47"/>
      <c r="H174" s="47"/>
      <c r="I174" s="47"/>
    </row>
    <row r="175" spans="1:9" ht="20.100000000000001" customHeight="1" x14ac:dyDescent="0.2">
      <c r="A175" s="41" t="e">
        <f>IF(#REF!="","en chèque","")</f>
        <v>#REF!</v>
      </c>
      <c r="B175" s="41">
        <v>184</v>
      </c>
      <c r="C175" s="104" t="e">
        <f>#REF!</f>
        <v>#REF!</v>
      </c>
      <c r="D175" s="48" t="e">
        <f>#REF!</f>
        <v>#REF!</v>
      </c>
      <c r="E175" s="230">
        <v>174</v>
      </c>
      <c r="F175" s="278" t="e">
        <f>versements!V191</f>
        <v>#REF!</v>
      </c>
      <c r="G175" s="47"/>
      <c r="H175" s="47"/>
      <c r="I175" s="47"/>
    </row>
    <row r="176" spans="1:9" ht="20.100000000000001" customHeight="1" x14ac:dyDescent="0.2">
      <c r="A176" s="41" t="e">
        <f>IF(#REF!="","en chèque","")</f>
        <v>#REF!</v>
      </c>
      <c r="B176" s="41">
        <v>185</v>
      </c>
      <c r="C176" s="104" t="e">
        <f>#REF!</f>
        <v>#REF!</v>
      </c>
      <c r="D176" s="272" t="e">
        <f>#REF!</f>
        <v>#REF!</v>
      </c>
      <c r="E176" s="273">
        <v>175</v>
      </c>
      <c r="F176" s="278" t="e">
        <f>versements!V192</f>
        <v>#REF!</v>
      </c>
      <c r="G176" s="47"/>
      <c r="H176" s="47"/>
      <c r="I176" s="47"/>
    </row>
    <row r="177" spans="1:9" ht="20.100000000000001" customHeight="1" x14ac:dyDescent="0.2">
      <c r="A177" s="41" t="e">
        <f>IF(#REF!="","en chèque","")</f>
        <v>#REF!</v>
      </c>
      <c r="B177" s="41">
        <v>186</v>
      </c>
      <c r="C177" s="104" t="e">
        <f>#REF!</f>
        <v>#REF!</v>
      </c>
      <c r="D177" s="48" t="e">
        <f>#REF!</f>
        <v>#REF!</v>
      </c>
      <c r="E177" s="230">
        <v>176</v>
      </c>
      <c r="F177" s="278" t="e">
        <f>versements!V193</f>
        <v>#REF!</v>
      </c>
      <c r="G177" s="47"/>
      <c r="H177" s="47"/>
      <c r="I177" s="47"/>
    </row>
    <row r="178" spans="1:9" ht="20.100000000000001" customHeight="1" x14ac:dyDescent="0.2">
      <c r="A178" s="41" t="e">
        <f>IF(#REF!="","en chèque","")</f>
        <v>#REF!</v>
      </c>
      <c r="B178" s="41">
        <v>187</v>
      </c>
      <c r="C178" s="104" t="e">
        <f>#REF!</f>
        <v>#REF!</v>
      </c>
      <c r="D178" s="272" t="e">
        <f>#REF!</f>
        <v>#REF!</v>
      </c>
      <c r="E178" s="273">
        <v>177</v>
      </c>
      <c r="F178" s="278" t="e">
        <f>versements!V194</f>
        <v>#REF!</v>
      </c>
      <c r="G178" s="47"/>
      <c r="H178" s="47"/>
      <c r="I178" s="47"/>
    </row>
    <row r="179" spans="1:9" ht="20.100000000000001" customHeight="1" x14ac:dyDescent="0.2">
      <c r="A179" s="41" t="e">
        <f>IF(#REF!="","en chèque","")</f>
        <v>#REF!</v>
      </c>
      <c r="B179" s="41">
        <v>190</v>
      </c>
      <c r="C179" s="104" t="e">
        <f>#REF!</f>
        <v>#REF!</v>
      </c>
      <c r="D179" s="48" t="e">
        <f>#REF!</f>
        <v>#REF!</v>
      </c>
      <c r="E179" s="230">
        <v>178</v>
      </c>
      <c r="F179" s="278" t="e">
        <f>versements!V197</f>
        <v>#REF!</v>
      </c>
      <c r="G179" s="47"/>
      <c r="H179" s="47"/>
      <c r="I179" s="47"/>
    </row>
    <row r="180" spans="1:9" ht="20.100000000000001" customHeight="1" x14ac:dyDescent="0.2">
      <c r="A180" s="41" t="e">
        <f>IF(#REF!="","en chèque","")</f>
        <v>#REF!</v>
      </c>
      <c r="B180" s="41">
        <v>191</v>
      </c>
      <c r="C180" s="104" t="e">
        <f>#REF!</f>
        <v>#REF!</v>
      </c>
      <c r="D180" s="272" t="e">
        <f>#REF!</f>
        <v>#REF!</v>
      </c>
      <c r="E180" s="273">
        <v>179</v>
      </c>
      <c r="F180" s="278" t="e">
        <f>versements!V198</f>
        <v>#REF!</v>
      </c>
      <c r="G180" s="47"/>
      <c r="H180" s="47"/>
      <c r="I180" s="47"/>
    </row>
    <row r="181" spans="1:9" ht="20.100000000000001" customHeight="1" x14ac:dyDescent="0.2">
      <c r="A181" s="41" t="e">
        <f>IF(#REF!="","en chèque","")</f>
        <v>#REF!</v>
      </c>
      <c r="B181" s="41">
        <v>192</v>
      </c>
      <c r="C181" s="104" t="e">
        <f>#REF!</f>
        <v>#REF!</v>
      </c>
      <c r="D181" s="48" t="e">
        <f>#REF!</f>
        <v>#REF!</v>
      </c>
      <c r="E181" s="230">
        <v>180</v>
      </c>
      <c r="F181" s="278" t="e">
        <f>versements!V199</f>
        <v>#REF!</v>
      </c>
      <c r="G181" s="47"/>
      <c r="H181" s="47"/>
      <c r="I181" s="47"/>
    </row>
    <row r="182" spans="1:9" ht="20.100000000000001" customHeight="1" x14ac:dyDescent="0.2">
      <c r="A182" s="41" t="e">
        <f>IF(#REF!="","en chèque","")</f>
        <v>#REF!</v>
      </c>
      <c r="B182" s="41">
        <v>193</v>
      </c>
      <c r="C182" s="104" t="e">
        <f>#REF!</f>
        <v>#REF!</v>
      </c>
      <c r="D182" s="272" t="e">
        <f>#REF!</f>
        <v>#REF!</v>
      </c>
      <c r="E182" s="273">
        <v>181</v>
      </c>
      <c r="F182" s="278" t="e">
        <f>versements!V200</f>
        <v>#REF!</v>
      </c>
      <c r="G182" s="47"/>
      <c r="H182" s="47"/>
      <c r="I182" s="47"/>
    </row>
    <row r="183" spans="1:9" ht="20.100000000000001" customHeight="1" x14ac:dyDescent="0.2">
      <c r="A183" s="41" t="e">
        <f>IF(#REF!="","en chèque","")</f>
        <v>#REF!</v>
      </c>
      <c r="B183" s="41">
        <v>194</v>
      </c>
      <c r="C183" s="104" t="e">
        <f>#REF!</f>
        <v>#REF!</v>
      </c>
      <c r="D183" s="48" t="e">
        <f>#REF!</f>
        <v>#REF!</v>
      </c>
      <c r="E183" s="230">
        <v>182</v>
      </c>
      <c r="F183" s="278" t="e">
        <f>versements!V201</f>
        <v>#REF!</v>
      </c>
      <c r="G183" s="47"/>
      <c r="H183" s="47"/>
      <c r="I183" s="47"/>
    </row>
    <row r="184" spans="1:9" ht="20.100000000000001" customHeight="1" x14ac:dyDescent="0.2">
      <c r="A184" s="41" t="e">
        <f>IF(#REF!="","en chèque","")</f>
        <v>#REF!</v>
      </c>
      <c r="B184" s="41">
        <v>195</v>
      </c>
      <c r="C184" s="104" t="e">
        <f>#REF!</f>
        <v>#REF!</v>
      </c>
      <c r="D184" s="272" t="e">
        <f>#REF!</f>
        <v>#REF!</v>
      </c>
      <c r="E184" s="273">
        <v>183</v>
      </c>
      <c r="F184" s="278" t="e">
        <f>versements!V202</f>
        <v>#REF!</v>
      </c>
      <c r="G184" s="47"/>
      <c r="H184" s="47"/>
      <c r="I184" s="47"/>
    </row>
    <row r="185" spans="1:9" ht="20.100000000000001" customHeight="1" x14ac:dyDescent="0.2">
      <c r="A185" s="41" t="e">
        <f>IF(#REF!="","en chèque","")</f>
        <v>#REF!</v>
      </c>
      <c r="B185" s="41">
        <v>196</v>
      </c>
      <c r="C185" s="104" t="e">
        <f>#REF!</f>
        <v>#REF!</v>
      </c>
      <c r="D185" s="48" t="e">
        <f>#REF!</f>
        <v>#REF!</v>
      </c>
      <c r="E185" s="230">
        <v>184</v>
      </c>
      <c r="F185" s="278" t="e">
        <f>versements!V203</f>
        <v>#REF!</v>
      </c>
      <c r="G185" s="47"/>
      <c r="H185" s="47"/>
      <c r="I185" s="47"/>
    </row>
    <row r="186" spans="1:9" ht="20.100000000000001" customHeight="1" x14ac:dyDescent="0.2">
      <c r="A186" s="41" t="e">
        <f>IF(#REF!="","en chèque","")</f>
        <v>#REF!</v>
      </c>
      <c r="B186" s="41">
        <v>197</v>
      </c>
      <c r="C186" s="104" t="e">
        <f>#REF!</f>
        <v>#REF!</v>
      </c>
      <c r="D186" s="272" t="e">
        <f>#REF!</f>
        <v>#REF!</v>
      </c>
      <c r="E186" s="273">
        <v>185</v>
      </c>
      <c r="F186" s="278" t="e">
        <f>versements!V204</f>
        <v>#REF!</v>
      </c>
      <c r="G186" s="47"/>
      <c r="H186" s="47"/>
      <c r="I186" s="47"/>
    </row>
    <row r="187" spans="1:9" ht="20.100000000000001" customHeight="1" x14ac:dyDescent="0.2">
      <c r="A187" s="41" t="e">
        <f>IF(#REF!="","en chèque","")</f>
        <v>#REF!</v>
      </c>
      <c r="B187" s="41">
        <v>198</v>
      </c>
      <c r="C187" s="104" t="e">
        <f>#REF!</f>
        <v>#REF!</v>
      </c>
      <c r="D187" s="48" t="e">
        <f>#REF!</f>
        <v>#REF!</v>
      </c>
      <c r="E187" s="230">
        <v>186</v>
      </c>
      <c r="F187" s="278" t="e">
        <f>versements!V205</f>
        <v>#REF!</v>
      </c>
      <c r="G187" s="47"/>
      <c r="H187" s="47"/>
      <c r="I187" s="47"/>
    </row>
    <row r="188" spans="1:9" ht="20.100000000000001" customHeight="1" x14ac:dyDescent="0.2">
      <c r="A188" s="41" t="e">
        <f>IF(#REF!="","en chèque","")</f>
        <v>#REF!</v>
      </c>
      <c r="B188" s="41">
        <v>199</v>
      </c>
      <c r="C188" s="104" t="e">
        <f>#REF!</f>
        <v>#REF!</v>
      </c>
      <c r="D188" s="272" t="e">
        <f>#REF!</f>
        <v>#REF!</v>
      </c>
      <c r="E188" s="273">
        <v>187</v>
      </c>
      <c r="F188" s="278" t="e">
        <f>versements!V206</f>
        <v>#REF!</v>
      </c>
      <c r="G188" s="47"/>
      <c r="H188" s="47"/>
      <c r="I188" s="47"/>
    </row>
    <row r="189" spans="1:9" ht="20.100000000000001" customHeight="1" x14ac:dyDescent="0.2">
      <c r="A189" s="41" t="e">
        <f>IF(#REF!="","en chèque","")</f>
        <v>#REF!</v>
      </c>
      <c r="B189" s="41">
        <v>200</v>
      </c>
      <c r="C189" s="104" t="e">
        <f>#REF!</f>
        <v>#REF!</v>
      </c>
      <c r="D189" s="48" t="e">
        <f>#REF!</f>
        <v>#REF!</v>
      </c>
      <c r="E189" s="230">
        <v>188</v>
      </c>
      <c r="F189" s="278" t="e">
        <f>versements!V207</f>
        <v>#REF!</v>
      </c>
      <c r="G189" s="47"/>
      <c r="H189" s="47"/>
      <c r="I189" s="47"/>
    </row>
    <row r="190" spans="1:9" ht="20.100000000000001" customHeight="1" x14ac:dyDescent="0.2">
      <c r="A190" s="41" t="e">
        <f>IF(#REF!="","en chèque","")</f>
        <v>#REF!</v>
      </c>
      <c r="B190" s="41">
        <v>201</v>
      </c>
      <c r="C190" s="104" t="e">
        <f>#REF!</f>
        <v>#REF!</v>
      </c>
      <c r="D190" s="272" t="e">
        <f>#REF!</f>
        <v>#REF!</v>
      </c>
      <c r="E190" s="273">
        <v>189</v>
      </c>
      <c r="F190" s="278" t="e">
        <f>versements!V208</f>
        <v>#REF!</v>
      </c>
      <c r="G190" s="47"/>
      <c r="H190" s="47"/>
      <c r="I190" s="47"/>
    </row>
    <row r="191" spans="1:9" ht="20.100000000000001" customHeight="1" x14ac:dyDescent="0.2">
      <c r="A191" s="41" t="e">
        <f>IF(#REF!="","en chèque","")</f>
        <v>#REF!</v>
      </c>
      <c r="B191" s="41">
        <v>202</v>
      </c>
      <c r="C191" s="104" t="e">
        <f>#REF!</f>
        <v>#REF!</v>
      </c>
      <c r="D191" s="48" t="e">
        <f>#REF!</f>
        <v>#REF!</v>
      </c>
      <c r="E191" s="230">
        <v>190</v>
      </c>
      <c r="F191" s="278" t="e">
        <f>versements!V209</f>
        <v>#REF!</v>
      </c>
      <c r="G191" s="47"/>
      <c r="H191" s="47"/>
      <c r="I191" s="47"/>
    </row>
    <row r="192" spans="1:9" ht="20.100000000000001" customHeight="1" x14ac:dyDescent="0.2">
      <c r="A192" s="41" t="e">
        <f>IF(#REF!="","en chèque","")</f>
        <v>#REF!</v>
      </c>
      <c r="B192" s="41">
        <v>203</v>
      </c>
      <c r="C192" s="104" t="e">
        <f>#REF!</f>
        <v>#REF!</v>
      </c>
      <c r="D192" s="272" t="e">
        <f>#REF!</f>
        <v>#REF!</v>
      </c>
      <c r="E192" s="273">
        <v>191</v>
      </c>
      <c r="F192" s="278" t="e">
        <f>versements!V210</f>
        <v>#REF!</v>
      </c>
      <c r="G192" s="47"/>
      <c r="H192" s="47"/>
      <c r="I192" s="47"/>
    </row>
    <row r="193" spans="1:9" ht="20.100000000000001" customHeight="1" x14ac:dyDescent="0.2">
      <c r="A193" s="41" t="e">
        <f>IF(#REF!="","en chèque","")</f>
        <v>#REF!</v>
      </c>
      <c r="B193" s="41">
        <v>204</v>
      </c>
      <c r="C193" s="104" t="e">
        <f>#REF!</f>
        <v>#REF!</v>
      </c>
      <c r="D193" s="48" t="e">
        <f>#REF!</f>
        <v>#REF!</v>
      </c>
      <c r="E193" s="230">
        <v>192</v>
      </c>
      <c r="F193" s="278" t="e">
        <f>versements!V211</f>
        <v>#REF!</v>
      </c>
      <c r="G193" s="47"/>
      <c r="H193" s="47"/>
      <c r="I193" s="47"/>
    </row>
    <row r="194" spans="1:9" ht="20.100000000000001" customHeight="1" x14ac:dyDescent="0.2">
      <c r="A194" s="41" t="e">
        <f>IF(#REF!="","en chèque","")</f>
        <v>#REF!</v>
      </c>
      <c r="B194" s="41">
        <v>205</v>
      </c>
      <c r="C194" s="104" t="e">
        <f>#REF!</f>
        <v>#REF!</v>
      </c>
      <c r="D194" s="272" t="e">
        <f>#REF!</f>
        <v>#REF!</v>
      </c>
      <c r="E194" s="273">
        <v>193</v>
      </c>
      <c r="F194" s="278" t="e">
        <f>versements!V212</f>
        <v>#REF!</v>
      </c>
      <c r="G194" s="47"/>
      <c r="H194" s="47"/>
      <c r="I194" s="47"/>
    </row>
    <row r="195" spans="1:9" ht="20.100000000000001" customHeight="1" x14ac:dyDescent="0.2">
      <c r="A195" s="41" t="e">
        <f>IF(#REF!="","en chèque","")</f>
        <v>#REF!</v>
      </c>
      <c r="B195" s="41">
        <v>208</v>
      </c>
      <c r="C195" s="104" t="e">
        <f>#REF!</f>
        <v>#REF!</v>
      </c>
      <c r="D195" s="48" t="e">
        <f>#REF!</f>
        <v>#REF!</v>
      </c>
      <c r="E195" s="230">
        <v>194</v>
      </c>
      <c r="F195" s="278" t="e">
        <f>versements!V215</f>
        <v>#REF!</v>
      </c>
      <c r="G195" s="47"/>
      <c r="H195" s="47"/>
      <c r="I195" s="47"/>
    </row>
    <row r="196" spans="1:9" ht="20.100000000000001" customHeight="1" x14ac:dyDescent="0.2">
      <c r="A196" s="41" t="e">
        <f>IF(#REF!="","en chèque","")</f>
        <v>#REF!</v>
      </c>
      <c r="B196" s="41">
        <v>209</v>
      </c>
      <c r="C196" s="104" t="e">
        <f>#REF!</f>
        <v>#REF!</v>
      </c>
      <c r="D196" s="272" t="e">
        <f>#REF!</f>
        <v>#REF!</v>
      </c>
      <c r="E196" s="273">
        <v>195</v>
      </c>
      <c r="F196" s="278" t="e">
        <f>versements!V216</f>
        <v>#REF!</v>
      </c>
      <c r="G196" s="47"/>
      <c r="H196" s="47"/>
      <c r="I196" s="47"/>
    </row>
    <row r="197" spans="1:9" ht="20.100000000000001" customHeight="1" x14ac:dyDescent="0.2">
      <c r="A197" s="41" t="e">
        <f>IF(#REF!="","en chèque","")</f>
        <v>#REF!</v>
      </c>
      <c r="B197" s="41">
        <v>210</v>
      </c>
      <c r="C197" s="104" t="e">
        <f>#REF!</f>
        <v>#REF!</v>
      </c>
      <c r="D197" s="48" t="e">
        <f>#REF!</f>
        <v>#REF!</v>
      </c>
      <c r="E197" s="230">
        <v>196</v>
      </c>
      <c r="F197" s="278" t="e">
        <f>versements!V217</f>
        <v>#REF!</v>
      </c>
      <c r="G197" s="47"/>
      <c r="H197" s="47"/>
      <c r="I197" s="47"/>
    </row>
    <row r="198" spans="1:9" ht="20.100000000000001" customHeight="1" x14ac:dyDescent="0.2">
      <c r="A198" s="41" t="e">
        <f>IF(#REF!="","en chèque","")</f>
        <v>#REF!</v>
      </c>
      <c r="B198" s="41">
        <v>211</v>
      </c>
      <c r="C198" s="104" t="e">
        <f>#REF!</f>
        <v>#REF!</v>
      </c>
      <c r="D198" s="272" t="e">
        <f>#REF!</f>
        <v>#REF!</v>
      </c>
      <c r="E198" s="273">
        <v>197</v>
      </c>
      <c r="F198" s="278" t="e">
        <f>versements!V218</f>
        <v>#REF!</v>
      </c>
      <c r="G198" s="47"/>
      <c r="H198" s="47"/>
      <c r="I198" s="47"/>
    </row>
    <row r="199" spans="1:9" ht="20.100000000000001" customHeight="1" x14ac:dyDescent="0.2">
      <c r="A199" s="41" t="e">
        <f>IF(#REF!="","en chèque","")</f>
        <v>#REF!</v>
      </c>
      <c r="B199" s="41">
        <v>212</v>
      </c>
      <c r="C199" s="104" t="e">
        <f>#REF!</f>
        <v>#REF!</v>
      </c>
      <c r="D199" s="48" t="e">
        <f>#REF!</f>
        <v>#REF!</v>
      </c>
      <c r="E199" s="230">
        <v>198</v>
      </c>
      <c r="F199" s="278" t="e">
        <f>versements!V219</f>
        <v>#REF!</v>
      </c>
      <c r="G199" s="47"/>
      <c r="H199" s="47"/>
      <c r="I199" s="47"/>
    </row>
    <row r="200" spans="1:9" ht="20.100000000000001" customHeight="1" x14ac:dyDescent="0.2">
      <c r="A200" s="41" t="e">
        <f>IF(#REF!="","en chèque","")</f>
        <v>#REF!</v>
      </c>
      <c r="B200" s="41">
        <v>213</v>
      </c>
      <c r="C200" s="104" t="e">
        <f>#REF!</f>
        <v>#REF!</v>
      </c>
      <c r="D200" s="272" t="e">
        <f>#REF!</f>
        <v>#REF!</v>
      </c>
      <c r="E200" s="273">
        <v>199</v>
      </c>
      <c r="F200" s="278" t="e">
        <f>versements!V220</f>
        <v>#REF!</v>
      </c>
      <c r="G200" s="47"/>
      <c r="H200" s="47"/>
      <c r="I200" s="47"/>
    </row>
    <row r="201" spans="1:9" ht="20.100000000000001" customHeight="1" x14ac:dyDescent="0.2">
      <c r="A201" s="41" t="e">
        <f>IF(#REF!="","en chèque","")</f>
        <v>#REF!</v>
      </c>
      <c r="B201" s="41">
        <v>214</v>
      </c>
      <c r="C201" s="104" t="e">
        <f>#REF!</f>
        <v>#REF!</v>
      </c>
      <c r="D201" s="48" t="e">
        <f>#REF!</f>
        <v>#REF!</v>
      </c>
      <c r="E201" s="230">
        <v>200</v>
      </c>
      <c r="F201" s="278" t="e">
        <f>versements!V221</f>
        <v>#REF!</v>
      </c>
      <c r="G201" s="47"/>
      <c r="H201" s="47"/>
      <c r="I201" s="47"/>
    </row>
    <row r="202" spans="1:9" ht="20.100000000000001" customHeight="1" x14ac:dyDescent="0.2">
      <c r="A202" s="41" t="e">
        <f>IF(#REF!="","en chèque","")</f>
        <v>#REF!</v>
      </c>
      <c r="B202" s="41">
        <v>215</v>
      </c>
      <c r="C202" s="104" t="e">
        <f>#REF!</f>
        <v>#REF!</v>
      </c>
      <c r="D202" s="272" t="e">
        <f>#REF!</f>
        <v>#REF!</v>
      </c>
      <c r="E202" s="273">
        <v>201</v>
      </c>
      <c r="F202" s="278" t="e">
        <f>versements!V222</f>
        <v>#REF!</v>
      </c>
      <c r="G202" s="47"/>
      <c r="H202" s="47"/>
      <c r="I202" s="47"/>
    </row>
    <row r="203" spans="1:9" ht="20.100000000000001" customHeight="1" x14ac:dyDescent="0.2">
      <c r="A203" s="41" t="e">
        <f>IF(#REF!="","en chèque","")</f>
        <v>#REF!</v>
      </c>
      <c r="B203" s="41">
        <v>216</v>
      </c>
      <c r="C203" s="104" t="e">
        <f>#REF!</f>
        <v>#REF!</v>
      </c>
      <c r="D203" s="48" t="e">
        <f>#REF!</f>
        <v>#REF!</v>
      </c>
      <c r="E203" s="230">
        <v>202</v>
      </c>
      <c r="F203" s="278" t="e">
        <f>versements!V223</f>
        <v>#REF!</v>
      </c>
      <c r="G203" s="47"/>
      <c r="H203" s="47"/>
      <c r="I203" s="47"/>
    </row>
    <row r="204" spans="1:9" ht="20.100000000000001" customHeight="1" x14ac:dyDescent="0.2">
      <c r="A204" s="41" t="e">
        <f>IF(#REF!="","en chèque","")</f>
        <v>#REF!</v>
      </c>
      <c r="B204" s="41">
        <v>217</v>
      </c>
      <c r="C204" s="104" t="e">
        <f>#REF!</f>
        <v>#REF!</v>
      </c>
      <c r="D204" s="272" t="e">
        <f>#REF!</f>
        <v>#REF!</v>
      </c>
      <c r="E204" s="273">
        <v>203</v>
      </c>
      <c r="F204" s="278" t="e">
        <f>versements!V224</f>
        <v>#REF!</v>
      </c>
      <c r="G204" s="47"/>
      <c r="H204" s="47"/>
      <c r="I204" s="47"/>
    </row>
    <row r="205" spans="1:9" ht="20.100000000000001" customHeight="1" x14ac:dyDescent="0.2">
      <c r="A205" s="41" t="e">
        <f>IF(#REF!="","en chèque","")</f>
        <v>#REF!</v>
      </c>
      <c r="B205" s="41">
        <v>218</v>
      </c>
      <c r="C205" s="104" t="e">
        <f>#REF!</f>
        <v>#REF!</v>
      </c>
      <c r="D205" s="48" t="e">
        <f>#REF!</f>
        <v>#REF!</v>
      </c>
      <c r="E205" s="230">
        <v>204</v>
      </c>
      <c r="F205" s="278" t="e">
        <f>versements!V225</f>
        <v>#REF!</v>
      </c>
      <c r="G205" s="47"/>
      <c r="H205" s="47"/>
      <c r="I205" s="47"/>
    </row>
    <row r="206" spans="1:9" ht="20.100000000000001" customHeight="1" x14ac:dyDescent="0.2">
      <c r="A206" s="41" t="e">
        <f>IF(#REF!="","en chèque","")</f>
        <v>#REF!</v>
      </c>
      <c r="B206" s="41">
        <v>219</v>
      </c>
      <c r="C206" s="104" t="e">
        <f>#REF!</f>
        <v>#REF!</v>
      </c>
      <c r="D206" s="272" t="e">
        <f>#REF!</f>
        <v>#REF!</v>
      </c>
      <c r="E206" s="273">
        <v>205</v>
      </c>
      <c r="F206" s="278" t="e">
        <f>versements!V226</f>
        <v>#REF!</v>
      </c>
      <c r="G206" s="47"/>
      <c r="H206" s="47"/>
      <c r="I206" s="47"/>
    </row>
    <row r="207" spans="1:9" ht="20.100000000000001" customHeight="1" x14ac:dyDescent="0.2">
      <c r="A207" s="41" t="e">
        <f>IF(#REF!="","en chèque","")</f>
        <v>#REF!</v>
      </c>
      <c r="B207" s="41">
        <v>220</v>
      </c>
      <c r="C207" s="104" t="e">
        <f>#REF!</f>
        <v>#REF!</v>
      </c>
      <c r="D207" s="48" t="e">
        <f>#REF!</f>
        <v>#REF!</v>
      </c>
      <c r="E207" s="230">
        <v>206</v>
      </c>
      <c r="F207" s="278" t="e">
        <f>versements!V227</f>
        <v>#REF!</v>
      </c>
      <c r="G207" s="47"/>
      <c r="H207" s="47"/>
      <c r="I207" s="47"/>
    </row>
    <row r="208" spans="1:9" ht="20.100000000000001" customHeight="1" x14ac:dyDescent="0.2">
      <c r="A208" s="41" t="e">
        <f>IF(#REF!="","en chèque","")</f>
        <v>#REF!</v>
      </c>
      <c r="B208" s="41">
        <v>223</v>
      </c>
      <c r="C208" s="104" t="e">
        <f>#REF!</f>
        <v>#REF!</v>
      </c>
      <c r="D208" s="272" t="e">
        <f>#REF!</f>
        <v>#REF!</v>
      </c>
      <c r="E208" s="273">
        <v>207</v>
      </c>
      <c r="F208" s="278" t="e">
        <f>versements!V230</f>
        <v>#REF!</v>
      </c>
      <c r="G208" s="47"/>
      <c r="H208" s="47"/>
      <c r="I208" s="47"/>
    </row>
    <row r="209" spans="1:9" ht="20.100000000000001" customHeight="1" x14ac:dyDescent="0.2">
      <c r="A209" s="41" t="e">
        <f>IF(#REF!="","en chèque","")</f>
        <v>#REF!</v>
      </c>
      <c r="B209" s="41">
        <v>226</v>
      </c>
      <c r="C209" s="104" t="e">
        <f>#REF!</f>
        <v>#REF!</v>
      </c>
      <c r="D209" s="48" t="e">
        <f>#REF!</f>
        <v>#REF!</v>
      </c>
      <c r="E209" s="230">
        <v>208</v>
      </c>
      <c r="F209" s="278" t="e">
        <f>versements!V233</f>
        <v>#REF!</v>
      </c>
      <c r="G209" s="47"/>
      <c r="H209" s="47"/>
      <c r="I209" s="47"/>
    </row>
    <row r="210" spans="1:9" ht="20.100000000000001" customHeight="1" x14ac:dyDescent="0.2">
      <c r="A210" s="41" t="e">
        <f>IF(#REF!="","en chèque","")</f>
        <v>#REF!</v>
      </c>
      <c r="B210" s="41">
        <v>227</v>
      </c>
      <c r="C210" s="104" t="e">
        <f>#REF!</f>
        <v>#REF!</v>
      </c>
      <c r="D210" s="272" t="e">
        <f>#REF!</f>
        <v>#REF!</v>
      </c>
      <c r="E210" s="273">
        <v>209</v>
      </c>
      <c r="F210" s="278" t="e">
        <f>versements!V234</f>
        <v>#REF!</v>
      </c>
      <c r="G210" s="47"/>
      <c r="H210" s="47"/>
      <c r="I210" s="47"/>
    </row>
    <row r="211" spans="1:9" ht="20.100000000000001" customHeight="1" x14ac:dyDescent="0.2">
      <c r="A211" s="41" t="e">
        <f>IF(#REF!="","en chèque","")</f>
        <v>#REF!</v>
      </c>
      <c r="B211" s="41">
        <v>228</v>
      </c>
      <c r="C211" s="104" t="e">
        <f>#REF!</f>
        <v>#REF!</v>
      </c>
      <c r="D211" s="48" t="e">
        <f>#REF!</f>
        <v>#REF!</v>
      </c>
      <c r="E211" s="230">
        <v>210</v>
      </c>
      <c r="F211" s="278" t="e">
        <f>versements!V235</f>
        <v>#REF!</v>
      </c>
      <c r="G211" s="47"/>
      <c r="H211" s="47"/>
      <c r="I211" s="47"/>
    </row>
    <row r="212" spans="1:9" ht="20.100000000000001" customHeight="1" x14ac:dyDescent="0.2">
      <c r="A212" s="41" t="e">
        <f>IF(#REF!="","en chèque","")</f>
        <v>#REF!</v>
      </c>
      <c r="B212" s="41">
        <v>229</v>
      </c>
      <c r="C212" s="104" t="e">
        <f>#REF!</f>
        <v>#REF!</v>
      </c>
      <c r="D212" s="272" t="e">
        <f>#REF!</f>
        <v>#REF!</v>
      </c>
      <c r="E212" s="273">
        <v>211</v>
      </c>
      <c r="F212" s="278" t="e">
        <f>versements!V236</f>
        <v>#REF!</v>
      </c>
      <c r="G212" s="47"/>
      <c r="H212" s="47"/>
      <c r="I212" s="47"/>
    </row>
    <row r="213" spans="1:9" ht="20.100000000000001" customHeight="1" x14ac:dyDescent="0.2">
      <c r="A213" s="41" t="e">
        <f>IF(#REF!="","en chèque","")</f>
        <v>#REF!</v>
      </c>
      <c r="B213" s="41">
        <v>230</v>
      </c>
      <c r="C213" s="104" t="e">
        <f>#REF!</f>
        <v>#REF!</v>
      </c>
      <c r="D213" s="48" t="e">
        <f>#REF!</f>
        <v>#REF!</v>
      </c>
      <c r="E213" s="230">
        <v>212</v>
      </c>
      <c r="F213" s="278" t="e">
        <f>versements!V237</f>
        <v>#REF!</v>
      </c>
      <c r="G213" s="47"/>
      <c r="H213" s="47"/>
      <c r="I213" s="47"/>
    </row>
    <row r="214" spans="1:9" ht="20.100000000000001" customHeight="1" x14ac:dyDescent="0.2">
      <c r="A214" s="41" t="e">
        <f>IF(#REF!="","en chèque","")</f>
        <v>#REF!</v>
      </c>
      <c r="B214" s="41">
        <v>231</v>
      </c>
      <c r="C214" s="104" t="e">
        <f>#REF!</f>
        <v>#REF!</v>
      </c>
      <c r="D214" s="272" t="e">
        <f>#REF!</f>
        <v>#REF!</v>
      </c>
      <c r="E214" s="273">
        <v>213</v>
      </c>
      <c r="F214" s="278" t="e">
        <f>versements!V238</f>
        <v>#REF!</v>
      </c>
      <c r="G214" s="47"/>
      <c r="H214" s="47"/>
      <c r="I214" s="47"/>
    </row>
    <row r="215" spans="1:9" ht="20.100000000000001" customHeight="1" x14ac:dyDescent="0.2">
      <c r="A215" s="41" t="e">
        <f>IF(#REF!="","en chèque","")</f>
        <v>#REF!</v>
      </c>
      <c r="B215" s="41">
        <v>232</v>
      </c>
      <c r="C215" s="104" t="e">
        <f>#REF!</f>
        <v>#REF!</v>
      </c>
      <c r="D215" s="48" t="e">
        <f>#REF!</f>
        <v>#REF!</v>
      </c>
      <c r="E215" s="230">
        <v>214</v>
      </c>
      <c r="F215" s="278" t="e">
        <f>versements!V239</f>
        <v>#REF!</v>
      </c>
      <c r="G215" s="47"/>
      <c r="H215" s="47"/>
      <c r="I215" s="47"/>
    </row>
    <row r="216" spans="1:9" ht="20.100000000000001" customHeight="1" x14ac:dyDescent="0.2">
      <c r="A216" s="41" t="e">
        <f>IF(#REF!="","en chèque","")</f>
        <v>#REF!</v>
      </c>
      <c r="B216" s="41">
        <v>233</v>
      </c>
      <c r="C216" s="104" t="e">
        <f>#REF!</f>
        <v>#REF!</v>
      </c>
      <c r="D216" s="272" t="e">
        <f>#REF!</f>
        <v>#REF!</v>
      </c>
      <c r="E216" s="273">
        <v>215</v>
      </c>
      <c r="F216" s="278" t="e">
        <f>versements!V240</f>
        <v>#REF!</v>
      </c>
      <c r="G216" s="47"/>
      <c r="H216" s="47"/>
      <c r="I216" s="47"/>
    </row>
    <row r="217" spans="1:9" ht="20.100000000000001" customHeight="1" x14ac:dyDescent="0.2">
      <c r="A217" s="41" t="e">
        <f>IF(#REF!="","en chèque","")</f>
        <v>#REF!</v>
      </c>
      <c r="B217" s="41">
        <v>234</v>
      </c>
      <c r="C217" s="104" t="e">
        <f>#REF!</f>
        <v>#REF!</v>
      </c>
      <c r="D217" s="48" t="e">
        <f>#REF!</f>
        <v>#REF!</v>
      </c>
      <c r="E217" s="230">
        <v>216</v>
      </c>
      <c r="F217" s="278" t="e">
        <f>versements!V241</f>
        <v>#REF!</v>
      </c>
      <c r="G217" s="47"/>
      <c r="H217" s="47"/>
      <c r="I217" s="47"/>
    </row>
    <row r="218" spans="1:9" ht="20.100000000000001" customHeight="1" x14ac:dyDescent="0.2">
      <c r="A218" s="41" t="e">
        <f>IF(#REF!="","en chèque","")</f>
        <v>#REF!</v>
      </c>
      <c r="B218" s="41">
        <v>235</v>
      </c>
      <c r="C218" s="104" t="e">
        <f>#REF!</f>
        <v>#REF!</v>
      </c>
      <c r="D218" s="272" t="e">
        <f>#REF!</f>
        <v>#REF!</v>
      </c>
      <c r="E218" s="273">
        <v>217</v>
      </c>
      <c r="F218" s="278" t="e">
        <f>versements!V242</f>
        <v>#REF!</v>
      </c>
      <c r="G218" s="47"/>
      <c r="H218" s="47"/>
      <c r="I218" s="47"/>
    </row>
    <row r="219" spans="1:9" ht="20.100000000000001" customHeight="1" x14ac:dyDescent="0.2">
      <c r="A219" s="41" t="e">
        <f>IF(#REF!="","en chèque","")</f>
        <v>#REF!</v>
      </c>
      <c r="B219" s="41">
        <v>236</v>
      </c>
      <c r="C219" s="104" t="e">
        <f>#REF!</f>
        <v>#REF!</v>
      </c>
      <c r="D219" s="48" t="e">
        <f>#REF!</f>
        <v>#REF!</v>
      </c>
      <c r="E219" s="230">
        <v>218</v>
      </c>
      <c r="F219" s="278" t="e">
        <f>versements!V243</f>
        <v>#REF!</v>
      </c>
      <c r="G219" s="47"/>
      <c r="H219" s="47"/>
      <c r="I219" s="47"/>
    </row>
    <row r="220" spans="1:9" ht="20.100000000000001" customHeight="1" x14ac:dyDescent="0.2">
      <c r="A220" s="41" t="e">
        <f>IF(#REF!="","en chèque","")</f>
        <v>#REF!</v>
      </c>
      <c r="B220" s="41">
        <v>237</v>
      </c>
      <c r="C220" s="104" t="e">
        <f>#REF!</f>
        <v>#REF!</v>
      </c>
      <c r="D220" s="272" t="e">
        <f>#REF!</f>
        <v>#REF!</v>
      </c>
      <c r="E220" s="273">
        <v>219</v>
      </c>
      <c r="F220" s="278" t="e">
        <f>versements!V244</f>
        <v>#REF!</v>
      </c>
      <c r="G220" s="47"/>
      <c r="H220" s="47"/>
      <c r="I220" s="47"/>
    </row>
    <row r="221" spans="1:9" ht="20.100000000000001" customHeight="1" x14ac:dyDescent="0.2">
      <c r="A221" s="41" t="e">
        <f>IF(#REF!="","en chèque","")</f>
        <v>#REF!</v>
      </c>
      <c r="B221" s="41">
        <v>238</v>
      </c>
      <c r="C221" s="104" t="e">
        <f>#REF!</f>
        <v>#REF!</v>
      </c>
      <c r="D221" s="48" t="e">
        <f>#REF!</f>
        <v>#REF!</v>
      </c>
      <c r="E221" s="230">
        <v>220</v>
      </c>
      <c r="F221" s="278" t="e">
        <f>versements!V245</f>
        <v>#REF!</v>
      </c>
      <c r="G221" s="47"/>
      <c r="H221" s="47"/>
      <c r="I221" s="47"/>
    </row>
    <row r="222" spans="1:9" ht="20.100000000000001" customHeight="1" x14ac:dyDescent="0.2">
      <c r="A222" s="41" t="e">
        <f>IF(#REF!="","en chèque","")</f>
        <v>#REF!</v>
      </c>
      <c r="B222" s="41">
        <v>239</v>
      </c>
      <c r="C222" s="104" t="e">
        <f>#REF!</f>
        <v>#REF!</v>
      </c>
      <c r="D222" s="272" t="e">
        <f>#REF!</f>
        <v>#REF!</v>
      </c>
      <c r="E222" s="273">
        <v>221</v>
      </c>
      <c r="F222" s="278" t="e">
        <f>versements!V246</f>
        <v>#REF!</v>
      </c>
      <c r="G222" s="47"/>
      <c r="H222" s="47"/>
      <c r="I222" s="47"/>
    </row>
    <row r="223" spans="1:9" ht="20.100000000000001" customHeight="1" x14ac:dyDescent="0.2">
      <c r="A223" s="41" t="e">
        <f>IF(#REF!="","en chèque","")</f>
        <v>#REF!</v>
      </c>
      <c r="B223" s="41">
        <v>240</v>
      </c>
      <c r="C223" s="104" t="e">
        <f>#REF!</f>
        <v>#REF!</v>
      </c>
      <c r="D223" s="48" t="e">
        <f>#REF!</f>
        <v>#REF!</v>
      </c>
      <c r="E223" s="230">
        <v>222</v>
      </c>
      <c r="F223" s="278" t="e">
        <f>versements!V247</f>
        <v>#REF!</v>
      </c>
      <c r="G223" s="47"/>
      <c r="H223" s="47"/>
      <c r="I223" s="47"/>
    </row>
    <row r="224" spans="1:9" ht="20.100000000000001" customHeight="1" x14ac:dyDescent="0.2">
      <c r="A224" s="41" t="e">
        <f>IF(#REF!="","en chèque","")</f>
        <v>#REF!</v>
      </c>
      <c r="B224" s="41">
        <v>241</v>
      </c>
      <c r="C224" s="104" t="e">
        <f>#REF!</f>
        <v>#REF!</v>
      </c>
      <c r="D224" s="272" t="e">
        <f>#REF!</f>
        <v>#REF!</v>
      </c>
      <c r="E224" s="273">
        <v>223</v>
      </c>
      <c r="F224" s="278" t="e">
        <f>versements!V248</f>
        <v>#REF!</v>
      </c>
      <c r="G224" s="47"/>
      <c r="H224" s="47"/>
      <c r="I224" s="47"/>
    </row>
    <row r="225" spans="1:9" ht="20.100000000000001" customHeight="1" x14ac:dyDescent="0.2">
      <c r="A225" s="41" t="e">
        <f>IF(#REF!="","en chèque","")</f>
        <v>#REF!</v>
      </c>
      <c r="B225" s="41">
        <v>242</v>
      </c>
      <c r="C225" s="104" t="e">
        <f>#REF!</f>
        <v>#REF!</v>
      </c>
      <c r="D225" s="48" t="e">
        <f>#REF!</f>
        <v>#REF!</v>
      </c>
      <c r="E225" s="230">
        <v>224</v>
      </c>
      <c r="F225" s="278" t="e">
        <f>versements!V249</f>
        <v>#REF!</v>
      </c>
      <c r="G225" s="47"/>
      <c r="H225" s="47"/>
      <c r="I225" s="47"/>
    </row>
    <row r="226" spans="1:9" ht="20.100000000000001" customHeight="1" x14ac:dyDescent="0.2">
      <c r="A226" s="41" t="e">
        <f>IF(#REF!="","en chèque","")</f>
        <v>#REF!</v>
      </c>
      <c r="B226" s="41">
        <v>243</v>
      </c>
      <c r="C226" s="104" t="e">
        <f>#REF!</f>
        <v>#REF!</v>
      </c>
      <c r="D226" s="272" t="e">
        <f>#REF!</f>
        <v>#REF!</v>
      </c>
      <c r="E226" s="273">
        <v>225</v>
      </c>
      <c r="F226" s="278" t="e">
        <f>versements!V250</f>
        <v>#REF!</v>
      </c>
      <c r="G226" s="47"/>
      <c r="H226" s="47"/>
      <c r="I226" s="47"/>
    </row>
    <row r="227" spans="1:9" ht="20.100000000000001" customHeight="1" x14ac:dyDescent="0.2">
      <c r="A227" s="41" t="e">
        <f>IF(#REF!="","en chèque","")</f>
        <v>#REF!</v>
      </c>
      <c r="B227" s="41">
        <v>244</v>
      </c>
      <c r="C227" s="104" t="e">
        <f>#REF!</f>
        <v>#REF!</v>
      </c>
      <c r="D227" s="48" t="e">
        <f>#REF!</f>
        <v>#REF!</v>
      </c>
      <c r="E227" s="230">
        <v>226</v>
      </c>
      <c r="F227" s="278" t="e">
        <f>versements!V251</f>
        <v>#REF!</v>
      </c>
      <c r="G227" s="47"/>
      <c r="H227" s="47"/>
      <c r="I227" s="47"/>
    </row>
    <row r="228" spans="1:9" ht="20.100000000000001" customHeight="1" x14ac:dyDescent="0.2">
      <c r="A228" s="41" t="e">
        <f>IF(#REF!="","en chèque","")</f>
        <v>#REF!</v>
      </c>
      <c r="B228" s="41">
        <v>245</v>
      </c>
      <c r="C228" s="104" t="e">
        <f>#REF!</f>
        <v>#REF!</v>
      </c>
      <c r="D228" s="272" t="e">
        <f>#REF!</f>
        <v>#REF!</v>
      </c>
      <c r="E228" s="273">
        <v>227</v>
      </c>
      <c r="F228" s="278" t="e">
        <f>versements!V252</f>
        <v>#REF!</v>
      </c>
      <c r="G228" s="47"/>
      <c r="H228" s="47"/>
      <c r="I228" s="47"/>
    </row>
    <row r="229" spans="1:9" ht="20.100000000000001" customHeight="1" x14ac:dyDescent="0.2">
      <c r="A229" s="41" t="e">
        <f>IF(#REF!="","en chèque","")</f>
        <v>#REF!</v>
      </c>
      <c r="B229" s="41">
        <v>246</v>
      </c>
      <c r="C229" s="104" t="e">
        <f>#REF!</f>
        <v>#REF!</v>
      </c>
      <c r="D229" s="48" t="e">
        <f>#REF!</f>
        <v>#REF!</v>
      </c>
      <c r="E229" s="230">
        <v>228</v>
      </c>
      <c r="F229" s="278" t="e">
        <f>versements!V253</f>
        <v>#REF!</v>
      </c>
      <c r="G229" s="47"/>
      <c r="H229" s="47"/>
      <c r="I229" s="47"/>
    </row>
    <row r="230" spans="1:9" ht="20.100000000000001" customHeight="1" x14ac:dyDescent="0.2">
      <c r="A230" s="41" t="e">
        <f>IF(#REF!="","en chèque","")</f>
        <v>#REF!</v>
      </c>
      <c r="B230" s="41">
        <v>247</v>
      </c>
      <c r="C230" s="104" t="e">
        <f>#REF!</f>
        <v>#REF!</v>
      </c>
      <c r="D230" s="272" t="e">
        <f>#REF!</f>
        <v>#REF!</v>
      </c>
      <c r="E230" s="273">
        <v>229</v>
      </c>
      <c r="F230" s="278" t="e">
        <f>versements!V254</f>
        <v>#REF!</v>
      </c>
      <c r="G230" s="47"/>
      <c r="H230" s="47"/>
      <c r="I230" s="47"/>
    </row>
    <row r="231" spans="1:9" ht="20.100000000000001" customHeight="1" x14ac:dyDescent="0.2">
      <c r="A231" s="41" t="e">
        <f>IF(#REF!="","en chèque","")</f>
        <v>#REF!</v>
      </c>
      <c r="B231" s="41">
        <v>248</v>
      </c>
      <c r="C231" s="104" t="e">
        <f>#REF!</f>
        <v>#REF!</v>
      </c>
      <c r="D231" s="48" t="e">
        <f>#REF!</f>
        <v>#REF!</v>
      </c>
      <c r="E231" s="230">
        <v>230</v>
      </c>
      <c r="F231" s="278" t="e">
        <f>versements!V255</f>
        <v>#REF!</v>
      </c>
      <c r="G231" s="47"/>
      <c r="H231" s="47"/>
      <c r="I231" s="47"/>
    </row>
    <row r="232" spans="1:9" ht="20.100000000000001" customHeight="1" thickBot="1" x14ac:dyDescent="0.25">
      <c r="A232" s="41" t="e">
        <f>IF(#REF!="","en chèque","")</f>
        <v>#REF!</v>
      </c>
      <c r="B232" s="41">
        <v>250</v>
      </c>
      <c r="C232" s="104" t="e">
        <f>#REF!</f>
        <v>#REF!</v>
      </c>
      <c r="D232" s="272" t="e">
        <f>#REF!</f>
        <v>#REF!</v>
      </c>
      <c r="E232" s="273">
        <v>231</v>
      </c>
      <c r="F232" s="279" t="e">
        <f>versements!V257</f>
        <v>#REF!</v>
      </c>
      <c r="G232" s="200"/>
      <c r="H232" s="200"/>
      <c r="I232" s="200"/>
    </row>
    <row r="233" spans="1:9" ht="20.100000000000001" customHeight="1" thickTop="1" x14ac:dyDescent="0.2">
      <c r="A233" s="41" t="e">
        <f>IF(#REF!="","en chèque","")</f>
        <v>#REF!</v>
      </c>
      <c r="C233" s="104" t="e">
        <f>#REF!</f>
        <v>#REF!</v>
      </c>
      <c r="D233" s="48" t="e">
        <f>#REF!</f>
        <v>#REF!</v>
      </c>
      <c r="E233" s="230">
        <v>232</v>
      </c>
      <c r="F233" s="278" t="e">
        <f>versements!V239</f>
        <v>#REF!</v>
      </c>
      <c r="G233" s="47"/>
      <c r="H233" s="47"/>
      <c r="I233" s="47"/>
    </row>
    <row r="234" spans="1:9" ht="20.100000000000001" customHeight="1" x14ac:dyDescent="0.2">
      <c r="A234" s="41" t="e">
        <f>IF(#REF!="","en chèque","")</f>
        <v>#REF!</v>
      </c>
      <c r="C234" s="104" t="e">
        <f>#REF!</f>
        <v>#REF!</v>
      </c>
      <c r="D234" s="272" t="e">
        <f>#REF!</f>
        <v>#REF!</v>
      </c>
      <c r="E234" s="273">
        <v>233</v>
      </c>
      <c r="F234" s="286" t="e">
        <f>versements!V240</f>
        <v>#REF!</v>
      </c>
      <c r="G234" s="287"/>
      <c r="H234" s="287"/>
      <c r="I234" s="287"/>
    </row>
    <row r="235" spans="1:9" ht="20.100000000000001" customHeight="1" x14ac:dyDescent="0.2">
      <c r="A235" s="41" t="e">
        <f>IF(#REF!="","en chèque","")</f>
        <v>#REF!</v>
      </c>
      <c r="C235" s="104" t="e">
        <f>#REF!</f>
        <v>#REF!</v>
      </c>
      <c r="D235" s="48" t="e">
        <f>#REF!</f>
        <v>#REF!</v>
      </c>
      <c r="E235" s="230">
        <v>234</v>
      </c>
      <c r="F235" s="286" t="e">
        <f>versements!V240</f>
        <v>#REF!</v>
      </c>
      <c r="G235" s="287"/>
      <c r="H235" s="287"/>
      <c r="I235" s="287"/>
    </row>
    <row r="236" spans="1:9" ht="20.100000000000001" customHeight="1" x14ac:dyDescent="0.2">
      <c r="A236" s="41" t="e">
        <f>IF(#REF!="","en chèque","")</f>
        <v>#REF!</v>
      </c>
      <c r="C236" s="104" t="e">
        <f>#REF!</f>
        <v>#REF!</v>
      </c>
      <c r="D236" s="272" t="e">
        <f>#REF!</f>
        <v>#REF!</v>
      </c>
      <c r="E236" s="273">
        <v>235</v>
      </c>
      <c r="F236" s="286" t="e">
        <f>versements!V240</f>
        <v>#REF!</v>
      </c>
      <c r="G236" s="287"/>
      <c r="H236" s="287"/>
      <c r="I236" s="287"/>
    </row>
    <row r="237" spans="1:9" ht="20.100000000000001" customHeight="1" x14ac:dyDescent="0.2">
      <c r="A237" s="41" t="e">
        <f>IF(#REF!="","en chèque","")</f>
        <v>#REF!</v>
      </c>
      <c r="C237" s="104" t="e">
        <f>#REF!</f>
        <v>#REF!</v>
      </c>
      <c r="D237" s="48" t="e">
        <f>#REF!</f>
        <v>#REF!</v>
      </c>
      <c r="E237" s="230">
        <v>236</v>
      </c>
      <c r="F237" s="286" t="e">
        <f>versements!V240</f>
        <v>#REF!</v>
      </c>
      <c r="G237" s="287"/>
      <c r="H237" s="287"/>
      <c r="I237" s="287"/>
    </row>
    <row r="238" spans="1:9" ht="20.100000000000001" customHeight="1" x14ac:dyDescent="0.2">
      <c r="A238" s="41" t="e">
        <f>IF(#REF!="","en chèque","")</f>
        <v>#REF!</v>
      </c>
      <c r="C238" s="104" t="e">
        <f>#REF!</f>
        <v>#REF!</v>
      </c>
      <c r="D238" s="272" t="e">
        <f>#REF!</f>
        <v>#REF!</v>
      </c>
      <c r="E238" s="273">
        <v>237</v>
      </c>
      <c r="F238" s="286" t="e">
        <f>versements!V240</f>
        <v>#REF!</v>
      </c>
      <c r="G238" s="287"/>
      <c r="H238" s="287"/>
      <c r="I238" s="287"/>
    </row>
    <row r="239" spans="1:9" ht="20.100000000000001" customHeight="1" x14ac:dyDescent="0.2">
      <c r="A239" s="41" t="e">
        <f>IF(#REF!="","en chèque","")</f>
        <v>#REF!</v>
      </c>
      <c r="C239" s="104" t="e">
        <f>#REF!</f>
        <v>#REF!</v>
      </c>
      <c r="D239" s="48" t="e">
        <f>#REF!</f>
        <v>#REF!</v>
      </c>
      <c r="E239" s="230">
        <v>238</v>
      </c>
      <c r="F239" s="286" t="e">
        <f>versements!V240</f>
        <v>#REF!</v>
      </c>
      <c r="G239" s="287"/>
      <c r="H239" s="287"/>
      <c r="I239" s="287"/>
    </row>
    <row r="240" spans="1:9" ht="20.100000000000001" customHeight="1" x14ac:dyDescent="0.2">
      <c r="A240" s="41" t="e">
        <f>IF(#REF!="","en chèque","")</f>
        <v>#REF!</v>
      </c>
      <c r="C240" s="104" t="e">
        <f>#REF!</f>
        <v>#REF!</v>
      </c>
      <c r="D240" s="272" t="e">
        <f>#REF!</f>
        <v>#REF!</v>
      </c>
      <c r="E240" s="273">
        <v>239</v>
      </c>
      <c r="F240" s="286" t="e">
        <f>versements!V240</f>
        <v>#REF!</v>
      </c>
      <c r="G240" s="287"/>
      <c r="H240" s="287"/>
      <c r="I240" s="287"/>
    </row>
    <row r="241" spans="1:11" ht="20.100000000000001" customHeight="1" x14ac:dyDescent="0.2">
      <c r="A241" s="41" t="e">
        <f>IF(#REF!="","en chèque","")</f>
        <v>#REF!</v>
      </c>
      <c r="C241" s="104" t="e">
        <f>#REF!</f>
        <v>#REF!</v>
      </c>
      <c r="D241" s="48" t="e">
        <f>#REF!</f>
        <v>#REF!</v>
      </c>
      <c r="E241" s="230">
        <v>240</v>
      </c>
      <c r="F241" s="286" t="e">
        <f>versements!V240</f>
        <v>#REF!</v>
      </c>
      <c r="G241" s="287"/>
      <c r="H241" s="287"/>
      <c r="I241" s="287"/>
    </row>
    <row r="242" spans="1:11" ht="20.100000000000001" customHeight="1" x14ac:dyDescent="0.2">
      <c r="A242" s="41" t="e">
        <f>IF(#REF!="","en chèque","")</f>
        <v>#REF!</v>
      </c>
      <c r="C242" s="104" t="e">
        <f>#REF!</f>
        <v>#REF!</v>
      </c>
      <c r="D242" s="272" t="e">
        <f>#REF!</f>
        <v>#REF!</v>
      </c>
      <c r="E242" s="273">
        <v>241</v>
      </c>
      <c r="F242" s="286" t="e">
        <f>versements!V240</f>
        <v>#REF!</v>
      </c>
      <c r="G242" s="287"/>
      <c r="H242" s="287"/>
      <c r="I242" s="287"/>
    </row>
    <row r="243" spans="1:11" ht="20.100000000000001" customHeight="1" x14ac:dyDescent="0.2">
      <c r="A243" s="41" t="e">
        <f>IF(#REF!="","en chèque","")</f>
        <v>#REF!</v>
      </c>
      <c r="C243" s="104" t="e">
        <f>#REF!</f>
        <v>#REF!</v>
      </c>
      <c r="D243" s="48" t="e">
        <f>#REF!</f>
        <v>#REF!</v>
      </c>
      <c r="E243" s="230">
        <v>242</v>
      </c>
      <c r="F243" s="286" t="e">
        <f>versements!V240</f>
        <v>#REF!</v>
      </c>
      <c r="G243" s="287"/>
      <c r="H243" s="287"/>
      <c r="I243" s="287"/>
    </row>
    <row r="244" spans="1:11" ht="20.100000000000001" customHeight="1" x14ac:dyDescent="0.2">
      <c r="A244" s="41" t="e">
        <f>IF(#REF!="","en chèque","")</f>
        <v>#REF!</v>
      </c>
      <c r="C244" s="104" t="e">
        <f>#REF!</f>
        <v>#REF!</v>
      </c>
      <c r="D244" s="272" t="e">
        <f>#REF!</f>
        <v>#REF!</v>
      </c>
      <c r="E244" s="273">
        <v>243</v>
      </c>
      <c r="F244" s="286" t="e">
        <f>versements!V240</f>
        <v>#REF!</v>
      </c>
      <c r="G244" s="287"/>
      <c r="H244" s="287"/>
      <c r="I244" s="287"/>
    </row>
    <row r="245" spans="1:11" ht="20.100000000000001" customHeight="1" x14ac:dyDescent="0.2">
      <c r="A245" s="41" t="e">
        <f>IF(#REF!="","en chèque","")</f>
        <v>#REF!</v>
      </c>
      <c r="C245" s="104" t="e">
        <f>#REF!</f>
        <v>#REF!</v>
      </c>
      <c r="D245" s="48" t="e">
        <f>#REF!</f>
        <v>#REF!</v>
      </c>
      <c r="E245" s="230">
        <v>244</v>
      </c>
      <c r="F245" s="286" t="e">
        <f>versements!V240</f>
        <v>#REF!</v>
      </c>
      <c r="G245" s="287"/>
      <c r="H245" s="287"/>
      <c r="I245" s="287"/>
    </row>
    <row r="246" spans="1:11" ht="20.100000000000001" customHeight="1" x14ac:dyDescent="0.2">
      <c r="A246" s="41" t="e">
        <f>IF(#REF!="","en chèque","")</f>
        <v>#REF!</v>
      </c>
      <c r="C246" s="104" t="e">
        <f>#REF!</f>
        <v>#REF!</v>
      </c>
      <c r="D246" s="272" t="e">
        <f>#REF!</f>
        <v>#REF!</v>
      </c>
      <c r="E246" s="273">
        <v>245</v>
      </c>
      <c r="F246" s="286" t="e">
        <f>versements!V240</f>
        <v>#REF!</v>
      </c>
      <c r="G246" s="287"/>
      <c r="H246" s="287"/>
      <c r="I246" s="287"/>
    </row>
    <row r="247" spans="1:11" ht="20.100000000000001" customHeight="1" x14ac:dyDescent="0.2">
      <c r="A247" s="41" t="e">
        <f>IF(#REF!="","en chèque","")</f>
        <v>#REF!</v>
      </c>
      <c r="C247" s="104" t="e">
        <f>#REF!</f>
        <v>#REF!</v>
      </c>
      <c r="D247" s="48" t="e">
        <f>#REF!</f>
        <v>#REF!</v>
      </c>
      <c r="E247" s="230">
        <v>246</v>
      </c>
      <c r="F247" s="286" t="e">
        <f>versements!V240</f>
        <v>#REF!</v>
      </c>
      <c r="G247" s="287"/>
      <c r="H247" s="287"/>
      <c r="I247" s="287"/>
    </row>
    <row r="248" spans="1:11" ht="20.100000000000001" customHeight="1" x14ac:dyDescent="0.2">
      <c r="A248" s="41" t="e">
        <f>IF(#REF!="","en chèque","")</f>
        <v>#REF!</v>
      </c>
      <c r="C248" s="104" t="e">
        <f>#REF!</f>
        <v>#REF!</v>
      </c>
      <c r="D248" s="272" t="e">
        <f>#REF!</f>
        <v>#REF!</v>
      </c>
      <c r="E248" s="273">
        <v>247</v>
      </c>
      <c r="F248" s="286" t="e">
        <f>versements!V240</f>
        <v>#REF!</v>
      </c>
      <c r="G248" s="287"/>
      <c r="H248" s="287"/>
      <c r="I248" s="287"/>
    </row>
    <row r="249" spans="1:11" ht="20.100000000000001" customHeight="1" x14ac:dyDescent="0.2">
      <c r="A249" s="41" t="e">
        <f>IF(#REF!="","en chèque","")</f>
        <v>#REF!</v>
      </c>
      <c r="C249" s="104" t="e">
        <f>#REF!</f>
        <v>#REF!</v>
      </c>
      <c r="D249" s="48" t="e">
        <f>#REF!</f>
        <v>#REF!</v>
      </c>
      <c r="E249" s="230">
        <v>248</v>
      </c>
      <c r="F249" s="286" t="e">
        <f>versements!V255</f>
        <v>#REF!</v>
      </c>
      <c r="G249" s="287"/>
      <c r="H249" s="287"/>
      <c r="I249" s="287"/>
    </row>
    <row r="250" spans="1:11" ht="20.100000000000001" customHeight="1" x14ac:dyDescent="0.2">
      <c r="A250" s="41" t="e">
        <f>IF(#REF!="","en chèque","")</f>
        <v>#REF!</v>
      </c>
      <c r="C250" s="104" t="e">
        <f>#REF!</f>
        <v>#REF!</v>
      </c>
      <c r="D250" s="272" t="e">
        <f>#REF!</f>
        <v>#REF!</v>
      </c>
      <c r="E250" s="273">
        <v>249</v>
      </c>
      <c r="F250" s="286" t="e">
        <f>versements!V255</f>
        <v>#REF!</v>
      </c>
      <c r="G250" s="287"/>
      <c r="H250" s="287"/>
      <c r="I250" s="287"/>
    </row>
    <row r="251" spans="1:11" ht="20.100000000000001" customHeight="1" x14ac:dyDescent="0.2">
      <c r="A251" s="41" t="e">
        <f>IF(#REF!="","en chèque","")</f>
        <v>#REF!</v>
      </c>
      <c r="C251" s="104" t="e">
        <f>#REF!</f>
        <v>#REF!</v>
      </c>
      <c r="D251" s="48" t="e">
        <f>#REF!</f>
        <v>#REF!</v>
      </c>
      <c r="E251" s="230">
        <v>250</v>
      </c>
      <c r="F251" s="286" t="e">
        <f>versements!V255</f>
        <v>#REF!</v>
      </c>
      <c r="G251" s="287"/>
      <c r="H251" s="287"/>
      <c r="I251" s="287"/>
    </row>
    <row r="252" spans="1:11" ht="20.100000000000001" customHeight="1" x14ac:dyDescent="0.2">
      <c r="A252" s="282"/>
      <c r="B252" s="282"/>
      <c r="C252" s="283"/>
      <c r="D252" s="283"/>
      <c r="E252" s="284"/>
      <c r="F252" s="285"/>
      <c r="G252" s="284"/>
      <c r="H252" s="284"/>
      <c r="I252" s="284"/>
    </row>
    <row r="253" spans="1:11" ht="20.100000000000001" customHeight="1" x14ac:dyDescent="0.2">
      <c r="E253" s="110"/>
      <c r="F253" s="280"/>
      <c r="G253" s="43"/>
      <c r="H253" s="43"/>
      <c r="I253" s="43"/>
    </row>
    <row r="254" spans="1:11" ht="20.100000000000001" customHeight="1" thickBot="1" x14ac:dyDescent="0.25">
      <c r="C254" s="40">
        <f>COUNTA(C2:C253)</f>
        <v>250</v>
      </c>
      <c r="E254" s="40">
        <f>COUNTA(E2:E253)</f>
        <v>250</v>
      </c>
      <c r="J254" s="40" t="s">
        <v>120</v>
      </c>
      <c r="K254" s="40" t="s">
        <v>121</v>
      </c>
    </row>
    <row r="255" spans="1:11" ht="20.100000000000001" customHeight="1" thickBot="1" x14ac:dyDescent="0.25">
      <c r="J255" s="214" t="e">
        <f>SUM(#REF!)</f>
        <v>#REF!</v>
      </c>
      <c r="K255" s="215" t="e">
        <f>SUM(F2:F251)</f>
        <v>#REF!</v>
      </c>
    </row>
    <row r="256" spans="1:11" ht="20.100000000000001" customHeight="1" thickBot="1" x14ac:dyDescent="0.25">
      <c r="K256" s="216" t="e">
        <f>#REF!+J255</f>
        <v>#REF!</v>
      </c>
    </row>
  </sheetData>
  <conditionalFormatting sqref="C2:D251">
    <cfRule type="expression" dxfId="0" priority="6">
      <formula>#REF!=""</formula>
    </cfRule>
  </conditionalFormatting>
  <pageMargins left="0.25" right="0.25" top="0.75" bottom="0.75" header="0.3" footer="0.3"/>
  <pageSetup paperSize="9" orientation="portrait" r:id="rId1"/>
  <headerFooter alignWithMargins="0">
    <oddHeader>&amp;A</oddHeader>
    <oddFooter>Page &amp;P</oddFooter>
  </headerFooter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544B74-B9C0-45DC-AF05-D3D2FD202EE5}">
  <sheetPr codeName="Feuil12"/>
  <dimension ref="B1:AD27"/>
  <sheetViews>
    <sheetView showRowColHeaders="0" workbookViewId="0">
      <selection activeCell="C8" sqref="C8"/>
    </sheetView>
  </sheetViews>
  <sheetFormatPr baseColWidth="10" defaultRowHeight="15" x14ac:dyDescent="0.25"/>
  <cols>
    <col min="1" max="1" width="4.7109375" customWidth="1"/>
    <col min="2" max="2" width="23.7109375" customWidth="1"/>
    <col min="3" max="3" width="12" customWidth="1"/>
    <col min="4" max="4" width="4.7109375" customWidth="1"/>
    <col min="5" max="5" width="74.7109375" bestFit="1" customWidth="1"/>
  </cols>
  <sheetData>
    <row r="1" spans="2:30" ht="40.5" customHeight="1" x14ac:dyDescent="0.25">
      <c r="B1" s="325" t="s">
        <v>176</v>
      </c>
      <c r="C1" s="324" t="s">
        <v>177</v>
      </c>
      <c r="E1" s="327" t="s">
        <v>181</v>
      </c>
    </row>
    <row r="2" spans="2:30" x14ac:dyDescent="0.25">
      <c r="B2" s="320" t="str">
        <f>"Saisies 1 à "&amp;C2</f>
        <v>Saisies 1 à 60</v>
      </c>
      <c r="C2" s="319">
        <v>60</v>
      </c>
      <c r="E2" s="328" t="s">
        <v>182</v>
      </c>
    </row>
    <row r="3" spans="2:30" x14ac:dyDescent="0.25">
      <c r="B3" s="321" t="str">
        <f>"Saisies "&amp;C2+1&amp;" à "&amp;C3</f>
        <v>Saisies 61 à 120</v>
      </c>
      <c r="C3" s="316">
        <v>120</v>
      </c>
      <c r="E3" s="329"/>
      <c r="F3" s="317"/>
      <c r="I3" s="317"/>
      <c r="L3" s="317"/>
      <c r="O3" s="317"/>
      <c r="R3" s="317"/>
      <c r="U3" s="317"/>
      <c r="X3" s="317"/>
      <c r="AA3" s="317"/>
      <c r="AD3" s="317"/>
    </row>
    <row r="4" spans="2:30" x14ac:dyDescent="0.25">
      <c r="B4" s="322" t="s">
        <v>178</v>
      </c>
      <c r="C4" s="316">
        <v>180</v>
      </c>
      <c r="E4" s="329"/>
      <c r="F4" s="317"/>
      <c r="I4" s="317"/>
      <c r="L4" s="317"/>
      <c r="O4" s="317"/>
      <c r="R4" s="317"/>
      <c r="U4" s="317"/>
      <c r="X4" s="317"/>
      <c r="AA4" s="317"/>
      <c r="AD4" s="317"/>
    </row>
    <row r="5" spans="2:30" x14ac:dyDescent="0.25">
      <c r="B5" s="315" t="str">
        <f>"Saisies "&amp;C4+1&amp;"et plus"</f>
        <v>Saisies 181et plus</v>
      </c>
      <c r="C5" s="316">
        <v>-1</v>
      </c>
      <c r="E5" s="330"/>
      <c r="F5" s="317"/>
      <c r="I5" s="317"/>
      <c r="L5" s="317"/>
      <c r="O5" s="317"/>
      <c r="R5" s="317"/>
      <c r="U5" s="317"/>
      <c r="X5" s="317"/>
      <c r="AA5" s="317"/>
      <c r="AD5" s="317"/>
    </row>
    <row r="6" spans="2:30" x14ac:dyDescent="0.25">
      <c r="C6" s="317"/>
      <c r="F6" s="317"/>
      <c r="I6" s="317"/>
      <c r="L6" s="317"/>
      <c r="O6" s="317"/>
      <c r="R6" s="317"/>
      <c r="U6" s="317"/>
      <c r="X6" s="317"/>
      <c r="AA6" s="317"/>
      <c r="AD6" s="317"/>
    </row>
    <row r="7" spans="2:30" x14ac:dyDescent="0.25">
      <c r="C7" s="317"/>
      <c r="F7" s="317"/>
      <c r="I7" s="317"/>
      <c r="L7" s="317"/>
      <c r="O7" s="317"/>
      <c r="R7" s="317"/>
      <c r="U7" s="317"/>
      <c r="X7" s="317"/>
      <c r="AA7" s="317"/>
      <c r="AD7" s="317"/>
    </row>
    <row r="8" spans="2:30" ht="30" x14ac:dyDescent="0.25">
      <c r="B8" s="326" t="s">
        <v>179</v>
      </c>
      <c r="C8" s="318">
        <v>0</v>
      </c>
      <c r="E8" s="331" t="s">
        <v>183</v>
      </c>
      <c r="F8" s="317"/>
      <c r="I8" s="317"/>
      <c r="L8" s="317"/>
      <c r="O8" s="317"/>
      <c r="R8" s="317"/>
      <c r="U8" s="317"/>
      <c r="X8" s="317"/>
      <c r="AA8" s="317"/>
      <c r="AD8" s="317"/>
    </row>
    <row r="9" spans="2:30" x14ac:dyDescent="0.25">
      <c r="C9" s="317"/>
      <c r="F9" s="317"/>
      <c r="I9" s="317"/>
      <c r="L9" s="317"/>
      <c r="O9" s="317"/>
      <c r="R9" s="317"/>
      <c r="U9" s="317"/>
      <c r="X9" s="317"/>
      <c r="AA9" s="317"/>
      <c r="AD9" s="317"/>
    </row>
    <row r="10" spans="2:30" x14ac:dyDescent="0.25">
      <c r="C10" s="317"/>
      <c r="F10" s="317"/>
      <c r="I10" s="317"/>
      <c r="L10" s="317"/>
      <c r="O10" s="317"/>
      <c r="R10" s="317"/>
      <c r="U10" s="317"/>
      <c r="X10" s="317"/>
      <c r="AA10" s="317"/>
      <c r="AD10" s="317"/>
    </row>
    <row r="11" spans="2:30" x14ac:dyDescent="0.25">
      <c r="C11" s="317"/>
      <c r="F11" s="317"/>
      <c r="I11" s="317"/>
      <c r="L11" s="317"/>
      <c r="O11" s="317"/>
      <c r="R11" s="317"/>
      <c r="U11" s="317"/>
      <c r="X11" s="317"/>
      <c r="AA11" s="317"/>
      <c r="AD11" s="317"/>
    </row>
    <row r="12" spans="2:30" x14ac:dyDescent="0.25">
      <c r="C12" s="317"/>
      <c r="F12" s="317"/>
      <c r="I12" s="317"/>
      <c r="L12" s="317"/>
      <c r="O12" s="317"/>
      <c r="R12" s="317"/>
      <c r="U12" s="317"/>
      <c r="X12" s="317"/>
      <c r="AA12" s="317"/>
      <c r="AD12" s="317"/>
    </row>
    <row r="13" spans="2:30" x14ac:dyDescent="0.25">
      <c r="C13" s="317"/>
      <c r="F13" s="317"/>
      <c r="I13" s="317"/>
      <c r="L13" s="317"/>
      <c r="O13" s="317"/>
      <c r="R13" s="317"/>
      <c r="U13" s="317"/>
      <c r="X13" s="317"/>
      <c r="AA13" s="317"/>
      <c r="AD13" s="317"/>
    </row>
    <row r="14" spans="2:30" x14ac:dyDescent="0.25">
      <c r="C14" s="317"/>
      <c r="F14" s="317"/>
      <c r="I14" s="317"/>
      <c r="L14" s="317"/>
      <c r="O14" s="317"/>
      <c r="R14" s="317"/>
      <c r="U14" s="317"/>
      <c r="X14" s="317"/>
      <c r="AA14" s="317"/>
      <c r="AD14" s="317"/>
    </row>
    <row r="15" spans="2:30" x14ac:dyDescent="0.25">
      <c r="C15" s="317"/>
      <c r="F15" s="317"/>
      <c r="I15" s="317"/>
      <c r="L15" s="317"/>
      <c r="O15" s="317"/>
      <c r="R15" s="317"/>
      <c r="U15" s="317"/>
      <c r="X15" s="317"/>
      <c r="AA15" s="317"/>
      <c r="AD15" s="317"/>
    </row>
    <row r="16" spans="2:30" x14ac:dyDescent="0.25">
      <c r="C16" s="317"/>
      <c r="F16" s="317"/>
      <c r="I16" s="317"/>
      <c r="L16" s="317"/>
      <c r="O16" s="317"/>
      <c r="R16" s="317"/>
      <c r="U16" s="317"/>
      <c r="X16" s="317"/>
      <c r="AA16" s="317"/>
      <c r="AD16" s="317"/>
    </row>
    <row r="17" spans="3:30" x14ac:dyDescent="0.25">
      <c r="C17" s="317"/>
      <c r="F17" s="317"/>
      <c r="I17" s="317"/>
      <c r="L17" s="317"/>
      <c r="O17" s="317"/>
      <c r="R17" s="317"/>
      <c r="U17" s="317"/>
      <c r="X17" s="317"/>
      <c r="AA17" s="317"/>
      <c r="AD17" s="317"/>
    </row>
    <row r="18" spans="3:30" x14ac:dyDescent="0.25">
      <c r="C18" s="317"/>
      <c r="F18" s="317"/>
      <c r="I18" s="317"/>
      <c r="L18" s="317"/>
      <c r="O18" s="317"/>
      <c r="R18" s="317"/>
      <c r="U18" s="317"/>
      <c r="X18" s="317"/>
      <c r="AA18" s="317"/>
      <c r="AD18" s="317"/>
    </row>
    <row r="19" spans="3:30" x14ac:dyDescent="0.25">
      <c r="C19" s="317"/>
      <c r="F19" s="317"/>
      <c r="I19" s="317"/>
      <c r="L19" s="317"/>
      <c r="O19" s="317"/>
      <c r="R19" s="317"/>
      <c r="U19" s="317"/>
      <c r="X19" s="317"/>
      <c r="AA19" s="317"/>
      <c r="AD19" s="317"/>
    </row>
    <row r="20" spans="3:30" x14ac:dyDescent="0.25">
      <c r="C20" s="317"/>
      <c r="F20" s="317"/>
      <c r="I20" s="317"/>
      <c r="L20" s="317"/>
      <c r="O20" s="317"/>
      <c r="R20" s="317"/>
      <c r="U20" s="317"/>
      <c r="X20" s="317"/>
      <c r="AA20" s="317"/>
      <c r="AD20" s="317"/>
    </row>
    <row r="21" spans="3:30" x14ac:dyDescent="0.25">
      <c r="C21" s="317"/>
      <c r="F21" s="317"/>
      <c r="I21" s="317"/>
      <c r="L21" s="317"/>
      <c r="O21" s="317"/>
      <c r="R21" s="317"/>
      <c r="U21" s="317"/>
      <c r="X21" s="317"/>
      <c r="AA21" s="317"/>
      <c r="AD21" s="317"/>
    </row>
    <row r="22" spans="3:30" x14ac:dyDescent="0.25">
      <c r="C22" s="317"/>
      <c r="F22" s="317"/>
      <c r="I22" s="317"/>
      <c r="L22" s="317"/>
      <c r="O22" s="317"/>
      <c r="R22" s="317"/>
      <c r="U22" s="317"/>
      <c r="X22" s="317"/>
      <c r="AA22" s="317"/>
      <c r="AD22" s="317"/>
    </row>
    <row r="23" spans="3:30" x14ac:dyDescent="0.25">
      <c r="C23" s="317"/>
      <c r="F23" s="317"/>
      <c r="I23" s="317"/>
      <c r="L23" s="317"/>
      <c r="O23" s="317"/>
      <c r="R23" s="317"/>
      <c r="U23" s="317"/>
      <c r="X23" s="317"/>
      <c r="AA23" s="317"/>
      <c r="AD23" s="317"/>
    </row>
    <row r="24" spans="3:30" x14ac:dyDescent="0.25">
      <c r="C24" s="317"/>
      <c r="F24" s="317"/>
      <c r="I24" s="317"/>
      <c r="L24" s="317"/>
      <c r="O24" s="317"/>
      <c r="R24" s="317"/>
      <c r="U24" s="317"/>
      <c r="X24" s="317"/>
      <c r="AA24" s="317"/>
      <c r="AD24" s="317"/>
    </row>
    <row r="25" spans="3:30" x14ac:dyDescent="0.25">
      <c r="C25" s="317"/>
      <c r="F25" s="317"/>
      <c r="I25" s="317"/>
      <c r="L25" s="317"/>
      <c r="O25" s="317"/>
      <c r="R25" s="317"/>
      <c r="U25" s="317"/>
      <c r="X25" s="317"/>
      <c r="AA25" s="317"/>
      <c r="AD25" s="317"/>
    </row>
    <row r="26" spans="3:30" x14ac:dyDescent="0.25">
      <c r="C26" s="317"/>
      <c r="F26" s="317"/>
      <c r="I26" s="317"/>
      <c r="L26" s="317"/>
      <c r="O26" s="317"/>
      <c r="R26" s="317"/>
      <c r="U26" s="317"/>
      <c r="X26" s="317"/>
      <c r="AA26" s="317"/>
      <c r="AD26" s="317"/>
    </row>
    <row r="27" spans="3:30" x14ac:dyDescent="0.25">
      <c r="C27" s="317"/>
      <c r="F27" s="317"/>
      <c r="I27" s="317"/>
      <c r="L27" s="317"/>
      <c r="O27" s="317"/>
      <c r="R27" s="317"/>
      <c r="U27" s="317"/>
      <c r="X27" s="317"/>
      <c r="AA27" s="317"/>
      <c r="AD27" s="317"/>
    </row>
  </sheetData>
  <sheetProtection algorithmName="SHA-512" hashValue="akVXe3yiRqoTDGOs4a8VBFqikcqU8JBlisLBf67DxUk3V4NEe5izb9nvLppu0y31J5GDo+S/f9qcI6eGSfXw6g==" saltValue="Yl6X7ZG5C6l8/vmiXbYQuw==" spinCount="100000" sheet="1" objects="1" scenarios="1"/>
  <mergeCells count="1">
    <mergeCell ref="E2:E5"/>
  </mergeCells>
  <dataValidations count="1">
    <dataValidation type="whole" showInputMessage="1" showErrorMessage="1" errorTitle="Erreur de saisie" error="Saisir une valeur supérieure ou égale à -1 (-1 =&gt; pour réinitialiser). " sqref="C8" xr:uid="{229432C3-01B5-467F-A6DC-4F63005F0059}">
      <formula1>-1</formula1>
      <formula2>999999999</formula2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9</vt:i4>
      </vt:variant>
    </vt:vector>
  </HeadingPairs>
  <TitlesOfParts>
    <vt:vector size="21" baseType="lpstr">
      <vt:lpstr>Notes</vt:lpstr>
      <vt:lpstr>.3 colonne auto</vt:lpstr>
      <vt:lpstr>Tab.print</vt:lpstr>
      <vt:lpstr>Encoder</vt:lpstr>
      <vt:lpstr>Explications</vt:lpstr>
      <vt:lpstr>versements</vt:lpstr>
      <vt:lpstr>Fiche individuel</vt:lpstr>
      <vt:lpstr>Remboursement</vt:lpstr>
      <vt:lpstr>valeur mois</vt:lpstr>
      <vt:lpstr>Cheques</vt:lpstr>
      <vt:lpstr>Emarger</vt:lpstr>
      <vt:lpstr>Paramètres</vt:lpstr>
      <vt:lpstr>AC3_226</vt:lpstr>
      <vt:lpstr>DER_NUM_SAISIE</vt:lpstr>
      <vt:lpstr>TAB_COLOR</vt:lpstr>
      <vt:lpstr>Emarger!Versements</vt:lpstr>
      <vt:lpstr>Versements</vt:lpstr>
      <vt:lpstr>'.3 colonne auto'!Zone_d_impression</vt:lpstr>
      <vt:lpstr>Cheques!Zone_d_impression</vt:lpstr>
      <vt:lpstr>Encoder!Zone_d_impression</vt:lpstr>
      <vt:lpstr>Tab.print!Zone_d_impression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Yves</cp:lastModifiedBy>
  <cp:lastPrinted>2023-02-09T16:22:23Z</cp:lastPrinted>
  <dcterms:created xsi:type="dcterms:W3CDTF">2006-09-12T15:06:44Z</dcterms:created>
  <dcterms:modified xsi:type="dcterms:W3CDTF">2023-02-25T12:03:48Z</dcterms:modified>
</cp:coreProperties>
</file>