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86A07283-5F65-42D1-B7E5-FFA5940068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/>
  <c r="N12" i="1"/>
  <c r="M12" i="1"/>
  <c r="L12" i="1"/>
  <c r="M11" i="1"/>
  <c r="L11" i="1"/>
  <c r="E5" i="1"/>
  <c r="F5" i="1" s="1"/>
  <c r="M10" i="1"/>
  <c r="K9" i="1"/>
  <c r="L10" i="1"/>
  <c r="M9" i="1"/>
  <c r="L9" i="1"/>
  <c r="N9" i="1"/>
  <c r="E2" i="1"/>
  <c r="K11" i="1" l="1"/>
  <c r="N11" i="1"/>
  <c r="O11" i="1" s="1"/>
  <c r="N10" i="1"/>
  <c r="O10" i="1" s="1"/>
  <c r="K14" i="1"/>
  <c r="O12" i="1"/>
  <c r="K10" i="1"/>
  <c r="O9" i="1"/>
  <c r="E4" i="1"/>
  <c r="F4" i="1" s="1"/>
  <c r="E3" i="1"/>
  <c r="F3" i="1" s="1"/>
  <c r="F2" i="1"/>
  <c r="H11" i="1" l="1"/>
  <c r="H16" i="1"/>
</calcChain>
</file>

<file path=xl/sharedStrings.xml><?xml version="1.0" encoding="utf-8"?>
<sst xmlns="http://schemas.openxmlformats.org/spreadsheetml/2006/main" count="22" uniqueCount="20">
  <si>
    <t>UF</t>
  </si>
  <si>
    <t>Nombre de jours</t>
  </si>
  <si>
    <t>Journées Lits</t>
  </si>
  <si>
    <t>Début</t>
  </si>
  <si>
    <t>Fin</t>
  </si>
  <si>
    <t>Nombre de lits fermés</t>
  </si>
  <si>
    <t>Date Début Fermeture</t>
  </si>
  <si>
    <t>Date Fin fermeture</t>
  </si>
  <si>
    <t>UF comprisent dans la période</t>
  </si>
  <si>
    <t>Nbre de lits fermés</t>
  </si>
  <si>
    <t>Résultat</t>
  </si>
  <si>
    <t>Période</t>
  </si>
  <si>
    <t>Type de calcul</t>
  </si>
  <si>
    <t>Décomposition du calcul</t>
  </si>
  <si>
    <t>Calcul condensé</t>
  </si>
  <si>
    <t>Formule de calcul complète</t>
  </si>
  <si>
    <t>UF chevauchant uniquement la date de début de la PA</t>
  </si>
  <si>
    <t>UF couvrant inétgralement la période analysée (PA)</t>
  </si>
  <si>
    <t>UF chevauchant uniquement la date de fin de la PA</t>
  </si>
  <si>
    <t>UF comprise intégralement dans la 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</si>
</sst>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0" fillId="2" borderId="0" xfId="0" applyFill="1"/>
    <xf numFmtId="0" fontId="0" fillId="3" borderId="2" xfId="0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3" xfId="0" applyFill="1" applyBorder="1"/>
    <xf numFmtId="0" fontId="0" fillId="3" borderId="0" xfId="0" applyFill="1"/>
    <xf numFmtId="14" fontId="0" fillId="3" borderId="0" xfId="0" applyNumberFormat="1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1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5" totalsRowShown="0" headerRowDxfId="9" headerRowBorderDxfId="8" tableBorderDxfId="7" totalsRowBorderDxfId="6">
  <autoFilter ref="A1:F5" xr:uid="{00000000-0009-0000-0100-000001000000}"/>
  <tableColumns count="6">
    <tableColumn id="1" xr3:uid="{00000000-0010-0000-0000-000001000000}" name="UF" dataDxfId="5"/>
    <tableColumn id="2" xr3:uid="{00000000-0010-0000-0000-000002000000}" name="Nombre de lits fermés" dataDxfId="4"/>
    <tableColumn id="3" xr3:uid="{00000000-0010-0000-0000-000003000000}" name="Date Début Fermeture" dataDxfId="3"/>
    <tableColumn id="4" xr3:uid="{00000000-0010-0000-0000-000004000000}" name="Date Fin fermeture" dataDxfId="2"/>
    <tableColumn id="5" xr3:uid="{00000000-0010-0000-0000-000005000000}" name="Nombre de jours" dataDxfId="1">
      <calculatedColumnFormula>D2-C2+1</calculatedColumnFormula>
    </tableColumn>
    <tableColumn id="6" xr3:uid="{00000000-0010-0000-0000-000006000000}" name="Journées Lits" dataDxfId="0">
      <calculatedColumnFormula>B2*E2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7"/>
  <sheetViews>
    <sheetView showGridLines="0" tabSelected="1" workbookViewId="0">
      <selection activeCell="K14" sqref="K14"/>
    </sheetView>
  </sheetViews>
  <sheetFormatPr baseColWidth="10" defaultRowHeight="15" x14ac:dyDescent="0.25"/>
  <cols>
    <col min="2" max="3" width="23.28515625" bestFit="1" customWidth="1"/>
    <col min="4" max="4" width="20.28515625" bestFit="1" customWidth="1"/>
    <col min="5" max="5" width="18" customWidth="1"/>
    <col min="6" max="6" width="14.5703125" customWidth="1"/>
    <col min="9" max="9" width="6" style="23" customWidth="1"/>
    <col min="10" max="10" width="22.28515625" style="23" customWidth="1"/>
    <col min="11" max="11" width="17.85546875" style="23" customWidth="1"/>
    <col min="12" max="15" width="17.85546875" customWidth="1"/>
  </cols>
  <sheetData>
    <row r="1" spans="1:15" x14ac:dyDescent="0.25">
      <c r="A1" s="5" t="s">
        <v>0</v>
      </c>
      <c r="B1" s="6" t="s">
        <v>5</v>
      </c>
      <c r="C1" s="6" t="s">
        <v>6</v>
      </c>
      <c r="D1" s="6" t="s">
        <v>7</v>
      </c>
      <c r="E1" s="6" t="s">
        <v>1</v>
      </c>
      <c r="F1" s="7" t="s">
        <v>2</v>
      </c>
    </row>
    <row r="2" spans="1:15" x14ac:dyDescent="0.25">
      <c r="A2" s="3">
        <v>1002</v>
      </c>
      <c r="B2" s="1">
        <v>5</v>
      </c>
      <c r="C2" s="2">
        <v>44586</v>
      </c>
      <c r="D2" s="2">
        <v>44599</v>
      </c>
      <c r="E2" s="1">
        <f>D2-C2+1</f>
        <v>14</v>
      </c>
      <c r="F2" s="4">
        <f>B2*E2</f>
        <v>70</v>
      </c>
    </row>
    <row r="3" spans="1:15" x14ac:dyDescent="0.25">
      <c r="A3" s="13">
        <v>1002</v>
      </c>
      <c r="B3" s="14">
        <v>3</v>
      </c>
      <c r="C3" s="15">
        <v>44652</v>
      </c>
      <c r="D3" s="15">
        <v>44681</v>
      </c>
      <c r="E3" s="14">
        <f>D3-C3+1</f>
        <v>30</v>
      </c>
      <c r="F3" s="16">
        <f>B3*E3</f>
        <v>90</v>
      </c>
    </row>
    <row r="4" spans="1:15" x14ac:dyDescent="0.25">
      <c r="A4" s="8">
        <v>1002</v>
      </c>
      <c r="B4" s="9">
        <v>4</v>
      </c>
      <c r="C4" s="10">
        <v>44722</v>
      </c>
      <c r="D4" s="10">
        <v>44812</v>
      </c>
      <c r="E4" s="9">
        <f>D4-C4+1</f>
        <v>91</v>
      </c>
      <c r="F4" s="11">
        <f>B4*E4</f>
        <v>364</v>
      </c>
    </row>
    <row r="5" spans="1:15" x14ac:dyDescent="0.25">
      <c r="A5" s="8">
        <v>1001</v>
      </c>
      <c r="B5" s="9">
        <v>6</v>
      </c>
      <c r="C5" s="10">
        <v>44946</v>
      </c>
      <c r="D5" s="10">
        <v>44957</v>
      </c>
      <c r="E5" s="9">
        <f>D5-C5+1</f>
        <v>12</v>
      </c>
      <c r="F5" s="11">
        <f>B5*E5</f>
        <v>72</v>
      </c>
    </row>
    <row r="7" spans="1:15" x14ac:dyDescent="0.25">
      <c r="L7" s="24" t="s">
        <v>13</v>
      </c>
      <c r="M7" s="24"/>
      <c r="N7" s="24"/>
      <c r="O7" s="24"/>
    </row>
    <row r="8" spans="1:15" s="19" customFormat="1" ht="30" x14ac:dyDescent="0.25">
      <c r="I8" s="23"/>
      <c r="J8" s="20" t="s">
        <v>12</v>
      </c>
      <c r="K8" s="20" t="s">
        <v>14</v>
      </c>
      <c r="L8" s="21" t="s">
        <v>8</v>
      </c>
      <c r="M8" s="21" t="s">
        <v>9</v>
      </c>
      <c r="N8" s="21" t="s">
        <v>11</v>
      </c>
      <c r="O8" s="21" t="s">
        <v>10</v>
      </c>
    </row>
    <row r="9" spans="1:15" ht="45" x14ac:dyDescent="0.25">
      <c r="G9" s="17" t="s">
        <v>3</v>
      </c>
      <c r="H9" s="18">
        <v>44652</v>
      </c>
      <c r="I9" s="22"/>
      <c r="J9" s="21" t="s">
        <v>17</v>
      </c>
      <c r="K9" s="21">
        <f>COUNTIFS(Tableau1[UF],G$11,Tableau1[Date Début Fermeture],"&lt;="&amp;H9,Tableau1[Date Fin fermeture],"&gt;="&amp;H10)*SUMIFS(Tableau1[Nombre de lits fermés],Tableau1[UF],G$11,Tableau1[Date Début Fermeture],"&lt;="&amp;H9,Tableau1[Date Fin fermeture],"&gt;="&amp;H10)*(H10-H9+1)</f>
        <v>45</v>
      </c>
      <c r="L9" s="20">
        <f>COUNTIFS(Tableau1[UF],G$11,Tableau1[Date Début Fermeture],"&lt;="&amp;H9,Tableau1[Date Fin fermeture],"&gt;="&amp;H10)</f>
        <v>1</v>
      </c>
      <c r="M9" s="20">
        <f>SUMIFS(Tableau1[Nombre de lits fermés],Tableau1[UF],G$11,Tableau1[Date Début Fermeture],"&lt;="&amp;H9,Tableau1[Date Fin fermeture],"&gt;="&amp;H10)</f>
        <v>3</v>
      </c>
      <c r="N9" s="20">
        <f>H10-H9+1</f>
        <v>15</v>
      </c>
      <c r="O9" s="20">
        <f>L9*M9*N9</f>
        <v>45</v>
      </c>
    </row>
    <row r="10" spans="1:15" ht="45" x14ac:dyDescent="0.25">
      <c r="G10" s="17" t="s">
        <v>4</v>
      </c>
      <c r="H10" s="18">
        <v>44666</v>
      </c>
      <c r="I10" s="22"/>
      <c r="J10" s="21" t="s">
        <v>16</v>
      </c>
      <c r="K10" s="20">
        <f>COUNTIFS(Tableau1[UF],G$11,Tableau1[Date Début Fermeture],"&lt;="&amp;H9,Tableau1[Date Fin fermeture],"&gt;="&amp;H9,Tableau1[Date Fin fermeture],"&lt;"&amp;H10)*SUMIFS(Tableau1[Nombre de lits fermés],Tableau1[UF],G$11,Tableau1[Date Début Fermeture],"&lt;="&amp;H9,Tableau1[Date Fin fermeture],"&gt;="&amp;H9,Tableau1[Date Fin fermeture],"&lt;"&amp;H10)*(SUMIFS(Tableau1[Date Fin fermeture],Tableau1[UF],G$11,Tableau1[Date Début Fermeture],"&lt;="&amp;H9,Tableau1[Date Fin fermeture],"&gt;="&amp;H9,Tableau1[Date Fin fermeture],"&lt;"&amp;H10)-((H9-1)*L10))</f>
        <v>0</v>
      </c>
      <c r="L10" s="20">
        <f>COUNTIFS(Tableau1[UF],G$11,Tableau1[Date Début Fermeture],"&lt;="&amp;H9,Tableau1[Date Fin fermeture],"&gt;="&amp;H9,Tableau1[Date Fin fermeture],"&lt;"&amp;H10)</f>
        <v>0</v>
      </c>
      <c r="M10" s="20">
        <f>SUMIFS(Tableau1[Nombre de lits fermés],Tableau1[UF],G$11,Tableau1[Date Début Fermeture],"&lt;="&amp;H9,Tableau1[Date Fin fermeture],"&gt;="&amp;H9,Tableau1[Date Fin fermeture],"&lt;"&amp;H10)</f>
        <v>0</v>
      </c>
      <c r="N10" s="20">
        <f>SUMIFS(Tableau1[Date Fin fermeture],Tableau1[UF],G$11,Tableau1[Date Début Fermeture],"&lt;="&amp;H9,Tableau1[Date Fin fermeture],"&gt;="&amp;H9,Tableau1[Date Fin fermeture],"&lt;"&amp;H10)-((H9-1)*L10)</f>
        <v>0</v>
      </c>
      <c r="O10" s="20">
        <f>L10*M10*N10</f>
        <v>0</v>
      </c>
    </row>
    <row r="11" spans="1:15" ht="45" x14ac:dyDescent="0.25">
      <c r="G11" s="17">
        <v>1002</v>
      </c>
      <c r="H11" s="12">
        <f>SUMIFS(F:F,A:A,G11,C:C,"&gt;="&amp;H9,C:C,"&lt;="&amp;H10)</f>
        <v>90</v>
      </c>
      <c r="I11" s="22"/>
      <c r="J11" s="21" t="s">
        <v>18</v>
      </c>
      <c r="K11" s="20">
        <f>COUNTIFS(Tableau1[UF],G$11,Tableau1[Date Fin fermeture],"&gt;="&amp;H10,Tableau1[Date Début Fermeture],"&gt;"&amp;H9,Tableau1[Date Début Fermeture],"&lt;="&amp;H10)*SUMIFS(Tableau1[Nombre de lits fermés],Tableau1[UF],G$11,Tableau1[Date Fin fermeture],"&gt;="&amp;H10,Tableau1[Date Début Fermeture],"&gt;"&amp;H9,Tableau1[Date Début Fermeture],"&lt;="&amp;H10)*(((H10+1)*L11)-SUMIFS(Tableau1[Date Début Fermeture],Tableau1[UF],G$11,Tableau1[Date Fin fermeture],"&gt;="&amp;H10,Tableau1[Date Début Fermeture],"&gt;"&amp;H9,Tableau1[Date Début Fermeture],"&lt;="&amp;H10))</f>
        <v>0</v>
      </c>
      <c r="L11" s="20">
        <f>COUNTIFS(Tableau1[UF],G$11,Tableau1[Date Fin fermeture],"&gt;="&amp;H10,Tableau1[Date Début Fermeture],"&gt;"&amp;H9,Tableau1[Date Début Fermeture],"&lt;="&amp;H10)</f>
        <v>0</v>
      </c>
      <c r="M11" s="20">
        <f>SUMIFS(Tableau1[Nombre de lits fermés],Tableau1[UF],G$11,Tableau1[Date Fin fermeture],"&gt;="&amp;H10,Tableau1[Date Début Fermeture],"&gt;"&amp;H9,Tableau1[Date Début Fermeture],"&lt;="&amp;H10)</f>
        <v>0</v>
      </c>
      <c r="N11" s="25">
        <f>((H10+1)*L11)-SUMIFS(Tableau1[Date Début Fermeture],Tableau1[UF],G$11,Tableau1[Date Fin fermeture],"&gt;="&amp;H10,Tableau1[Date Début Fermeture],"&gt;"&amp;H9,Tableau1[Date Début Fermeture],"&lt;="&amp;H10)</f>
        <v>0</v>
      </c>
      <c r="O11" s="20">
        <f>L11*M11*N11</f>
        <v>0</v>
      </c>
    </row>
    <row r="12" spans="1:15" ht="45" x14ac:dyDescent="0.25">
      <c r="I12" s="22"/>
      <c r="J12" s="21" t="s">
        <v>19</v>
      </c>
      <c r="K12" s="20">
        <f>COUNTIFS(Tableau1[UF],G$11,Tableau1[Date Fin fermeture],"&lt;"&amp;H10,Tableau1[Date Début Fermeture],"&gt;"&amp;H9)*SUMIFS(Tableau1[Nombre de lits fermés],Tableau1[UF],G$11,Tableau1[Date Fin fermeture],"&lt;"&amp;H10,Tableau1[Date Début Fermeture],"&gt;"&amp;H9)*(SUMIFS(Tableau1[Date Fin fermeture],Tableau1[UF],G$11,Tableau1[Date Fin fermeture],"&lt;"&amp;H10,Tableau1[Date Début Fermeture],"&gt;"&amp;H9)-SUMIFS(Tableau1[Date Début Fermeture],Tableau1[UF],G$11,Tableau1[Date Fin fermeture],"&lt;"&amp;H10,Tableau1[Date Début Fermeture],"&gt;"&amp;H9)+(1*COUNTIFS(Tableau1[UF],G$11,Tableau1[Date Fin fermeture],"&lt;"&amp;H10,Tableau1[Date Début Fermeture],"&gt;"&amp;H9)))</f>
        <v>0</v>
      </c>
      <c r="L12" s="20">
        <f>COUNTIFS(Tableau1[UF],G$11,Tableau1[Date Fin fermeture],"&lt;"&amp;H10,Tableau1[Date Début Fermeture],"&gt;"&amp;H9)</f>
        <v>0</v>
      </c>
      <c r="M12" s="20">
        <f>SUMIFS(Tableau1[Nombre de lits fermés],Tableau1[UF],G$11,Tableau1[Date Fin fermeture],"&lt;"&amp;H10,Tableau1[Date Début Fermeture],"&gt;"&amp;H9)</f>
        <v>0</v>
      </c>
      <c r="N12" s="25">
        <f>SUMIFS(Tableau1[Date Fin fermeture],Tableau1[UF],G$11,Tableau1[Date Fin fermeture],"&lt;"&amp;H10,Tableau1[Date Début Fermeture],"&gt;"&amp;H9)-SUMIFS(Tableau1[Date Début Fermeture],Tableau1[UF],G$11,Tableau1[Date Fin fermeture],"&lt;"&amp;H10,Tableau1[Date Début Fermeture],"&gt;"&amp;H9)+(1*COUNTIFS(Tableau1[UF],G$11,Tableau1[Date Fin fermeture],"&lt;"&amp;H10,Tableau1[Date Début Fermeture],"&gt;"&amp;H9))</f>
        <v>0</v>
      </c>
      <c r="O12" s="20">
        <f>L12*M12*N12</f>
        <v>0</v>
      </c>
    </row>
    <row r="13" spans="1:15" x14ac:dyDescent="0.25">
      <c r="I13" s="22"/>
      <c r="J13" s="22"/>
      <c r="K13" s="22"/>
      <c r="L13" s="22"/>
      <c r="M13" s="22"/>
      <c r="N13" s="22"/>
      <c r="O13" s="22"/>
    </row>
    <row r="14" spans="1:15" ht="30" x14ac:dyDescent="0.25">
      <c r="G14" s="17" t="s">
        <v>3</v>
      </c>
      <c r="H14" s="18">
        <v>44652</v>
      </c>
      <c r="I14" s="22"/>
      <c r="J14" s="21" t="s">
        <v>15</v>
      </c>
      <c r="K14" s="26">
        <f>(COUNTIFS(Tableau1[UF],G$11,Tableau1[Date Début Fermeture],"&lt;="&amp;H9,Tableau1[Date Fin fermeture],"&gt;="&amp;H10)*SUMIFS(Tableau1[Nombre de lits fermés],Tableau1[UF],G$11,Tableau1[Date Début Fermeture],"&lt;="&amp;H9,Tableau1[Date Fin fermeture],"&gt;="&amp;H10)*(H10-H9+1))+(COUNTIFS(Tableau1[UF],G$11,Tableau1[Date Début Fermeture],"&lt;="&amp;H9,Tableau1[Date Fin fermeture],"&gt;="&amp;H9,Tableau1[Date Fin fermeture],"&lt;"&amp;H10)*SUMIFS(Tableau1[Nombre de lits fermés],Tableau1[UF],G$11,Tableau1[Date Début Fermeture],"&lt;="&amp;H9,Tableau1[Date Fin fermeture],"&gt;="&amp;H9,Tableau1[Date Fin fermeture],"&lt;"&amp;H10)*(SUMIFS(Tableau1[Date Fin fermeture],Tableau1[UF],G$11,Tableau1[Date Début Fermeture],"&lt;="&amp;H9,Tableau1[Date Fin fermeture],"&gt;="&amp;H9,Tableau1[Date Fin fermeture],"&lt;"&amp;H10)-((H9-1)*L10)))+(COUNTIFS(Tableau1[UF],G$11,Tableau1[Date Fin fermeture],"&gt;="&amp;H10,Tableau1[Date Début Fermeture],"&gt;"&amp;H9,Tableau1[Date Début Fermeture],"&lt;="&amp;H10)*SUMIFS(Tableau1[Nombre de lits fermés],Tableau1[UF],G$11,Tableau1[Date Fin fermeture],"&gt;="&amp;H10,Tableau1[Date Début Fermeture],"&gt;"&amp;H9,Tableau1[Date Début Fermeture],"&lt;="&amp;H10)*(((H10+1)*L11)-SUMIFS(Tableau1[Date Début Fermeture],Tableau1[UF],G$11,Tableau1[Date Fin fermeture],"&gt;="&amp;H10,Tableau1[Date Début Fermeture],"&gt;"&amp;H9,Tableau1[Date Début Fermeture],"&lt;="&amp;H10)))+(COUNTIFS(Tableau1[UF],G$11,Tableau1[Date Fin fermeture],"&lt;"&amp;H10,Tableau1[Date Début Fermeture],"&gt;"&amp;H9)*SUMIFS(Tableau1[Nombre de lits fermés],Tableau1[UF],G$11,Tableau1[Date Fin fermeture],"&lt;"&amp;H10,Tableau1[Date Début Fermeture],"&gt;"&amp;H9)*(SUMIFS(Tableau1[Date Fin fermeture],Tableau1[UF],G$11,Tableau1[Date Fin fermeture],"&lt;"&amp;H10,Tableau1[Date Début Fermeture],"&gt;"&amp;H9)-SUMIFS(Tableau1[Date Début Fermeture],Tableau1[UF],G$11,Tableau1[Date Fin fermeture],"&lt;"&amp;H10,Tableau1[Date Début Fermeture],"&gt;"&amp;H9)+(1*COUNTIFS(Tableau1[UF],G$11,Tableau1[Date Fin fermeture],"&lt;"&amp;H10,Tableau1[Date Début Fermeture],"&gt;"&amp;H9))))</f>
        <v>45</v>
      </c>
      <c r="L14" s="22"/>
      <c r="M14" s="22"/>
      <c r="N14" s="22"/>
      <c r="O14" s="22"/>
    </row>
    <row r="15" spans="1:15" x14ac:dyDescent="0.25">
      <c r="G15" s="17" t="s">
        <v>4</v>
      </c>
      <c r="H15" s="18">
        <v>44723</v>
      </c>
      <c r="I15" s="22"/>
      <c r="J15" s="22"/>
      <c r="K15" s="22"/>
      <c r="L15" s="22"/>
      <c r="M15" s="22"/>
      <c r="N15" s="22"/>
      <c r="O15" s="22"/>
    </row>
    <row r="16" spans="1:15" x14ac:dyDescent="0.25">
      <c r="G16" s="17">
        <v>1002</v>
      </c>
      <c r="H16" s="12">
        <f>SUMIFS(F:F,A:A,G16,C:C,"&gt;="&amp;H14,C:C,"&lt;="&amp;H15)</f>
        <v>454</v>
      </c>
      <c r="I16" s="22"/>
      <c r="J16" s="22"/>
      <c r="K16" s="22"/>
      <c r="L16" s="22"/>
      <c r="M16" s="22"/>
      <c r="N16" s="22"/>
      <c r="O16" s="22"/>
    </row>
    <row r="17" spans="9:15" x14ac:dyDescent="0.25">
      <c r="I17" s="22"/>
      <c r="J17" s="22"/>
      <c r="K17" s="22"/>
      <c r="L17" s="22"/>
      <c r="M17" s="22"/>
      <c r="N17" s="22"/>
      <c r="O17" s="22"/>
    </row>
  </sheetData>
  <mergeCells count="1">
    <mergeCell ref="L7:O7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 Nancy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GOBERT Julien</dc:creator>
  <cp:lastModifiedBy>Yves</cp:lastModifiedBy>
  <dcterms:created xsi:type="dcterms:W3CDTF">2023-02-08T11:46:14Z</dcterms:created>
  <dcterms:modified xsi:type="dcterms:W3CDTF">2023-02-08T17:16:03Z</dcterms:modified>
</cp:coreProperties>
</file>