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60" windowWidth="19035" windowHeight="7935"/>
  </bookViews>
  <sheets>
    <sheet name="matrice" sheetId="1" r:id="rId1"/>
  </sheets>
  <externalReferences>
    <externalReference r:id="rId2"/>
    <externalReference r:id="rId3"/>
  </externalReferences>
  <definedNames>
    <definedName name="_xlnm.Print_Area" localSheetId="0">matrice!$B$1:$L$76</definedName>
  </definedNames>
  <calcPr calcId="125725"/>
</workbook>
</file>

<file path=xl/calcChain.xml><?xml version="1.0" encoding="utf-8"?>
<calcChain xmlns="http://schemas.openxmlformats.org/spreadsheetml/2006/main">
  <c r="B61" i="1"/>
  <c r="O37"/>
  <c r="P37" s="1"/>
  <c r="N37"/>
  <c r="P36"/>
  <c r="O36"/>
  <c r="N36"/>
  <c r="O35"/>
  <c r="P35" s="1"/>
  <c r="N35"/>
  <c r="P34"/>
  <c r="O34"/>
  <c r="N34"/>
  <c r="O33"/>
  <c r="J30"/>
  <c r="O29"/>
  <c r="D31" s="1"/>
  <c r="D28"/>
  <c r="G27"/>
  <c r="G26"/>
  <c r="D26"/>
  <c r="D27" s="1"/>
  <c r="Q24" s="1"/>
  <c r="D30" s="1"/>
  <c r="R24"/>
  <c r="G30" s="1"/>
  <c r="O24"/>
  <c r="D29" s="1"/>
  <c r="D24"/>
  <c r="D19"/>
  <c r="K17"/>
  <c r="D15"/>
  <c r="D13"/>
  <c r="D33" l="1"/>
  <c r="D32"/>
  <c r="Q25"/>
  <c r="D36" s="1"/>
  <c r="G28"/>
  <c r="P24" s="1"/>
  <c r="D34"/>
  <c r="O30" s="1"/>
  <c r="G24"/>
  <c r="P29"/>
  <c r="D37" l="1"/>
  <c r="D40"/>
  <c r="G31"/>
  <c r="G29"/>
  <c r="O25"/>
  <c r="G33" l="1"/>
  <c r="G32"/>
  <c r="R25"/>
  <c r="G36" s="1"/>
  <c r="D35"/>
  <c r="D39"/>
  <c r="D38"/>
  <c r="Q26"/>
  <c r="D42" s="1"/>
  <c r="O26"/>
  <c r="D41" s="1"/>
  <c r="G34"/>
  <c r="P25" s="1"/>
  <c r="G35" l="1"/>
  <c r="O27"/>
  <c r="P30"/>
  <c r="G37" l="1"/>
  <c r="G39" l="1"/>
  <c r="G38"/>
  <c r="R26"/>
  <c r="G42" s="1"/>
  <c r="G40"/>
  <c r="P26" s="1"/>
  <c r="G41" l="1"/>
  <c r="P27"/>
  <c r="Q29" s="1"/>
  <c r="J25" l="1"/>
  <c r="J29" l="1"/>
  <c r="J26"/>
  <c r="J27" s="1"/>
  <c r="Q30"/>
</calcChain>
</file>

<file path=xl/sharedStrings.xml><?xml version="1.0" encoding="utf-8"?>
<sst xmlns="http://schemas.openxmlformats.org/spreadsheetml/2006/main" count="122" uniqueCount="89">
  <si>
    <t>Document ID</t>
  </si>
  <si>
    <t>Version</t>
  </si>
  <si>
    <t>Issue date</t>
  </si>
  <si>
    <t>Document Owner</t>
  </si>
  <si>
    <t>Page</t>
  </si>
  <si>
    <t>Valid for</t>
  </si>
  <si>
    <r>
      <t>Document Title</t>
    </r>
    <r>
      <rPr>
        <sz val="14"/>
        <rFont val="Arial"/>
        <family val="2"/>
      </rPr>
      <t xml:space="preserve"> </t>
    </r>
  </si>
  <si>
    <t>&gt;OPERATION GENERALE DE SOUTIRAGE VRAC&lt;</t>
  </si>
  <si>
    <t>PICKING</t>
  </si>
  <si>
    <t>Désignation :</t>
  </si>
  <si>
    <t>Code :</t>
  </si>
  <si>
    <t>Standard Pack :</t>
  </si>
  <si>
    <t>kg</t>
  </si>
  <si>
    <t>N° Lot vrac :</t>
  </si>
  <si>
    <t xml:space="preserve">Quantité à soutirer : </t>
  </si>
  <si>
    <t xml:space="preserve">Date : </t>
  </si>
  <si>
    <t xml:space="preserve">Quantité pour commande : </t>
  </si>
  <si>
    <t xml:space="preserve">Quantité pour stock : </t>
  </si>
  <si>
    <t>CONDITIONNEMENT</t>
  </si>
  <si>
    <t>Pour COMMANDE
étiquettes LF</t>
  </si>
  <si>
    <t>Pour STOCK 
étiquettes MF</t>
  </si>
  <si>
    <t>Pour emballage entamé
étiquettes MF</t>
  </si>
  <si>
    <t>Qté réalisée pour commande</t>
  </si>
  <si>
    <t>Qté réalisée pour stock</t>
  </si>
  <si>
    <t>N° de lot série pour cde</t>
  </si>
  <si>
    <t>N° de lot série pour stock</t>
  </si>
  <si>
    <t>Instructions</t>
  </si>
  <si>
    <t>Effectué</t>
  </si>
  <si>
    <t>Prévu</t>
  </si>
  <si>
    <t>E1</t>
  </si>
  <si>
    <t>Quantité par emballage</t>
  </si>
  <si>
    <t>Kg</t>
  </si>
  <si>
    <t>E2</t>
  </si>
  <si>
    <t>Désignation Emballages</t>
  </si>
  <si>
    <t>E3</t>
  </si>
  <si>
    <t>Code Emballages</t>
  </si>
  <si>
    <t>Somme</t>
  </si>
  <si>
    <t>nombres d'emballages</t>
  </si>
  <si>
    <t>reste pour commande</t>
  </si>
  <si>
    <t>reste pour stock</t>
  </si>
  <si>
    <t>reste pour entamé</t>
  </si>
  <si>
    <t>Quantité totale série</t>
  </si>
  <si>
    <t>Numéro de lot série</t>
  </si>
  <si>
    <t>Quantité par emballage bis</t>
  </si>
  <si>
    <t>Standard packaging</t>
  </si>
  <si>
    <t>Emballages bis</t>
  </si>
  <si>
    <t>Q(Kg)</t>
  </si>
  <si>
    <t>Emballage:</t>
  </si>
  <si>
    <t>SAP</t>
  </si>
  <si>
    <t>MOVEX</t>
  </si>
  <si>
    <t>Code Emballages bis</t>
  </si>
  <si>
    <t>Aucun</t>
  </si>
  <si>
    <t>nombres d'emballages bis</t>
  </si>
  <si>
    <t>Quantité par emballage ter</t>
  </si>
  <si>
    <t>Emballages ter</t>
  </si>
  <si>
    <t>Code Emballages ter</t>
  </si>
  <si>
    <t>nombres d'emballages ter</t>
  </si>
  <si>
    <t>TRACABILITE EMBALLAGES</t>
  </si>
  <si>
    <t>Traçabilité lots emballages</t>
  </si>
  <si>
    <t>Code Emballage</t>
  </si>
  <si>
    <t>N° Lot</t>
  </si>
  <si>
    <t>Quantité</t>
  </si>
  <si>
    <t>Tare</t>
  </si>
  <si>
    <t>SAMPLING ET CONDITIONS DE STOCKAGE</t>
  </si>
  <si>
    <t>Sampling</t>
  </si>
  <si>
    <t>Nombre</t>
  </si>
  <si>
    <t>Volume</t>
  </si>
  <si>
    <t xml:space="preserve">Conditions de stockage </t>
  </si>
  <si>
    <t>Ech. QC</t>
  </si>
  <si>
    <t>Chambre froide +</t>
  </si>
  <si>
    <t>T° ambiante</t>
  </si>
  <si>
    <t>Ech. Sampling</t>
  </si>
  <si>
    <t>Chambre froide -</t>
  </si>
  <si>
    <t>Exterieur couvert</t>
  </si>
  <si>
    <t>Ech. Client</t>
  </si>
  <si>
    <t>Chambre chaude</t>
  </si>
  <si>
    <t>Extérieur non couvert</t>
  </si>
  <si>
    <t>Ech Innovation</t>
  </si>
  <si>
    <t>MODE OPERATOIRE SOUTIRAGE</t>
  </si>
  <si>
    <t xml:space="preserve">Réalisé par </t>
  </si>
  <si>
    <t>Date</t>
  </si>
  <si>
    <t>Noter les éventuels problèmes rencontrés :</t>
  </si>
  <si>
    <t>MA-SAS</t>
  </si>
  <si>
    <t>LC-SAS</t>
  </si>
  <si>
    <t>LA-SAS</t>
  </si>
  <si>
    <t>MF</t>
  </si>
  <si>
    <t>MFX</t>
  </si>
  <si>
    <t>RA</t>
  </si>
  <si>
    <t>LF à renseigner</t>
  </si>
</sst>
</file>

<file path=xl/styles.xml><?xml version="1.0" encoding="utf-8"?>
<styleSheet xmlns="http://schemas.openxmlformats.org/spreadsheetml/2006/main">
  <numFmts count="1">
    <numFmt numFmtId="164" formatCode="0.0"/>
  </numFmts>
  <fonts count="7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Arial"/>
      <family val="2"/>
    </font>
    <font>
      <sz val="11"/>
      <name val="Arial"/>
      <family val="2"/>
    </font>
    <font>
      <sz val="14"/>
      <name val="Arial"/>
      <family val="2"/>
    </font>
    <font>
      <b/>
      <u/>
      <sz val="10"/>
      <name val="Arial"/>
      <family val="2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lightGray"/>
    </fill>
  </fills>
  <borders count="4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261">
    <xf numFmtId="0" fontId="0" fillId="0" borderId="0" xfId="0"/>
    <xf numFmtId="0" fontId="1" fillId="2" borderId="0" xfId="1" applyFill="1" applyProtection="1"/>
    <xf numFmtId="0" fontId="1" fillId="2" borderId="0" xfId="1" applyFont="1" applyFill="1" applyProtection="1"/>
    <xf numFmtId="0" fontId="1" fillId="2" borderId="0" xfId="1" applyFill="1" applyBorder="1" applyProtection="1"/>
    <xf numFmtId="0" fontId="1" fillId="0" borderId="0" xfId="1" applyFill="1" applyProtection="1"/>
    <xf numFmtId="0" fontId="1" fillId="0" borderId="0" xfId="1" applyAlignment="1" applyProtection="1">
      <alignment horizontal="center"/>
    </xf>
    <xf numFmtId="0" fontId="2" fillId="2" borderId="1" xfId="1" applyFont="1" applyFill="1" applyBorder="1" applyAlignment="1" applyProtection="1">
      <alignment vertical="top" wrapText="1"/>
    </xf>
    <xf numFmtId="0" fontId="1" fillId="2" borderId="2" xfId="1" applyFill="1" applyBorder="1" applyAlignment="1" applyProtection="1"/>
    <xf numFmtId="0" fontId="1" fillId="2" borderId="3" xfId="1" applyFill="1" applyBorder="1" applyAlignment="1" applyProtection="1"/>
    <xf numFmtId="0" fontId="2" fillId="2" borderId="1" xfId="1" applyFont="1" applyFill="1" applyBorder="1" applyAlignment="1" applyProtection="1">
      <alignment vertical="top" wrapText="1"/>
    </xf>
    <xf numFmtId="0" fontId="2" fillId="2" borderId="2" xfId="1" applyFont="1" applyFill="1" applyBorder="1" applyAlignment="1" applyProtection="1">
      <alignment horizontal="center" vertical="top" wrapText="1"/>
    </xf>
    <xf numFmtId="0" fontId="2" fillId="2" borderId="3" xfId="1" applyFont="1" applyFill="1" applyBorder="1" applyAlignment="1" applyProtection="1">
      <alignment horizontal="center" vertical="top" wrapText="1"/>
    </xf>
    <xf numFmtId="0" fontId="2" fillId="2" borderId="1" xfId="1" applyFont="1" applyFill="1" applyBorder="1" applyAlignment="1" applyProtection="1">
      <alignment horizontal="center" vertical="top" wrapText="1"/>
    </xf>
    <xf numFmtId="0" fontId="2" fillId="2" borderId="4" xfId="1" applyFont="1" applyFill="1" applyBorder="1" applyAlignment="1" applyProtection="1">
      <alignment vertical="top" wrapText="1"/>
    </xf>
    <xf numFmtId="0" fontId="2" fillId="0" borderId="0" xfId="1" applyFont="1" applyFill="1" applyBorder="1" applyAlignment="1" applyProtection="1">
      <alignment vertical="top" wrapText="1"/>
    </xf>
    <xf numFmtId="0" fontId="3" fillId="2" borderId="5" xfId="1" applyFont="1" applyFill="1" applyBorder="1" applyAlignment="1" applyProtection="1">
      <alignment vertical="top" wrapText="1"/>
    </xf>
    <xf numFmtId="0" fontId="1" fillId="2" borderId="6" xfId="1" applyFill="1" applyBorder="1" applyAlignment="1" applyProtection="1"/>
    <xf numFmtId="0" fontId="1" fillId="2" borderId="7" xfId="1" applyFill="1" applyBorder="1" applyAlignment="1" applyProtection="1"/>
    <xf numFmtId="0" fontId="3" fillId="2" borderId="5" xfId="1" applyFont="1" applyFill="1" applyBorder="1" applyAlignment="1" applyProtection="1">
      <alignment vertical="top" wrapText="1"/>
    </xf>
    <xf numFmtId="0" fontId="3" fillId="2" borderId="6" xfId="1" applyFont="1" applyFill="1" applyBorder="1" applyAlignment="1" applyProtection="1">
      <alignment horizontal="center" vertical="top" wrapText="1"/>
    </xf>
    <xf numFmtId="0" fontId="3" fillId="2" borderId="7" xfId="1" applyFont="1" applyFill="1" applyBorder="1" applyAlignment="1" applyProtection="1">
      <alignment horizontal="center" vertical="top" wrapText="1"/>
    </xf>
    <xf numFmtId="0" fontId="3" fillId="2" borderId="5" xfId="1" applyFont="1" applyFill="1" applyBorder="1" applyAlignment="1" applyProtection="1">
      <alignment horizontal="center" vertical="top" wrapText="1"/>
    </xf>
    <xf numFmtId="49" fontId="3" fillId="2" borderId="8" xfId="1" applyNumberFormat="1" applyFont="1" applyFill="1" applyBorder="1" applyAlignment="1" applyProtection="1">
      <alignment horizontal="right" vertical="top" wrapText="1"/>
    </xf>
    <xf numFmtId="49" fontId="3" fillId="0" borderId="0" xfId="1" applyNumberFormat="1" applyFont="1" applyFill="1" applyBorder="1" applyAlignment="1" applyProtection="1">
      <alignment horizontal="right" vertical="top" wrapText="1"/>
    </xf>
    <xf numFmtId="0" fontId="1" fillId="0" borderId="0" xfId="1" applyFill="1" applyBorder="1" applyAlignment="1" applyProtection="1"/>
    <xf numFmtId="0" fontId="4" fillId="2" borderId="5" xfId="1" applyFont="1" applyFill="1" applyBorder="1" applyAlignment="1" applyProtection="1">
      <alignment vertical="top" wrapText="1"/>
    </xf>
    <xf numFmtId="0" fontId="1" fillId="0" borderId="0" xfId="1" applyProtection="1"/>
    <xf numFmtId="0" fontId="1" fillId="0" borderId="0" xfId="1" applyBorder="1" applyProtection="1"/>
    <xf numFmtId="0" fontId="1" fillId="3" borderId="9" xfId="1" applyFont="1" applyFill="1" applyBorder="1" applyAlignment="1" applyProtection="1">
      <alignment horizontal="center"/>
    </xf>
    <xf numFmtId="0" fontId="1" fillId="3" borderId="10" xfId="1" applyFill="1" applyBorder="1" applyAlignment="1" applyProtection="1">
      <alignment horizontal="center"/>
    </xf>
    <xf numFmtId="0" fontId="1" fillId="3" borderId="11" xfId="1" applyFill="1" applyBorder="1" applyAlignment="1" applyProtection="1">
      <alignment horizontal="center"/>
    </xf>
    <xf numFmtId="0" fontId="5" fillId="0" borderId="0" xfId="1" applyFont="1" applyProtection="1"/>
    <xf numFmtId="0" fontId="6" fillId="0" borderId="1" xfId="1" applyFont="1" applyBorder="1" applyAlignment="1" applyProtection="1">
      <alignment horizontal="left" vertical="center"/>
    </xf>
    <xf numFmtId="0" fontId="6" fillId="0" borderId="2" xfId="1" applyFont="1" applyBorder="1" applyAlignment="1" applyProtection="1">
      <alignment horizontal="left" vertical="center"/>
    </xf>
    <xf numFmtId="0" fontId="6" fillId="0" borderId="2" xfId="1" applyFont="1" applyBorder="1" applyAlignment="1" applyProtection="1">
      <alignment horizontal="left" vertical="top"/>
    </xf>
    <xf numFmtId="0" fontId="6" fillId="0" borderId="2" xfId="1" applyFont="1" applyBorder="1" applyAlignment="1" applyProtection="1">
      <alignment horizontal="left" vertical="center"/>
    </xf>
    <xf numFmtId="0" fontId="6" fillId="4" borderId="2" xfId="1" applyFont="1" applyFill="1" applyBorder="1" applyAlignment="1" applyProtection="1">
      <alignment horizontal="left" vertical="top"/>
      <protection locked="0"/>
    </xf>
    <xf numFmtId="0" fontId="6" fillId="4" borderId="3" xfId="1" applyFont="1" applyFill="1" applyBorder="1" applyAlignment="1" applyProtection="1">
      <alignment horizontal="left" vertical="top"/>
      <protection locked="0"/>
    </xf>
    <xf numFmtId="0" fontId="6" fillId="0" borderId="0" xfId="1" applyFont="1" applyFill="1" applyBorder="1" applyAlignment="1" applyProtection="1">
      <alignment horizontal="center"/>
    </xf>
    <xf numFmtId="0" fontId="6" fillId="0" borderId="12" xfId="1" applyFont="1" applyBorder="1" applyAlignment="1" applyProtection="1">
      <alignment horizontal="center"/>
    </xf>
    <xf numFmtId="0" fontId="6" fillId="0" borderId="0" xfId="1" applyFont="1" applyBorder="1" applyAlignment="1" applyProtection="1">
      <alignment horizontal="center"/>
    </xf>
    <xf numFmtId="0" fontId="6" fillId="0" borderId="13" xfId="1" applyFont="1" applyBorder="1" applyAlignment="1" applyProtection="1">
      <alignment horizontal="center"/>
    </xf>
    <xf numFmtId="0" fontId="6" fillId="0" borderId="12" xfId="1" applyFont="1" applyBorder="1" applyAlignment="1" applyProtection="1">
      <alignment horizontal="left" vertical="center"/>
    </xf>
    <xf numFmtId="0" fontId="6" fillId="0" borderId="0" xfId="1" applyFont="1" applyBorder="1" applyAlignment="1" applyProtection="1">
      <alignment horizontal="left" vertical="center"/>
    </xf>
    <xf numFmtId="0" fontId="1" fillId="0" borderId="0" xfId="1" applyBorder="1" applyAlignment="1" applyProtection="1">
      <alignment horizontal="center" vertical="center"/>
    </xf>
    <xf numFmtId="0" fontId="6" fillId="0" borderId="0" xfId="1" applyFont="1" applyBorder="1" applyAlignment="1" applyProtection="1">
      <alignment horizontal="center" vertical="center"/>
    </xf>
    <xf numFmtId="0" fontId="1" fillId="0" borderId="0" xfId="1" applyBorder="1" applyAlignment="1" applyProtection="1">
      <alignment vertical="top"/>
    </xf>
    <xf numFmtId="0" fontId="6" fillId="0" borderId="0" xfId="1" applyFont="1" applyBorder="1" applyAlignment="1" applyProtection="1">
      <alignment horizontal="left" vertical="center"/>
    </xf>
    <xf numFmtId="0" fontId="6" fillId="4" borderId="0" xfId="1" applyFont="1" applyFill="1" applyBorder="1" applyAlignment="1" applyProtection="1">
      <alignment horizontal="left" vertical="top"/>
      <protection locked="0"/>
    </xf>
    <xf numFmtId="0" fontId="6" fillId="4" borderId="13" xfId="1" applyFont="1" applyFill="1" applyBorder="1" applyAlignment="1" applyProtection="1">
      <alignment horizontal="left" vertical="top"/>
      <protection locked="0"/>
    </xf>
    <xf numFmtId="0" fontId="6" fillId="0" borderId="0" xfId="1" applyFont="1" applyFill="1" applyBorder="1" applyAlignment="1" applyProtection="1">
      <alignment horizontal="left"/>
    </xf>
    <xf numFmtId="2" fontId="6" fillId="4" borderId="0" xfId="1" applyNumberFormat="1" applyFont="1" applyFill="1" applyBorder="1" applyAlignment="1" applyProtection="1">
      <alignment horizontal="center" vertical="center"/>
      <protection locked="0"/>
    </xf>
    <xf numFmtId="0" fontId="6" fillId="0" borderId="0" xfId="1" applyFont="1" applyBorder="1" applyAlignment="1" applyProtection="1">
      <alignment horizontal="center"/>
    </xf>
    <xf numFmtId="14" fontId="6" fillId="0" borderId="0" xfId="1" applyNumberFormat="1" applyFont="1" applyBorder="1" applyAlignment="1" applyProtection="1">
      <alignment horizontal="left" vertical="top"/>
    </xf>
    <xf numFmtId="0" fontId="6" fillId="0" borderId="13" xfId="1" applyFont="1" applyBorder="1" applyAlignment="1" applyProtection="1">
      <alignment horizontal="left" vertical="top"/>
    </xf>
    <xf numFmtId="0" fontId="6" fillId="0" borderId="0" xfId="1" applyFont="1" applyBorder="1" applyAlignment="1" applyProtection="1">
      <alignment horizontal="left"/>
    </xf>
    <xf numFmtId="0" fontId="6" fillId="0" borderId="13" xfId="1" applyFont="1" applyBorder="1" applyAlignment="1" applyProtection="1">
      <alignment horizontal="center"/>
    </xf>
    <xf numFmtId="0" fontId="1" fillId="0" borderId="0" xfId="1" applyFont="1" applyProtection="1"/>
    <xf numFmtId="0" fontId="6" fillId="0" borderId="5" xfId="1" applyFont="1" applyBorder="1" applyAlignment="1" applyProtection="1">
      <alignment horizontal="left" vertical="center"/>
    </xf>
    <xf numFmtId="0" fontId="6" fillId="0" borderId="6" xfId="1" applyFont="1" applyBorder="1" applyAlignment="1" applyProtection="1">
      <alignment horizontal="left" vertical="center"/>
    </xf>
    <xf numFmtId="2" fontId="6" fillId="0" borderId="6" xfId="1" applyNumberFormat="1" applyFont="1" applyBorder="1" applyAlignment="1" applyProtection="1">
      <alignment horizontal="center" vertical="center"/>
    </xf>
    <xf numFmtId="0" fontId="6" fillId="0" borderId="6" xfId="1" applyFont="1" applyBorder="1" applyAlignment="1" applyProtection="1">
      <alignment horizontal="center" vertical="center"/>
    </xf>
    <xf numFmtId="0" fontId="1" fillId="0" borderId="6" xfId="1" applyBorder="1" applyProtection="1"/>
    <xf numFmtId="0" fontId="1" fillId="0" borderId="7" xfId="1" applyBorder="1" applyProtection="1"/>
    <xf numFmtId="0" fontId="1" fillId="0" borderId="0" xfId="1" applyNumberFormat="1" applyAlignment="1" applyProtection="1">
      <alignment horizontal="center"/>
    </xf>
    <xf numFmtId="0" fontId="1" fillId="3" borderId="9" xfId="1" applyFill="1" applyBorder="1" applyAlignment="1" applyProtection="1">
      <alignment horizontal="center"/>
    </xf>
    <xf numFmtId="0" fontId="1" fillId="0" borderId="0" xfId="1" applyFill="1" applyBorder="1" applyAlignment="1" applyProtection="1">
      <alignment horizontal="center"/>
    </xf>
    <xf numFmtId="0" fontId="1" fillId="0" borderId="14" xfId="1" applyFont="1" applyBorder="1" applyAlignment="1" applyProtection="1">
      <alignment horizontal="center" vertical="center" wrapText="1"/>
    </xf>
    <xf numFmtId="0" fontId="1" fillId="0" borderId="15" xfId="1" applyFont="1" applyBorder="1" applyAlignment="1" applyProtection="1">
      <alignment horizontal="center" vertical="center" wrapText="1"/>
    </xf>
    <xf numFmtId="0" fontId="1" fillId="0" borderId="16" xfId="1" applyFont="1" applyBorder="1" applyAlignment="1" applyProtection="1">
      <alignment horizontal="center" vertical="center" wrapText="1"/>
    </xf>
    <xf numFmtId="0" fontId="1" fillId="0" borderId="1" xfId="1" applyFont="1" applyBorder="1" applyAlignment="1" applyProtection="1">
      <alignment horizontal="center" vertical="center" wrapText="1"/>
    </xf>
    <xf numFmtId="0" fontId="1" fillId="0" borderId="2" xfId="1" applyFont="1" applyBorder="1" applyAlignment="1" applyProtection="1">
      <alignment horizontal="center" vertical="center" wrapText="1"/>
    </xf>
    <xf numFmtId="0" fontId="1" fillId="0" borderId="3" xfId="1" applyFont="1" applyBorder="1" applyAlignment="1" applyProtection="1">
      <alignment horizontal="center" vertical="center" wrapText="1"/>
    </xf>
    <xf numFmtId="0" fontId="1" fillId="0" borderId="0" xfId="1" applyFill="1" applyBorder="1" applyAlignment="1" applyProtection="1">
      <alignment horizontal="center" wrapText="1"/>
    </xf>
    <xf numFmtId="0" fontId="6" fillId="0" borderId="17" xfId="1" applyFont="1" applyBorder="1" applyAlignment="1" applyProtection="1">
      <alignment horizontal="center" vertical="center" wrapText="1"/>
    </xf>
    <xf numFmtId="0" fontId="6" fillId="0" borderId="18" xfId="1" applyFont="1" applyBorder="1" applyAlignment="1" applyProtection="1">
      <alignment horizontal="center" vertical="center" wrapText="1"/>
    </xf>
    <xf numFmtId="0" fontId="6" fillId="0" borderId="19" xfId="1" applyFont="1" applyBorder="1" applyAlignment="1" applyProtection="1">
      <alignment horizontal="center" vertical="center" wrapText="1"/>
    </xf>
    <xf numFmtId="0" fontId="1" fillId="0" borderId="17" xfId="1" applyFont="1" applyFill="1" applyBorder="1" applyAlignment="1" applyProtection="1">
      <alignment horizontal="left" vertical="center"/>
    </xf>
    <xf numFmtId="0" fontId="1" fillId="0" borderId="19" xfId="1" applyFill="1" applyBorder="1" applyAlignment="1" applyProtection="1">
      <alignment horizontal="left" vertical="center"/>
    </xf>
    <xf numFmtId="0" fontId="1" fillId="0" borderId="17" xfId="1" applyBorder="1" applyAlignment="1" applyProtection="1">
      <alignment horizontal="center" vertical="center"/>
    </xf>
    <xf numFmtId="0" fontId="1" fillId="0" borderId="20" xfId="1" applyBorder="1" applyAlignment="1" applyProtection="1">
      <alignment horizontal="center" vertical="center"/>
    </xf>
    <xf numFmtId="0" fontId="1" fillId="0" borderId="19" xfId="1" applyBorder="1" applyAlignment="1" applyProtection="1">
      <alignment horizontal="center" vertical="center"/>
    </xf>
    <xf numFmtId="0" fontId="1" fillId="0" borderId="21" xfId="1" applyBorder="1" applyAlignment="1" applyProtection="1">
      <alignment horizontal="center" vertical="center"/>
    </xf>
    <xf numFmtId="0" fontId="1" fillId="0" borderId="22" xfId="1" applyBorder="1" applyAlignment="1" applyProtection="1">
      <alignment horizontal="center" vertical="center"/>
    </xf>
    <xf numFmtId="0" fontId="1" fillId="0" borderId="0" xfId="1" applyFont="1" applyAlignment="1" applyProtection="1">
      <alignment horizontal="center"/>
    </xf>
    <xf numFmtId="0" fontId="1" fillId="0" borderId="23" xfId="1" applyBorder="1" applyAlignment="1" applyProtection="1">
      <alignment horizontal="center" vertical="center"/>
    </xf>
    <xf numFmtId="0" fontId="1" fillId="0" borderId="24" xfId="1" applyBorder="1" applyAlignment="1" applyProtection="1">
      <alignment horizontal="center" vertical="center"/>
    </xf>
    <xf numFmtId="0" fontId="1" fillId="0" borderId="25" xfId="1" applyBorder="1" applyAlignment="1" applyProtection="1">
      <alignment horizontal="center" vertical="center"/>
    </xf>
    <xf numFmtId="0" fontId="1" fillId="0" borderId="23" xfId="1" applyBorder="1" applyAlignment="1" applyProtection="1">
      <alignment horizontal="left" vertical="center"/>
    </xf>
    <xf numFmtId="0" fontId="1" fillId="0" borderId="25" xfId="1" applyBorder="1" applyAlignment="1" applyProtection="1">
      <alignment horizontal="left" vertical="center"/>
    </xf>
    <xf numFmtId="0" fontId="6" fillId="4" borderId="26" xfId="1" applyFont="1" applyFill="1" applyBorder="1" applyAlignment="1" applyProtection="1">
      <alignment horizontal="center" vertical="center"/>
      <protection locked="0"/>
    </xf>
    <xf numFmtId="0" fontId="6" fillId="0" borderId="27" xfId="1" applyFont="1" applyBorder="1" applyAlignment="1" applyProtection="1">
      <alignment horizontal="center" vertical="center"/>
    </xf>
    <xf numFmtId="164" fontId="6" fillId="4" borderId="26" xfId="1" applyNumberFormat="1" applyFont="1" applyFill="1" applyBorder="1" applyAlignment="1" applyProtection="1">
      <alignment horizontal="center" vertical="center"/>
      <protection locked="0"/>
    </xf>
    <xf numFmtId="0" fontId="1" fillId="0" borderId="25" xfId="1" applyBorder="1" applyAlignment="1" applyProtection="1">
      <alignment vertical="center"/>
    </xf>
    <xf numFmtId="2" fontId="6" fillId="0" borderId="26" xfId="1" applyNumberFormat="1" applyFont="1" applyBorder="1" applyAlignment="1" applyProtection="1">
      <alignment horizontal="center" vertical="center"/>
    </xf>
    <xf numFmtId="0" fontId="6" fillId="0" borderId="28" xfId="1" applyFont="1" applyBorder="1" applyAlignment="1" applyProtection="1">
      <alignment horizontal="center" vertical="center"/>
    </xf>
    <xf numFmtId="0" fontId="1" fillId="0" borderId="25" xfId="1" applyBorder="1" applyProtection="1"/>
    <xf numFmtId="0" fontId="1" fillId="0" borderId="23" xfId="1" applyFont="1" applyBorder="1" applyAlignment="1" applyProtection="1">
      <alignment horizontal="left" vertical="center"/>
    </xf>
    <xf numFmtId="0" fontId="2" fillId="0" borderId="26" xfId="1" applyFont="1" applyBorder="1" applyAlignment="1" applyProtection="1">
      <alignment horizontal="center" vertical="center" wrapText="1"/>
    </xf>
    <xf numFmtId="0" fontId="2" fillId="0" borderId="27" xfId="1" applyFont="1" applyBorder="1" applyAlignment="1" applyProtection="1">
      <alignment horizontal="center" vertical="center" wrapText="1"/>
    </xf>
    <xf numFmtId="0" fontId="1" fillId="0" borderId="29" xfId="1" applyBorder="1" applyAlignment="1" applyProtection="1">
      <alignment horizontal="center" vertical="center"/>
    </xf>
    <xf numFmtId="0" fontId="2" fillId="0" borderId="26" xfId="1" applyNumberFormat="1" applyFont="1" applyBorder="1" applyAlignment="1" applyProtection="1">
      <alignment horizontal="center" vertical="center" wrapText="1"/>
    </xf>
    <xf numFmtId="0" fontId="2" fillId="0" borderId="27" xfId="1" applyNumberFormat="1" applyFont="1" applyBorder="1" applyAlignment="1" applyProtection="1">
      <alignment horizontal="center" vertical="center" wrapText="1"/>
    </xf>
    <xf numFmtId="0" fontId="1" fillId="0" borderId="29" xfId="1" applyBorder="1" applyAlignment="1" applyProtection="1">
      <alignment horizontal="center"/>
    </xf>
    <xf numFmtId="0" fontId="1" fillId="0" borderId="30" xfId="1" applyBorder="1" applyAlignment="1" applyProtection="1">
      <alignment horizontal="center"/>
    </xf>
    <xf numFmtId="0" fontId="1" fillId="0" borderId="31" xfId="1" applyBorder="1" applyAlignment="1" applyProtection="1">
      <alignment horizontal="center"/>
    </xf>
    <xf numFmtId="0" fontId="1" fillId="0" borderId="31" xfId="1" applyBorder="1" applyAlignment="1" applyProtection="1">
      <alignment horizontal="center" vertical="center"/>
    </xf>
    <xf numFmtId="0" fontId="1" fillId="0" borderId="32" xfId="1" applyBorder="1" applyAlignment="1" applyProtection="1">
      <alignment horizontal="center" vertical="center"/>
    </xf>
    <xf numFmtId="0" fontId="1" fillId="0" borderId="26" xfId="1" applyFont="1" applyBorder="1" applyAlignment="1" applyProtection="1">
      <alignment horizontal="left" vertical="center"/>
    </xf>
    <xf numFmtId="0" fontId="1" fillId="0" borderId="29" xfId="1" applyFont="1" applyBorder="1" applyAlignment="1" applyProtection="1">
      <alignment horizontal="left" vertical="center"/>
    </xf>
    <xf numFmtId="0" fontId="6" fillId="0" borderId="26" xfId="1" applyFont="1" applyBorder="1" applyAlignment="1" applyProtection="1">
      <alignment horizontal="center" vertical="center"/>
    </xf>
    <xf numFmtId="0" fontId="6" fillId="0" borderId="27" xfId="1" applyFont="1" applyBorder="1" applyAlignment="1" applyProtection="1">
      <alignment horizontal="center" vertical="center"/>
    </xf>
    <xf numFmtId="0" fontId="1" fillId="0" borderId="29" xfId="1" applyBorder="1" applyProtection="1"/>
    <xf numFmtId="0" fontId="1" fillId="0" borderId="33" xfId="1" applyBorder="1" applyAlignment="1" applyProtection="1">
      <alignment vertical="center"/>
    </xf>
    <xf numFmtId="0" fontId="6" fillId="0" borderId="26" xfId="1" applyNumberFormat="1" applyFont="1" applyBorder="1" applyAlignment="1" applyProtection="1">
      <alignment horizontal="center" vertical="center"/>
    </xf>
    <xf numFmtId="0" fontId="6" fillId="0" borderId="27" xfId="1" applyNumberFormat="1" applyFont="1" applyBorder="1" applyAlignment="1" applyProtection="1">
      <alignment horizontal="center" vertical="center"/>
    </xf>
    <xf numFmtId="0" fontId="1" fillId="0" borderId="34" xfId="1" applyBorder="1" applyAlignment="1" applyProtection="1">
      <alignment horizontal="center"/>
    </xf>
    <xf numFmtId="0" fontId="1" fillId="0" borderId="0" xfId="1" applyFont="1" applyFill="1" applyBorder="1" applyAlignment="1" applyProtection="1">
      <alignment horizontal="center"/>
    </xf>
    <xf numFmtId="0" fontId="6" fillId="0" borderId="35" xfId="1" applyFont="1" applyBorder="1" applyAlignment="1" applyProtection="1">
      <alignment horizontal="center" vertical="center"/>
    </xf>
    <xf numFmtId="0" fontId="6" fillId="0" borderId="36" xfId="1" applyFont="1" applyBorder="1" applyAlignment="1" applyProtection="1">
      <alignment horizontal="center" vertical="center"/>
    </xf>
    <xf numFmtId="0" fontId="1" fillId="0" borderId="34" xfId="1" applyBorder="1" applyAlignment="1" applyProtection="1">
      <alignment horizontal="center" vertical="center"/>
    </xf>
    <xf numFmtId="1" fontId="6" fillId="0" borderId="35" xfId="1" applyNumberFormat="1" applyFont="1" applyBorder="1" applyAlignment="1" applyProtection="1">
      <alignment horizontal="center" vertical="center"/>
    </xf>
    <xf numFmtId="1" fontId="6" fillId="0" borderId="36" xfId="1" applyNumberFormat="1" applyFont="1" applyBorder="1" applyAlignment="1" applyProtection="1">
      <alignment horizontal="center" vertical="center"/>
    </xf>
    <xf numFmtId="0" fontId="6" fillId="0" borderId="17" xfId="1" applyFont="1" applyBorder="1" applyAlignment="1" applyProtection="1">
      <alignment horizontal="center" vertical="center"/>
    </xf>
    <xf numFmtId="0" fontId="6" fillId="0" borderId="20" xfId="1" applyFont="1" applyBorder="1" applyAlignment="1" applyProtection="1">
      <alignment horizontal="center" vertical="center"/>
    </xf>
    <xf numFmtId="0" fontId="6" fillId="0" borderId="3" xfId="1" applyFont="1" applyBorder="1" applyAlignment="1" applyProtection="1">
      <alignment horizontal="center"/>
    </xf>
    <xf numFmtId="0" fontId="6" fillId="0" borderId="23" xfId="1" applyFont="1" applyBorder="1" applyAlignment="1" applyProtection="1">
      <alignment horizontal="center" vertical="center"/>
    </xf>
    <xf numFmtId="0" fontId="6" fillId="0" borderId="37" xfId="1" applyFont="1" applyBorder="1" applyAlignment="1" applyProtection="1">
      <alignment horizontal="center" vertical="center"/>
    </xf>
    <xf numFmtId="2" fontId="6" fillId="0" borderId="23" xfId="1" applyNumberFormat="1" applyFont="1" applyBorder="1" applyAlignment="1" applyProtection="1">
      <alignment horizontal="center" vertical="center"/>
    </xf>
    <xf numFmtId="0" fontId="1" fillId="0" borderId="25" xfId="1" applyBorder="1" applyAlignment="1" applyProtection="1">
      <alignment horizontal="center"/>
    </xf>
    <xf numFmtId="0" fontId="1" fillId="0" borderId="37" xfId="1" applyBorder="1" applyAlignment="1" applyProtection="1">
      <alignment horizontal="center" vertical="center"/>
    </xf>
    <xf numFmtId="2" fontId="1" fillId="0" borderId="29" xfId="1" applyNumberFormat="1" applyBorder="1" applyAlignment="1" applyProtection="1">
      <alignment horizontal="center"/>
    </xf>
    <xf numFmtId="0" fontId="1" fillId="0" borderId="30" xfId="1" applyBorder="1" applyAlignment="1" applyProtection="1">
      <alignment horizontal="left" vertical="center"/>
    </xf>
    <xf numFmtId="0" fontId="1" fillId="0" borderId="32" xfId="1" applyBorder="1" applyAlignment="1" applyProtection="1">
      <alignment horizontal="left" vertical="center"/>
    </xf>
    <xf numFmtId="0" fontId="6" fillId="0" borderId="38" xfId="1" applyFont="1" applyBorder="1" applyAlignment="1" applyProtection="1">
      <alignment horizontal="center" vertical="center"/>
    </xf>
    <xf numFmtId="0" fontId="6" fillId="0" borderId="39" xfId="1" applyFont="1" applyBorder="1" applyAlignment="1" applyProtection="1">
      <alignment horizontal="center" vertical="center"/>
    </xf>
    <xf numFmtId="0" fontId="6" fillId="0" borderId="40" xfId="1" applyFont="1" applyBorder="1" applyAlignment="1" applyProtection="1">
      <alignment horizontal="center" vertical="center"/>
    </xf>
    <xf numFmtId="1" fontId="6" fillId="0" borderId="30" xfId="1" applyNumberFormat="1" applyFont="1" applyBorder="1" applyAlignment="1" applyProtection="1">
      <alignment horizontal="center" vertical="center"/>
    </xf>
    <xf numFmtId="1" fontId="6" fillId="0" borderId="41" xfId="1" applyNumberFormat="1" applyFont="1" applyBorder="1" applyAlignment="1" applyProtection="1">
      <alignment horizontal="center" vertical="center"/>
    </xf>
    <xf numFmtId="0" fontId="1" fillId="0" borderId="32" xfId="1" applyBorder="1" applyAlignment="1" applyProtection="1">
      <alignment horizontal="center"/>
    </xf>
    <xf numFmtId="0" fontId="1" fillId="0" borderId="30" xfId="1" applyBorder="1" applyAlignment="1" applyProtection="1">
      <alignment horizontal="center" vertical="center"/>
    </xf>
    <xf numFmtId="0" fontId="1" fillId="0" borderId="41" xfId="1" applyBorder="1" applyAlignment="1" applyProtection="1">
      <alignment horizontal="center" vertical="center"/>
    </xf>
    <xf numFmtId="0" fontId="6" fillId="5" borderId="40" xfId="1" applyFont="1" applyFill="1" applyBorder="1" applyAlignment="1" applyProtection="1">
      <alignment horizontal="center" vertical="center"/>
    </xf>
    <xf numFmtId="0" fontId="1" fillId="0" borderId="17" xfId="1" applyFont="1" applyBorder="1" applyAlignment="1" applyProtection="1">
      <alignment horizontal="left" vertical="center"/>
    </xf>
    <xf numFmtId="0" fontId="1" fillId="0" borderId="18" xfId="1" applyBorder="1" applyAlignment="1" applyProtection="1">
      <alignment horizontal="left" vertical="center"/>
    </xf>
    <xf numFmtId="0" fontId="6" fillId="0" borderId="1" xfId="1" applyFont="1" applyBorder="1" applyAlignment="1" applyProtection="1">
      <alignment horizontal="center" vertical="center"/>
    </xf>
    <xf numFmtId="0" fontId="6" fillId="0" borderId="42" xfId="1" applyFont="1" applyBorder="1" applyAlignment="1" applyProtection="1">
      <alignment horizontal="center" vertical="center"/>
    </xf>
    <xf numFmtId="0" fontId="1" fillId="0" borderId="19" xfId="1" applyBorder="1" applyAlignment="1" applyProtection="1">
      <alignment vertical="center"/>
    </xf>
    <xf numFmtId="0" fontId="6" fillId="5" borderId="1" xfId="1" applyFont="1" applyFill="1" applyBorder="1" applyAlignment="1" applyProtection="1">
      <alignment horizontal="center" vertical="center"/>
    </xf>
    <xf numFmtId="0" fontId="6" fillId="5" borderId="2" xfId="1" applyFont="1" applyFill="1" applyBorder="1" applyAlignment="1" applyProtection="1">
      <alignment horizontal="center" vertical="center"/>
    </xf>
    <xf numFmtId="0" fontId="6" fillId="5" borderId="3" xfId="1" applyFont="1" applyFill="1" applyBorder="1" applyAlignment="1" applyProtection="1">
      <alignment horizontal="center" vertical="center"/>
    </xf>
    <xf numFmtId="0" fontId="1" fillId="0" borderId="43" xfId="1" applyFont="1" applyBorder="1" applyAlignment="1" applyProtection="1">
      <alignment horizontal="left"/>
    </xf>
    <xf numFmtId="0" fontId="1" fillId="0" borderId="43" xfId="1" applyBorder="1" applyAlignment="1" applyProtection="1">
      <alignment horizontal="left"/>
    </xf>
    <xf numFmtId="0" fontId="1" fillId="0" borderId="24" xfId="1" applyBorder="1" applyAlignment="1" applyProtection="1">
      <alignment horizontal="left" vertical="center"/>
    </xf>
    <xf numFmtId="0" fontId="6" fillId="5" borderId="12" xfId="1" applyFont="1" applyFill="1" applyBorder="1" applyAlignment="1" applyProtection="1">
      <alignment horizontal="center" vertical="center"/>
    </xf>
    <xf numFmtId="0" fontId="6" fillId="5" borderId="0" xfId="1" applyFont="1" applyFill="1" applyBorder="1" applyAlignment="1" applyProtection="1">
      <alignment horizontal="center" vertical="center"/>
    </xf>
    <xf numFmtId="0" fontId="6" fillId="5" borderId="13" xfId="1" applyFont="1" applyFill="1" applyBorder="1" applyAlignment="1" applyProtection="1">
      <alignment horizontal="center" vertical="center"/>
    </xf>
    <xf numFmtId="0" fontId="6" fillId="0" borderId="32" xfId="1" applyFont="1" applyBorder="1" applyAlignment="1" applyProtection="1">
      <alignment horizontal="center"/>
    </xf>
    <xf numFmtId="0" fontId="6" fillId="0" borderId="40" xfId="1" applyFont="1" applyBorder="1" applyAlignment="1" applyProtection="1">
      <alignment horizontal="center"/>
    </xf>
    <xf numFmtId="0" fontId="6" fillId="0" borderId="44" xfId="1" applyFont="1" applyBorder="1" applyAlignment="1" applyProtection="1">
      <alignment horizontal="center"/>
    </xf>
    <xf numFmtId="0" fontId="6" fillId="0" borderId="30" xfId="1" applyFont="1" applyFill="1" applyBorder="1" applyAlignment="1" applyProtection="1">
      <alignment horizontal="center"/>
    </xf>
    <xf numFmtId="0" fontId="1" fillId="0" borderId="28" xfId="1" applyFont="1" applyBorder="1" applyAlignment="1" applyProtection="1">
      <alignment horizontal="left" vertical="center"/>
    </xf>
    <xf numFmtId="0" fontId="6" fillId="0" borderId="23" xfId="1" applyFont="1" applyBorder="1" applyAlignment="1" applyProtection="1">
      <alignment horizontal="center" vertical="center"/>
    </xf>
    <xf numFmtId="0" fontId="6" fillId="0" borderId="37" xfId="1" applyFont="1" applyBorder="1" applyAlignment="1" applyProtection="1">
      <alignment horizontal="center" vertical="center"/>
    </xf>
    <xf numFmtId="0" fontId="6" fillId="5" borderId="12" xfId="1" applyNumberFormat="1" applyFont="1" applyFill="1" applyBorder="1" applyAlignment="1" applyProtection="1">
      <alignment horizontal="center" vertical="center"/>
    </xf>
    <xf numFmtId="0" fontId="6" fillId="5" borderId="0" xfId="1" applyNumberFormat="1" applyFont="1" applyFill="1" applyBorder="1" applyAlignment="1" applyProtection="1">
      <alignment horizontal="center" vertical="center"/>
    </xf>
    <xf numFmtId="0" fontId="1" fillId="5" borderId="13" xfId="1" applyFill="1" applyBorder="1" applyAlignment="1" applyProtection="1">
      <alignment horizontal="center"/>
    </xf>
    <xf numFmtId="0" fontId="1" fillId="0" borderId="45" xfId="1" applyBorder="1" applyAlignment="1" applyProtection="1">
      <alignment horizontal="center"/>
    </xf>
    <xf numFmtId="0" fontId="1" fillId="0" borderId="46" xfId="1" applyFont="1" applyBorder="1" applyAlignment="1" applyProtection="1">
      <alignment horizontal="center"/>
    </xf>
    <xf numFmtId="0" fontId="1" fillId="0" borderId="47" xfId="1" applyFont="1" applyBorder="1" applyAlignment="1" applyProtection="1">
      <alignment horizontal="center"/>
    </xf>
    <xf numFmtId="0" fontId="1" fillId="0" borderId="47" xfId="1" applyBorder="1" applyAlignment="1" applyProtection="1">
      <alignment horizontal="center"/>
    </xf>
    <xf numFmtId="0" fontId="1" fillId="0" borderId="37" xfId="1" applyBorder="1" applyAlignment="1" applyProtection="1">
      <alignment horizontal="center"/>
    </xf>
    <xf numFmtId="0" fontId="1" fillId="0" borderId="18" xfId="1" applyBorder="1" applyAlignment="1" applyProtection="1">
      <alignment horizontal="center" vertical="center"/>
    </xf>
    <xf numFmtId="0" fontId="1" fillId="0" borderId="0" xfId="1" applyBorder="1" applyAlignment="1" applyProtection="1">
      <alignment horizontal="center"/>
    </xf>
    <xf numFmtId="0" fontId="1" fillId="0" borderId="0" xfId="1" applyFont="1" applyBorder="1" applyAlignment="1" applyProtection="1">
      <alignment horizontal="center"/>
    </xf>
    <xf numFmtId="0" fontId="1" fillId="0" borderId="28" xfId="1" applyBorder="1" applyProtection="1"/>
    <xf numFmtId="0" fontId="1" fillId="0" borderId="24" xfId="1" applyBorder="1" applyAlignment="1" applyProtection="1">
      <alignment vertical="center"/>
    </xf>
    <xf numFmtId="0" fontId="6" fillId="0" borderId="26" xfId="1" applyFont="1" applyBorder="1" applyAlignment="1" applyProtection="1">
      <alignment horizontal="center" vertical="center"/>
    </xf>
    <xf numFmtId="0" fontId="6" fillId="0" borderId="27" xfId="1" applyFont="1" applyBorder="1" applyAlignment="1" applyProtection="1">
      <alignment vertical="center"/>
    </xf>
    <xf numFmtId="0" fontId="6" fillId="0" borderId="28" xfId="1" applyFont="1" applyBorder="1" applyAlignment="1" applyProtection="1">
      <alignment horizontal="center" vertical="center"/>
    </xf>
    <xf numFmtId="0" fontId="6" fillId="0" borderId="5" xfId="1" applyFont="1" applyBorder="1" applyAlignment="1" applyProtection="1">
      <alignment horizontal="center" vertical="center"/>
    </xf>
    <xf numFmtId="0" fontId="6" fillId="0" borderId="6" xfId="1" applyFont="1" applyBorder="1" applyAlignment="1" applyProtection="1">
      <alignment horizontal="center" vertical="center"/>
    </xf>
    <xf numFmtId="0" fontId="6" fillId="0" borderId="11" xfId="1" applyFont="1" applyBorder="1" applyAlignment="1" applyProtection="1">
      <alignment horizontal="center" vertical="center"/>
    </xf>
    <xf numFmtId="0" fontId="6" fillId="5" borderId="5" xfId="1" applyFont="1" applyFill="1" applyBorder="1" applyAlignment="1" applyProtection="1">
      <alignment horizontal="center" vertical="center"/>
    </xf>
    <xf numFmtId="0" fontId="6" fillId="5" borderId="6" xfId="1" applyFont="1" applyFill="1" applyBorder="1" applyAlignment="1" applyProtection="1">
      <alignment horizontal="center" vertical="center"/>
    </xf>
    <xf numFmtId="0" fontId="6" fillId="5" borderId="7" xfId="1" applyFont="1" applyFill="1" applyBorder="1" applyAlignment="1" applyProtection="1">
      <alignment horizontal="center" vertical="center"/>
    </xf>
    <xf numFmtId="0" fontId="1" fillId="0" borderId="0" xfId="1" applyBorder="1" applyAlignment="1" applyProtection="1">
      <alignment horizontal="left" vertical="center" wrapText="1" shrinkToFit="1"/>
    </xf>
    <xf numFmtId="0" fontId="1" fillId="0" borderId="0" xfId="1" applyBorder="1" applyAlignment="1" applyProtection="1">
      <alignment vertical="center"/>
    </xf>
    <xf numFmtId="0" fontId="6" fillId="0" borderId="21" xfId="1" applyFont="1" applyBorder="1" applyAlignment="1" applyProtection="1">
      <alignment horizontal="left" wrapText="1" shrinkToFit="1"/>
    </xf>
    <xf numFmtId="0" fontId="6" fillId="0" borderId="22" xfId="1" applyFont="1" applyBorder="1" applyAlignment="1" applyProtection="1">
      <alignment horizontal="left" wrapText="1" shrinkToFit="1"/>
    </xf>
    <xf numFmtId="0" fontId="1" fillId="0" borderId="2" xfId="1" applyBorder="1" applyAlignment="1" applyProtection="1">
      <alignment horizontal="center" vertical="center"/>
    </xf>
    <xf numFmtId="0" fontId="6" fillId="0" borderId="2" xfId="1" applyFont="1" applyBorder="1" applyAlignment="1" applyProtection="1">
      <alignment horizontal="center" vertical="center"/>
    </xf>
    <xf numFmtId="0" fontId="1" fillId="0" borderId="2" xfId="1" applyBorder="1" applyAlignment="1" applyProtection="1">
      <alignment vertical="center"/>
    </xf>
    <xf numFmtId="0" fontId="1" fillId="0" borderId="3" xfId="1" applyBorder="1" applyAlignment="1" applyProtection="1">
      <alignment horizontal="center"/>
    </xf>
    <xf numFmtId="0" fontId="1" fillId="0" borderId="23" xfId="1" applyBorder="1" applyAlignment="1" applyProtection="1"/>
    <xf numFmtId="0" fontId="1" fillId="0" borderId="24" xfId="1" applyBorder="1" applyAlignment="1" applyProtection="1">
      <alignment horizontal="center"/>
    </xf>
    <xf numFmtId="0" fontId="1" fillId="0" borderId="28" xfId="1" applyBorder="1" applyAlignment="1" applyProtection="1">
      <alignment horizontal="center"/>
    </xf>
    <xf numFmtId="0" fontId="1" fillId="0" borderId="27" xfId="1" applyBorder="1" applyAlignment="1" applyProtection="1">
      <alignment horizontal="center"/>
    </xf>
    <xf numFmtId="0" fontId="1" fillId="0" borderId="37" xfId="1" applyBorder="1" applyAlignment="1" applyProtection="1">
      <alignment horizontal="left"/>
    </xf>
    <xf numFmtId="0" fontId="1" fillId="0" borderId="24" xfId="1" applyBorder="1" applyAlignment="1" applyProtection="1">
      <alignment horizontal="right"/>
    </xf>
    <xf numFmtId="0" fontId="1" fillId="0" borderId="27" xfId="1" applyBorder="1" applyAlignment="1" applyProtection="1"/>
    <xf numFmtId="0" fontId="1" fillId="0" borderId="37" xfId="1" applyBorder="1" applyProtection="1"/>
    <xf numFmtId="0" fontId="1" fillId="0" borderId="37" xfId="1" applyFont="1" applyBorder="1" applyAlignment="1" applyProtection="1">
      <alignment horizontal="center"/>
    </xf>
    <xf numFmtId="0" fontId="1" fillId="0" borderId="30" xfId="1" applyBorder="1" applyAlignment="1" applyProtection="1"/>
    <xf numFmtId="0" fontId="1" fillId="0" borderId="31" xfId="1" applyBorder="1" applyAlignment="1" applyProtection="1">
      <alignment horizontal="center"/>
    </xf>
    <xf numFmtId="0" fontId="1" fillId="0" borderId="39" xfId="1" applyBorder="1" applyAlignment="1" applyProtection="1">
      <alignment horizontal="center"/>
    </xf>
    <xf numFmtId="0" fontId="1" fillId="0" borderId="48" xfId="1" applyBorder="1" applyAlignment="1" applyProtection="1">
      <alignment horizontal="center"/>
    </xf>
    <xf numFmtId="0" fontId="1" fillId="0" borderId="41" xfId="1" applyBorder="1" applyAlignment="1" applyProtection="1">
      <alignment horizontal="left"/>
    </xf>
    <xf numFmtId="0" fontId="1" fillId="0" borderId="31" xfId="1" applyBorder="1" applyAlignment="1" applyProtection="1">
      <alignment horizontal="right"/>
    </xf>
    <xf numFmtId="0" fontId="1" fillId="0" borderId="48" xfId="1" applyBorder="1" applyAlignment="1" applyProtection="1"/>
    <xf numFmtId="0" fontId="1" fillId="0" borderId="41" xfId="1" applyBorder="1" applyProtection="1"/>
    <xf numFmtId="0" fontId="1" fillId="0" borderId="41" xfId="1" applyFont="1" applyBorder="1" applyAlignment="1" applyProtection="1">
      <alignment horizontal="center"/>
    </xf>
    <xf numFmtId="0" fontId="1" fillId="0" borderId="40" xfId="1" applyBorder="1" applyAlignment="1" applyProtection="1">
      <alignment horizontal="center"/>
    </xf>
    <xf numFmtId="0" fontId="6" fillId="0" borderId="1" xfId="1" applyFont="1" applyBorder="1" applyProtection="1"/>
    <xf numFmtId="0" fontId="1" fillId="0" borderId="20" xfId="1" applyFont="1" applyBorder="1" applyAlignment="1" applyProtection="1">
      <alignment horizontal="center" vertical="center"/>
    </xf>
    <xf numFmtId="0" fontId="1" fillId="0" borderId="19" xfId="1" applyFont="1" applyBorder="1" applyAlignment="1" applyProtection="1">
      <alignment horizontal="center" vertical="center"/>
    </xf>
    <xf numFmtId="0" fontId="6" fillId="0" borderId="1" xfId="1" applyFont="1" applyBorder="1" applyAlignment="1" applyProtection="1"/>
    <xf numFmtId="0" fontId="6" fillId="0" borderId="2" xfId="1" applyFont="1" applyBorder="1" applyAlignment="1" applyProtection="1"/>
    <xf numFmtId="0" fontId="1" fillId="0" borderId="2" xfId="1" applyBorder="1" applyProtection="1"/>
    <xf numFmtId="0" fontId="1" fillId="0" borderId="3" xfId="1" applyFont="1" applyFill="1" applyBorder="1" applyAlignment="1" applyProtection="1">
      <alignment horizontal="left"/>
    </xf>
    <xf numFmtId="0" fontId="1" fillId="0" borderId="26" xfId="1" applyFont="1" applyBorder="1" applyAlignment="1" applyProtection="1"/>
    <xf numFmtId="0" fontId="1" fillId="0" borderId="37" xfId="1" applyBorder="1" applyAlignment="1" applyProtection="1"/>
    <xf numFmtId="0" fontId="1" fillId="0" borderId="0" xfId="1" applyFont="1" applyBorder="1" applyAlignment="1" applyProtection="1"/>
    <xf numFmtId="0" fontId="1" fillId="0" borderId="23" xfId="1" applyFont="1" applyFill="1" applyBorder="1" applyAlignment="1" applyProtection="1">
      <alignment horizontal="left"/>
    </xf>
    <xf numFmtId="0" fontId="1" fillId="0" borderId="37" xfId="1" applyFont="1" applyFill="1" applyBorder="1" applyAlignment="1" applyProtection="1">
      <alignment horizontal="left"/>
    </xf>
    <xf numFmtId="0" fontId="6" fillId="0" borderId="25" xfId="1" applyFont="1" applyFill="1" applyBorder="1" applyAlignment="1" applyProtection="1">
      <alignment horizontal="center" vertical="center"/>
    </xf>
    <xf numFmtId="0" fontId="1" fillId="0" borderId="37" xfId="1" applyFont="1" applyBorder="1" applyProtection="1"/>
    <xf numFmtId="0" fontId="1" fillId="0" borderId="30" xfId="1" applyFont="1" applyFill="1" applyBorder="1" applyAlignment="1" applyProtection="1">
      <alignment horizontal="left"/>
    </xf>
    <xf numFmtId="0" fontId="1" fillId="0" borderId="41" xfId="1" applyFont="1" applyFill="1" applyBorder="1" applyAlignment="1" applyProtection="1">
      <alignment horizontal="left"/>
    </xf>
    <xf numFmtId="0" fontId="6" fillId="0" borderId="41" xfId="1" applyFont="1" applyBorder="1" applyAlignment="1" applyProtection="1">
      <alignment horizontal="center" vertical="center"/>
    </xf>
    <xf numFmtId="0" fontId="1" fillId="0" borderId="41" xfId="1" applyFont="1" applyBorder="1" applyProtection="1"/>
    <xf numFmtId="0" fontId="6" fillId="0" borderId="32" xfId="1" applyFont="1" applyFill="1" applyBorder="1" applyAlignment="1" applyProtection="1">
      <alignment horizontal="center" vertical="center"/>
    </xf>
    <xf numFmtId="0" fontId="1" fillId="0" borderId="41" xfId="1" applyBorder="1" applyAlignment="1" applyProtection="1"/>
    <xf numFmtId="0" fontId="1" fillId="0" borderId="32" xfId="1" applyBorder="1" applyProtection="1"/>
    <xf numFmtId="0" fontId="1" fillId="0" borderId="1" xfId="1" applyNumberFormat="1" applyFont="1" applyBorder="1" applyAlignment="1" applyProtection="1">
      <alignment horizontal="left" vertical="top" wrapText="1"/>
    </xf>
    <xf numFmtId="0" fontId="1" fillId="0" borderId="2" xfId="1" applyNumberFormat="1" applyFont="1" applyBorder="1" applyAlignment="1" applyProtection="1">
      <alignment horizontal="left" vertical="top" wrapText="1"/>
    </xf>
    <xf numFmtId="0" fontId="1" fillId="0" borderId="3" xfId="1" applyNumberFormat="1" applyFont="1" applyBorder="1" applyAlignment="1" applyProtection="1">
      <alignment horizontal="left" vertical="top" wrapText="1"/>
    </xf>
    <xf numFmtId="0" fontId="1" fillId="0" borderId="12" xfId="1" applyNumberFormat="1" applyFont="1" applyBorder="1" applyAlignment="1" applyProtection="1">
      <alignment horizontal="left" vertical="top" wrapText="1"/>
    </xf>
    <xf numFmtId="0" fontId="1" fillId="0" borderId="0" xfId="1" applyNumberFormat="1" applyFont="1" applyBorder="1" applyAlignment="1" applyProtection="1">
      <alignment horizontal="left" vertical="top" wrapText="1"/>
    </xf>
    <xf numFmtId="0" fontId="1" fillId="0" borderId="13" xfId="1" applyNumberFormat="1" applyFont="1" applyBorder="1" applyAlignment="1" applyProtection="1">
      <alignment horizontal="left" vertical="top" wrapText="1"/>
    </xf>
    <xf numFmtId="0" fontId="1" fillId="0" borderId="5" xfId="1" applyNumberFormat="1" applyFont="1" applyBorder="1" applyAlignment="1" applyProtection="1">
      <alignment horizontal="left" vertical="top" wrapText="1"/>
    </xf>
    <xf numFmtId="0" fontId="1" fillId="0" borderId="6" xfId="1" applyNumberFormat="1" applyFont="1" applyBorder="1" applyAlignment="1" applyProtection="1">
      <alignment horizontal="left" vertical="top" wrapText="1"/>
    </xf>
    <xf numFmtId="0" fontId="1" fillId="0" borderId="7" xfId="1" applyNumberFormat="1" applyFont="1" applyBorder="1" applyAlignment="1" applyProtection="1">
      <alignment horizontal="left" vertical="top" wrapText="1"/>
    </xf>
    <xf numFmtId="0" fontId="6" fillId="0" borderId="0" xfId="1" applyFont="1" applyAlignment="1" applyProtection="1">
      <alignment horizontal="center"/>
    </xf>
    <xf numFmtId="0" fontId="1" fillId="0" borderId="0" xfId="1" applyAlignment="1" applyProtection="1">
      <alignment horizontal="left" vertical="top"/>
    </xf>
    <xf numFmtId="0" fontId="6" fillId="0" borderId="0" xfId="1" applyFont="1" applyAlignment="1" applyProtection="1">
      <alignment horizontal="left" vertical="center"/>
    </xf>
    <xf numFmtId="0" fontId="1" fillId="0" borderId="9" xfId="1" applyBorder="1" applyAlignment="1" applyProtection="1">
      <alignment horizontal="left" vertical="center"/>
    </xf>
    <xf numFmtId="0" fontId="1" fillId="0" borderId="11" xfId="1" applyBorder="1" applyAlignment="1" applyProtection="1">
      <alignment horizontal="left" vertical="center"/>
    </xf>
    <xf numFmtId="0" fontId="1" fillId="0" borderId="0" xfId="1" applyAlignment="1" applyProtection="1">
      <alignment horizontal="left" vertical="center"/>
    </xf>
    <xf numFmtId="0" fontId="1" fillId="0" borderId="9" xfId="1" applyBorder="1" applyAlignment="1" applyProtection="1">
      <alignment horizontal="center"/>
    </xf>
    <xf numFmtId="0" fontId="1" fillId="0" borderId="11" xfId="1" applyBorder="1" applyAlignment="1" applyProtection="1">
      <alignment horizontal="center"/>
    </xf>
    <xf numFmtId="0" fontId="1" fillId="0" borderId="0" xfId="1" applyAlignment="1" applyProtection="1"/>
    <xf numFmtId="0" fontId="5" fillId="0" borderId="1" xfId="1" applyFont="1" applyBorder="1" applyAlignment="1" applyProtection="1">
      <alignment horizontal="left" vertical="top"/>
    </xf>
    <xf numFmtId="0" fontId="5" fillId="0" borderId="2" xfId="1" applyFont="1" applyBorder="1" applyAlignment="1" applyProtection="1">
      <alignment horizontal="left" vertical="top"/>
    </xf>
    <xf numFmtId="0" fontId="5" fillId="0" borderId="3" xfId="1" applyFont="1" applyBorder="1" applyAlignment="1" applyProtection="1">
      <alignment horizontal="left" vertical="top"/>
    </xf>
    <xf numFmtId="0" fontId="5" fillId="0" borderId="12" xfId="1" applyFont="1" applyBorder="1" applyAlignment="1" applyProtection="1">
      <alignment horizontal="left" vertical="top"/>
    </xf>
    <xf numFmtId="0" fontId="5" fillId="0" borderId="0" xfId="1" applyFont="1" applyBorder="1" applyAlignment="1" applyProtection="1">
      <alignment horizontal="left" vertical="top"/>
    </xf>
    <xf numFmtId="0" fontId="5" fillId="0" borderId="13" xfId="1" applyFont="1" applyBorder="1" applyAlignment="1" applyProtection="1">
      <alignment horizontal="left" vertical="top"/>
    </xf>
    <xf numFmtId="0" fontId="5" fillId="0" borderId="5" xfId="1" applyFont="1" applyBorder="1" applyAlignment="1" applyProtection="1">
      <alignment horizontal="left" vertical="top"/>
    </xf>
    <xf numFmtId="0" fontId="5" fillId="0" borderId="6" xfId="1" applyFont="1" applyBorder="1" applyAlignment="1" applyProtection="1">
      <alignment horizontal="left" vertical="top"/>
    </xf>
    <xf numFmtId="0" fontId="5" fillId="0" borderId="7" xfId="1" applyFont="1" applyBorder="1" applyAlignment="1" applyProtection="1">
      <alignment horizontal="left" vertical="top"/>
    </xf>
  </cellXfs>
  <cellStyles count="2">
    <cellStyle name="Normal" xfId="0" builtinId="0"/>
    <cellStyle name="Normal 2" xfId="1"/>
  </cellStyles>
  <dxfs count="22">
    <dxf>
      <fill>
        <patternFill>
          <bgColor rgb="FF00B050"/>
        </patternFill>
      </fill>
    </dxf>
    <dxf>
      <fill>
        <patternFill patternType="darkDown">
          <bgColor rgb="FF00B050"/>
        </patternFill>
      </fill>
    </dxf>
    <dxf>
      <fill>
        <patternFill>
          <bgColor rgb="FF00B050"/>
        </patternFill>
      </fill>
    </dxf>
    <dxf>
      <fill>
        <patternFill patternType="darkDown">
          <bgColor rgb="FF00B050"/>
        </patternFill>
      </fill>
    </dxf>
    <dxf>
      <fill>
        <patternFill patternType="darkDown">
          <bgColor rgb="FF00B050"/>
        </patternFill>
      </fill>
    </dxf>
    <dxf>
      <fill>
        <patternFill patternType="darkDown">
          <bgColor rgb="FF00B050"/>
        </patternFill>
      </fill>
    </dxf>
    <dxf>
      <fill>
        <patternFill patternType="darkDown">
          <bgColor rgb="FF00B05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ill>
        <patternFill patternType="darkDown">
          <bgColor rgb="FFFF0000"/>
        </patternFill>
      </fill>
    </dxf>
    <dxf>
      <fill>
        <patternFill patternType="darkDown">
          <bgColor rgb="FFFF0000"/>
        </patternFill>
      </fill>
    </dxf>
    <dxf>
      <fill>
        <patternFill patternType="darkDown">
          <bgColor rgb="FF00B050"/>
        </patternFill>
      </fill>
    </dxf>
    <dxf>
      <fill>
        <patternFill patternType="darkDown">
          <bgColor rgb="FFFF0000"/>
        </patternFill>
      </fill>
    </dxf>
    <dxf>
      <fill>
        <patternFill patternType="darkDown">
          <bgColor rgb="FFFF0000"/>
        </patternFill>
      </fill>
    </dxf>
    <dxf>
      <fill>
        <patternFill patternType="darkDown">
          <bgColor rgb="FF00B050"/>
        </patternFill>
      </fill>
    </dxf>
    <dxf>
      <fill>
        <patternFill patternType="darkDown">
          <bgColor rgb="FF00B050"/>
        </patternFill>
      </fill>
    </dxf>
    <dxf>
      <fill>
        <patternFill patternType="darkDown">
          <bgColor rgb="FF00B050"/>
        </patternFill>
      </fill>
    </dxf>
    <dxf>
      <fill>
        <patternFill patternType="darkDown">
          <bgColor rgb="FF00B050"/>
        </patternFill>
      </fill>
    </dxf>
    <dxf>
      <fill>
        <patternFill patternType="darkDown">
          <bgColor rgb="FFFF0000"/>
        </patternFill>
      </fill>
    </dxf>
    <dxf>
      <fill>
        <patternFill patternType="darkDown">
          <bgColor rgb="FFFF0000"/>
        </patternFill>
      </fill>
    </dxf>
    <dxf>
      <fill>
        <patternFill patternType="darkDown">
          <bgColor rgb="FFFF0000"/>
        </patternFill>
      </fill>
    </dxf>
    <dxf>
      <fill>
        <patternFill patternType="darkDown"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0</xdr:row>
      <xdr:rowOff>47625</xdr:rowOff>
    </xdr:from>
    <xdr:to>
      <xdr:col>3</xdr:col>
      <xdr:colOff>190500</xdr:colOff>
      <xdr:row>2</xdr:row>
      <xdr:rowOff>114300</xdr:rowOff>
    </xdr:to>
    <xdr:pic>
      <xdr:nvPicPr>
        <xdr:cNvPr id="2" name="Picture 13" descr="Logo Firmenich blu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04800" y="47625"/>
          <a:ext cx="1790700" cy="390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euille%20de%20soutirage%20vs2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Public%20Seillans/Antoine/Picking/107172-Jasmin%20inde%20ab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atrice"/>
      <sheetName val="data"/>
      <sheetName val="table emb"/>
      <sheetName val="Sheet1"/>
      <sheetName val="Estagnon Alu"/>
      <sheetName val="Boite Alu"/>
      <sheetName val="Fût Metallique-Plastique"/>
      <sheetName val="Jerrycan Plastique"/>
      <sheetName val="Seau fer Blanc"/>
      <sheetName val="Pot rond-Cruchon"/>
      <sheetName val="Baril Homologué"/>
      <sheetName val="Tambours"/>
    </sheetNames>
    <sheetDataSet>
      <sheetData sheetId="0"/>
      <sheetData sheetId="1">
        <row r="8">
          <cell r="B8" t="str">
            <v>code</v>
          </cell>
          <cell r="C8" t="str">
            <v>désignation</v>
          </cell>
          <cell r="D8" t="str">
            <v>poids 1</v>
          </cell>
          <cell r="E8" t="str">
            <v>emb 1</v>
          </cell>
          <cell r="F8" t="str">
            <v>poids 2</v>
          </cell>
          <cell r="G8" t="str">
            <v>emb 2</v>
          </cell>
          <cell r="H8" t="str">
            <v>poids 3</v>
          </cell>
          <cell r="I8" t="str">
            <v>emb 3</v>
          </cell>
          <cell r="J8" t="str">
            <v>poids 4</v>
          </cell>
          <cell r="K8" t="str">
            <v>emb 4</v>
          </cell>
          <cell r="L8" t="str">
            <v>Poids standard</v>
          </cell>
          <cell r="M8" t="str">
            <v>Mode Opératoire</v>
          </cell>
        </row>
        <row r="9">
          <cell r="B9">
            <v>107032</v>
          </cell>
          <cell r="C9" t="str">
            <v>Algue abs verte sup</v>
          </cell>
          <cell r="D9">
            <v>0.5</v>
          </cell>
          <cell r="E9" t="str">
            <v>POT ROND 500 ml BLANC</v>
          </cell>
          <cell r="F9">
            <v>1</v>
          </cell>
          <cell r="G9" t="str">
            <v>SEAU PLASTIQUE 2 L</v>
          </cell>
          <cell r="L9">
            <v>1</v>
          </cell>
          <cell r="M9" t="str">
            <v>Bien agiter avec une tige pour homogénéiser le produit avant utilisation</v>
          </cell>
        </row>
        <row r="10">
          <cell r="B10">
            <v>107039</v>
          </cell>
          <cell r="C10" t="str">
            <v>Cassie type abs egypte nat</v>
          </cell>
          <cell r="D10">
            <v>0.25</v>
          </cell>
          <cell r="E10" t="str">
            <v>ESTAGNON 0,250 KG</v>
          </cell>
          <cell r="F10">
            <v>0.5</v>
          </cell>
          <cell r="G10" t="str">
            <v>ESTAGNON 0,500kg</v>
          </cell>
          <cell r="H10">
            <v>1</v>
          </cell>
          <cell r="I10" t="str">
            <v>ESTAGNON 1kg</v>
          </cell>
          <cell r="L10">
            <v>1</v>
          </cell>
          <cell r="M10" t="str">
            <v>Faire chauffer légèrement au bain marie jusqu'à qu'il soit bien fluide Agiter énergiquement l'estagnon avant de prélever</v>
          </cell>
        </row>
        <row r="11">
          <cell r="B11">
            <v>107042</v>
          </cell>
          <cell r="C11" t="str">
            <v>Cire abeilles abs max</v>
          </cell>
          <cell r="D11">
            <v>0.5</v>
          </cell>
          <cell r="E11" t="str">
            <v>ESTAGNON 0,500kg</v>
          </cell>
          <cell r="F11">
            <v>1</v>
          </cell>
          <cell r="G11" t="str">
            <v>ESTAGNON 1kg</v>
          </cell>
          <cell r="L11">
            <v>1</v>
          </cell>
          <cell r="M11" t="str">
            <v>Faire chauffer légèrement au bain marie pour fluidifier</v>
          </cell>
        </row>
        <row r="12">
          <cell r="B12">
            <v>107055</v>
          </cell>
          <cell r="C12" t="str">
            <v>Lavandin abs type</v>
          </cell>
          <cell r="D12">
            <v>5</v>
          </cell>
          <cell r="E12" t="str">
            <v>ESTAGNON 5kg</v>
          </cell>
          <cell r="F12">
            <v>10</v>
          </cell>
          <cell r="G12" t="str">
            <v>ESTAGNON 10 kg</v>
          </cell>
          <cell r="L12">
            <v>10</v>
          </cell>
          <cell r="M12" t="str">
            <v>A froid, bien agiter l'emballage d'origine avant de prélever</v>
          </cell>
        </row>
        <row r="13">
          <cell r="B13">
            <v>107057</v>
          </cell>
          <cell r="C13" t="str">
            <v>Liatrix abs max</v>
          </cell>
          <cell r="D13">
            <v>0.1</v>
          </cell>
          <cell r="E13" t="str">
            <v>ESTAGNON 0,100 KG</v>
          </cell>
          <cell r="F13">
            <v>0.5</v>
          </cell>
          <cell r="G13" t="str">
            <v>ESTAGNON 0,500kg</v>
          </cell>
          <cell r="H13">
            <v>1</v>
          </cell>
          <cell r="I13" t="str">
            <v>ESTAGNON 1kg</v>
          </cell>
          <cell r="L13">
            <v>1</v>
          </cell>
          <cell r="M13" t="str">
            <v>Faire fondre entièrement au bain marie et bien homogénéiser manuellement avant utilisation</v>
          </cell>
        </row>
        <row r="14">
          <cell r="B14">
            <v>107060</v>
          </cell>
          <cell r="C14" t="str">
            <v>Mate abs / CTX</v>
          </cell>
          <cell r="D14">
            <v>0.5</v>
          </cell>
          <cell r="E14" t="str">
            <v>POT ROND 500 ml BLANC</v>
          </cell>
          <cell r="F14">
            <v>1</v>
          </cell>
          <cell r="G14" t="str">
            <v>SEAU PLASTIQUE 2 L</v>
          </cell>
          <cell r="H14">
            <v>5</v>
          </cell>
          <cell r="I14" t="str">
            <v>SEAU PEHD 5L BLANC ONU</v>
          </cell>
          <cell r="J14">
            <v>10</v>
          </cell>
          <cell r="K14" t="str">
            <v>SEAU PEHD 10L BLANC ONU</v>
          </cell>
          <cell r="L14">
            <v>10</v>
          </cell>
          <cell r="M14" t="str">
            <v>Si le produit est très dur, faire chauffer au bain marie pour le ramolir légèrement puis prélever à la spatule Si le produit est mou/liquide, prélever directement à la spatule</v>
          </cell>
        </row>
        <row r="15">
          <cell r="B15">
            <v>107062</v>
          </cell>
          <cell r="C15" t="str">
            <v>Mate abs / MPG</v>
          </cell>
          <cell r="D15">
            <v>0.5</v>
          </cell>
          <cell r="E15" t="str">
            <v>POT ROND 500 ml BLANC</v>
          </cell>
          <cell r="F15">
            <v>1</v>
          </cell>
          <cell r="G15" t="str">
            <v>SEAU PLASTIQUE 2 L</v>
          </cell>
          <cell r="H15">
            <v>5</v>
          </cell>
          <cell r="I15" t="str">
            <v>SEAU PEHD 5L BLANC ONU</v>
          </cell>
          <cell r="J15">
            <v>10</v>
          </cell>
          <cell r="K15" t="str">
            <v>SEAU PEHD 10L BLANC ONU</v>
          </cell>
          <cell r="L15">
            <v>10</v>
          </cell>
          <cell r="M15" t="str">
            <v>Prélever directement à l'aide d'une spatule</v>
          </cell>
        </row>
        <row r="16">
          <cell r="B16">
            <v>107091</v>
          </cell>
          <cell r="C16" t="str">
            <v>Iris rde type</v>
          </cell>
          <cell r="D16">
            <v>0.5</v>
          </cell>
          <cell r="E16" t="str">
            <v>ESTAGNON 0,500kg</v>
          </cell>
          <cell r="F16">
            <v>1</v>
          </cell>
          <cell r="G16" t="str">
            <v>ESTAGNON 1kg</v>
          </cell>
          <cell r="H16">
            <v>5</v>
          </cell>
          <cell r="I16" t="str">
            <v>ESTAGNON 5kg</v>
          </cell>
          <cell r="L16">
            <v>5</v>
          </cell>
          <cell r="M16" t="str">
            <v>Faire chauffer au bain marie jusqu'à qu'il soit bien fluide</v>
          </cell>
        </row>
        <row r="17">
          <cell r="B17">
            <v>107097</v>
          </cell>
          <cell r="C17" t="str">
            <v>Cire abeilles abs nat / SVT nat</v>
          </cell>
          <cell r="D17">
            <v>1</v>
          </cell>
          <cell r="E17" t="str">
            <v>ESTAGNON 1kg</v>
          </cell>
          <cell r="F17">
            <v>5</v>
          </cell>
          <cell r="G17" t="str">
            <v>ESTAGNON 5kg</v>
          </cell>
          <cell r="L17">
            <v>5</v>
          </cell>
          <cell r="M17" t="str">
            <v>Faire fondre entièrement au bain marie avant utilisation</v>
          </cell>
        </row>
        <row r="18">
          <cell r="B18">
            <v>107100</v>
          </cell>
          <cell r="C18" t="str">
            <v>Iris abs 75% irone</v>
          </cell>
          <cell r="D18">
            <v>0.1</v>
          </cell>
          <cell r="E18" t="str">
            <v>ESTAGNON 0,100 KG</v>
          </cell>
          <cell r="M18" t="str">
            <v>ATTENTION produit très chère et fragile</v>
          </cell>
        </row>
        <row r="19">
          <cell r="B19">
            <v>107137</v>
          </cell>
          <cell r="C19" t="str">
            <v xml:space="preserve">Encens max </v>
          </cell>
          <cell r="D19">
            <v>1</v>
          </cell>
          <cell r="E19" t="str">
            <v>ESTAGNON 1kg</v>
          </cell>
          <cell r="M19" t="str">
            <v>Prélever directement à froid</v>
          </cell>
        </row>
        <row r="20">
          <cell r="B20">
            <v>107155</v>
          </cell>
          <cell r="C20" t="str">
            <v>Petitgrain citronnier essence type</v>
          </cell>
          <cell r="D20">
            <v>5</v>
          </cell>
          <cell r="E20" t="str">
            <v>ESTAGNON 5kg</v>
          </cell>
          <cell r="F20">
            <v>10</v>
          </cell>
          <cell r="G20" t="str">
            <v>ESTAGNON 10 kg</v>
          </cell>
          <cell r="M20" t="str">
            <v>Prélever directement à froid</v>
          </cell>
        </row>
        <row r="21">
          <cell r="B21">
            <v>107172</v>
          </cell>
          <cell r="C21" t="str">
            <v>Jasmin inde abs</v>
          </cell>
          <cell r="D21">
            <v>0.25</v>
          </cell>
          <cell r="E21" t="str">
            <v>ESTAGNON 0,250 KG</v>
          </cell>
          <cell r="F21">
            <v>0.5</v>
          </cell>
          <cell r="G21" t="str">
            <v>ESTAGNON 0,500kg</v>
          </cell>
          <cell r="H21">
            <v>1</v>
          </cell>
          <cell r="I21" t="str">
            <v>ESTAGNON 1kg</v>
          </cell>
          <cell r="M21" t="str">
            <v>Utiliser à froid</v>
          </cell>
        </row>
        <row r="22">
          <cell r="B22">
            <v>107173</v>
          </cell>
          <cell r="C22" t="str">
            <v>Jasmin egypte abs max GNK</v>
          </cell>
          <cell r="D22">
            <v>0.2</v>
          </cell>
          <cell r="E22" t="str">
            <v>ESTAGNON 0,250 KG</v>
          </cell>
          <cell r="F22">
            <v>0.5</v>
          </cell>
          <cell r="G22" t="str">
            <v>ESTAGNON 0,500kg</v>
          </cell>
          <cell r="H22">
            <v>1</v>
          </cell>
          <cell r="I22" t="str">
            <v>ESTAGNON 1kg</v>
          </cell>
          <cell r="M22" t="str">
            <v>A froid, bien agiter l'emballage d'origine avant de prélever</v>
          </cell>
        </row>
        <row r="23">
          <cell r="B23">
            <v>107181</v>
          </cell>
          <cell r="C23" t="str">
            <v>Marilgold egypte abs</v>
          </cell>
          <cell r="D23">
            <v>0.5</v>
          </cell>
          <cell r="E23" t="str">
            <v>ESTAGNON 0,500kg</v>
          </cell>
          <cell r="F23">
            <v>1</v>
          </cell>
          <cell r="G23" t="str">
            <v>ESTAGNON 1kg</v>
          </cell>
          <cell r="H23">
            <v>2</v>
          </cell>
          <cell r="I23" t="str">
            <v>ESTAGNON 2 KG</v>
          </cell>
          <cell r="M23" t="str">
            <v>Faire chauffer au bain marie jusqu'à que tout soit fondu ATTENTION: Fond très rapidement</v>
          </cell>
        </row>
        <row r="24">
          <cell r="B24">
            <v>107202</v>
          </cell>
          <cell r="C24" t="str">
            <v>Baies roses SFE</v>
          </cell>
          <cell r="D24">
            <v>1</v>
          </cell>
          <cell r="E24" t="str">
            <v>ESTAGNON 1kg</v>
          </cell>
          <cell r="F24">
            <v>5</v>
          </cell>
          <cell r="G24" t="str">
            <v>ESTAGNON 5kg</v>
          </cell>
          <cell r="H24">
            <v>10</v>
          </cell>
          <cell r="I24" t="str">
            <v>ESTAGNON 10 kg</v>
          </cell>
          <cell r="M24" t="str">
            <v>ras</v>
          </cell>
        </row>
        <row r="25">
          <cell r="B25">
            <v>107203</v>
          </cell>
          <cell r="C25" t="str">
            <v>Café SFE</v>
          </cell>
          <cell r="D25">
            <v>1</v>
          </cell>
          <cell r="E25" t="str">
            <v>ESTAGNON 1kg</v>
          </cell>
          <cell r="F25">
            <v>25</v>
          </cell>
          <cell r="G25" t="str">
            <v>JERRYCAN PLASTIQUE 30 l</v>
          </cell>
          <cell r="M25" t="str">
            <v>Tiédir au bain marie puis homogénéiser en agitant l'emballage</v>
          </cell>
        </row>
        <row r="26">
          <cell r="B26">
            <v>107205</v>
          </cell>
          <cell r="C26" t="str">
            <v>Celeri semences SFE</v>
          </cell>
          <cell r="D26">
            <v>1</v>
          </cell>
          <cell r="E26" t="str">
            <v>ESTAGNON 1kg</v>
          </cell>
          <cell r="F26">
            <v>5</v>
          </cell>
          <cell r="G26" t="str">
            <v>JERRYCAN PLASTIQUE 6,5l</v>
          </cell>
          <cell r="M26" t="str">
            <v>Agiter l'emballage avant utilisation</v>
          </cell>
        </row>
        <row r="27">
          <cell r="B27">
            <v>107211</v>
          </cell>
          <cell r="C27" t="str">
            <v>Vanille planifolia SFE</v>
          </cell>
          <cell r="D27">
            <v>0.1</v>
          </cell>
          <cell r="E27" t="str">
            <v>ESTAGNON 0,100 KG</v>
          </cell>
          <cell r="F27">
            <v>0.5</v>
          </cell>
          <cell r="G27" t="str">
            <v>CRUCHON 500 ml BLANC</v>
          </cell>
          <cell r="H27">
            <v>1</v>
          </cell>
          <cell r="I27" t="str">
            <v>SEAU PLASTIQUE 2 L</v>
          </cell>
          <cell r="M27" t="str">
            <v>Bien agiter l'estagnon avant utilisation</v>
          </cell>
        </row>
        <row r="28">
          <cell r="B28">
            <v>107417</v>
          </cell>
          <cell r="C28" t="str">
            <v>Carotte graines SFE abs</v>
          </cell>
          <cell r="D28">
            <v>1</v>
          </cell>
          <cell r="E28" t="str">
            <v>ESTAGNON 1kg</v>
          </cell>
          <cell r="F28">
            <v>5</v>
          </cell>
          <cell r="G28" t="str">
            <v>ESTAGNON 5kg</v>
          </cell>
          <cell r="M28" t="str">
            <v>Faire chauffer légèrement au bain marie jusqu'à que la totalité soit fondue et agiter manuellement avant utilisation</v>
          </cell>
        </row>
        <row r="29">
          <cell r="B29">
            <v>114249</v>
          </cell>
          <cell r="C29" t="str">
            <v>Gingembre inde SFE</v>
          </cell>
          <cell r="D29">
            <v>0.5</v>
          </cell>
          <cell r="E29" t="str">
            <v>ESTAGNON 0,500kg</v>
          </cell>
          <cell r="F29">
            <v>1</v>
          </cell>
          <cell r="G29" t="str">
            <v>ESTAGNON 1kg</v>
          </cell>
          <cell r="H29">
            <v>5</v>
          </cell>
          <cell r="I29" t="str">
            <v>JERRYCAN PLASTIQUE 6,5l</v>
          </cell>
          <cell r="J29">
            <v>10</v>
          </cell>
          <cell r="K29" t="str">
            <v>JERRYCAN PLASTIQUE 12,4 l</v>
          </cell>
          <cell r="M29" t="str">
            <v>Utiliser à froid</v>
          </cell>
        </row>
        <row r="30">
          <cell r="B30">
            <v>114298</v>
          </cell>
          <cell r="C30" t="str">
            <v>Iris cte type 20% irone</v>
          </cell>
          <cell r="D30">
            <v>0.1</v>
          </cell>
          <cell r="E30" t="str">
            <v>BOITE ALU 0,100 KG</v>
          </cell>
          <cell r="F30">
            <v>0.25</v>
          </cell>
          <cell r="G30" t="str">
            <v>BOITE ALU 0,250 KG</v>
          </cell>
          <cell r="H30">
            <v>0.5</v>
          </cell>
          <cell r="I30" t="str">
            <v>BOITE ALU 0,500 KG.</v>
          </cell>
          <cell r="J30">
            <v>1</v>
          </cell>
          <cell r="K30" t="str">
            <v>BOITE ALU 1 kg</v>
          </cell>
          <cell r="M30" t="str">
            <v>Agiter à l'aide d'un batteur jusqu'à qu'elle soit bien homogène avant de prélever</v>
          </cell>
        </row>
        <row r="31">
          <cell r="B31">
            <v>114476</v>
          </cell>
          <cell r="C31" t="str">
            <v>Iris cte type 8% irone</v>
          </cell>
          <cell r="D31">
            <v>1</v>
          </cell>
          <cell r="E31" t="str">
            <v>ESTAGNON 1kg</v>
          </cell>
          <cell r="M31" t="str">
            <v>ras</v>
          </cell>
        </row>
        <row r="32">
          <cell r="B32">
            <v>114606</v>
          </cell>
          <cell r="C32" t="str">
            <v>Jasmin abs CAMR nat</v>
          </cell>
          <cell r="D32">
            <v>1</v>
          </cell>
          <cell r="E32" t="str">
            <v>SEAU PLASTIQUE 2 L</v>
          </cell>
          <cell r="F32">
            <v>5</v>
          </cell>
          <cell r="G32" t="str">
            <v>SEAU PEHD 5L BLANC ONU</v>
          </cell>
          <cell r="M32" t="str">
            <v>A froid, bien agiter l'emballage avant de prélever</v>
          </cell>
        </row>
        <row r="33">
          <cell r="B33">
            <v>114733</v>
          </cell>
          <cell r="C33" t="str">
            <v>Verveine abs type</v>
          </cell>
          <cell r="D33">
            <v>0.1</v>
          </cell>
          <cell r="E33" t="str">
            <v>ESTAGNON 0,100 KG</v>
          </cell>
          <cell r="F33">
            <v>0.25</v>
          </cell>
          <cell r="G33" t="str">
            <v>ESTAGNON 0,250 KG</v>
          </cell>
          <cell r="H33">
            <v>0.5</v>
          </cell>
          <cell r="I33" t="str">
            <v>ESTAGNON 0,500kg</v>
          </cell>
          <cell r="J33">
            <v>1</v>
          </cell>
          <cell r="K33" t="str">
            <v>ESTAGNON 1kg</v>
          </cell>
          <cell r="M33" t="str">
            <v>Faire fondre entièrement au bain marie puis homogénéiser avant de prélever</v>
          </cell>
        </row>
        <row r="34">
          <cell r="B34">
            <v>115725</v>
          </cell>
          <cell r="C34" t="str">
            <v>Cassie abs</v>
          </cell>
          <cell r="D34">
            <v>0.1</v>
          </cell>
          <cell r="E34" t="str">
            <v>ESTAGNON 0,100 KG</v>
          </cell>
          <cell r="F34">
            <v>0.25</v>
          </cell>
          <cell r="G34" t="str">
            <v>ESTAGNON 0,250 KG</v>
          </cell>
          <cell r="H34">
            <v>0.5</v>
          </cell>
          <cell r="I34" t="str">
            <v>ESTAGNON 0,500kg</v>
          </cell>
          <cell r="M34" t="str">
            <v>Faire fondre entièrement au bain marie puis homogénéiser avant de prélever</v>
          </cell>
        </row>
        <row r="35">
          <cell r="B35">
            <v>115794</v>
          </cell>
          <cell r="C35" t="str">
            <v>Jasmin egypte abs</v>
          </cell>
          <cell r="D35">
            <v>1</v>
          </cell>
          <cell r="E35" t="str">
            <v>ESTAGNON 1kg</v>
          </cell>
          <cell r="M35" t="str">
            <v>Chauffer au bain marie jusqu'à qu'il soit bien fluide</v>
          </cell>
        </row>
        <row r="36">
          <cell r="B36">
            <v>115831</v>
          </cell>
          <cell r="C36" t="str">
            <v>Marigold egypte absolue</v>
          </cell>
          <cell r="D36">
            <v>0.5</v>
          </cell>
          <cell r="E36" t="str">
            <v>ESTAGNON 0,500kg</v>
          </cell>
          <cell r="F36">
            <v>1</v>
          </cell>
          <cell r="G36" t="str">
            <v>ESTAGNON 1kg</v>
          </cell>
          <cell r="M36" t="str">
            <v>Agiter l'emballage avant utilisation</v>
          </cell>
        </row>
        <row r="37">
          <cell r="B37">
            <v>115837</v>
          </cell>
          <cell r="C37" t="str">
            <v>Mate abs / MPG dec</v>
          </cell>
          <cell r="D37">
            <v>1</v>
          </cell>
          <cell r="E37" t="str">
            <v>SEAU PLASTIQUE 2 L</v>
          </cell>
          <cell r="F37">
            <v>5</v>
          </cell>
          <cell r="G37" t="str">
            <v>SEAU PEHD 5L BLANC ONU</v>
          </cell>
          <cell r="M37" t="str">
            <v>Tiédir au bain marie jusqu'à qu'il soit bien fluide</v>
          </cell>
        </row>
        <row r="38">
          <cell r="B38">
            <v>115883</v>
          </cell>
          <cell r="C38" t="str">
            <v>Osmantus abs</v>
          </cell>
          <cell r="D38">
            <v>0.1</v>
          </cell>
          <cell r="E38" t="str">
            <v>ESTAGNON 0,100 KG</v>
          </cell>
          <cell r="F38">
            <v>0.5</v>
          </cell>
          <cell r="G38" t="str">
            <v>ESTAGNON 0,500kg</v>
          </cell>
          <cell r="H38">
            <v>1</v>
          </cell>
          <cell r="I38" t="str">
            <v>ESTAGNON 1kg</v>
          </cell>
          <cell r="M38" t="str">
            <v>Verser directement à froid</v>
          </cell>
        </row>
        <row r="39">
          <cell r="B39">
            <v>115895</v>
          </cell>
          <cell r="C39" t="str">
            <v>Rose de mai pays abs</v>
          </cell>
          <cell r="D39">
            <v>0.25</v>
          </cell>
          <cell r="E39" t="str">
            <v>ESTAGNON 0,250 KG</v>
          </cell>
          <cell r="F39">
            <v>1</v>
          </cell>
          <cell r="G39" t="str">
            <v>ESTAGNON 1kg</v>
          </cell>
          <cell r="H39">
            <v>2</v>
          </cell>
          <cell r="I39" t="str">
            <v>ESTAGNON 2 KG</v>
          </cell>
          <cell r="J39">
            <v>5</v>
          </cell>
          <cell r="K39" t="str">
            <v>ESTAGNON 5kg</v>
          </cell>
          <cell r="M39" t="str">
            <v>Faire chauffer au bain marie jusqu'à qu'il devienne bien fluide</v>
          </cell>
        </row>
        <row r="40">
          <cell r="B40">
            <v>115910</v>
          </cell>
          <cell r="C40" t="str">
            <v>Son de blé tendre abs</v>
          </cell>
          <cell r="D40">
            <v>1</v>
          </cell>
          <cell r="E40" t="str">
            <v>ESTAGNON 1kg</v>
          </cell>
          <cell r="F40">
            <v>5</v>
          </cell>
          <cell r="G40" t="str">
            <v>ESTAGNON 5kg</v>
          </cell>
          <cell r="H40">
            <v>10</v>
          </cell>
          <cell r="I40" t="str">
            <v>ESTAGNON 10 kg</v>
          </cell>
          <cell r="M40" t="str">
            <v>Prélever à la spatule à froid</v>
          </cell>
        </row>
        <row r="41">
          <cell r="B41">
            <v>115914</v>
          </cell>
          <cell r="C41" t="str">
            <v>Sureau abs</v>
          </cell>
          <cell r="D41">
            <v>0.1</v>
          </cell>
          <cell r="E41" t="str">
            <v>ESTAGNON 0,100 KG</v>
          </cell>
          <cell r="F41">
            <v>0.5</v>
          </cell>
          <cell r="G41" t="str">
            <v>ESTAGNON 0,500kg</v>
          </cell>
          <cell r="H41">
            <v>1</v>
          </cell>
          <cell r="I41" t="str">
            <v>ESTAGNON 1kg</v>
          </cell>
          <cell r="M41" t="str">
            <v>Faire fondre entièrement au bain marie jusqu'à qu'il soit bien fluide avant de prélever</v>
          </cell>
        </row>
        <row r="42">
          <cell r="B42">
            <v>116223</v>
          </cell>
          <cell r="C42" t="str">
            <v>Castoreum rde abs soluble</v>
          </cell>
          <cell r="D42">
            <v>1</v>
          </cell>
          <cell r="E42" t="str">
            <v>BOITE ALU 1 kg</v>
          </cell>
          <cell r="F42">
            <v>5</v>
          </cell>
          <cell r="G42" t="str">
            <v>BOITE ALU 5 KG</v>
          </cell>
          <cell r="H42">
            <v>10</v>
          </cell>
          <cell r="I42" t="str">
            <v>BOITE ALU 10 KG</v>
          </cell>
          <cell r="M42" t="str">
            <v>ATTENTION: Produit fragile Chauffer très légèrement et agiter manuellement avant prélevement</v>
          </cell>
        </row>
        <row r="43">
          <cell r="B43">
            <v>116257</v>
          </cell>
          <cell r="C43" t="str">
            <v>Styrax honduras rde</v>
          </cell>
          <cell r="D43">
            <v>5</v>
          </cell>
          <cell r="E43" t="str">
            <v>SEAUX FER BLANC 7 L</v>
          </cell>
          <cell r="F43">
            <v>10</v>
          </cell>
          <cell r="G43" t="str">
            <v>SEAU FER BLANC 15l</v>
          </cell>
          <cell r="M43" t="str">
            <v>Agiter manuellement avant utilisation  Si trouble = filtrer sur papier</v>
          </cell>
        </row>
        <row r="44">
          <cell r="B44">
            <v>116319</v>
          </cell>
          <cell r="C44" t="str">
            <v>Buchu ess vieillie</v>
          </cell>
          <cell r="D44">
            <v>1</v>
          </cell>
          <cell r="E44" t="str">
            <v>ESTAGNON 1kg</v>
          </cell>
          <cell r="M44" t="str">
            <v>Faire chauffer modérément au bain marie en prenant soin de bien mélanger le fond du récipient afin que l'intégralité du produit soit bien homogène</v>
          </cell>
        </row>
        <row r="45">
          <cell r="B45">
            <v>116472</v>
          </cell>
          <cell r="C45" t="str">
            <v>Myrte H.E rectifiée</v>
          </cell>
          <cell r="D45">
            <v>1</v>
          </cell>
          <cell r="E45" t="str">
            <v>ESTAGNON 1kg</v>
          </cell>
          <cell r="M45" t="str">
            <v>Pour prélever, casser le produit en morceaux en tapant sur le seau à l'aide d'un marteau</v>
          </cell>
        </row>
        <row r="46">
          <cell r="B46">
            <v>116561</v>
          </cell>
          <cell r="C46" t="str">
            <v>Tagette H.E</v>
          </cell>
          <cell r="D46">
            <v>1</v>
          </cell>
          <cell r="E46" t="str">
            <v>ESTAGNON 1kg</v>
          </cell>
          <cell r="M46" t="str">
            <v>Faire chauffer légèrement au bain marie jusqu'à qu'il soit bien fluide</v>
          </cell>
        </row>
        <row r="47">
          <cell r="B47">
            <v>116785</v>
          </cell>
          <cell r="C47" t="str">
            <v>Benzoate Benzyle</v>
          </cell>
          <cell r="D47">
            <v>10</v>
          </cell>
          <cell r="E47" t="str">
            <v>SEAU FER BLANC 15l</v>
          </cell>
          <cell r="M47" t="str">
            <v>Tiédir légèrement et homogénéiser au bain marie ATTENTION: surveiller de près car il s'évapore vite et deviens rouge s'il est trop chauffé.</v>
          </cell>
        </row>
        <row r="48">
          <cell r="B48">
            <v>116954</v>
          </cell>
          <cell r="C48" t="str">
            <v>Eugenol extra</v>
          </cell>
          <cell r="D48">
            <v>0.25</v>
          </cell>
          <cell r="E48" t="str">
            <v>ESTAGNON 0,250 KG</v>
          </cell>
          <cell r="F48">
            <v>0.5</v>
          </cell>
          <cell r="G48" t="str">
            <v>ESTAGNON 0,500kg</v>
          </cell>
          <cell r="H48">
            <v>1</v>
          </cell>
          <cell r="I48" t="str">
            <v>ESTAGNON 1kg</v>
          </cell>
          <cell r="M48" t="str">
            <v>ras</v>
          </cell>
        </row>
        <row r="49">
          <cell r="B49">
            <v>117023</v>
          </cell>
          <cell r="C49" t="str">
            <v>Floralyn 5020 F</v>
          </cell>
          <cell r="D49">
            <v>10</v>
          </cell>
          <cell r="E49" t="str">
            <v>SEAU FER BLANC 15l</v>
          </cell>
          <cell r="M49" t="str">
            <v>ras</v>
          </cell>
        </row>
        <row r="50">
          <cell r="B50">
            <v>117152</v>
          </cell>
          <cell r="C50" t="str">
            <v>Migliol 8125</v>
          </cell>
          <cell r="D50">
            <v>5</v>
          </cell>
          <cell r="E50" t="str">
            <v>JERRYCAN PLASTIQUE 6,5l</v>
          </cell>
          <cell r="M50" t="str">
            <v>Utiliser à chaud</v>
          </cell>
        </row>
        <row r="51">
          <cell r="B51">
            <v>118490</v>
          </cell>
          <cell r="C51" t="str">
            <v>Castoreum rde à 50% DEP</v>
          </cell>
          <cell r="D51">
            <v>1</v>
          </cell>
          <cell r="E51" t="str">
            <v>ESTAGNON 1kg</v>
          </cell>
          <cell r="M51" t="str">
            <v>Utiliser à froid</v>
          </cell>
        </row>
        <row r="52">
          <cell r="B52">
            <v>118520</v>
          </cell>
          <cell r="C52" t="str">
            <v>Encens rde 80/20 *UI*</v>
          </cell>
          <cell r="M52" t="str">
            <v>Utiliser à chaud</v>
          </cell>
        </row>
        <row r="53">
          <cell r="B53">
            <v>118534</v>
          </cell>
          <cell r="C53" t="str">
            <v>Tonka feves abs</v>
          </cell>
          <cell r="D53">
            <v>0.5</v>
          </cell>
          <cell r="E53" t="str">
            <v>ESTAGNON 0,500kg</v>
          </cell>
          <cell r="F53">
            <v>1</v>
          </cell>
          <cell r="G53" t="str">
            <v>ESTAGNON 1kg</v>
          </cell>
          <cell r="H53">
            <v>5</v>
          </cell>
          <cell r="I53" t="str">
            <v>ESTAGNON 5kg</v>
          </cell>
          <cell r="J53">
            <v>10</v>
          </cell>
          <cell r="K53" t="str">
            <v>ESTAGNON 10 kg</v>
          </cell>
          <cell r="M53" t="str">
            <v>Utiliser à froid</v>
          </cell>
        </row>
        <row r="54">
          <cell r="B54">
            <v>118536</v>
          </cell>
          <cell r="C54" t="str">
            <v>Galbanum ess type</v>
          </cell>
          <cell r="D54">
            <v>1</v>
          </cell>
          <cell r="E54" t="str">
            <v>ESTAGNON 1kg</v>
          </cell>
          <cell r="F54">
            <v>5</v>
          </cell>
          <cell r="G54" t="str">
            <v>ESTAGNON 5kg</v>
          </cell>
          <cell r="H54">
            <v>10</v>
          </cell>
          <cell r="I54" t="str">
            <v>ESTAGNON 10 kg</v>
          </cell>
          <cell r="M54" t="str">
            <v>Faire fondre entièrement au bain marie et sans agitation avant de prélever</v>
          </cell>
        </row>
        <row r="55">
          <cell r="B55">
            <v>118567</v>
          </cell>
          <cell r="C55" t="str">
            <v>Iris cte type 15% irone</v>
          </cell>
          <cell r="D55">
            <v>0.1</v>
          </cell>
          <cell r="E55" t="str">
            <v>BOITE ALU 0,100 KG</v>
          </cell>
          <cell r="F55">
            <v>0.25</v>
          </cell>
          <cell r="G55" t="str">
            <v>BOITE ALU 0,250 KG</v>
          </cell>
          <cell r="H55">
            <v>0.5</v>
          </cell>
          <cell r="I55" t="str">
            <v>BOITE ALU 0,500 KG.</v>
          </cell>
          <cell r="J55">
            <v>1</v>
          </cell>
          <cell r="K55" t="str">
            <v>BOITE ALU 1 kg</v>
          </cell>
          <cell r="M55" t="str">
            <v>Faire fondre entièrement au bain marie avant de prélever</v>
          </cell>
        </row>
        <row r="56">
          <cell r="B56">
            <v>118577</v>
          </cell>
          <cell r="C56" t="str">
            <v>Iris rde abs</v>
          </cell>
          <cell r="D56">
            <v>0.1</v>
          </cell>
          <cell r="E56" t="str">
            <v>ESTAGNON 0,100 KG</v>
          </cell>
          <cell r="F56">
            <v>0.5</v>
          </cell>
          <cell r="G56" t="str">
            <v>ESTAGNON 0,500kg</v>
          </cell>
          <cell r="H56">
            <v>1</v>
          </cell>
          <cell r="I56" t="str">
            <v>ESTAGNON 1kg</v>
          </cell>
          <cell r="J56">
            <v>5</v>
          </cell>
          <cell r="K56" t="str">
            <v>ESTAGNON 5kg</v>
          </cell>
          <cell r="M56" t="str">
            <v>Faire chauffer au bain marie jusqu'à que la totalité soit fondue et agiter manuellement avant utilisation</v>
          </cell>
        </row>
        <row r="57">
          <cell r="B57">
            <v>118585</v>
          </cell>
          <cell r="C57" t="str">
            <v>Jasmin chassis abs</v>
          </cell>
          <cell r="D57">
            <v>0.5</v>
          </cell>
          <cell r="E57" t="str">
            <v>ESTAGNON 0,500kg</v>
          </cell>
          <cell r="F57">
            <v>1</v>
          </cell>
          <cell r="G57" t="str">
            <v>ESTAGNON 1kg</v>
          </cell>
          <cell r="M57" t="str">
            <v>ras</v>
          </cell>
        </row>
        <row r="58">
          <cell r="B58">
            <v>118590</v>
          </cell>
          <cell r="C58" t="str">
            <v>Labdanum cte/rde</v>
          </cell>
          <cell r="D58">
            <v>5</v>
          </cell>
          <cell r="E58" t="str">
            <v>SEAUX FER BLANC de 7 L</v>
          </cell>
          <cell r="F58">
            <v>10</v>
          </cell>
          <cell r="G58" t="str">
            <v>SEAU FER BLANC 15l</v>
          </cell>
          <cell r="M58" t="str">
            <v>Faire fondre entièrement au bain marie sous surveillance puis agiter ATTENTION : Ne pas faire chauffer d'avantage une foi le produit fondu!</v>
          </cell>
        </row>
        <row r="59">
          <cell r="B59">
            <v>118592</v>
          </cell>
          <cell r="C59" t="str">
            <v>Labdanum abs</v>
          </cell>
          <cell r="D59">
            <v>1</v>
          </cell>
          <cell r="E59" t="str">
            <v>ESTAGNON 1kg</v>
          </cell>
          <cell r="F59">
            <v>5</v>
          </cell>
          <cell r="G59" t="str">
            <v>SEAUX FER BLANC de 7 L</v>
          </cell>
          <cell r="H59">
            <v>10</v>
          </cell>
          <cell r="I59" t="str">
            <v>SEAU FER BLANC 15l</v>
          </cell>
          <cell r="J59">
            <v>25</v>
          </cell>
          <cell r="K59" t="str">
            <v>SEAU FER BLANC 30l</v>
          </cell>
          <cell r="M59" t="str">
            <v>Faire chauffer au bain marie jusqu'à qu'il soit suffisamment liquide pour être versé</v>
          </cell>
        </row>
        <row r="60">
          <cell r="B60">
            <v>118635</v>
          </cell>
          <cell r="C60" t="str">
            <v>Lavandin abs verte type</v>
          </cell>
          <cell r="D60">
            <v>1</v>
          </cell>
          <cell r="E60" t="str">
            <v>ESTAGNON 1kg</v>
          </cell>
          <cell r="F60">
            <v>5</v>
          </cell>
          <cell r="G60" t="str">
            <v>JERRYCAN PLASTIQUE 6,5l</v>
          </cell>
          <cell r="H60">
            <v>10</v>
          </cell>
          <cell r="I60" t="str">
            <v>JERRYCAN PLASTIQUE 12,4 l</v>
          </cell>
          <cell r="M60" t="str">
            <v>Faire chauffer légèrement au bain marie sous agitation permanente jusqu'à qu'il soit bien homogène</v>
          </cell>
        </row>
        <row r="61">
          <cell r="B61">
            <v>118650</v>
          </cell>
          <cell r="C61" t="str">
            <v>Mimosa maroc abs</v>
          </cell>
          <cell r="D61">
            <v>1</v>
          </cell>
          <cell r="E61" t="str">
            <v>ESTAGNON 1kg</v>
          </cell>
          <cell r="F61">
            <v>5</v>
          </cell>
          <cell r="G61" t="str">
            <v>ESTAGNON 5kg</v>
          </cell>
          <cell r="M61" t="str">
            <v>Faire chauffer au bain marie jusqu'à ce qu'il soit bien fluide</v>
          </cell>
        </row>
        <row r="62">
          <cell r="B62">
            <v>118677</v>
          </cell>
          <cell r="C62" t="str">
            <v>Myrrhe rde/svt</v>
          </cell>
          <cell r="D62">
            <v>5</v>
          </cell>
          <cell r="E62" t="str">
            <v>SEAUX FER BLANC de 7 L</v>
          </cell>
          <cell r="F62">
            <v>10</v>
          </cell>
          <cell r="G62" t="str">
            <v>SEAU FER BLANC 15l</v>
          </cell>
          <cell r="M62" t="str">
            <v>Faire chauffer au bain marie jusqu'à que la quantité nécessaire soit fondu</v>
          </cell>
        </row>
        <row r="63">
          <cell r="B63">
            <v>118697</v>
          </cell>
          <cell r="C63" t="str">
            <v>Neroli maroc ess</v>
          </cell>
          <cell r="D63">
            <v>0.25</v>
          </cell>
          <cell r="E63" t="str">
            <v>ESTAGNON 0,250 KG</v>
          </cell>
          <cell r="F63">
            <v>0.5</v>
          </cell>
          <cell r="G63" t="str">
            <v>ESTAGNON 0,500kg</v>
          </cell>
          <cell r="H63">
            <v>1</v>
          </cell>
          <cell r="I63" t="str">
            <v>ESTAGNON 1kg</v>
          </cell>
          <cell r="M63" t="str">
            <v>Bien homogénéiser à l'aide d'une tige à froid avant de prélever</v>
          </cell>
        </row>
        <row r="64">
          <cell r="B64">
            <v>118750</v>
          </cell>
          <cell r="C64" t="str">
            <v>Tolu rde abs Cial</v>
          </cell>
          <cell r="D64">
            <v>0.5</v>
          </cell>
          <cell r="E64" t="str">
            <v>ESTAGNON 0,500kg</v>
          </cell>
          <cell r="F64">
            <v>1</v>
          </cell>
          <cell r="G64" t="str">
            <v>ESTAGNON 1kg</v>
          </cell>
          <cell r="H64">
            <v>5</v>
          </cell>
          <cell r="I64" t="str">
            <v>SEAUX FER BLANC de 7 L</v>
          </cell>
          <cell r="M64" t="str">
            <v>Faire chauffer au bain marie jusqu'à qu'il soit fluide</v>
          </cell>
        </row>
        <row r="65">
          <cell r="B65">
            <v>118766</v>
          </cell>
          <cell r="C65" t="str">
            <v>Violette feuil abs LA 2795</v>
          </cell>
          <cell r="D65">
            <v>0.5</v>
          </cell>
          <cell r="E65" t="str">
            <v>ESTAGNON 0,500kg</v>
          </cell>
          <cell r="F65">
            <v>1</v>
          </cell>
          <cell r="G65" t="str">
            <v>ESTAGNON 1kg</v>
          </cell>
          <cell r="M65" t="str">
            <v>Faire fondre entièrement au bain marie ATTENTION: Ne pas refermer le seau avant que le produit ait bien refroidi</v>
          </cell>
        </row>
        <row r="66">
          <cell r="B66">
            <v>118794</v>
          </cell>
          <cell r="C66" t="str">
            <v>Jasmin maroc abs type</v>
          </cell>
          <cell r="D66">
            <v>0.25</v>
          </cell>
          <cell r="E66" t="str">
            <v>ESTAGNON 0,250 KG</v>
          </cell>
          <cell r="F66">
            <v>0.5</v>
          </cell>
          <cell r="G66" t="str">
            <v>ESTAGNON 0,500kg</v>
          </cell>
          <cell r="H66">
            <v>1</v>
          </cell>
          <cell r="I66" t="str">
            <v>ESTAGNON 1kg</v>
          </cell>
          <cell r="M66" t="str">
            <v>Utiliser à froid</v>
          </cell>
        </row>
        <row r="67">
          <cell r="B67">
            <v>118810</v>
          </cell>
          <cell r="C67" t="str">
            <v>Poivre noir abs Ciale / SVT</v>
          </cell>
          <cell r="D67">
            <v>5</v>
          </cell>
          <cell r="E67" t="str">
            <v>BARIL de 6 l - GO</v>
          </cell>
          <cell r="F67">
            <v>10</v>
          </cell>
          <cell r="G67" t="str">
            <v>BARIL de 15 l - GO</v>
          </cell>
          <cell r="M67" t="str">
            <v>Faire fondre entièrement au bain marie et homogénéiser avant de prélever</v>
          </cell>
        </row>
        <row r="68">
          <cell r="B68">
            <v>118837</v>
          </cell>
          <cell r="C68" t="str">
            <v>Benjoin siam rde</v>
          </cell>
          <cell r="D68">
            <v>10</v>
          </cell>
          <cell r="E68" t="str">
            <v>SEAU PEHD 10L BLANC ONU</v>
          </cell>
          <cell r="F68">
            <v>20</v>
          </cell>
          <cell r="G68" t="str">
            <v>FUT PLASTIQUE 30 L - OT bleu</v>
          </cell>
          <cell r="M68" t="str">
            <v>Faire chauffer au bain marie jusqu'à qu'il soit bien fluide</v>
          </cell>
        </row>
        <row r="69">
          <cell r="B69">
            <v>118838</v>
          </cell>
          <cell r="C69" t="str">
            <v>Benjoin siam resinoide 100% alim</v>
          </cell>
          <cell r="D69">
            <v>20</v>
          </cell>
          <cell r="E69" t="str">
            <v>Seau plastique</v>
          </cell>
          <cell r="F69">
            <v>25</v>
          </cell>
          <cell r="G69" t="str">
            <v>Seau plastique</v>
          </cell>
          <cell r="M69" t="str">
            <v>Bien agiter l'emballage avant utilisation</v>
          </cell>
        </row>
        <row r="70">
          <cell r="B70">
            <v>118930</v>
          </cell>
          <cell r="C70" t="str">
            <v>Cardamome abs</v>
          </cell>
          <cell r="D70">
            <v>0.5</v>
          </cell>
          <cell r="E70" t="str">
            <v>ESTAGNON 0,500kg</v>
          </cell>
          <cell r="M70" t="str">
            <v>Faire fondre au bain marie jusqu'à qu'il soit bien fluide</v>
          </cell>
        </row>
        <row r="71">
          <cell r="B71">
            <v>118997</v>
          </cell>
          <cell r="C71" t="str">
            <v>Fenugrec abs super</v>
          </cell>
          <cell r="D71">
            <v>1</v>
          </cell>
          <cell r="E71" t="str">
            <v>ESTAGNON 1kg</v>
          </cell>
          <cell r="F71">
            <v>5</v>
          </cell>
          <cell r="G71" t="str">
            <v>ESTAGNON 5kg</v>
          </cell>
          <cell r="H71">
            <v>10</v>
          </cell>
          <cell r="I71" t="str">
            <v>ESTAGNON 10 kg</v>
          </cell>
          <cell r="M71" t="str">
            <v>Agiter l'emballage avant utilisation</v>
          </cell>
        </row>
        <row r="72">
          <cell r="B72">
            <v>119015</v>
          </cell>
          <cell r="C72" t="str">
            <v>Ciste abs vert type</v>
          </cell>
          <cell r="D72">
            <v>5</v>
          </cell>
          <cell r="E72" t="str">
            <v>SEAUX FER BLANC de 7 L</v>
          </cell>
          <cell r="M72" t="str">
            <v>Utiliser à température ambiante</v>
          </cell>
        </row>
        <row r="73">
          <cell r="B73">
            <v>119086</v>
          </cell>
          <cell r="C73" t="str">
            <v>Sapin aiguilles abs type nat</v>
          </cell>
          <cell r="D73">
            <v>1</v>
          </cell>
          <cell r="E73" t="str">
            <v>ESTAGNON 1kg</v>
          </cell>
          <cell r="F73">
            <v>5</v>
          </cell>
          <cell r="G73" t="str">
            <v>SEAUX FER BLANC de 7 L</v>
          </cell>
          <cell r="M73" t="str">
            <v>Utiliser à froid</v>
          </cell>
        </row>
        <row r="74">
          <cell r="B74">
            <v>119097</v>
          </cell>
          <cell r="C74" t="str">
            <v>Jonquille abs sub. Hypersol</v>
          </cell>
          <cell r="M74" t="str">
            <v>Utiliser à froid</v>
          </cell>
        </row>
        <row r="75">
          <cell r="B75">
            <v>119104</v>
          </cell>
          <cell r="C75" t="str">
            <v>Fir abs LA 703 ter</v>
          </cell>
          <cell r="D75">
            <v>5</v>
          </cell>
          <cell r="E75" t="str">
            <v>SEAUX FER BLANC 7 L</v>
          </cell>
          <cell r="F75">
            <v>10</v>
          </cell>
          <cell r="G75" t="str">
            <v>SEAU FER BLANC 15l</v>
          </cell>
          <cell r="H75">
            <v>25</v>
          </cell>
          <cell r="I75" t="str">
            <v>SEAU FER BLANC 30l</v>
          </cell>
          <cell r="M75" t="str">
            <v>Tiédir légèrement au bain marie jusqu'à parfaite dissolution des cristaux</v>
          </cell>
        </row>
        <row r="76">
          <cell r="B76">
            <v>119207</v>
          </cell>
          <cell r="C76" t="str">
            <v>Geranium abs verte LA4912</v>
          </cell>
          <cell r="D76">
            <v>1</v>
          </cell>
          <cell r="E76" t="str">
            <v>ESTAGNON 1kg</v>
          </cell>
          <cell r="F76">
            <v>5</v>
          </cell>
          <cell r="G76" t="str">
            <v>ESTAGNON 5kg</v>
          </cell>
          <cell r="M76" t="str">
            <v>Faire tiédir au bain  marie jusqu'à qu'elle soit bien fluide et homogène puis agiter l'emballage avant utilisation</v>
          </cell>
        </row>
        <row r="77">
          <cell r="B77">
            <v>119242</v>
          </cell>
          <cell r="C77" t="str">
            <v>Labdanum résinoide MPG</v>
          </cell>
          <cell r="D77">
            <v>5</v>
          </cell>
          <cell r="E77" t="str">
            <v>SEAUX FER BLANC 7 L</v>
          </cell>
          <cell r="F77">
            <v>10</v>
          </cell>
          <cell r="G77" t="str">
            <v>SEAU FER BLANC 15l</v>
          </cell>
          <cell r="H77">
            <v>25</v>
          </cell>
          <cell r="I77" t="str">
            <v>SEAU FER BLANC 30l</v>
          </cell>
          <cell r="M77" t="str">
            <v>Faire chauffer au bain marie sous surveillance jusqu'à parfaite dissolution des cristaux</v>
          </cell>
        </row>
        <row r="78">
          <cell r="B78">
            <v>119267</v>
          </cell>
          <cell r="C78" t="str">
            <v>Oranger fleurs maroc abs type</v>
          </cell>
          <cell r="D78">
            <v>0.1</v>
          </cell>
          <cell r="E78" t="str">
            <v>ESTAGNON 0,100 KG</v>
          </cell>
          <cell r="F78">
            <v>0.5</v>
          </cell>
          <cell r="G78" t="str">
            <v>ESTAGNON 0,500kg</v>
          </cell>
          <cell r="M78" t="str">
            <v>Tiédir au bain marie jusqu'à parfaite dissolution des cristaux</v>
          </cell>
        </row>
        <row r="79">
          <cell r="B79">
            <v>119269</v>
          </cell>
          <cell r="C79" t="str">
            <v>Eau de broux abs type</v>
          </cell>
          <cell r="D79">
            <v>0.1</v>
          </cell>
          <cell r="E79" t="str">
            <v>ESTAGNON 0,100 KG</v>
          </cell>
          <cell r="F79">
            <v>0.5</v>
          </cell>
          <cell r="G79" t="str">
            <v>ESTAGNON 0,500kg</v>
          </cell>
          <cell r="H79">
            <v>1</v>
          </cell>
          <cell r="I79" t="str">
            <v>ESTAGNON 1kg</v>
          </cell>
          <cell r="M79" t="str">
            <v>Dans son emballage d'origine, casser en morceaux à l'aide d'un marteau</v>
          </cell>
        </row>
        <row r="80">
          <cell r="B80">
            <v>119270</v>
          </cell>
          <cell r="C80" t="str">
            <v>Oranger des eaux abs Ciale</v>
          </cell>
          <cell r="D80">
            <v>0.5</v>
          </cell>
          <cell r="E80" t="str">
            <v>ESTAGNON 0,500kg</v>
          </cell>
          <cell r="F80">
            <v>1</v>
          </cell>
          <cell r="G80" t="str">
            <v>ESTAGNON 1kg</v>
          </cell>
          <cell r="H80">
            <v>5</v>
          </cell>
          <cell r="I80" t="str">
            <v>ESTAGNON 5kg</v>
          </cell>
          <cell r="J80">
            <v>10</v>
          </cell>
          <cell r="K80" t="str">
            <v>ESTAGNON 10 kg</v>
          </cell>
          <cell r="M80" t="str">
            <v>Dans son emballage d'origine, casser en morceaux à l'aide d'un marteau</v>
          </cell>
        </row>
        <row r="81">
          <cell r="B81">
            <v>119290</v>
          </cell>
          <cell r="C81" t="str">
            <v>Rose maroc abs</v>
          </cell>
          <cell r="D81">
            <v>0.25</v>
          </cell>
          <cell r="E81" t="str">
            <v>ESTAGNON 0,250 KG</v>
          </cell>
          <cell r="F81">
            <v>1</v>
          </cell>
          <cell r="G81" t="str">
            <v>ESTAGNON 1kg</v>
          </cell>
          <cell r="H81">
            <v>2</v>
          </cell>
          <cell r="I81" t="str">
            <v>ESTAGNON 2 KG</v>
          </cell>
          <cell r="M81" t="str">
            <v>Utiliser à froid</v>
          </cell>
        </row>
        <row r="82">
          <cell r="B82">
            <v>119296</v>
          </cell>
          <cell r="C82" t="str">
            <v>Rose ess N/D</v>
          </cell>
          <cell r="D82">
            <v>1</v>
          </cell>
          <cell r="E82" t="str">
            <v>ESTAGNON 1kg</v>
          </cell>
          <cell r="M82" t="str">
            <v>Faire chauffer au bain marie jusqu'à que la quantité voulue soit fondue</v>
          </cell>
        </row>
        <row r="83">
          <cell r="B83">
            <v>119297</v>
          </cell>
          <cell r="C83" t="str">
            <v>Rose essence type</v>
          </cell>
          <cell r="D83">
            <v>0.1</v>
          </cell>
          <cell r="E83" t="str">
            <v>ESTAGNON 0,100 KG</v>
          </cell>
          <cell r="F83">
            <v>0.5</v>
          </cell>
          <cell r="G83" t="str">
            <v>ESTAGNON 0,500kg</v>
          </cell>
          <cell r="H83">
            <v>1</v>
          </cell>
          <cell r="I83" t="str">
            <v>ESTAGNON 1kg</v>
          </cell>
          <cell r="J83">
            <v>5</v>
          </cell>
          <cell r="K83" t="str">
            <v>ESTAGNON 5kg</v>
          </cell>
          <cell r="M83" t="str">
            <v>Tiédir légèrement au bain marie juqu'à qu'il soit bien fluide</v>
          </cell>
        </row>
        <row r="84">
          <cell r="B84">
            <v>119299</v>
          </cell>
          <cell r="C84" t="str">
            <v>Rose turque ess Ciale</v>
          </cell>
          <cell r="D84">
            <v>0.1</v>
          </cell>
          <cell r="E84" t="str">
            <v>ESTAGNON 0,100 KG</v>
          </cell>
          <cell r="M84" t="str">
            <v>Si soutirage en estagnon: Faire fondre au bain marie jusqu'à qu'il soit bien fluide Si soutirage en seau fer blanc: Prélever directement à l'aide d'une spatule</v>
          </cell>
        </row>
        <row r="85">
          <cell r="B85">
            <v>119303</v>
          </cell>
          <cell r="C85" t="str">
            <v>Rose maroc abs type</v>
          </cell>
          <cell r="D85">
            <v>0.5</v>
          </cell>
          <cell r="E85" t="str">
            <v>ESTAGNON 0,500kg</v>
          </cell>
          <cell r="F85">
            <v>10</v>
          </cell>
          <cell r="G85" t="str">
            <v>ESTAGNON 10 kg</v>
          </cell>
          <cell r="M85" t="str">
            <v>Agiter l'emballage avant de prélever</v>
          </cell>
        </row>
        <row r="86">
          <cell r="B86">
            <v>119327</v>
          </cell>
          <cell r="C86" t="str">
            <v>Elemi rde B.B FIR</v>
          </cell>
          <cell r="D86">
            <v>10</v>
          </cell>
          <cell r="E86" t="str">
            <v>BOITE ALU 10 KG</v>
          </cell>
          <cell r="M86" t="str">
            <v>Utiliser à froid</v>
          </cell>
        </row>
        <row r="87">
          <cell r="B87">
            <v>119424</v>
          </cell>
          <cell r="C87" t="str">
            <v>Vanille planifolia abs</v>
          </cell>
          <cell r="D87">
            <v>0.1</v>
          </cell>
          <cell r="E87" t="str">
            <v>ESTAGNON 0,100 KG</v>
          </cell>
          <cell r="F87">
            <v>0.5</v>
          </cell>
          <cell r="G87" t="str">
            <v>ESTAGNON 0,500kg</v>
          </cell>
          <cell r="H87">
            <v>1</v>
          </cell>
          <cell r="I87" t="str">
            <v>SEAU PLASTIQUE 2 L</v>
          </cell>
          <cell r="M87" t="str">
            <v>Tiédir légèrement dans son emballage d'origine puis agiter l'emballage avant de prélever</v>
          </cell>
        </row>
        <row r="88">
          <cell r="B88">
            <v>119433</v>
          </cell>
          <cell r="C88" t="str">
            <v>Iris abs type</v>
          </cell>
          <cell r="D88">
            <v>0.1</v>
          </cell>
          <cell r="E88" t="str">
            <v>ESTAGNON 0,100 KG</v>
          </cell>
          <cell r="F88">
            <v>0.25</v>
          </cell>
          <cell r="G88" t="str">
            <v>ESTAGNON 0,250 KG</v>
          </cell>
          <cell r="M88" t="str">
            <v>Agiter l'estagnon avant utilisation</v>
          </cell>
        </row>
        <row r="89">
          <cell r="B89">
            <v>119531</v>
          </cell>
          <cell r="C89" t="str">
            <v>Geranium abs type</v>
          </cell>
          <cell r="D89">
            <v>1</v>
          </cell>
          <cell r="E89" t="str">
            <v>ESTAGNON 1kg</v>
          </cell>
          <cell r="F89">
            <v>5</v>
          </cell>
          <cell r="G89" t="str">
            <v>ESTAGNON 5kg</v>
          </cell>
          <cell r="H89">
            <v>10</v>
          </cell>
          <cell r="I89" t="str">
            <v>ESTAGNON 10 kg</v>
          </cell>
          <cell r="M89" t="str">
            <v>Faire chauffer au bain marie jusqu'à que la totalité soit fondu avant utilisation</v>
          </cell>
        </row>
        <row r="90">
          <cell r="B90">
            <v>119597</v>
          </cell>
          <cell r="C90" t="str">
            <v>Cire abeilles breches abs GIV</v>
          </cell>
          <cell r="D90">
            <v>1</v>
          </cell>
          <cell r="E90" t="str">
            <v>ESTAGNON 1kg</v>
          </cell>
          <cell r="F90">
            <v>5</v>
          </cell>
          <cell r="G90" t="str">
            <v>ESTAGNON 5kg</v>
          </cell>
          <cell r="H90">
            <v>10</v>
          </cell>
          <cell r="I90" t="str">
            <v>ESTAGNON 10 kg</v>
          </cell>
          <cell r="M90" t="str">
            <v>ras</v>
          </cell>
        </row>
        <row r="91">
          <cell r="B91">
            <v>119612</v>
          </cell>
          <cell r="C91" t="str">
            <v>Labdanum rde / BB</v>
          </cell>
          <cell r="D91">
            <v>5</v>
          </cell>
          <cell r="E91" t="str">
            <v>JERRYCAN PLASTIQUE 6,5l</v>
          </cell>
          <cell r="F91">
            <v>10</v>
          </cell>
          <cell r="G91" t="str">
            <v>JERRYCAN PLASTIQUE 12,4 l</v>
          </cell>
          <cell r="M91" t="str">
            <v>Faire chauffer légèrement au bain marie pour fluidifier</v>
          </cell>
        </row>
        <row r="92">
          <cell r="B92">
            <v>119790</v>
          </cell>
          <cell r="C92" t="str">
            <v>Perou rde abs dec / SVT</v>
          </cell>
          <cell r="D92">
            <v>20</v>
          </cell>
          <cell r="E92" t="str">
            <v>ESTAGNON 20kg</v>
          </cell>
          <cell r="M92" t="str">
            <v>ras</v>
          </cell>
        </row>
        <row r="93">
          <cell r="B93">
            <v>119846</v>
          </cell>
          <cell r="C93" t="str">
            <v>Cardamome abs F95</v>
          </cell>
          <cell r="D93">
            <v>1</v>
          </cell>
          <cell r="E93" t="str">
            <v>ESTAGNON 1kg</v>
          </cell>
          <cell r="F93">
            <v>5</v>
          </cell>
          <cell r="G93" t="str">
            <v>ESTAGNON 5kg</v>
          </cell>
          <cell r="M93" t="str">
            <v>Faire fondre entièrement au bain marie avant de prélever</v>
          </cell>
        </row>
        <row r="94">
          <cell r="B94">
            <v>119881</v>
          </cell>
          <cell r="C94" t="str">
            <v>Mousse chen abs LA 5077 IFRA</v>
          </cell>
          <cell r="D94">
            <v>1</v>
          </cell>
          <cell r="E94" t="str">
            <v>ESTAGNON 1kg</v>
          </cell>
          <cell r="F94">
            <v>5</v>
          </cell>
          <cell r="G94" t="str">
            <v>SEAUX FER BLANC 7 L</v>
          </cell>
          <cell r="H94">
            <v>10</v>
          </cell>
          <cell r="I94" t="str">
            <v>SEAU FER BLANC 15l</v>
          </cell>
          <cell r="M94" t="str">
            <v>Chauffer légèrement au bain marie jusqu'à qu'il soit bien fluide</v>
          </cell>
        </row>
        <row r="95">
          <cell r="B95">
            <v>119905</v>
          </cell>
          <cell r="C95" t="str">
            <v>Encens rde / APV</v>
          </cell>
          <cell r="D95">
            <v>5</v>
          </cell>
          <cell r="E95" t="str">
            <v>ESTAGNON 5kg</v>
          </cell>
          <cell r="F95">
            <v>10</v>
          </cell>
          <cell r="G95" t="str">
            <v>ESTAGNON 10 kg</v>
          </cell>
          <cell r="M95" t="str">
            <v>Faire fondre entièrement et homogénéiser avant utilisation</v>
          </cell>
        </row>
        <row r="96">
          <cell r="B96">
            <v>119985</v>
          </cell>
          <cell r="C96" t="str">
            <v>Myrrhe rde ss 50% DPG Fir</v>
          </cell>
          <cell r="M96" t="str">
            <v>Bien agiter l'emballage à froid avant utilisation</v>
          </cell>
        </row>
        <row r="97">
          <cell r="B97">
            <v>119986</v>
          </cell>
          <cell r="C97" t="str">
            <v>Baies roses H.E</v>
          </cell>
          <cell r="D97">
            <v>1</v>
          </cell>
          <cell r="E97" t="str">
            <v>ESTAGNON 1kg</v>
          </cell>
          <cell r="F97">
            <v>5</v>
          </cell>
          <cell r="G97" t="str">
            <v>ESTAGNON 5kg</v>
          </cell>
          <cell r="H97">
            <v>25</v>
          </cell>
          <cell r="I97" t="str">
            <v>ESTAGNON 30 kg</v>
          </cell>
          <cell r="M97" t="str">
            <v>ATTENTION: Produit fragile Chauffer très légèrement et agiter manuellement avant prélevement Agiter l'estagnon pour homogénéiser avant prélèvement</v>
          </cell>
        </row>
        <row r="98">
          <cell r="B98">
            <v>119990</v>
          </cell>
          <cell r="C98" t="str">
            <v>Fir balsam abs LA 5664</v>
          </cell>
          <cell r="D98">
            <v>10</v>
          </cell>
          <cell r="E98" t="str">
            <v>ESTAGNON 10 kg</v>
          </cell>
          <cell r="M98" t="str">
            <v>Verser à froid</v>
          </cell>
        </row>
        <row r="99">
          <cell r="B99">
            <v>119996</v>
          </cell>
          <cell r="C99" t="str">
            <v>Labdanum abs / 50% DPG</v>
          </cell>
          <cell r="D99">
            <v>10</v>
          </cell>
          <cell r="E99" t="str">
            <v>ESTAGNON 10 kg</v>
          </cell>
          <cell r="F99">
            <v>20</v>
          </cell>
          <cell r="G99" t="str">
            <v>FUT METALLIQUE de 30 l</v>
          </cell>
          <cell r="M99" t="str">
            <v>Utiliser à froid</v>
          </cell>
        </row>
        <row r="100">
          <cell r="B100">
            <v>120072</v>
          </cell>
          <cell r="C100" t="str">
            <v>Sauge sclarée pays abs AOC</v>
          </cell>
          <cell r="D100">
            <v>10</v>
          </cell>
          <cell r="E100" t="str">
            <v>SEAU FER BLANC 15l</v>
          </cell>
          <cell r="M100" t="str">
            <v>Si besoin, faire chauffer légèrement pour qu'il soit liquide</v>
          </cell>
        </row>
        <row r="101">
          <cell r="B101">
            <v>120081</v>
          </cell>
          <cell r="C101" t="str">
            <v>Jasmin abs cœur clair LA5784</v>
          </cell>
          <cell r="D101">
            <v>5</v>
          </cell>
          <cell r="E101" t="str">
            <v>ESTAGNON 5kg</v>
          </cell>
          <cell r="M101" t="str">
            <v>Prélever à la spatule (poudre)</v>
          </cell>
        </row>
        <row r="102">
          <cell r="B102">
            <v>120312</v>
          </cell>
          <cell r="C102" t="str">
            <v>Rose ess du CB</v>
          </cell>
          <cell r="D102">
            <v>1</v>
          </cell>
          <cell r="E102" t="str">
            <v>ESTAGNON 1kg</v>
          </cell>
          <cell r="M102" t="str">
            <v>Utiliser à froid</v>
          </cell>
        </row>
        <row r="103">
          <cell r="B103">
            <v>120654</v>
          </cell>
          <cell r="C103" t="str">
            <v>Acetate benzyle super (cœur)</v>
          </cell>
          <cell r="D103">
            <v>0.25</v>
          </cell>
          <cell r="E103" t="str">
            <v>ESTAGNON 0,250 KG</v>
          </cell>
          <cell r="F103">
            <v>0.5</v>
          </cell>
          <cell r="G103" t="str">
            <v>ESTAGNON 0,500kg</v>
          </cell>
          <cell r="H103">
            <v>1</v>
          </cell>
          <cell r="I103" t="str">
            <v>ESTAGNON 1kg</v>
          </cell>
          <cell r="M103" t="str">
            <v>Utiliser à froid</v>
          </cell>
        </row>
        <row r="104">
          <cell r="B104">
            <v>120672</v>
          </cell>
          <cell r="C104" t="str">
            <v>Alcool phenylethylique / mellol</v>
          </cell>
          <cell r="D104">
            <v>0.25</v>
          </cell>
          <cell r="E104" t="str">
            <v>ESTAGNON 0,250 KG</v>
          </cell>
          <cell r="F104">
            <v>0.5</v>
          </cell>
          <cell r="G104" t="str">
            <v>ESTAGNON 0,500kg</v>
          </cell>
          <cell r="H104">
            <v>1</v>
          </cell>
          <cell r="I104" t="str">
            <v>ESTAGNON 1kg</v>
          </cell>
          <cell r="M104" t="str">
            <v>Utiliser à froid</v>
          </cell>
        </row>
        <row r="105">
          <cell r="B105">
            <v>120683</v>
          </cell>
          <cell r="C105" t="str">
            <v>Auranthiol</v>
          </cell>
          <cell r="D105">
            <v>1</v>
          </cell>
          <cell r="E105" t="str">
            <v>ESTAGNON 1kg</v>
          </cell>
          <cell r="F105">
            <v>5</v>
          </cell>
          <cell r="G105" t="str">
            <v>ESTAGNON 5kg</v>
          </cell>
          <cell r="M105" t="str">
            <v>Utiliser à froid</v>
          </cell>
        </row>
        <row r="106">
          <cell r="B106">
            <v>120713</v>
          </cell>
          <cell r="C106" t="str">
            <v>Indole</v>
          </cell>
          <cell r="D106">
            <v>0.25</v>
          </cell>
          <cell r="E106" t="str">
            <v>BOITE ALU 0,250 KG</v>
          </cell>
          <cell r="F106">
            <v>0.5</v>
          </cell>
          <cell r="G106" t="str">
            <v>BOITE ALU 0,500 KG.</v>
          </cell>
          <cell r="H106">
            <v>1</v>
          </cell>
          <cell r="I106" t="str">
            <v>BOITE ALU 1 kg</v>
          </cell>
          <cell r="J106">
            <v>5</v>
          </cell>
          <cell r="K106" t="str">
            <v>SEAUX FER BLANC 7 L</v>
          </cell>
          <cell r="M106" t="str">
            <v>Tiédir au bain marie jusqu'à qu'il soit bien fluide</v>
          </cell>
        </row>
        <row r="107">
          <cell r="B107">
            <v>120834</v>
          </cell>
          <cell r="C107" t="str">
            <v>Citrate triethyle</v>
          </cell>
          <cell r="D107">
            <v>1</v>
          </cell>
          <cell r="E107" t="str">
            <v>ESTAGNON 1kg</v>
          </cell>
          <cell r="F107">
            <v>5</v>
          </cell>
          <cell r="G107" t="str">
            <v>ESTAGNON 5kg</v>
          </cell>
          <cell r="M107" t="str">
            <v>Tiédir au bain marie jusqu'à qu'il soit bien fluide</v>
          </cell>
        </row>
        <row r="108">
          <cell r="B108">
            <v>120907</v>
          </cell>
          <cell r="C108" t="str">
            <v>Dipropylene glycol</v>
          </cell>
          <cell r="D108">
            <v>1</v>
          </cell>
          <cell r="E108" t="str">
            <v>ESTAGNON 1kg</v>
          </cell>
          <cell r="F108">
            <v>5</v>
          </cell>
          <cell r="G108" t="str">
            <v>ESTAGNON 5kg</v>
          </cell>
          <cell r="H108">
            <v>10</v>
          </cell>
          <cell r="I108" t="str">
            <v>ESTAGNON 10 kg</v>
          </cell>
          <cell r="M108" t="str">
            <v>Agiter énergiquement avec une tige en prenant soin de bien mélanger le fond du récipient jusqu'à qu'elle soit bien homogène</v>
          </cell>
        </row>
        <row r="109">
          <cell r="B109">
            <v>121053</v>
          </cell>
          <cell r="C109" t="str">
            <v>Propionate benzyle</v>
          </cell>
          <cell r="D109">
            <v>2</v>
          </cell>
          <cell r="E109" t="str">
            <v>JERRYCAN PLASTIQUE 2 L</v>
          </cell>
          <cell r="F109">
            <v>5</v>
          </cell>
          <cell r="G109" t="str">
            <v>JERRYCAN PLASTIQUE 6,5l</v>
          </cell>
          <cell r="M109" t="str">
            <v>ATTENTION: Produit très cher, ne pas faire trop chauffer</v>
          </cell>
        </row>
        <row r="110">
          <cell r="B110">
            <v>122455</v>
          </cell>
          <cell r="C110" t="str">
            <v>Galabanum artessence</v>
          </cell>
          <cell r="D110">
            <v>1</v>
          </cell>
          <cell r="E110" t="str">
            <v>ESTAGNON 1kg</v>
          </cell>
          <cell r="F110">
            <v>5</v>
          </cell>
          <cell r="G110" t="str">
            <v>ESTAGNON 5kg</v>
          </cell>
          <cell r="H110">
            <v>10</v>
          </cell>
          <cell r="I110" t="str">
            <v>ESTAGNON 10 kg</v>
          </cell>
          <cell r="M110" t="str">
            <v>A froid, agiter l'emballage avant de prélever</v>
          </cell>
        </row>
        <row r="111">
          <cell r="B111">
            <v>122583</v>
          </cell>
          <cell r="C111" t="str">
            <v>Elemi rde B.B FIR</v>
          </cell>
          <cell r="D111">
            <v>10</v>
          </cell>
          <cell r="E111" t="str">
            <v>SEAU FER BLANC 15l</v>
          </cell>
          <cell r="M111" t="str">
            <v>Faire fondre entièrement au bain marie puis homogénéiser avant utilisation</v>
          </cell>
        </row>
        <row r="112">
          <cell r="B112">
            <v>122610</v>
          </cell>
          <cell r="C112" t="str">
            <v>Algue abs verte</v>
          </cell>
          <cell r="D112">
            <v>0.5</v>
          </cell>
          <cell r="E112" t="str">
            <v>POT ROND 500 ml BLANC</v>
          </cell>
          <cell r="F112">
            <v>1</v>
          </cell>
          <cell r="G112" t="str">
            <v>SEAU PLASTIQUE 2 L</v>
          </cell>
          <cell r="M112" t="str">
            <v>Si le produit est dur: Le casser en morceaux en tapant sur le seau au marteauSi le produit est mou: Le faire fondre entièrement au bain marie et homogénéiser avant prélèvement</v>
          </cell>
        </row>
        <row r="113">
          <cell r="B113">
            <v>122625</v>
          </cell>
          <cell r="C113" t="str">
            <v>Cassis bourgeons bourgogne abs</v>
          </cell>
          <cell r="D113">
            <v>0.1</v>
          </cell>
          <cell r="E113" t="str">
            <v>BOITE ALU 0,100 KG</v>
          </cell>
          <cell r="F113">
            <v>0.5</v>
          </cell>
          <cell r="G113" t="str">
            <v>BOITE ALU 0,500 KG.</v>
          </cell>
          <cell r="H113">
            <v>1</v>
          </cell>
          <cell r="I113" t="str">
            <v>BOITE ALU 1 kg</v>
          </cell>
          <cell r="M113" t="str">
            <v>A froid, casser en morceau à l'aide d'un marteau pour prélever</v>
          </cell>
        </row>
        <row r="114">
          <cell r="B114">
            <v>122650</v>
          </cell>
          <cell r="C114" t="str">
            <v>Cire abeilles abs S/CTE</v>
          </cell>
          <cell r="D114">
            <v>0.5</v>
          </cell>
          <cell r="E114" t="str">
            <v>ESTAGNON 0,500kg</v>
          </cell>
          <cell r="F114">
            <v>1</v>
          </cell>
          <cell r="G114" t="str">
            <v>ESTAGNON 1kg</v>
          </cell>
          <cell r="M114" t="str">
            <v>ras</v>
          </cell>
        </row>
        <row r="115">
          <cell r="B115">
            <v>122668</v>
          </cell>
          <cell r="C115" t="str">
            <v>Galbanum rde super</v>
          </cell>
          <cell r="D115">
            <v>10</v>
          </cell>
          <cell r="E115" t="str">
            <v>SEAU FER BLANC 15l</v>
          </cell>
          <cell r="F115">
            <v>20</v>
          </cell>
          <cell r="G115" t="str">
            <v>SEAU FER BLANC 30l</v>
          </cell>
          <cell r="M115" t="str">
            <v>Faire chauffer au bain marie jusqu'à qu'il soit bien liquide avant utiilisation</v>
          </cell>
        </row>
        <row r="116">
          <cell r="B116">
            <v>122716</v>
          </cell>
          <cell r="C116" t="str">
            <v>Mimosa pays abs</v>
          </cell>
          <cell r="D116">
            <v>0.5</v>
          </cell>
          <cell r="E116" t="str">
            <v>ESTAGNON 0,500kg</v>
          </cell>
          <cell r="F116">
            <v>1</v>
          </cell>
          <cell r="G116" t="str">
            <v>ESTAGNON 1kg</v>
          </cell>
          <cell r="M116" t="str">
            <v>ras</v>
          </cell>
        </row>
        <row r="117">
          <cell r="B117">
            <v>122718</v>
          </cell>
          <cell r="C117" t="str">
            <v>Mimosa abs</v>
          </cell>
          <cell r="D117">
            <v>0.5</v>
          </cell>
          <cell r="E117" t="str">
            <v>BOITE ALU 0,500 KG.</v>
          </cell>
          <cell r="F117">
            <v>1</v>
          </cell>
          <cell r="G117" t="str">
            <v>BOITE ALU 1 kg</v>
          </cell>
          <cell r="H117">
            <v>5</v>
          </cell>
          <cell r="I117" t="str">
            <v>BOITE ALU 5 KG</v>
          </cell>
          <cell r="J117">
            <v>10</v>
          </cell>
          <cell r="K117" t="str">
            <v>BOITE ALU 10 KG</v>
          </cell>
          <cell r="M117" t="str">
            <v>Faire chauffer modérément au bain marie en prenant soin de bien mélanger le fond du récipient afin que l'intégralité du produit soit bien homogène</v>
          </cell>
        </row>
        <row r="118">
          <cell r="B118">
            <v>122731</v>
          </cell>
          <cell r="C118" t="str">
            <v>Mousse cedre maroc abs IFRA</v>
          </cell>
          <cell r="D118">
            <v>5</v>
          </cell>
          <cell r="E118" t="str">
            <v>SEAUX FER BLANC 7 L</v>
          </cell>
          <cell r="F118">
            <v>10</v>
          </cell>
          <cell r="G118" t="str">
            <v>SEAU FER BLANC 15l</v>
          </cell>
          <cell r="M118" t="str">
            <v>Agiter l'emballage avant utilisation</v>
          </cell>
        </row>
        <row r="119">
          <cell r="B119">
            <v>122732</v>
          </cell>
          <cell r="C119" t="str">
            <v>Myrrhe résinoide absolue</v>
          </cell>
          <cell r="D119">
            <v>10</v>
          </cell>
          <cell r="E119" t="str">
            <v>SEAU PEHD 10L BLANC ONU</v>
          </cell>
          <cell r="F119">
            <v>20</v>
          </cell>
          <cell r="G119" t="str">
            <v>TAMBOURS de 30 l - OT ONU</v>
          </cell>
          <cell r="M119" t="str">
            <v>Utiliser à froid</v>
          </cell>
        </row>
        <row r="120">
          <cell r="B120">
            <v>122734</v>
          </cell>
          <cell r="C120" t="str">
            <v>Myrrhe H.E.</v>
          </cell>
          <cell r="D120">
            <v>0.5</v>
          </cell>
          <cell r="E120" t="str">
            <v>ESTAGNON 0,500kg</v>
          </cell>
          <cell r="F120">
            <v>1</v>
          </cell>
          <cell r="G120" t="str">
            <v>ESTAGNON 1kg</v>
          </cell>
          <cell r="H120">
            <v>5</v>
          </cell>
          <cell r="I120" t="str">
            <v>ESTAGNON 5kg</v>
          </cell>
          <cell r="M120" t="str">
            <v>Tiédir au bain marie jusqu'à parfaite dissolution des cristaux</v>
          </cell>
        </row>
        <row r="121">
          <cell r="B121">
            <v>122740</v>
          </cell>
          <cell r="C121" t="str">
            <v>Opoponax rde abs</v>
          </cell>
          <cell r="D121">
            <v>10</v>
          </cell>
          <cell r="E121" t="str">
            <v>SEAU FER BLANC 15l</v>
          </cell>
          <cell r="M121" t="str">
            <v>Prélever directement à la spatule</v>
          </cell>
        </row>
        <row r="122">
          <cell r="B122">
            <v>122754</v>
          </cell>
          <cell r="C122" t="str">
            <v>Oranger fleurs maroc abs</v>
          </cell>
          <cell r="D122">
            <v>0.1</v>
          </cell>
          <cell r="E122" t="str">
            <v>ESTAGNON 0,100 KG</v>
          </cell>
          <cell r="F122">
            <v>0.5</v>
          </cell>
          <cell r="G122" t="str">
            <v>ESTAGNON 0,500kg</v>
          </cell>
          <cell r="H122">
            <v>1</v>
          </cell>
          <cell r="I122" t="str">
            <v>ESTAGNON 1kg</v>
          </cell>
          <cell r="M122" t="str">
            <v>Agiter l'emballage avant utilisation</v>
          </cell>
        </row>
        <row r="123">
          <cell r="B123">
            <v>122767</v>
          </cell>
          <cell r="C123" t="str">
            <v>Poivre noir abs</v>
          </cell>
          <cell r="D123">
            <v>5</v>
          </cell>
          <cell r="E123" t="str">
            <v>BARIL de 6 l - GO</v>
          </cell>
          <cell r="F123">
            <v>10</v>
          </cell>
          <cell r="G123" t="str">
            <v>BARIL de 15 l - GO</v>
          </cell>
          <cell r="M123" t="str">
            <v>Faire fondre entièrement au bain marie puis homogénéiser avant utilisation</v>
          </cell>
        </row>
        <row r="124">
          <cell r="B124">
            <v>122785</v>
          </cell>
          <cell r="C124" t="str">
            <v>Rose mai maroc abs super</v>
          </cell>
          <cell r="D124">
            <v>0.5</v>
          </cell>
          <cell r="E124" t="str">
            <v>ESTAGNON 0,500kg</v>
          </cell>
          <cell r="F124">
            <v>1</v>
          </cell>
          <cell r="G124" t="str">
            <v>ESTAGNON 1kg</v>
          </cell>
          <cell r="H124">
            <v>5</v>
          </cell>
          <cell r="I124" t="str">
            <v>ESTAGNON 5kg</v>
          </cell>
          <cell r="M124" t="str">
            <v>Utiliser à froid</v>
          </cell>
        </row>
        <row r="125">
          <cell r="B125">
            <v>122789</v>
          </cell>
          <cell r="C125" t="str">
            <v>Rose maroc abs</v>
          </cell>
          <cell r="D125">
            <v>0.25</v>
          </cell>
          <cell r="E125" t="str">
            <v>ESTAGNON 0,250 KG</v>
          </cell>
          <cell r="F125">
            <v>0.5</v>
          </cell>
          <cell r="G125" t="str">
            <v>ESTAGNON 0,500kg</v>
          </cell>
          <cell r="H125">
            <v>1</v>
          </cell>
          <cell r="I125" t="str">
            <v>ESTAGNON 1kg</v>
          </cell>
          <cell r="M125" t="str">
            <v>Faire chauffer au bain marie jusqu'à que la totalité soit fondue sans agitater</v>
          </cell>
        </row>
        <row r="126">
          <cell r="B126">
            <v>122793</v>
          </cell>
          <cell r="C126" t="str">
            <v>Rose turque ess</v>
          </cell>
          <cell r="M126" t="str">
            <v>Prélever directement à froid (Si besoin, tiédir légèrement)</v>
          </cell>
        </row>
        <row r="127">
          <cell r="B127">
            <v>122796</v>
          </cell>
          <cell r="C127" t="str">
            <v>Rose turque cte</v>
          </cell>
          <cell r="D127">
            <v>5</v>
          </cell>
          <cell r="E127" t="str">
            <v>BOITE ALU 5 KG</v>
          </cell>
          <cell r="F127">
            <v>10</v>
          </cell>
          <cell r="G127" t="str">
            <v>BOITE ALU 10 KG</v>
          </cell>
          <cell r="M127" t="str">
            <v>Prélever directement à la spatule</v>
          </cell>
        </row>
        <row r="128">
          <cell r="B128">
            <v>122797</v>
          </cell>
          <cell r="C128" t="str">
            <v>Rose turque abs</v>
          </cell>
          <cell r="D128">
            <v>0.25</v>
          </cell>
          <cell r="E128" t="str">
            <v>ESTAGNON 0,250 KG</v>
          </cell>
          <cell r="F128">
            <v>0.5</v>
          </cell>
          <cell r="G128" t="str">
            <v>ESTAGNON 0,500kg</v>
          </cell>
          <cell r="H128">
            <v>1</v>
          </cell>
          <cell r="I128" t="str">
            <v>ESTAGNON 1kg</v>
          </cell>
          <cell r="J128">
            <v>10</v>
          </cell>
          <cell r="K128" t="str">
            <v>ESTAGNON 10 kg</v>
          </cell>
          <cell r="M128" t="str">
            <v>Faire chauffer au bain marie sous surveillance jusqu'à parfaite dissolution des cristaux</v>
          </cell>
        </row>
        <row r="129">
          <cell r="B129">
            <v>122837</v>
          </cell>
          <cell r="C129" t="str">
            <v>Violette feuilles egypte abs</v>
          </cell>
          <cell r="D129">
            <v>0.1</v>
          </cell>
          <cell r="E129" t="str">
            <v>ESTAGNON 0,100 KG</v>
          </cell>
          <cell r="F129">
            <v>0.25</v>
          </cell>
          <cell r="G129" t="str">
            <v>ESTAGNON 0,250 KG</v>
          </cell>
          <cell r="H129">
            <v>0.5</v>
          </cell>
          <cell r="I129" t="str">
            <v>ESTAGNON 0,500kg</v>
          </cell>
          <cell r="J129">
            <v>1</v>
          </cell>
          <cell r="K129" t="str">
            <v>ESTAGNON 1kg</v>
          </cell>
          <cell r="M129" t="str">
            <v>ras</v>
          </cell>
        </row>
        <row r="130">
          <cell r="B130">
            <v>122844</v>
          </cell>
          <cell r="C130" t="str">
            <v>Ylang ylang trois ess sup</v>
          </cell>
          <cell r="D130">
            <v>0.5</v>
          </cell>
          <cell r="E130" t="str">
            <v>ESTAGNON 0,500kg</v>
          </cell>
          <cell r="F130">
            <v>1</v>
          </cell>
          <cell r="G130" t="str">
            <v>ESTAGNON 1kg</v>
          </cell>
          <cell r="H130">
            <v>5</v>
          </cell>
          <cell r="I130" t="str">
            <v>ESTAGNON 5kg</v>
          </cell>
          <cell r="M130" t="str">
            <v>ras</v>
          </cell>
        </row>
        <row r="131">
          <cell r="B131">
            <v>122853</v>
          </cell>
          <cell r="C131" t="str">
            <v>Tonka feves rde</v>
          </cell>
          <cell r="D131">
            <v>5</v>
          </cell>
          <cell r="E131" t="str">
            <v>BARIL BLANC G.O.</v>
          </cell>
          <cell r="F131">
            <v>10</v>
          </cell>
          <cell r="G131" t="str">
            <v>BARIL BLANC G.O.</v>
          </cell>
          <cell r="H131">
            <v>25</v>
          </cell>
          <cell r="I131" t="str">
            <v>FUT PLASTIQUE 30 L - OT bleu</v>
          </cell>
          <cell r="M131" t="str">
            <v>Tiédir au bain marie pour fluidifier et homogénéiser avant utilisation</v>
          </cell>
        </row>
        <row r="132">
          <cell r="B132">
            <v>122906</v>
          </cell>
          <cell r="C132" t="str">
            <v>Immortelle yougo abs</v>
          </cell>
          <cell r="D132">
            <v>0.5</v>
          </cell>
          <cell r="E132" t="str">
            <v>CRUCHON 500 ml BLANC</v>
          </cell>
          <cell r="F132">
            <v>1</v>
          </cell>
          <cell r="G132" t="str">
            <v>SEAU PLASTIQUE 2 L</v>
          </cell>
          <cell r="H132">
            <v>5</v>
          </cell>
          <cell r="I132" t="str">
            <v>SEAU PEHD 5L BLANC ONU</v>
          </cell>
          <cell r="J132">
            <v>10</v>
          </cell>
          <cell r="K132" t="str">
            <v>SEAU PEHD 10L BLANC ONU</v>
          </cell>
          <cell r="M132" t="str">
            <v>Bien agiter avec une tige pour homogénéiser le produit avant utilisation</v>
          </cell>
        </row>
        <row r="133">
          <cell r="B133">
            <v>122934</v>
          </cell>
          <cell r="C133" t="str">
            <v>Romarin abs</v>
          </cell>
          <cell r="D133">
            <v>1</v>
          </cell>
          <cell r="E133" t="str">
            <v>SEAU PLASTIQUE 2 L</v>
          </cell>
          <cell r="F133">
            <v>5</v>
          </cell>
          <cell r="G133" t="str">
            <v>SEAU PEHD 5L BLANC ONU</v>
          </cell>
          <cell r="M133" t="str">
            <v>Attention produit fragile, ne pas trop chauffer Chauffer tres legerement et agiter manuellement en même temps</v>
          </cell>
        </row>
        <row r="134">
          <cell r="B134">
            <v>122957</v>
          </cell>
          <cell r="C134" t="str">
            <v>Rose bulgare ess</v>
          </cell>
          <cell r="D134">
            <v>0.1</v>
          </cell>
          <cell r="E134" t="str">
            <v>ESTAGNON 0,100 KG</v>
          </cell>
          <cell r="F134">
            <v>0.5</v>
          </cell>
          <cell r="G134" t="str">
            <v>ESTAGNON 0,500kg</v>
          </cell>
          <cell r="H134">
            <v>1</v>
          </cell>
          <cell r="I134" t="str">
            <v>ESTAGNON 1kg</v>
          </cell>
          <cell r="M134" t="str">
            <v>Faire fondre entièrement au bain marie et homogénéiser manuellement avant utilisation</v>
          </cell>
        </row>
        <row r="135">
          <cell r="B135">
            <v>122969</v>
          </cell>
          <cell r="C135" t="str">
            <v>Styrax H.E</v>
          </cell>
          <cell r="D135">
            <v>1</v>
          </cell>
          <cell r="E135" t="str">
            <v>ESTAGNON 1kg</v>
          </cell>
          <cell r="F135">
            <v>5</v>
          </cell>
          <cell r="G135" t="str">
            <v>ESTAGNON 5kg</v>
          </cell>
          <cell r="M135" t="str">
            <v>Faire chauffer légèrement jusqu'à qu'il soit bien fluide</v>
          </cell>
        </row>
        <row r="136">
          <cell r="B136">
            <v>122988</v>
          </cell>
          <cell r="C136" t="str">
            <v>Jasmin maroc abs sel. Super *UI*</v>
          </cell>
          <cell r="M136" t="str">
            <v>Faire fondre entièrement au bain marie jusqu'à qu'il soit bien fluide et homogèn</v>
          </cell>
        </row>
        <row r="137">
          <cell r="B137">
            <v>122990</v>
          </cell>
          <cell r="C137" t="str">
            <v>Iris Italie rde abs</v>
          </cell>
          <cell r="D137">
            <v>1</v>
          </cell>
          <cell r="E137" t="str">
            <v>ESTAGNON 1kg</v>
          </cell>
          <cell r="M137" t="str">
            <v>Dans son emballage d'origine, casser en morceaux à l'aide d'un marteau</v>
          </cell>
        </row>
        <row r="138">
          <cell r="B138">
            <v>123031</v>
          </cell>
          <cell r="C138" t="str">
            <v>Tolu mou resinoide absolue</v>
          </cell>
          <cell r="D138">
            <v>1</v>
          </cell>
          <cell r="E138" t="str">
            <v>BOITE ALU 1 kg</v>
          </cell>
          <cell r="F138">
            <v>5</v>
          </cell>
          <cell r="G138" t="str">
            <v>SEAUX FER BLANC 7 L</v>
          </cell>
          <cell r="H138">
            <v>10</v>
          </cell>
          <cell r="I138" t="str">
            <v>SEAU FER BLANC 15l</v>
          </cell>
          <cell r="M138" t="str">
            <v>Utiliser à froid</v>
          </cell>
        </row>
        <row r="139">
          <cell r="B139">
            <v>123034</v>
          </cell>
          <cell r="C139" t="str">
            <v>Rose bulgare cte</v>
          </cell>
          <cell r="D139">
            <v>1</v>
          </cell>
          <cell r="E139" t="str">
            <v>BOITE ALU 1 kg</v>
          </cell>
          <cell r="M139" t="str">
            <v>ATTENTION: Produit fragile Chauffer très légèrement et agiter manuellement avant prélevement</v>
          </cell>
        </row>
        <row r="140">
          <cell r="B140">
            <v>123053</v>
          </cell>
          <cell r="C140" t="str">
            <v>Pin aiguilles abs</v>
          </cell>
          <cell r="D140">
            <v>1</v>
          </cell>
          <cell r="E140" t="str">
            <v>ESTAGNON 1kg</v>
          </cell>
          <cell r="F140">
            <v>5</v>
          </cell>
          <cell r="G140" t="str">
            <v>SEAU PEHD 5L BLANC ONU</v>
          </cell>
          <cell r="H140">
            <v>10</v>
          </cell>
          <cell r="I140" t="str">
            <v>SEAU PEHD 10L BLANC ONU</v>
          </cell>
          <cell r="M140" t="str">
            <v>Faire chauffer au bain marie sous surveillance jusqu'à parfaite dissolution des cristaux</v>
          </cell>
        </row>
        <row r="141">
          <cell r="B141">
            <v>123112</v>
          </cell>
          <cell r="C141" t="str">
            <v>Labdanum abs / cte hexane</v>
          </cell>
          <cell r="D141">
            <v>1</v>
          </cell>
          <cell r="E141" t="str">
            <v>ESTAGNON 1kg</v>
          </cell>
          <cell r="F141">
            <v>5</v>
          </cell>
          <cell r="G141" t="str">
            <v>SEAUX FER BLANC 7 L</v>
          </cell>
          <cell r="H141">
            <v>10</v>
          </cell>
          <cell r="I141" t="str">
            <v>SEAU FER BLANC 15l</v>
          </cell>
          <cell r="M141" t="str">
            <v>Homogénéiser à froid à l'aide d'une tige métallique avant utilisation</v>
          </cell>
        </row>
        <row r="142">
          <cell r="B142">
            <v>123113</v>
          </cell>
          <cell r="C142" t="str">
            <v>Labdanum abs s/cte hex sup</v>
          </cell>
          <cell r="D142">
            <v>1</v>
          </cell>
          <cell r="E142" t="str">
            <v>ESTAGNON 1kg</v>
          </cell>
          <cell r="F142">
            <v>5</v>
          </cell>
          <cell r="G142" t="str">
            <v>ESTAGNON 5kg</v>
          </cell>
          <cell r="H142">
            <v>10</v>
          </cell>
          <cell r="I142" t="str">
            <v>SEAU FER BLANC 15l</v>
          </cell>
          <cell r="M142" t="str">
            <v>Dans son emballage d'origine, casser en morceaux à l'aide d'un marteau</v>
          </cell>
        </row>
        <row r="143">
          <cell r="B143">
            <v>123120</v>
          </cell>
          <cell r="C143" t="str">
            <v>Celeri semences absolue</v>
          </cell>
          <cell r="D143">
            <v>1</v>
          </cell>
          <cell r="E143" t="str">
            <v>ESTAGNON 1kg</v>
          </cell>
          <cell r="M143" t="str">
            <v>Faire fondre entièrement au bain marie Ne pas faire chauffer d'avantage une foi le produit fondu</v>
          </cell>
        </row>
        <row r="144">
          <cell r="B144">
            <v>123125</v>
          </cell>
          <cell r="C144" t="str">
            <v>Foin abs</v>
          </cell>
          <cell r="D144">
            <v>0.5</v>
          </cell>
          <cell r="E144" t="str">
            <v>ESTAGNON 0,500kg</v>
          </cell>
          <cell r="F144">
            <v>1</v>
          </cell>
          <cell r="G144" t="str">
            <v>ESTAGNON 1kg</v>
          </cell>
          <cell r="M144" t="str">
            <v xml:space="preserve">Faire fondre entièrement au bain marie ou en chambre chaude pendant 24 à 48H jusqu'à qu'il soit bien fluide </v>
          </cell>
        </row>
        <row r="145">
          <cell r="B145">
            <v>123130</v>
          </cell>
          <cell r="C145" t="str">
            <v>Encens résinoide</v>
          </cell>
          <cell r="D145">
            <v>10</v>
          </cell>
          <cell r="E145" t="str">
            <v>SEAU FER BLANC 15l - OT Col.Saut.</v>
          </cell>
          <cell r="F145">
            <v>20</v>
          </cell>
          <cell r="G145" t="str">
            <v>SEAU FER BLANC 25l - OT Col.Saut.</v>
          </cell>
          <cell r="M145" t="str">
            <v>ras</v>
          </cell>
        </row>
        <row r="146">
          <cell r="B146">
            <v>123141</v>
          </cell>
          <cell r="C146" t="str">
            <v>Jasmin abs Celle</v>
          </cell>
          <cell r="D146">
            <v>0.1</v>
          </cell>
          <cell r="E146" t="str">
            <v>ESTAGNON 0,100 KG</v>
          </cell>
          <cell r="F146">
            <v>0.5</v>
          </cell>
          <cell r="G146" t="str">
            <v>ESTAGNON 0,500kg</v>
          </cell>
          <cell r="H146">
            <v>1</v>
          </cell>
          <cell r="I146" t="str">
            <v>ESTAGNON 1kg</v>
          </cell>
          <cell r="M146" t="str">
            <v>Faire chauffer légèrement au bain marie et homogénéiser manuellement en même temps jusqu'à que cela soit bien fluide et homogène</v>
          </cell>
        </row>
        <row r="147">
          <cell r="B147">
            <v>123152</v>
          </cell>
          <cell r="C147" t="str">
            <v>Neroli Celle super</v>
          </cell>
          <cell r="D147">
            <v>0.1</v>
          </cell>
          <cell r="E147" t="str">
            <v>ESTAGNON 0,100 KG</v>
          </cell>
          <cell r="F147">
            <v>0.5</v>
          </cell>
          <cell r="G147" t="str">
            <v>ESTAGNON 0,500kg</v>
          </cell>
          <cell r="H147">
            <v>1</v>
          </cell>
          <cell r="I147" t="str">
            <v>ESTAGNON 1kg</v>
          </cell>
          <cell r="M147" t="str">
            <v>Utiliser à froid</v>
          </cell>
        </row>
        <row r="148">
          <cell r="B148">
            <v>123162</v>
          </cell>
          <cell r="C148" t="str">
            <v>Violette feuilles abs Celle</v>
          </cell>
          <cell r="D148">
            <v>0.1</v>
          </cell>
          <cell r="E148" t="str">
            <v>ESTAGNON 0,100 KG</v>
          </cell>
          <cell r="M148" t="str">
            <v>Utiliser à froid</v>
          </cell>
        </row>
        <row r="149">
          <cell r="B149">
            <v>123211</v>
          </cell>
          <cell r="C149" t="str">
            <v>Rose H.E Celle</v>
          </cell>
          <cell r="D149">
            <v>0.1</v>
          </cell>
          <cell r="E149" t="str">
            <v>ESTAGNON 0,100 KG</v>
          </cell>
          <cell r="F149">
            <v>0.5</v>
          </cell>
          <cell r="G149" t="str">
            <v>ESTAGNON 0,500kg</v>
          </cell>
          <cell r="H149">
            <v>1</v>
          </cell>
          <cell r="I149" t="str">
            <v>ESTAGNON 1kg</v>
          </cell>
          <cell r="M149" t="str">
            <v>Homogénéiser à froid à l'aide d'une tige métallique avant utilisation</v>
          </cell>
        </row>
        <row r="150">
          <cell r="B150">
            <v>123232</v>
          </cell>
          <cell r="C150" t="str">
            <v>Lavandin abs celle</v>
          </cell>
          <cell r="D150">
            <v>1</v>
          </cell>
          <cell r="E150" t="str">
            <v>ESTAGNON 1kg</v>
          </cell>
          <cell r="F150">
            <v>5</v>
          </cell>
          <cell r="G150" t="str">
            <v>ESTAGNON 5kg</v>
          </cell>
          <cell r="H150">
            <v>10</v>
          </cell>
          <cell r="I150" t="str">
            <v>SEAU FER BLANC 15l</v>
          </cell>
          <cell r="M150" t="str">
            <v>Faire fondre entièrement au bain marie avant de prélever</v>
          </cell>
        </row>
        <row r="151">
          <cell r="B151">
            <v>123426</v>
          </cell>
          <cell r="C151" t="str">
            <v>Castoréum rde abs soluble</v>
          </cell>
          <cell r="D151">
            <v>1</v>
          </cell>
          <cell r="E151" t="str">
            <v>BOITE ALU 1 kg</v>
          </cell>
          <cell r="F151">
            <v>5</v>
          </cell>
          <cell r="G151" t="str">
            <v>BOITE ALU 5 KG</v>
          </cell>
          <cell r="H151">
            <v>10</v>
          </cell>
          <cell r="I151" t="str">
            <v>BOITE ALU 10 KG</v>
          </cell>
          <cell r="M151" t="str">
            <v>Chauffer légèrement au bain marie jusqu'à qu'il soit bien fluide</v>
          </cell>
        </row>
        <row r="152">
          <cell r="B152">
            <v>123456</v>
          </cell>
          <cell r="C152" t="str">
            <v>Iris chine beurre X% réajusté</v>
          </cell>
          <cell r="M152" t="str">
            <v>A froid, casser en morceau à l'aide d'un marteau pour prélever</v>
          </cell>
        </row>
        <row r="153">
          <cell r="B153">
            <v>123498</v>
          </cell>
          <cell r="C153" t="str">
            <v>Styrax honduras rde neutralisé</v>
          </cell>
          <cell r="D153">
            <v>1</v>
          </cell>
          <cell r="E153" t="str">
            <v>ESTAGNON 1kg</v>
          </cell>
          <cell r="F153">
            <v>5</v>
          </cell>
          <cell r="G153" t="str">
            <v>ESTAGNON 5kg</v>
          </cell>
          <cell r="H153">
            <v>10</v>
          </cell>
          <cell r="I153" t="str">
            <v>ESTAGNON 10 kg</v>
          </cell>
          <cell r="J153">
            <v>25</v>
          </cell>
          <cell r="K153" t="str">
            <v>FUT METALLIQUE de 30 l</v>
          </cell>
          <cell r="M153" t="str">
            <v>Faire fondre entièrement au bain marie puis agiter énergiquement</v>
          </cell>
        </row>
        <row r="154">
          <cell r="B154">
            <v>123611</v>
          </cell>
          <cell r="C154" t="str">
            <v>Ambrette abs dec DM LA4498</v>
          </cell>
          <cell r="D154">
            <v>0.1</v>
          </cell>
          <cell r="E154" t="str">
            <v>ESTAGNON 0,100 KG</v>
          </cell>
          <cell r="M154" t="str">
            <v>Agiter l'estagnon avant de prélever</v>
          </cell>
        </row>
        <row r="155">
          <cell r="B155">
            <v>123644</v>
          </cell>
          <cell r="C155" t="str">
            <v>Algue cte fucus</v>
          </cell>
          <cell r="D155">
            <v>1</v>
          </cell>
          <cell r="E155" t="str">
            <v>SEAU PLASTIQUE 2 L</v>
          </cell>
          <cell r="F155">
            <v>5</v>
          </cell>
          <cell r="G155" t="str">
            <v>BARIL BLANC G.O.</v>
          </cell>
          <cell r="M155" t="str">
            <v>A froid, casser en morceau à l'aide d'un marteau pour prélever</v>
          </cell>
        </row>
        <row r="156">
          <cell r="B156">
            <v>123722</v>
          </cell>
          <cell r="C156" t="str">
            <v>Violette abs DM LA 4863</v>
          </cell>
          <cell r="D156">
            <v>0.5</v>
          </cell>
          <cell r="E156" t="str">
            <v>ESTAGNON 0,500kg</v>
          </cell>
          <cell r="F156">
            <v>1</v>
          </cell>
          <cell r="G156" t="str">
            <v>ESTAGNON 1kg</v>
          </cell>
          <cell r="M156" t="str">
            <v>Prélever directement à la spatule</v>
          </cell>
        </row>
        <row r="157">
          <cell r="B157">
            <v>123732</v>
          </cell>
          <cell r="C157" t="str">
            <v>violette egypte DM LA 4906</v>
          </cell>
          <cell r="D157">
            <v>0.5</v>
          </cell>
          <cell r="E157" t="str">
            <v>ESTAGNON 0,500kg</v>
          </cell>
          <cell r="F157">
            <v>1</v>
          </cell>
          <cell r="G157" t="str">
            <v>ESTAGNON 1kg</v>
          </cell>
          <cell r="M157" t="str">
            <v>Faire fondre entièrement au bain marie avant utilisation</v>
          </cell>
        </row>
        <row r="158">
          <cell r="B158">
            <v>123806</v>
          </cell>
          <cell r="C158" t="str">
            <v>Galbanum rde</v>
          </cell>
          <cell r="D158">
            <v>5</v>
          </cell>
          <cell r="E158" t="str">
            <v>SEAUX FER BLANC 7 L</v>
          </cell>
          <cell r="M158" t="str">
            <v>Faire fondre la quantité nécessaire et suffisante au bain ma</v>
          </cell>
        </row>
        <row r="159">
          <cell r="B159">
            <v>123809</v>
          </cell>
          <cell r="C159" t="str">
            <v>Galbanum rde</v>
          </cell>
          <cell r="D159">
            <v>5</v>
          </cell>
          <cell r="E159" t="str">
            <v>SEAUX FER BLANC 7 L</v>
          </cell>
          <cell r="M159" t="str">
            <v>Faire fondre la quantité nécessaire et suffisante au bain marie</v>
          </cell>
        </row>
        <row r="160">
          <cell r="B160">
            <v>123940</v>
          </cell>
          <cell r="C160" t="str">
            <v>Benjoin sumatra rde super</v>
          </cell>
          <cell r="D160">
            <v>10</v>
          </cell>
          <cell r="E160" t="str">
            <v>SEAU FER BLANC 15l</v>
          </cell>
          <cell r="M160" t="str">
            <v>Agiter l'emballage avant de prélever</v>
          </cell>
        </row>
        <row r="161">
          <cell r="B161">
            <v>125738</v>
          </cell>
          <cell r="C161" t="str">
            <v>Valeriane europe ess sup.</v>
          </cell>
          <cell r="D161">
            <v>0.5</v>
          </cell>
          <cell r="E161" t="str">
            <v>ESTAGNON 0,500kg</v>
          </cell>
          <cell r="F161">
            <v>1</v>
          </cell>
          <cell r="G161" t="str">
            <v>ESTAGNON 1kg</v>
          </cell>
          <cell r="H161">
            <v>5</v>
          </cell>
          <cell r="I161" t="str">
            <v>ESTAGNON 5kg</v>
          </cell>
          <cell r="M161" t="str">
            <v>Faire chauffer au bain marie jusqu'à qu'il soit liquide</v>
          </cell>
        </row>
        <row r="162">
          <cell r="B162">
            <v>126042</v>
          </cell>
          <cell r="C162" t="str">
            <v>Rose centifolia pays abs</v>
          </cell>
          <cell r="D162">
            <v>1</v>
          </cell>
          <cell r="E162" t="str">
            <v>ESTAGNON 1kg</v>
          </cell>
          <cell r="M162" t="str">
            <v>Casser en morceau en tapant sur le seau à l'aide d'un marteau pour prélever</v>
          </cell>
        </row>
        <row r="163">
          <cell r="B163">
            <v>126750</v>
          </cell>
          <cell r="C163" t="str">
            <v>Lavandin abs NE LA 6178 CQ</v>
          </cell>
          <cell r="D163">
            <v>5</v>
          </cell>
          <cell r="E163" t="str">
            <v>ESTAGNON 5kg</v>
          </cell>
          <cell r="F163">
            <v>10</v>
          </cell>
          <cell r="G163" t="str">
            <v>ESTAGNON 10 kg</v>
          </cell>
          <cell r="M163" t="str">
            <v>Utiliser à froid</v>
          </cell>
        </row>
        <row r="164">
          <cell r="B164">
            <v>128123</v>
          </cell>
          <cell r="C164" t="str">
            <v xml:space="preserve">Cire abeilles superabs GN </v>
          </cell>
          <cell r="D164">
            <v>5</v>
          </cell>
          <cell r="E164" t="str">
            <v>ESTAGNON 5kg</v>
          </cell>
          <cell r="F164">
            <v>10</v>
          </cell>
          <cell r="G164" t="str">
            <v>ESTAGNON 10 kg</v>
          </cell>
          <cell r="M164" t="str">
            <v>ras</v>
          </cell>
        </row>
        <row r="165">
          <cell r="B165">
            <v>128827</v>
          </cell>
          <cell r="C165" t="str">
            <v>Genet Italie abs super</v>
          </cell>
          <cell r="D165">
            <v>0.1</v>
          </cell>
          <cell r="E165" t="str">
            <v>ESTAGNON 0,100 KG</v>
          </cell>
          <cell r="F165">
            <v>0.5</v>
          </cell>
          <cell r="G165" t="str">
            <v>ESTAGNON 0,500kg</v>
          </cell>
          <cell r="H165">
            <v>1</v>
          </cell>
          <cell r="I165" t="str">
            <v>ESTAGNON 1kg</v>
          </cell>
          <cell r="M165" t="str">
            <v>A froid, agiter l'emballage avant prélèvement</v>
          </cell>
        </row>
        <row r="166">
          <cell r="B166">
            <v>129775</v>
          </cell>
          <cell r="C166" t="str">
            <v>Jasmin sambac abs</v>
          </cell>
          <cell r="M166" t="str">
            <v>Bien agiter l'emballage avant de prélever</v>
          </cell>
        </row>
        <row r="167">
          <cell r="B167">
            <v>129925</v>
          </cell>
          <cell r="C167" t="str">
            <v>Cire abeilles abs</v>
          </cell>
          <cell r="D167">
            <v>0.5</v>
          </cell>
          <cell r="E167" t="str">
            <v>ESTAGNON 0,500kg</v>
          </cell>
          <cell r="F167">
            <v>1</v>
          </cell>
          <cell r="G167" t="str">
            <v>ESTAGNON 1kg</v>
          </cell>
          <cell r="H167">
            <v>5</v>
          </cell>
          <cell r="I167" t="str">
            <v>ESTAGNON 5kg</v>
          </cell>
          <cell r="J167">
            <v>10</v>
          </cell>
          <cell r="K167" t="str">
            <v>ESTAGNON 10 kg</v>
          </cell>
          <cell r="M167" t="str">
            <v>Utiliser à froid</v>
          </cell>
        </row>
        <row r="168">
          <cell r="B168">
            <v>130185</v>
          </cell>
          <cell r="C168" t="str">
            <v>Fenugrec abs</v>
          </cell>
          <cell r="D168">
            <v>1</v>
          </cell>
          <cell r="E168" t="str">
            <v>ESTAGNON 1kg</v>
          </cell>
          <cell r="F168">
            <v>5</v>
          </cell>
          <cell r="G168" t="str">
            <v>ESTAGNON 5kg</v>
          </cell>
          <cell r="H168">
            <v>10</v>
          </cell>
          <cell r="I168" t="str">
            <v>SEAU FER BLANC 15l</v>
          </cell>
          <cell r="M168" t="str">
            <v>Faire fondre entièrement au bain marie puis homogénéiser</v>
          </cell>
        </row>
        <row r="169">
          <cell r="B169">
            <v>130195</v>
          </cell>
          <cell r="C169" t="str">
            <v>Hyraceum abs/60% DPG</v>
          </cell>
          <cell r="D169">
            <v>1</v>
          </cell>
          <cell r="E169" t="str">
            <v>ESTAGNON 1kg</v>
          </cell>
          <cell r="M169" t="str">
            <v>Faire chauffer au bain marie jusqu'à qu'elle soit liquide</v>
          </cell>
        </row>
        <row r="170">
          <cell r="B170">
            <v>130198</v>
          </cell>
          <cell r="C170" t="str">
            <v>Sesame CD abs</v>
          </cell>
          <cell r="D170">
            <v>0.25</v>
          </cell>
          <cell r="E170" t="str">
            <v>ESTAGNON 0,250 KG</v>
          </cell>
          <cell r="F170">
            <v>0.5</v>
          </cell>
          <cell r="G170" t="str">
            <v>ESTAGNON 0,500kg</v>
          </cell>
          <cell r="H170">
            <v>1</v>
          </cell>
          <cell r="I170" t="str">
            <v>ESTAGNON 1kg</v>
          </cell>
          <cell r="M170" t="str">
            <v>ras</v>
          </cell>
        </row>
        <row r="171">
          <cell r="B171">
            <v>130597</v>
          </cell>
          <cell r="C171" t="str">
            <v>Poivre blanc SFE</v>
          </cell>
          <cell r="D171">
            <v>0.1</v>
          </cell>
          <cell r="E171" t="str">
            <v>ESTAGNON 0,100 KG</v>
          </cell>
          <cell r="F171">
            <v>0.5</v>
          </cell>
          <cell r="G171" t="str">
            <v>ESTAGNON 0,500kg</v>
          </cell>
          <cell r="H171">
            <v>1</v>
          </cell>
          <cell r="I171" t="str">
            <v>ESTAGNON 1kg</v>
          </cell>
          <cell r="M171" t="str">
            <v>A froid, agiter l'emballage avant utilisation</v>
          </cell>
        </row>
        <row r="172">
          <cell r="B172">
            <v>130599</v>
          </cell>
          <cell r="C172" t="str">
            <v>Camomille sauvage abs</v>
          </cell>
          <cell r="D172">
            <v>0.5</v>
          </cell>
          <cell r="E172" t="str">
            <v>ESTAGNON 0,500kg</v>
          </cell>
          <cell r="F172">
            <v>1</v>
          </cell>
          <cell r="G172" t="str">
            <v>ESTAGNON 1kg</v>
          </cell>
          <cell r="H172">
            <v>10</v>
          </cell>
          <cell r="I172" t="str">
            <v>ESTAGNON 10 kg</v>
          </cell>
          <cell r="M172" t="str">
            <v>Faire chauffer au bain marie jusqu'à que le produit soit bien fluide</v>
          </cell>
        </row>
        <row r="173">
          <cell r="B173">
            <v>130837</v>
          </cell>
          <cell r="C173" t="str">
            <v>Galbanum rde savon</v>
          </cell>
          <cell r="D173">
            <v>5</v>
          </cell>
          <cell r="E173" t="str">
            <v>ESTAGNON 5kg</v>
          </cell>
          <cell r="F173">
            <v>10</v>
          </cell>
          <cell r="G173" t="str">
            <v>ESTAGNON 10 kg</v>
          </cell>
          <cell r="M173" t="str">
            <v>Tiédir au bain marie jusqu'à qu'il soit bien fluide avant utilisation</v>
          </cell>
        </row>
        <row r="174">
          <cell r="B174">
            <v>131214</v>
          </cell>
          <cell r="C174" t="str">
            <v>Galbanum rde without APE</v>
          </cell>
          <cell r="D174">
            <v>5</v>
          </cell>
          <cell r="E174" t="str">
            <v>JERRYCAN PLASTIQUE 6,5l</v>
          </cell>
          <cell r="F174">
            <v>10</v>
          </cell>
          <cell r="G174" t="str">
            <v>JERRYCAN PLASTIQUE 12,4 l</v>
          </cell>
          <cell r="H174">
            <v>25</v>
          </cell>
          <cell r="I174" t="str">
            <v>JERRYCAN PLASTIQUE 30 l</v>
          </cell>
          <cell r="M174" t="str">
            <v>ras</v>
          </cell>
        </row>
        <row r="175">
          <cell r="B175">
            <v>131625</v>
          </cell>
          <cell r="C175" t="str">
            <v>Cire abeilles abs Celle super 2000</v>
          </cell>
          <cell r="D175">
            <v>1</v>
          </cell>
          <cell r="E175" t="str">
            <v>ESTAGNON 1kg</v>
          </cell>
          <cell r="F175">
            <v>5</v>
          </cell>
          <cell r="G175" t="str">
            <v>ESTAGNON 5kg</v>
          </cell>
          <cell r="M175" t="str">
            <v>A filtrer si trouble</v>
          </cell>
        </row>
        <row r="176">
          <cell r="B176">
            <v>132583</v>
          </cell>
          <cell r="C176" t="str">
            <v>Elemi rde B.B. Fir</v>
          </cell>
          <cell r="D176">
            <v>10</v>
          </cell>
          <cell r="E176" t="str">
            <v>SEAU FER BLANC 15l</v>
          </cell>
          <cell r="M176" t="str">
            <v>A filtrer si trouble</v>
          </cell>
        </row>
        <row r="177">
          <cell r="B177">
            <v>132642</v>
          </cell>
          <cell r="C177" t="str">
            <v>Eaux de brouts abs LA1972-CQ</v>
          </cell>
          <cell r="D177">
            <v>0.1</v>
          </cell>
          <cell r="E177" t="str">
            <v>ESTAGNON 0,100 KG</v>
          </cell>
          <cell r="F177">
            <v>0.5</v>
          </cell>
          <cell r="G177" t="str">
            <v>ESTAGNON 0,500kg</v>
          </cell>
          <cell r="H177">
            <v>1</v>
          </cell>
          <cell r="I177" t="str">
            <v>ESTAGNON 1kg</v>
          </cell>
          <cell r="M177" t="str">
            <v>Faire fondre entièrement sans agiter avant de prélever</v>
          </cell>
        </row>
        <row r="178">
          <cell r="B178">
            <v>134327</v>
          </cell>
          <cell r="C178" t="str">
            <v>Benjoin siam rde 50% alc benzylique Fir</v>
          </cell>
          <cell r="D178">
            <v>50</v>
          </cell>
          <cell r="E178" t="str">
            <v>FUT METALLIQUE de 60 l</v>
          </cell>
          <cell r="M178" t="str">
            <v>Faire fondre au bain marie la quantité nécessaire</v>
          </cell>
        </row>
        <row r="179">
          <cell r="B179">
            <v>134407</v>
          </cell>
          <cell r="C179" t="str">
            <v>Menthe poivrée pays SFE abs</v>
          </cell>
          <cell r="D179">
            <v>0.5</v>
          </cell>
          <cell r="E179" t="str">
            <v>ESTAGNON 0,500kg</v>
          </cell>
          <cell r="F179">
            <v>1</v>
          </cell>
          <cell r="G179" t="str">
            <v>ESTAGNON 1kg</v>
          </cell>
          <cell r="M179" t="str">
            <v>Pour estagnon: Faire fondre entièrement au bain marie jusqu'à qu'elle soit liquide et homogène Pour boite alu: Prélever la quantité voulue à l'aide d'une spatule</v>
          </cell>
        </row>
        <row r="180">
          <cell r="B180">
            <v>134851</v>
          </cell>
          <cell r="C180" t="str">
            <v>Cire abeilles abs S/CTE breche SFE DEC</v>
          </cell>
          <cell r="D180">
            <v>0.5</v>
          </cell>
          <cell r="E180" t="str">
            <v>ESTAGNON 0,500kg</v>
          </cell>
          <cell r="M180" t="str">
            <v xml:space="preserve">Faire fondre au bain marie la quantité nécessaire et suffisante </v>
          </cell>
        </row>
        <row r="181">
          <cell r="B181">
            <v>134924</v>
          </cell>
          <cell r="C181" t="str">
            <v>Mousse abs maroc BR 50% DEP</v>
          </cell>
          <cell r="D181">
            <v>1</v>
          </cell>
          <cell r="E181" t="str">
            <v>ESTAGNON 1kg</v>
          </cell>
          <cell r="F181">
            <v>5</v>
          </cell>
          <cell r="G181" t="str">
            <v>JERRYCAN PLASTIQUE 6,5l</v>
          </cell>
          <cell r="H181">
            <v>10</v>
          </cell>
          <cell r="I181" t="str">
            <v>JERRYCAN PLASTIQUE 12,4 l</v>
          </cell>
          <cell r="J181">
            <v>25</v>
          </cell>
          <cell r="K181" t="str">
            <v>JERRYCAN PLASTIQUE 30 l</v>
          </cell>
          <cell r="M181" t="str">
            <v>Prélever directement à froid</v>
          </cell>
        </row>
        <row r="182">
          <cell r="B182">
            <v>135018</v>
          </cell>
          <cell r="C182" t="str">
            <v>Baies roses brésil SFE</v>
          </cell>
          <cell r="D182">
            <v>5</v>
          </cell>
          <cell r="E182" t="str">
            <v>ESTAGNON 5kg</v>
          </cell>
          <cell r="F182">
            <v>10</v>
          </cell>
          <cell r="G182" t="str">
            <v>ESTAGNON 10 kg</v>
          </cell>
          <cell r="M182" t="str">
            <v>ras</v>
          </cell>
        </row>
        <row r="183">
          <cell r="B183">
            <v>135195</v>
          </cell>
          <cell r="C183" t="str">
            <v>Encens H.E DM</v>
          </cell>
          <cell r="D183">
            <v>1</v>
          </cell>
          <cell r="E183" t="str">
            <v>ESTAGNON 1kg</v>
          </cell>
          <cell r="M183" t="str">
            <v>Faire fondre entièrement au bain marie puis homogénéiser à l'aide d'une tige</v>
          </cell>
        </row>
        <row r="184">
          <cell r="B184">
            <v>135505</v>
          </cell>
          <cell r="C184" t="str">
            <v>Fenugrec arome wonf LA 6555</v>
          </cell>
          <cell r="D184">
            <v>0.5</v>
          </cell>
          <cell r="E184" t="str">
            <v>ESTAGNON 0,500kg</v>
          </cell>
          <cell r="F184">
            <v>1</v>
          </cell>
          <cell r="G184" t="str">
            <v>ESTAGNON 1kg</v>
          </cell>
          <cell r="H184">
            <v>5</v>
          </cell>
          <cell r="I184" t="str">
            <v>ESTAGNON 5kg</v>
          </cell>
          <cell r="M184" t="str">
            <v>Utiliser à froid Faire chauffer l'estagnon pour récupérer le fond</v>
          </cell>
        </row>
        <row r="185">
          <cell r="B185">
            <v>135567</v>
          </cell>
          <cell r="C185" t="str">
            <v>Labdanum SFE abs</v>
          </cell>
          <cell r="D185">
            <v>0.5</v>
          </cell>
          <cell r="E185" t="str">
            <v>ESTAGNON 0,500kg</v>
          </cell>
          <cell r="M185" t="str">
            <v>Chauffer légèrement au bain marie jusqu'à qu'il soit bien fluide puis homogénéiser à l'aide d'une tige avant de prélever</v>
          </cell>
        </row>
        <row r="186">
          <cell r="B186">
            <v>136334</v>
          </cell>
          <cell r="C186" t="str">
            <v>Muscade malaisie ess</v>
          </cell>
          <cell r="M186" t="str">
            <v>ras</v>
          </cell>
        </row>
        <row r="187">
          <cell r="B187">
            <v>136437</v>
          </cell>
          <cell r="C187" t="str">
            <v>Baies roses réunion SFE</v>
          </cell>
          <cell r="D187">
            <v>1</v>
          </cell>
          <cell r="E187" t="str">
            <v>ESTAGNON 1kg</v>
          </cell>
          <cell r="F187">
            <v>5</v>
          </cell>
          <cell r="G187" t="str">
            <v>ESTAGNON 5kg</v>
          </cell>
          <cell r="H187">
            <v>10</v>
          </cell>
          <cell r="I187" t="str">
            <v>ESTAGNON 10 kg</v>
          </cell>
          <cell r="J187">
            <v>25</v>
          </cell>
          <cell r="K187" t="str">
            <v>ESTAGNON 30 kg</v>
          </cell>
          <cell r="M187" t="str">
            <v>Faire fondre entièrement au bain marie puis homogénéiser</v>
          </cell>
        </row>
        <row r="188">
          <cell r="B188">
            <v>136486</v>
          </cell>
          <cell r="C188" t="str">
            <v>Baies roses extrait cd cq</v>
          </cell>
          <cell r="D188">
            <v>1</v>
          </cell>
          <cell r="E188" t="str">
            <v>ESTAGNON 1kg</v>
          </cell>
          <cell r="F188">
            <v>5</v>
          </cell>
          <cell r="G188" t="str">
            <v>ESTAGNON 5kg</v>
          </cell>
          <cell r="H188">
            <v>10</v>
          </cell>
          <cell r="I188" t="str">
            <v>ESTAGNON 10 kg</v>
          </cell>
          <cell r="J188">
            <v>25</v>
          </cell>
          <cell r="K188" t="str">
            <v>ESTAGNON 30 kg</v>
          </cell>
          <cell r="M188" t="str">
            <v>Homogénéiser à l'aide d'une tige avant utilisation</v>
          </cell>
        </row>
        <row r="189">
          <cell r="B189">
            <v>136701</v>
          </cell>
          <cell r="C189" t="str">
            <v>Iris rde abs</v>
          </cell>
          <cell r="D189">
            <v>1</v>
          </cell>
          <cell r="E189" t="str">
            <v>ESTAGNON 1kg</v>
          </cell>
          <cell r="F189">
            <v>5</v>
          </cell>
          <cell r="G189" t="str">
            <v>SEAUX FER BLANC 7 L</v>
          </cell>
          <cell r="M189" t="str">
            <v>Agiter à l'aide d'un batteur jusqu'à qu'elle soit bien homogène avant de préleve</v>
          </cell>
        </row>
        <row r="190">
          <cell r="B190">
            <v>137334</v>
          </cell>
          <cell r="C190" t="str">
            <v>Cire abeille abs sel sup</v>
          </cell>
          <cell r="D190">
            <v>1</v>
          </cell>
          <cell r="E190" t="str">
            <v>ESTAGNON 1kg</v>
          </cell>
          <cell r="F190">
            <v>5</v>
          </cell>
          <cell r="G190" t="str">
            <v>ESTAGNON 5kg</v>
          </cell>
          <cell r="H190">
            <v>10</v>
          </cell>
          <cell r="I190" t="str">
            <v>ESTAGNON 10 kg</v>
          </cell>
          <cell r="M190" t="str">
            <v>Utiliser à froid</v>
          </cell>
        </row>
        <row r="191">
          <cell r="B191">
            <v>137363</v>
          </cell>
          <cell r="C191" t="str">
            <v>Tubereuse SFE abs</v>
          </cell>
          <cell r="D191">
            <v>0.5</v>
          </cell>
          <cell r="E191" t="str">
            <v>ESTAGNON 0,500kg</v>
          </cell>
          <cell r="F191">
            <v>1</v>
          </cell>
          <cell r="G191" t="str">
            <v>ESTAGNON 1kg</v>
          </cell>
          <cell r="M191" t="str">
            <v>Utiliser à froid</v>
          </cell>
        </row>
        <row r="192">
          <cell r="B192">
            <v>137557</v>
          </cell>
          <cell r="C192" t="str">
            <v>Benjoin siam rde bio</v>
          </cell>
          <cell r="D192">
            <v>10</v>
          </cell>
          <cell r="E192" t="str">
            <v>SEAU FER BLANC 15l - OT Col.Saut.</v>
          </cell>
          <cell r="F192">
            <v>25</v>
          </cell>
          <cell r="G192" t="str">
            <v>SEAU FER BLANC 25 l</v>
          </cell>
          <cell r="M192" t="str">
            <v>Tiédir pour qu'il soit bien fluide</v>
          </cell>
        </row>
        <row r="193">
          <cell r="B193">
            <v>137604</v>
          </cell>
          <cell r="C193" t="str">
            <v>Benjoin siam rde abs-CQ</v>
          </cell>
          <cell r="D193">
            <v>5</v>
          </cell>
          <cell r="E193" t="str">
            <v>SEAUX FER BLANC 7 L</v>
          </cell>
          <cell r="F193">
            <v>10</v>
          </cell>
          <cell r="G193" t="str">
            <v>SEAU FER BLANC 15l</v>
          </cell>
          <cell r="M193" t="str">
            <v>Prélever directement à froid</v>
          </cell>
        </row>
        <row r="194">
          <cell r="B194">
            <v>137629</v>
          </cell>
          <cell r="C194" t="str">
            <v>Cacao abs côte d'ivoire / 90% MCT</v>
          </cell>
          <cell r="D194">
            <v>1</v>
          </cell>
          <cell r="E194" t="str">
            <v>ESTAGNON 1kg</v>
          </cell>
          <cell r="M194" t="str">
            <v>Homogénéiser à température ambiante avant prélèveme</v>
          </cell>
        </row>
        <row r="195">
          <cell r="B195">
            <v>137894</v>
          </cell>
          <cell r="C195" t="str">
            <v>Tiaré abs</v>
          </cell>
          <cell r="D195">
            <v>0.05</v>
          </cell>
          <cell r="E195" t="str">
            <v>ESTAGNON 0,100 KG</v>
          </cell>
          <cell r="F195">
            <v>0.1</v>
          </cell>
          <cell r="G195" t="str">
            <v>ESTAGNON 0,100 KG</v>
          </cell>
          <cell r="M195" t="str">
            <v>Faire chauffer légèrement au bain marie pour qu'il devienne plus fluide</v>
          </cell>
        </row>
        <row r="196">
          <cell r="B196">
            <v>140859</v>
          </cell>
          <cell r="C196" t="str">
            <v>Vanille bourbon SFE abs</v>
          </cell>
          <cell r="D196">
            <v>0.1</v>
          </cell>
          <cell r="E196" t="str">
            <v>ESTAGNON 0,100 KG</v>
          </cell>
          <cell r="F196">
            <v>0.5</v>
          </cell>
          <cell r="G196" t="str">
            <v>CRUCHON 500 ml BLANC</v>
          </cell>
          <cell r="H196">
            <v>1</v>
          </cell>
          <cell r="I196" t="str">
            <v>SEAU PLASTIQUE 2 L</v>
          </cell>
          <cell r="M196" t="str">
            <v>Faire fondre entièrement au bain marie sans agiter avant utilisation</v>
          </cell>
        </row>
        <row r="197">
          <cell r="B197">
            <v>141053</v>
          </cell>
          <cell r="C197" t="str">
            <v>Thym maroc abs LA6802</v>
          </cell>
          <cell r="D197">
            <v>0.1</v>
          </cell>
          <cell r="E197" t="str">
            <v>ESTAGNON 0,100 KG</v>
          </cell>
          <cell r="F197">
            <v>0.5</v>
          </cell>
          <cell r="G197" t="str">
            <v>ESTAGNON 0,500kg</v>
          </cell>
          <cell r="H197">
            <v>1</v>
          </cell>
          <cell r="I197" t="str">
            <v>ESTAGNON 1kg</v>
          </cell>
          <cell r="M197" t="str">
            <v>Faire chauffer au bain marie jusqu'à que la quantité nécessaire et suffisante soit fondue</v>
          </cell>
        </row>
        <row r="198">
          <cell r="B198">
            <v>141055</v>
          </cell>
          <cell r="C198" t="str">
            <v>Jasmin maroc abs super</v>
          </cell>
          <cell r="D198">
            <v>0.1</v>
          </cell>
          <cell r="E198" t="str">
            <v>ESTAGNON 0,100 KG</v>
          </cell>
          <cell r="F198">
            <v>0.5</v>
          </cell>
          <cell r="G198" t="str">
            <v>ESTAGNON 0,500kg</v>
          </cell>
          <cell r="H198">
            <v>1</v>
          </cell>
          <cell r="I198" t="str">
            <v>ESTAGNON 1kg</v>
          </cell>
          <cell r="M198" t="str">
            <v>Faire fondre entièrement au bain marie et homogénéiser jusqu'à qu'elle soit liquide et homogène</v>
          </cell>
        </row>
        <row r="199">
          <cell r="B199">
            <v>141263</v>
          </cell>
          <cell r="C199" t="str">
            <v>MYRRHE RDE SANS SOLVANT SUPER FIR</v>
          </cell>
          <cell r="D199">
            <v>5</v>
          </cell>
          <cell r="E199" t="str">
            <v>ESTAGNON 5kg</v>
          </cell>
          <cell r="F199">
            <v>10</v>
          </cell>
          <cell r="G199" t="str">
            <v>ESTAGNON 10 kg</v>
          </cell>
          <cell r="M199" t="str">
            <v>Bien agiter à l'aide d'une tige avant utilisation</v>
          </cell>
        </row>
        <row r="200">
          <cell r="B200">
            <v>141269</v>
          </cell>
          <cell r="C200" t="str">
            <v>Sesame CD abs</v>
          </cell>
          <cell r="D200">
            <v>0.25</v>
          </cell>
          <cell r="E200" t="str">
            <v>ESTAGNON 0,250 KG</v>
          </cell>
          <cell r="F200">
            <v>0.5</v>
          </cell>
          <cell r="G200" t="str">
            <v>ESTAGNON 0,500kg</v>
          </cell>
          <cell r="H200">
            <v>1</v>
          </cell>
          <cell r="I200" t="str">
            <v>ESTAGNON 1kg</v>
          </cell>
          <cell r="M200" t="str">
            <v>Dans son emballage d'origine, casser en morceaux à l'aide d'un marteau</v>
          </cell>
        </row>
        <row r="201">
          <cell r="B201">
            <v>141278</v>
          </cell>
          <cell r="C201" t="str">
            <v>Vanille abs NSB 90% DPG LA 5852 FIR</v>
          </cell>
          <cell r="D201">
            <v>5</v>
          </cell>
          <cell r="E201" t="str">
            <v>ESTAGNON 5kg</v>
          </cell>
          <cell r="F201">
            <v>10</v>
          </cell>
          <cell r="G201" t="str">
            <v>ESTAGNON 10 kg</v>
          </cell>
          <cell r="M201" t="str">
            <v>ras</v>
          </cell>
        </row>
        <row r="202">
          <cell r="B202">
            <v>141587</v>
          </cell>
          <cell r="C202" t="str">
            <v>DL alpha tocopherol</v>
          </cell>
          <cell r="D202">
            <v>1</v>
          </cell>
          <cell r="E202" t="str">
            <v>ESTAGNON 1kg</v>
          </cell>
          <cell r="F202">
            <v>2</v>
          </cell>
          <cell r="G202" t="str">
            <v>ESTAGNON 2 KG</v>
          </cell>
          <cell r="H202">
            <v>5</v>
          </cell>
          <cell r="I202" t="str">
            <v>ESTAGNON 5kg</v>
          </cell>
          <cell r="M202" t="str">
            <v>Faire à peine tiédir au bain marie puis agiter l'estagnon avant utilisation</v>
          </cell>
        </row>
        <row r="203">
          <cell r="B203">
            <v>141619</v>
          </cell>
          <cell r="C203" t="str">
            <v>Tonka feves resinoide bio</v>
          </cell>
          <cell r="D203">
            <v>10</v>
          </cell>
          <cell r="E203" t="str">
            <v>BARIL BLANC G.O.</v>
          </cell>
          <cell r="F203">
            <v>20</v>
          </cell>
          <cell r="G203" t="str">
            <v>TAMBOURS de 30 l - OT ONU</v>
          </cell>
          <cell r="M203" t="str">
            <v>Faire fondre entièrement au bain marie avant de prélever</v>
          </cell>
        </row>
        <row r="204">
          <cell r="B204">
            <v>141727</v>
          </cell>
          <cell r="C204" t="str">
            <v>Immortelle abs dec / 80% TEC</v>
          </cell>
          <cell r="D204">
            <v>1</v>
          </cell>
          <cell r="E204" t="str">
            <v>ESTAGNON 1kg</v>
          </cell>
          <cell r="F204">
            <v>5</v>
          </cell>
          <cell r="G204" t="str">
            <v>ESTAGNON ALU - TYPE 4 - 6,250 L</v>
          </cell>
          <cell r="H204">
            <v>10</v>
          </cell>
          <cell r="I204" t="str">
            <v>ESTAGNON 10 kg</v>
          </cell>
          <cell r="M204" t="str">
            <v>ras</v>
          </cell>
        </row>
        <row r="205">
          <cell r="B205">
            <v>141894</v>
          </cell>
          <cell r="C205" t="str">
            <v>Iris cte nat 15% irone</v>
          </cell>
          <cell r="D205">
            <v>0.01</v>
          </cell>
          <cell r="E205" t="str">
            <v>BOITE ALU 0,100 KG</v>
          </cell>
          <cell r="F205">
            <v>0.05</v>
          </cell>
          <cell r="G205" t="str">
            <v>BOITE ALU 0,100 KG</v>
          </cell>
          <cell r="H205">
            <v>0.1</v>
          </cell>
          <cell r="I205" t="str">
            <v>BOITE ALU 0,100 KG</v>
          </cell>
          <cell r="J205">
            <v>0.5</v>
          </cell>
          <cell r="K205" t="str">
            <v>BOITE ALU 0,500 KG.</v>
          </cell>
          <cell r="M205" t="str">
            <v>Prélever  à l'aide d'une spatule</v>
          </cell>
        </row>
        <row r="206">
          <cell r="B206">
            <v>142516</v>
          </cell>
          <cell r="C206" t="str">
            <v>Iris cte nat 8% irone</v>
          </cell>
          <cell r="D206">
            <v>0.1</v>
          </cell>
          <cell r="E206" t="str">
            <v>BOITE ALU 0,100 KG</v>
          </cell>
          <cell r="F206">
            <v>0.25</v>
          </cell>
          <cell r="G206" t="str">
            <v>BOITE ALU 0,250 KG</v>
          </cell>
          <cell r="H206">
            <v>0.5</v>
          </cell>
          <cell r="I206" t="str">
            <v>BOITE ALU 0,500 KG.</v>
          </cell>
          <cell r="J206">
            <v>1</v>
          </cell>
          <cell r="K206" t="str">
            <v>BOITE ALU 1 kg</v>
          </cell>
          <cell r="M206" t="str">
            <v>Tiédir au bain marie puis agiter énergiquement l'emballage</v>
          </cell>
        </row>
        <row r="207">
          <cell r="B207">
            <v>142866</v>
          </cell>
          <cell r="C207" t="str">
            <v>Opoponax rde abs super (inde)</v>
          </cell>
          <cell r="D207">
            <v>10</v>
          </cell>
          <cell r="E207" t="str">
            <v>SEAU FER BLANC 15l</v>
          </cell>
          <cell r="F207">
            <v>20</v>
          </cell>
          <cell r="G207" t="str">
            <v>SEAU FER BLANC 30l</v>
          </cell>
          <cell r="M207" t="str">
            <v>Bien agiter à l'aide d'une tige jusqu'à que le produit soit bien homogène</v>
          </cell>
        </row>
        <row r="208">
          <cell r="B208">
            <v>142909</v>
          </cell>
          <cell r="C208" t="str">
            <v>Galabanum rde super (inde)</v>
          </cell>
          <cell r="D208">
            <v>5</v>
          </cell>
          <cell r="E208" t="str">
            <v>SEAUX FER BLANC 7 L</v>
          </cell>
          <cell r="F208">
            <v>10</v>
          </cell>
          <cell r="G208" t="str">
            <v>SEAU FER BLANC 15l</v>
          </cell>
          <cell r="H208">
            <v>20</v>
          </cell>
          <cell r="I208" t="str">
            <v>SEAU FER BLANC 30l</v>
          </cell>
          <cell r="M208" t="str">
            <v>Faire fondre entièrement au bain marie avant de prélever</v>
          </cell>
        </row>
        <row r="209">
          <cell r="B209">
            <v>142972</v>
          </cell>
          <cell r="C209" t="str">
            <v>Styrax honduras rde sesol (inde)</v>
          </cell>
          <cell r="D209">
            <v>0.5</v>
          </cell>
          <cell r="E209" t="str">
            <v>ESTAGNON 0,500kg</v>
          </cell>
          <cell r="F209">
            <v>1</v>
          </cell>
          <cell r="G209" t="str">
            <v>ESTAGNON 1kg</v>
          </cell>
          <cell r="H209">
            <v>5</v>
          </cell>
          <cell r="I209" t="str">
            <v>ESTAGNON 5kg</v>
          </cell>
          <cell r="J209">
            <v>10</v>
          </cell>
          <cell r="K209" t="str">
            <v>ESTAGNON 10 kg</v>
          </cell>
          <cell r="M209" t="str">
            <v>Prélever à la spatule</v>
          </cell>
        </row>
        <row r="210">
          <cell r="B210">
            <v>142974</v>
          </cell>
          <cell r="C210" t="str">
            <v>Benjoin rde sumatra</v>
          </cell>
          <cell r="D210">
            <v>1</v>
          </cell>
          <cell r="E210" t="str">
            <v>BOITE ALU 1 kg</v>
          </cell>
          <cell r="F210">
            <v>5</v>
          </cell>
          <cell r="G210" t="str">
            <v>SEAUX FER BLANC 7 L</v>
          </cell>
          <cell r="H210">
            <v>10</v>
          </cell>
          <cell r="I210" t="str">
            <v>SEAU FER BLANC 15l</v>
          </cell>
          <cell r="M210" t="str">
            <v>Prélever directement à froid</v>
          </cell>
        </row>
        <row r="211">
          <cell r="B211">
            <v>143424</v>
          </cell>
          <cell r="C211" t="str">
            <v>Rose abs</v>
          </cell>
          <cell r="M211" t="str">
            <v>Faire chauffer au bain marie jusqu'à qu'il soit bien fluide</v>
          </cell>
        </row>
        <row r="212">
          <cell r="B212">
            <v>143510</v>
          </cell>
          <cell r="C212" t="str">
            <v>Encens rde 20% TEC</v>
          </cell>
          <cell r="D212">
            <v>5</v>
          </cell>
          <cell r="E212" t="str">
            <v>SEAUX FER BLANC 7 L</v>
          </cell>
          <cell r="M212" t="str">
            <v>Agiter l'emballage avant utilisation</v>
          </cell>
        </row>
        <row r="213">
          <cell r="B213">
            <v>144476</v>
          </cell>
          <cell r="C213" t="str">
            <v>Cire abeille abs super</v>
          </cell>
          <cell r="D213">
            <v>0.5</v>
          </cell>
          <cell r="E213" t="str">
            <v>ESTAGNON 0,500kg</v>
          </cell>
          <cell r="F213">
            <v>1</v>
          </cell>
          <cell r="G213" t="str">
            <v>ESTAGNON 1kg</v>
          </cell>
          <cell r="H213">
            <v>5</v>
          </cell>
          <cell r="I213" t="str">
            <v>ESTAGNON 5kg</v>
          </cell>
          <cell r="M213" t="str">
            <v>ATTENTION: Produit fragile et cher Faire fondre entièrement au bain marie puis homogénéiser avant de prélever</v>
          </cell>
        </row>
        <row r="214">
          <cell r="B214">
            <v>145722</v>
          </cell>
          <cell r="C214" t="str">
            <v>Benjoin Siam SFE</v>
          </cell>
          <cell r="D214">
            <v>1</v>
          </cell>
          <cell r="E214" t="str">
            <v>SEAU PLASTIQUE 2 L (AVEC COUVERCLE)</v>
          </cell>
          <cell r="F214">
            <v>5</v>
          </cell>
          <cell r="G214" t="str">
            <v>SEAU PEHD 5L BLANC ONU</v>
          </cell>
          <cell r="M214" t="str">
            <v>ATTENTION: Produit fragile et cher Faire fondre entièrement au bain marie puis homogénéiser avant de prélever</v>
          </cell>
        </row>
        <row r="215">
          <cell r="B215">
            <v>145749</v>
          </cell>
          <cell r="C215" t="str">
            <v>Sauge sclarée abs</v>
          </cell>
          <cell r="D215">
            <v>5</v>
          </cell>
          <cell r="E215" t="str">
            <v>SEAUX FER BLANC 7 L</v>
          </cell>
          <cell r="F215">
            <v>10</v>
          </cell>
          <cell r="G215" t="str">
            <v>SEAU FER BLANC 15l</v>
          </cell>
          <cell r="M215" t="str">
            <v>Si dur: casser en morceau à l'aide d'un marteau pour prélever Si mou: Faire chauffer au bain marie pour le fluidifier</v>
          </cell>
        </row>
        <row r="216">
          <cell r="B216">
            <v>145825</v>
          </cell>
          <cell r="C216" t="str">
            <v>Sesame CD abs - CQ</v>
          </cell>
          <cell r="D216">
            <v>0.5</v>
          </cell>
          <cell r="E216" t="str">
            <v>ESTAGNON 0,500kg</v>
          </cell>
          <cell r="F216">
            <v>1</v>
          </cell>
          <cell r="G216" t="str">
            <v>ESTAGNON 1kg</v>
          </cell>
          <cell r="M216" t="str">
            <v>Faire fondre légèrement jusqu'à qu'il soit bien fluide</v>
          </cell>
        </row>
        <row r="217">
          <cell r="B217">
            <v>146245</v>
          </cell>
          <cell r="C217" t="str">
            <v>R&amp;D Fir abs rose centifolia</v>
          </cell>
          <cell r="M217" t="str">
            <v>Faire fondre entièrement au bain marie tout en remuant bien le fond manuellement avant de préleve</v>
          </cell>
        </row>
        <row r="218">
          <cell r="B218">
            <v>146251</v>
          </cell>
          <cell r="C218" t="str">
            <v>Ylang ylang abs nat</v>
          </cell>
          <cell r="D218">
            <v>1</v>
          </cell>
          <cell r="E218" t="str">
            <v>ESTAGNON 1kg</v>
          </cell>
          <cell r="F218">
            <v>5</v>
          </cell>
          <cell r="G218" t="str">
            <v>ESTAGNON 5kg</v>
          </cell>
          <cell r="H218">
            <v>10</v>
          </cell>
          <cell r="I218" t="str">
            <v>ESTAGNON 10 kg</v>
          </cell>
          <cell r="M218" t="str">
            <v>Casser en morceau en tapant sur la boite au marteau pour prélever</v>
          </cell>
        </row>
        <row r="219">
          <cell r="B219">
            <v>146283</v>
          </cell>
          <cell r="C219" t="str">
            <v>Menthe poivrée pologne abs</v>
          </cell>
          <cell r="D219">
            <v>1</v>
          </cell>
          <cell r="E219" t="str">
            <v>ESTAGNON 1kg</v>
          </cell>
          <cell r="F219">
            <v>5</v>
          </cell>
          <cell r="G219" t="str">
            <v>BARIL de 6 l - GO</v>
          </cell>
          <cell r="H219">
            <v>10</v>
          </cell>
          <cell r="I219" t="str">
            <v>BARIL de 15 l - GO</v>
          </cell>
          <cell r="M219" t="str">
            <v>Agiter energiquement l'emballage avant de prélever</v>
          </cell>
        </row>
        <row r="220">
          <cell r="B220">
            <v>146467</v>
          </cell>
          <cell r="C220" t="str">
            <v>Cacao extrait incolore / 95%MPG</v>
          </cell>
          <cell r="D220">
            <v>1</v>
          </cell>
          <cell r="E220" t="str">
            <v>ESTAGNON 1kg</v>
          </cell>
          <cell r="M220" t="str">
            <v>Fluidifier et homogénéiser au bain marie avant de prélever</v>
          </cell>
        </row>
        <row r="221">
          <cell r="B221">
            <v>146509</v>
          </cell>
          <cell r="C221" t="str">
            <v>Vanille naturelle</v>
          </cell>
          <cell r="D221">
            <v>0.5</v>
          </cell>
          <cell r="E221" t="str">
            <v>POT ROND 500 ml BLANC</v>
          </cell>
          <cell r="F221">
            <v>1</v>
          </cell>
          <cell r="G221" t="str">
            <v>SEAU PLASTIQUE 2 L</v>
          </cell>
          <cell r="M221" t="str">
            <v>Faire fondre au bain marie jusqu'à que la quantit voulue soit fondue</v>
          </cell>
        </row>
        <row r="222">
          <cell r="B222">
            <v>146518</v>
          </cell>
          <cell r="C222" t="str">
            <v>Menthe douce abs</v>
          </cell>
          <cell r="D222">
            <v>1</v>
          </cell>
          <cell r="E222" t="str">
            <v>ESTAGNON 1kg</v>
          </cell>
          <cell r="M222" t="str">
            <v>Prélever  à l'aide d'une spatule</v>
          </cell>
        </row>
        <row r="223">
          <cell r="B223">
            <v>146536</v>
          </cell>
          <cell r="C223" t="str">
            <v>Vanille 20X oleo abs</v>
          </cell>
          <cell r="D223">
            <v>1</v>
          </cell>
          <cell r="E223" t="str">
            <v>ESTAGNON 1kg</v>
          </cell>
          <cell r="F223">
            <v>2</v>
          </cell>
          <cell r="G223" t="str">
            <v>ESTAGNON 2 KG</v>
          </cell>
          <cell r="H223">
            <v>5</v>
          </cell>
          <cell r="I223" t="str">
            <v>ESTAGNON 5kg</v>
          </cell>
          <cell r="M223" t="str">
            <v>Faire fondre la quantité nécessaire</v>
          </cell>
        </row>
        <row r="224">
          <cell r="B224">
            <v>146590</v>
          </cell>
          <cell r="C224" t="str">
            <v>R&amp;D Eucalyptus abs Espagne</v>
          </cell>
          <cell r="M224" t="str">
            <v>Agiter l'emballage avant de prélever</v>
          </cell>
        </row>
        <row r="225">
          <cell r="B225">
            <v>146591</v>
          </cell>
          <cell r="C225" t="str">
            <v>R&amp;D Eucalyptus abs indes</v>
          </cell>
          <cell r="D225">
            <v>1</v>
          </cell>
          <cell r="E225" t="str">
            <v>BOITE ALU 1 kg</v>
          </cell>
          <cell r="M225" t="str">
            <v>ras</v>
          </cell>
        </row>
        <row r="226">
          <cell r="B226">
            <v>146711</v>
          </cell>
          <cell r="C226" t="str">
            <v>Oranger egypte infusion</v>
          </cell>
          <cell r="D226">
            <v>5</v>
          </cell>
          <cell r="E226" t="str">
            <v>ESTAGNON 5kg</v>
          </cell>
          <cell r="M226" t="str">
            <v>ras</v>
          </cell>
        </row>
        <row r="227">
          <cell r="B227">
            <v>146726</v>
          </cell>
          <cell r="C227" t="str">
            <v>R&amp;D Reglisse abs</v>
          </cell>
          <cell r="D227">
            <v>1</v>
          </cell>
          <cell r="E227" t="str">
            <v>ESTAGNON 1kg</v>
          </cell>
          <cell r="M227" t="str">
            <v>Homogénéiser manuellement à température ambiante</v>
          </cell>
        </row>
      </sheetData>
      <sheetData sheetId="2">
        <row r="3">
          <cell r="C3" t="str">
            <v>BOITE ALU 0,100 KG</v>
          </cell>
          <cell r="D3">
            <v>115274</v>
          </cell>
          <cell r="E3" t="str">
            <v>Boite Alu</v>
          </cell>
          <cell r="F3" t="str">
            <v>B</v>
          </cell>
        </row>
        <row r="4">
          <cell r="C4" t="str">
            <v>ESTAGNON 0,100 KG</v>
          </cell>
          <cell r="D4">
            <v>115264</v>
          </cell>
          <cell r="E4" t="str">
            <v>Estagnon Alu</v>
          </cell>
          <cell r="F4" t="str">
            <v>A</v>
          </cell>
        </row>
        <row r="5">
          <cell r="C5" t="str">
            <v>BOITE ALU 0,250 KG</v>
          </cell>
          <cell r="D5">
            <v>115275</v>
          </cell>
          <cell r="E5" t="str">
            <v>Boite Alu</v>
          </cell>
          <cell r="F5" t="str">
            <v>B</v>
          </cell>
        </row>
        <row r="6">
          <cell r="C6" t="str">
            <v>ESTAGNON 0,250 KG</v>
          </cell>
          <cell r="D6">
            <v>115265</v>
          </cell>
          <cell r="E6" t="str">
            <v>Estagnon Alu</v>
          </cell>
          <cell r="F6" t="str">
            <v>A</v>
          </cell>
        </row>
        <row r="7">
          <cell r="C7" t="str">
            <v>BOITE ALU 0,500 KG.</v>
          </cell>
          <cell r="D7">
            <v>115276</v>
          </cell>
          <cell r="E7" t="str">
            <v>Boite Alu</v>
          </cell>
          <cell r="F7" t="str">
            <v>B</v>
          </cell>
        </row>
        <row r="8">
          <cell r="C8" t="str">
            <v>CRUCHON 500 ml BLANC</v>
          </cell>
          <cell r="D8">
            <v>131225</v>
          </cell>
          <cell r="E8" t="str">
            <v>Cruchon Plastique</v>
          </cell>
          <cell r="F8" t="str">
            <v>E</v>
          </cell>
        </row>
        <row r="9">
          <cell r="C9" t="str">
            <v>ESTAGNON 0,500kg</v>
          </cell>
          <cell r="D9">
            <v>115266</v>
          </cell>
          <cell r="E9" t="str">
            <v>Estagnon Alu</v>
          </cell>
          <cell r="F9" t="str">
            <v>A</v>
          </cell>
        </row>
        <row r="10">
          <cell r="C10" t="str">
            <v>POT ROND 500 ml BLANC</v>
          </cell>
          <cell r="D10">
            <v>131224</v>
          </cell>
          <cell r="E10" t="str">
            <v>Pot Plastique</v>
          </cell>
          <cell r="F10" t="str">
            <v>F</v>
          </cell>
        </row>
        <row r="11">
          <cell r="C11" t="str">
            <v>BOITE ALU 1 kg</v>
          </cell>
          <cell r="D11">
            <v>115277</v>
          </cell>
          <cell r="E11" t="str">
            <v>Boite Alu</v>
          </cell>
          <cell r="F11" t="str">
            <v>B</v>
          </cell>
        </row>
        <row r="12">
          <cell r="C12" t="str">
            <v>SAFEPACK 1 L</v>
          </cell>
          <cell r="D12">
            <v>146825</v>
          </cell>
          <cell r="E12" t="str">
            <v>Safepack</v>
          </cell>
          <cell r="F12" t="str">
            <v>L</v>
          </cell>
        </row>
        <row r="13">
          <cell r="C13" t="str">
            <v>ESTAGNON 1kg</v>
          </cell>
          <cell r="D13">
            <v>115267</v>
          </cell>
          <cell r="E13" t="str">
            <v>Estagnon Alu</v>
          </cell>
          <cell r="F13" t="str">
            <v>A</v>
          </cell>
        </row>
        <row r="14">
          <cell r="C14" t="str">
            <v>BOITE ALU 2 KG</v>
          </cell>
          <cell r="D14">
            <v>115280</v>
          </cell>
          <cell r="E14" t="str">
            <v>Boite Alu</v>
          </cell>
          <cell r="F14" t="str">
            <v>B</v>
          </cell>
        </row>
        <row r="15">
          <cell r="C15" t="str">
            <v>ESTAGNON 2 KG</v>
          </cell>
          <cell r="D15">
            <v>115268</v>
          </cell>
          <cell r="E15" t="str">
            <v>Estagnon Alu</v>
          </cell>
          <cell r="F15" t="str">
            <v>A</v>
          </cell>
        </row>
        <row r="16">
          <cell r="C16" t="str">
            <v>JERRYCAN PLASTIQUE 2 L</v>
          </cell>
          <cell r="D16">
            <v>131447</v>
          </cell>
          <cell r="E16" t="str">
            <v>Jerrycan Plastique</v>
          </cell>
          <cell r="F16" t="str">
            <v>H</v>
          </cell>
        </row>
        <row r="17">
          <cell r="C17" t="str">
            <v>SEAU PLASTIQUE 2 L</v>
          </cell>
          <cell r="D17">
            <v>142585</v>
          </cell>
          <cell r="E17" t="str">
            <v>Seau Plastique</v>
          </cell>
          <cell r="F17" t="str">
            <v>G</v>
          </cell>
        </row>
        <row r="18">
          <cell r="C18" t="str">
            <v>ESTAGNON ALU 3 kg</v>
          </cell>
          <cell r="D18">
            <v>115269</v>
          </cell>
          <cell r="E18" t="str">
            <v>Estagnon Alu</v>
          </cell>
          <cell r="F18" t="str">
            <v>A</v>
          </cell>
        </row>
        <row r="19">
          <cell r="C19" t="str">
            <v>JERRYCAN PLASTIQUE 3 L</v>
          </cell>
          <cell r="D19">
            <v>131445</v>
          </cell>
          <cell r="E19" t="str">
            <v>Jerrycan Plastique</v>
          </cell>
          <cell r="F19" t="str">
            <v>H</v>
          </cell>
        </row>
        <row r="20">
          <cell r="C20" t="str">
            <v>BARIL BLANC G.O.</v>
          </cell>
          <cell r="D20">
            <v>115300</v>
          </cell>
          <cell r="E20" t="str">
            <v>Baril Plastique</v>
          </cell>
          <cell r="F20" t="str">
            <v>I</v>
          </cell>
        </row>
        <row r="21">
          <cell r="C21" t="str">
            <v>BOITE ALU 5 KG</v>
          </cell>
          <cell r="D21">
            <v>115278</v>
          </cell>
          <cell r="E21" t="str">
            <v>Boite Alu</v>
          </cell>
          <cell r="F21" t="str">
            <v>B</v>
          </cell>
        </row>
        <row r="22">
          <cell r="C22" t="str">
            <v>ESTAGNON ALU - TYPE 4 - 6,250 L</v>
          </cell>
          <cell r="D22">
            <v>130714</v>
          </cell>
          <cell r="E22" t="str">
            <v>Estagnon Alu</v>
          </cell>
          <cell r="F22" t="str">
            <v>A</v>
          </cell>
        </row>
        <row r="23">
          <cell r="C23" t="str">
            <v>ESTAGNON 5kg</v>
          </cell>
          <cell r="D23">
            <v>115270</v>
          </cell>
          <cell r="E23" t="str">
            <v>Estagnon Alu</v>
          </cell>
          <cell r="F23" t="str">
            <v>A</v>
          </cell>
        </row>
        <row r="24">
          <cell r="C24" t="str">
            <v>JERRYCAN PLASTIQUE 6,5l</v>
          </cell>
          <cell r="D24">
            <v>115308</v>
          </cell>
          <cell r="E24" t="str">
            <v>Jerrycan Plastique</v>
          </cell>
          <cell r="F24" t="str">
            <v>H</v>
          </cell>
        </row>
        <row r="25">
          <cell r="C25" t="str">
            <v>SEAU PEHD 5L BLANC ONU</v>
          </cell>
          <cell r="D25">
            <v>146650</v>
          </cell>
          <cell r="E25" t="str">
            <v>Seau Plastique</v>
          </cell>
          <cell r="F25" t="str">
            <v>G</v>
          </cell>
        </row>
        <row r="26">
          <cell r="C26" t="str">
            <v>SEAU BLANC 8 L +ANSE+COUVERCLE</v>
          </cell>
          <cell r="D26">
            <v>146824</v>
          </cell>
          <cell r="E26" t="str">
            <v>Seau Plastique</v>
          </cell>
          <cell r="F26" t="str">
            <v>G</v>
          </cell>
        </row>
        <row r="27">
          <cell r="C27" t="str">
            <v>SEAUX FER BLANC 7 L</v>
          </cell>
          <cell r="D27">
            <v>125658</v>
          </cell>
          <cell r="E27" t="str">
            <v>Seau fer Blanc</v>
          </cell>
          <cell r="F27" t="str">
            <v>C</v>
          </cell>
        </row>
        <row r="28">
          <cell r="C28" t="str">
            <v>BARIL BLANC G.O.</v>
          </cell>
          <cell r="D28">
            <v>115301</v>
          </cell>
          <cell r="E28" t="str">
            <v>Baril Plastique</v>
          </cell>
          <cell r="F28" t="str">
            <v>I</v>
          </cell>
        </row>
        <row r="29">
          <cell r="C29" t="str">
            <v>BOITE ALU 10 KG</v>
          </cell>
          <cell r="D29">
            <v>115279</v>
          </cell>
          <cell r="E29" t="str">
            <v>Boite Alu</v>
          </cell>
          <cell r="F29" t="str">
            <v>B</v>
          </cell>
        </row>
        <row r="30">
          <cell r="C30" t="str">
            <v>ESTAGNON 10 kg</v>
          </cell>
          <cell r="D30">
            <v>115271</v>
          </cell>
          <cell r="E30" t="str">
            <v>Estagnon Alu</v>
          </cell>
          <cell r="F30" t="str">
            <v>A</v>
          </cell>
        </row>
        <row r="31">
          <cell r="C31" t="str">
            <v>JERRYCAN PLASTIQUE 12,4 l</v>
          </cell>
          <cell r="D31">
            <v>115309</v>
          </cell>
          <cell r="E31" t="str">
            <v>Jerrycan Plastique</v>
          </cell>
          <cell r="F31" t="str">
            <v>H</v>
          </cell>
        </row>
        <row r="32">
          <cell r="C32" t="str">
            <v>JERRICAN BLEU 20 L</v>
          </cell>
          <cell r="D32">
            <v>146822</v>
          </cell>
          <cell r="E32" t="str">
            <v>Jerrycan Plastique</v>
          </cell>
          <cell r="F32" t="str">
            <v>H</v>
          </cell>
        </row>
        <row r="33">
          <cell r="C33" t="str">
            <v>SEAU PEHD 10L BLANC ONU</v>
          </cell>
          <cell r="D33">
            <v>146651</v>
          </cell>
          <cell r="E33" t="str">
            <v>Seau Plastique</v>
          </cell>
          <cell r="F33" t="str">
            <v>G</v>
          </cell>
        </row>
        <row r="34">
          <cell r="C34" t="str">
            <v>SEAU FER BLANC 15l</v>
          </cell>
          <cell r="D34">
            <v>115283</v>
          </cell>
          <cell r="E34" t="str">
            <v>Seau fer Blanc</v>
          </cell>
          <cell r="F34" t="str">
            <v>C</v>
          </cell>
        </row>
        <row r="35">
          <cell r="C35" t="str">
            <v>ESTAGNON 20kg</v>
          </cell>
          <cell r="D35">
            <v>125620</v>
          </cell>
          <cell r="E35" t="str">
            <v>Estagnon Alu</v>
          </cell>
          <cell r="F35" t="str">
            <v>A</v>
          </cell>
        </row>
        <row r="36">
          <cell r="C36" t="str">
            <v>FUT PLASTIQUE 30 L - OT bleu</v>
          </cell>
          <cell r="D36">
            <v>115306</v>
          </cell>
          <cell r="E36" t="str">
            <v>Fut Plastique</v>
          </cell>
          <cell r="F36" t="str">
            <v>J</v>
          </cell>
        </row>
        <row r="37">
          <cell r="C37" t="str">
            <v>SEAU FER BLANC 30l</v>
          </cell>
          <cell r="D37" t="str">
            <v>??????</v>
          </cell>
          <cell r="E37" t="str">
            <v>Seau fer Blanc</v>
          </cell>
          <cell r="F37" t="str">
            <v>C</v>
          </cell>
        </row>
        <row r="38">
          <cell r="C38" t="str">
            <v>ESTAGNON 30 kg</v>
          </cell>
          <cell r="D38">
            <v>125621</v>
          </cell>
          <cell r="E38" t="str">
            <v>Estagnon Alu</v>
          </cell>
          <cell r="F38" t="str">
            <v>A</v>
          </cell>
        </row>
        <row r="39">
          <cell r="C39" t="str">
            <v>FUT METALLIQUE de 30 l</v>
          </cell>
          <cell r="D39">
            <v>115289</v>
          </cell>
          <cell r="E39" t="str">
            <v>Fut Metalique</v>
          </cell>
          <cell r="F39" t="str">
            <v>D</v>
          </cell>
        </row>
        <row r="40">
          <cell r="C40" t="str">
            <v>JERRICAN BLEU 25 L</v>
          </cell>
          <cell r="D40">
            <v>146823</v>
          </cell>
          <cell r="E40" t="str">
            <v>Jerrycan Plastique</v>
          </cell>
          <cell r="F40" t="str">
            <v>H</v>
          </cell>
        </row>
        <row r="41">
          <cell r="C41" t="str">
            <v>JERRYCAN PLASTIQUE 30 l</v>
          </cell>
          <cell r="D41">
            <v>115290</v>
          </cell>
          <cell r="E41" t="str">
            <v>Jerrycan Plastique</v>
          </cell>
          <cell r="F41" t="str">
            <v>H</v>
          </cell>
        </row>
        <row r="42">
          <cell r="C42" t="str">
            <v>FUT PLASTIQUE 2BDES 60l</v>
          </cell>
          <cell r="E42" t="str">
            <v>Fut Plastique</v>
          </cell>
          <cell r="F42" t="str">
            <v>J</v>
          </cell>
        </row>
        <row r="43">
          <cell r="C43" t="str">
            <v>FUT METALLIQUE de 60 l</v>
          </cell>
          <cell r="D43">
            <v>115291</v>
          </cell>
          <cell r="E43" t="str">
            <v>Fut Metalique</v>
          </cell>
          <cell r="F43" t="str">
            <v>D</v>
          </cell>
        </row>
        <row r="44">
          <cell r="C44" t="str">
            <v>FÛT METALLIQUE 120 L</v>
          </cell>
          <cell r="D44">
            <v>125637</v>
          </cell>
          <cell r="E44" t="str">
            <v>Fut Metalique</v>
          </cell>
          <cell r="F44" t="str">
            <v>D</v>
          </cell>
        </row>
        <row r="45">
          <cell r="C45" t="str">
            <v>FUT PLASTIQUE 120L BLEU</v>
          </cell>
          <cell r="D45">
            <v>134619</v>
          </cell>
          <cell r="E45" t="str">
            <v>Fut Plastique</v>
          </cell>
          <cell r="F45" t="str">
            <v>J</v>
          </cell>
        </row>
        <row r="46">
          <cell r="C46" t="str">
            <v>FÛT METALLIQUE 235 L</v>
          </cell>
          <cell r="D46">
            <v>125639</v>
          </cell>
          <cell r="E46" t="str">
            <v>Fut Metalique</v>
          </cell>
          <cell r="F46" t="str">
            <v>D</v>
          </cell>
        </row>
        <row r="47">
          <cell r="C47" t="str">
            <v>FUT PLASTIQUE 220 L</v>
          </cell>
          <cell r="D47">
            <v>126767</v>
          </cell>
          <cell r="E47" t="str">
            <v>Fut Plastique</v>
          </cell>
          <cell r="F47" t="str">
            <v>J</v>
          </cell>
        </row>
        <row r="48">
          <cell r="D48">
            <v>146821</v>
          </cell>
          <cell r="E48" t="str">
            <v>Fut Plastique</v>
          </cell>
          <cell r="F48" t="str">
            <v>J</v>
          </cell>
        </row>
        <row r="49">
          <cell r="D49">
            <v>146820</v>
          </cell>
          <cell r="E49" t="str">
            <v>Containers</v>
          </cell>
          <cell r="F49" t="str">
            <v>K</v>
          </cell>
        </row>
        <row r="50">
          <cell r="D50">
            <v>146819</v>
          </cell>
          <cell r="E50" t="str">
            <v>Containers</v>
          </cell>
          <cell r="F50" t="str">
            <v>K</v>
          </cell>
        </row>
      </sheetData>
      <sheetData sheetId="3">
        <row r="5">
          <cell r="K5">
            <v>0.01</v>
          </cell>
          <cell r="L5" t="str">
            <v>A</v>
          </cell>
        </row>
        <row r="6">
          <cell r="K6">
            <v>0.05</v>
          </cell>
          <cell r="L6" t="str">
            <v>B</v>
          </cell>
        </row>
        <row r="7">
          <cell r="K7">
            <v>0.1</v>
          </cell>
          <cell r="L7" t="str">
            <v>C</v>
          </cell>
        </row>
        <row r="8">
          <cell r="K8">
            <v>0.25</v>
          </cell>
          <cell r="L8" t="str">
            <v>D</v>
          </cell>
        </row>
        <row r="9">
          <cell r="K9">
            <v>0.5</v>
          </cell>
          <cell r="L9" t="str">
            <v>E</v>
          </cell>
        </row>
        <row r="10">
          <cell r="K10">
            <v>1</v>
          </cell>
          <cell r="L10" t="str">
            <v>F</v>
          </cell>
        </row>
        <row r="11">
          <cell r="K11">
            <v>2</v>
          </cell>
          <cell r="L11" t="str">
            <v>G</v>
          </cell>
        </row>
        <row r="12">
          <cell r="K12">
            <v>5</v>
          </cell>
          <cell r="L12" t="str">
            <v>H</v>
          </cell>
        </row>
        <row r="13">
          <cell r="K13">
            <v>10</v>
          </cell>
          <cell r="L13" t="str">
            <v>I</v>
          </cell>
        </row>
        <row r="14">
          <cell r="K14">
            <v>20</v>
          </cell>
          <cell r="L14" t="str">
            <v>J</v>
          </cell>
        </row>
        <row r="15">
          <cell r="K15">
            <v>25</v>
          </cell>
          <cell r="L15" t="str">
            <v>K</v>
          </cell>
        </row>
        <row r="16">
          <cell r="K16">
            <v>30</v>
          </cell>
          <cell r="L16" t="str">
            <v>L</v>
          </cell>
        </row>
        <row r="17">
          <cell r="K17">
            <v>50</v>
          </cell>
          <cell r="L17" t="str">
            <v>M</v>
          </cell>
        </row>
        <row r="18">
          <cell r="K18">
            <v>100</v>
          </cell>
          <cell r="L18" t="str">
            <v>N</v>
          </cell>
        </row>
        <row r="19">
          <cell r="K19">
            <v>180</v>
          </cell>
          <cell r="L19" t="str">
            <v>O</v>
          </cell>
        </row>
        <row r="20">
          <cell r="K20">
            <v>200</v>
          </cell>
          <cell r="L20" t="str">
            <v>P</v>
          </cell>
        </row>
        <row r="21">
          <cell r="K21">
            <v>900</v>
          </cell>
          <cell r="L21" t="str">
            <v>Q</v>
          </cell>
        </row>
        <row r="22">
          <cell r="K22">
            <v>1000</v>
          </cell>
          <cell r="L22" t="str">
            <v>R</v>
          </cell>
        </row>
        <row r="23">
          <cell r="K23">
            <v>1200</v>
          </cell>
          <cell r="L23" t="str">
            <v>S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Sheet1"/>
    </sheetNames>
    <sheetDataSet>
      <sheetData sheetId="0"/>
      <sheetData sheetId="1">
        <row r="2">
          <cell r="C2">
            <v>0</v>
          </cell>
          <cell r="D2" t="str">
            <v>Aucun</v>
          </cell>
        </row>
        <row r="3">
          <cell r="C3">
            <v>0.1</v>
          </cell>
          <cell r="D3" t="str">
            <v>BOITE ALU 0,100 KG</v>
          </cell>
          <cell r="E3">
            <v>115274</v>
          </cell>
        </row>
        <row r="4">
          <cell r="C4">
            <v>0</v>
          </cell>
          <cell r="D4" t="str">
            <v>ESTAGNON 0,100 KG</v>
          </cell>
          <cell r="E4">
            <v>115264</v>
          </cell>
        </row>
        <row r="5">
          <cell r="C5">
            <v>0</v>
          </cell>
          <cell r="D5" t="str">
            <v>BOITE ALU 0,250 KG</v>
          </cell>
          <cell r="E5">
            <v>115275</v>
          </cell>
        </row>
        <row r="6">
          <cell r="C6">
            <v>0.25</v>
          </cell>
          <cell r="D6" t="str">
            <v>ESTAGNON 0,250 KG</v>
          </cell>
          <cell r="E6">
            <v>115265</v>
          </cell>
        </row>
        <row r="7">
          <cell r="D7" t="str">
            <v>BOITE ALU 0,500 KG.</v>
          </cell>
          <cell r="E7">
            <v>115276</v>
          </cell>
        </row>
        <row r="8">
          <cell r="D8" t="str">
            <v>CRUCHON 500 ml BLANC</v>
          </cell>
          <cell r="E8">
            <v>131225</v>
          </cell>
        </row>
        <row r="9">
          <cell r="C9">
            <v>0.5</v>
          </cell>
          <cell r="D9" t="str">
            <v>ESTAGNON 0,500kg</v>
          </cell>
          <cell r="E9">
            <v>115266</v>
          </cell>
        </row>
        <row r="10">
          <cell r="D10" t="str">
            <v>POT ROND 500 ml BLANC</v>
          </cell>
          <cell r="E10">
            <v>131224</v>
          </cell>
        </row>
        <row r="11">
          <cell r="D11" t="str">
            <v>BOITE ALU 1 kg</v>
          </cell>
          <cell r="E11">
            <v>115277</v>
          </cell>
        </row>
        <row r="12">
          <cell r="C12">
            <v>1</v>
          </cell>
          <cell r="D12" t="str">
            <v>ESTAGNON 1kg</v>
          </cell>
          <cell r="E12">
            <v>115267</v>
          </cell>
        </row>
        <row r="13">
          <cell r="D13" t="str">
            <v>BOITE ALU 2 KG</v>
          </cell>
          <cell r="E13">
            <v>115280</v>
          </cell>
        </row>
        <row r="14">
          <cell r="D14" t="str">
            <v>ESTAGNON 2 KG</v>
          </cell>
          <cell r="E14">
            <v>115268</v>
          </cell>
        </row>
        <row r="15">
          <cell r="D15" t="str">
            <v>JERRYCAN PLASTIQUE 2 L</v>
          </cell>
          <cell r="E15">
            <v>131447</v>
          </cell>
        </row>
        <row r="16">
          <cell r="D16" t="str">
            <v>SEAU PLASTIQUE 2 L</v>
          </cell>
          <cell r="E16">
            <v>142585</v>
          </cell>
        </row>
        <row r="17">
          <cell r="D17" t="str">
            <v>ESTAGNON ALU 3 kg</v>
          </cell>
          <cell r="E17">
            <v>115269</v>
          </cell>
        </row>
        <row r="18">
          <cell r="D18" t="str">
            <v>JERRYCAN PLASTIQUE 3 L</v>
          </cell>
          <cell r="E18">
            <v>131445</v>
          </cell>
        </row>
        <row r="19">
          <cell r="D19" t="str">
            <v>BARIL BLANC G.O.</v>
          </cell>
          <cell r="E19">
            <v>115300</v>
          </cell>
        </row>
        <row r="20">
          <cell r="D20" t="str">
            <v>BOITE ALU 5 KG</v>
          </cell>
          <cell r="E20">
            <v>115278</v>
          </cell>
        </row>
        <row r="21">
          <cell r="D21" t="str">
            <v>ESTAGNON ALU - TYPE 4 - 6,250 L</v>
          </cell>
          <cell r="E21">
            <v>130714</v>
          </cell>
        </row>
        <row r="22">
          <cell r="C22">
            <v>5</v>
          </cell>
          <cell r="D22" t="str">
            <v>ESTAGNON 5kg</v>
          </cell>
          <cell r="E22">
            <v>115270</v>
          </cell>
        </row>
        <row r="23">
          <cell r="D23" t="str">
            <v>JERRYCAN PLASTIQUE 6,5l</v>
          </cell>
          <cell r="E23">
            <v>115308</v>
          </cell>
        </row>
        <row r="24">
          <cell r="D24" t="str">
            <v>SEAU PEHD 5L BLANC ONU</v>
          </cell>
          <cell r="E24">
            <v>146650</v>
          </cell>
        </row>
        <row r="25">
          <cell r="D25" t="str">
            <v>SEAUX FER BLANC 7 L</v>
          </cell>
          <cell r="E25">
            <v>125658</v>
          </cell>
        </row>
        <row r="26">
          <cell r="D26" t="str">
            <v>BARIL BLANC G.O.</v>
          </cell>
          <cell r="E26">
            <v>115301</v>
          </cell>
        </row>
        <row r="27">
          <cell r="D27" t="str">
            <v>BOITE ALU 10 KG</v>
          </cell>
          <cell r="E27">
            <v>115279</v>
          </cell>
        </row>
        <row r="28">
          <cell r="C28">
            <v>10</v>
          </cell>
          <cell r="D28" t="str">
            <v>ESTAGNON 10 kg</v>
          </cell>
          <cell r="E28">
            <v>115271</v>
          </cell>
        </row>
        <row r="29">
          <cell r="D29" t="str">
            <v>JERRYCAN PLASTIQUE 12,4 l</v>
          </cell>
          <cell r="E29">
            <v>115309</v>
          </cell>
        </row>
        <row r="30">
          <cell r="D30" t="str">
            <v>SEAU PEHD 10L BLANC ONU</v>
          </cell>
          <cell r="E30">
            <v>146651</v>
          </cell>
        </row>
        <row r="31">
          <cell r="D31" t="str">
            <v>SEAU FER BLANC 15l</v>
          </cell>
          <cell r="E31">
            <v>115283</v>
          </cell>
        </row>
        <row r="32">
          <cell r="D32" t="str">
            <v>ESTAGNON 20kg</v>
          </cell>
          <cell r="E32">
            <v>125620</v>
          </cell>
        </row>
        <row r="33">
          <cell r="D33" t="str">
            <v>FUT PLASTIQUE 30 L - OT bleu</v>
          </cell>
          <cell r="E33">
            <v>115306</v>
          </cell>
        </row>
        <row r="34">
          <cell r="D34" t="str">
            <v>TAMBOURS de 30 l - OT ONU</v>
          </cell>
          <cell r="E34">
            <v>125659</v>
          </cell>
        </row>
        <row r="35">
          <cell r="D35" t="str">
            <v>TAMBOURS FIBRE de 30 l avec sache</v>
          </cell>
          <cell r="E35">
            <v>127344</v>
          </cell>
        </row>
        <row r="36">
          <cell r="C36">
            <v>20</v>
          </cell>
          <cell r="D36" t="str">
            <v>SEAU FER BLANC 30l</v>
          </cell>
          <cell r="E36" t="str">
            <v>??????</v>
          </cell>
        </row>
        <row r="37">
          <cell r="D37" t="str">
            <v>ESTAGNON 30 kg</v>
          </cell>
          <cell r="E37">
            <v>125621</v>
          </cell>
        </row>
        <row r="38">
          <cell r="D38" t="str">
            <v>FUT METALLIQUE de 30 l</v>
          </cell>
          <cell r="E38">
            <v>115289</v>
          </cell>
        </row>
        <row r="39">
          <cell r="D39" t="str">
            <v>JERRYCAN PLASTIQUE 30 l</v>
          </cell>
          <cell r="E39">
            <v>115290</v>
          </cell>
        </row>
        <row r="40">
          <cell r="D40" t="str">
            <v>TAMBOURS FIBRE de 50 l</v>
          </cell>
          <cell r="E40">
            <v>115284</v>
          </cell>
        </row>
        <row r="41">
          <cell r="D41" t="str">
            <v>FUT METALLIQUE de 60 l</v>
          </cell>
          <cell r="E41">
            <v>115291</v>
          </cell>
        </row>
        <row r="42">
          <cell r="D42" t="str">
            <v>FÛT METALLIQUE 120 L</v>
          </cell>
          <cell r="E42">
            <v>125637</v>
          </cell>
        </row>
        <row r="43">
          <cell r="D43" t="str">
            <v>FUT PLASTIQUE 120L BLEU</v>
          </cell>
          <cell r="E43">
            <v>134619</v>
          </cell>
        </row>
        <row r="44">
          <cell r="D44" t="str">
            <v>FÛT METALLIQUE 235 L</v>
          </cell>
          <cell r="E44">
            <v>125639</v>
          </cell>
        </row>
        <row r="45">
          <cell r="D45" t="str">
            <v>FUT PLASTIQUE 220 L</v>
          </cell>
          <cell r="E45">
            <v>126767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F00"/>
    <pageSetUpPr fitToPage="1"/>
  </sheetPr>
  <dimension ref="A1:R83"/>
  <sheetViews>
    <sheetView tabSelected="1" topLeftCell="A26" workbookViewId="0">
      <selection activeCell="K15" sqref="K15:L15"/>
    </sheetView>
  </sheetViews>
  <sheetFormatPr defaultColWidth="11.42578125" defaultRowHeight="12.75"/>
  <cols>
    <col min="1" max="1" width="3.85546875" style="26" customWidth="1"/>
    <col min="2" max="2" width="16.7109375" style="26" customWidth="1"/>
    <col min="3" max="3" width="8" style="26" customWidth="1"/>
    <col min="4" max="4" width="13.7109375" style="26" customWidth="1"/>
    <col min="5" max="5" width="4.7109375" style="26" customWidth="1"/>
    <col min="6" max="6" width="11.7109375" style="26" customWidth="1"/>
    <col min="7" max="7" width="13.7109375" style="26" customWidth="1"/>
    <col min="8" max="8" width="4.7109375" style="27" customWidth="1"/>
    <col min="9" max="9" width="11.7109375" style="26" customWidth="1"/>
    <col min="10" max="10" width="13.7109375" style="26" customWidth="1"/>
    <col min="11" max="11" width="4.7109375" style="26" customWidth="1"/>
    <col min="12" max="12" width="11.7109375" style="26" customWidth="1"/>
    <col min="13" max="13" width="3.85546875" style="4" customWidth="1"/>
    <col min="14" max="14" width="7" style="5" hidden="1" customWidth="1"/>
    <col min="15" max="15" width="25.28515625" style="5" hidden="1" customWidth="1"/>
    <col min="16" max="16" width="18.5703125" style="5" hidden="1" customWidth="1"/>
    <col min="17" max="17" width="17.85546875" style="5" hidden="1" customWidth="1"/>
    <col min="18" max="18" width="15.140625" style="26" hidden="1" customWidth="1"/>
    <col min="19" max="20" width="11.42578125" style="26" customWidth="1"/>
    <col min="21" max="16384" width="11.42578125" style="26"/>
  </cols>
  <sheetData>
    <row r="1" spans="2:13">
      <c r="B1" s="1"/>
      <c r="C1" s="2"/>
      <c r="D1" s="2"/>
      <c r="E1" s="2"/>
      <c r="F1" s="1"/>
      <c r="G1" s="1"/>
      <c r="H1" s="3"/>
      <c r="I1" s="1"/>
      <c r="J1" s="1"/>
      <c r="K1" s="1"/>
      <c r="L1" s="1"/>
    </row>
    <row r="2" spans="2:13">
      <c r="B2" s="1"/>
      <c r="C2" s="2"/>
      <c r="D2" s="2"/>
      <c r="E2" s="2"/>
      <c r="F2" s="1"/>
      <c r="G2" s="1"/>
      <c r="H2" s="3"/>
      <c r="I2" s="1"/>
      <c r="J2" s="1"/>
      <c r="K2" s="1"/>
      <c r="L2" s="1"/>
    </row>
    <row r="3" spans="2:13" ht="13.5" thickBot="1">
      <c r="B3" s="1"/>
      <c r="C3" s="2"/>
      <c r="D3" s="2"/>
      <c r="E3" s="2"/>
      <c r="F3" s="1"/>
      <c r="G3" s="1"/>
      <c r="H3" s="3"/>
      <c r="I3" s="1"/>
      <c r="J3" s="1"/>
      <c r="K3" s="1"/>
      <c r="L3" s="1"/>
    </row>
    <row r="4" spans="2:13" ht="12.75" customHeight="1">
      <c r="B4" s="6" t="s">
        <v>0</v>
      </c>
      <c r="C4" s="7"/>
      <c r="D4" s="8"/>
      <c r="E4" s="9" t="s">
        <v>1</v>
      </c>
      <c r="F4" s="6" t="s">
        <v>2</v>
      </c>
      <c r="G4" s="8"/>
      <c r="H4" s="10" t="s">
        <v>3</v>
      </c>
      <c r="I4" s="11"/>
      <c r="J4" s="12" t="s">
        <v>3</v>
      </c>
      <c r="K4" s="10"/>
      <c r="L4" s="13" t="s">
        <v>4</v>
      </c>
      <c r="M4" s="14"/>
    </row>
    <row r="5" spans="2:13" ht="18.75" customHeight="1" thickBot="1">
      <c r="B5" s="15"/>
      <c r="C5" s="16"/>
      <c r="D5" s="17"/>
      <c r="E5" s="18"/>
      <c r="F5" s="15"/>
      <c r="G5" s="17"/>
      <c r="H5" s="19"/>
      <c r="I5" s="20"/>
      <c r="J5" s="21"/>
      <c r="K5" s="19"/>
      <c r="L5" s="22"/>
      <c r="M5" s="23"/>
    </row>
    <row r="6" spans="2:13">
      <c r="B6" s="6" t="s">
        <v>5</v>
      </c>
      <c r="C6" s="7"/>
      <c r="D6" s="7"/>
      <c r="E6" s="7"/>
      <c r="F6" s="7"/>
      <c r="G6" s="7"/>
      <c r="H6" s="7"/>
      <c r="I6" s="7"/>
      <c r="J6" s="7"/>
      <c r="K6" s="7"/>
      <c r="L6" s="8"/>
      <c r="M6" s="24"/>
    </row>
    <row r="7" spans="2:13" ht="15" thickBot="1">
      <c r="B7" s="15"/>
      <c r="C7" s="16"/>
      <c r="D7" s="16"/>
      <c r="E7" s="16"/>
      <c r="F7" s="16"/>
      <c r="G7" s="16"/>
      <c r="H7" s="16"/>
      <c r="I7" s="16"/>
      <c r="J7" s="16"/>
      <c r="K7" s="16"/>
      <c r="L7" s="17"/>
      <c r="M7" s="24"/>
    </row>
    <row r="8" spans="2:13">
      <c r="B8" s="6" t="s">
        <v>6</v>
      </c>
      <c r="C8" s="7"/>
      <c r="D8" s="7"/>
      <c r="E8" s="7"/>
      <c r="F8" s="7"/>
      <c r="G8" s="7"/>
      <c r="H8" s="7"/>
      <c r="I8" s="7"/>
      <c r="J8" s="7"/>
      <c r="K8" s="7"/>
      <c r="L8" s="8"/>
      <c r="M8" s="24"/>
    </row>
    <row r="9" spans="2:13" ht="20.25" customHeight="1" thickBot="1">
      <c r="B9" s="25" t="s">
        <v>7</v>
      </c>
      <c r="C9" s="16"/>
      <c r="D9" s="16"/>
      <c r="E9" s="16"/>
      <c r="F9" s="16"/>
      <c r="G9" s="16"/>
      <c r="H9" s="16"/>
      <c r="I9" s="16"/>
      <c r="J9" s="16"/>
      <c r="K9" s="16"/>
      <c r="L9" s="17"/>
      <c r="M9" s="24"/>
    </row>
    <row r="10" spans="2:13" ht="6.95" customHeight="1" thickBot="1"/>
    <row r="11" spans="2:13" ht="14.1" customHeight="1" thickBot="1">
      <c r="B11" s="28" t="s">
        <v>8</v>
      </c>
      <c r="C11" s="29"/>
      <c r="D11" s="29"/>
      <c r="E11" s="29"/>
      <c r="F11" s="29"/>
      <c r="G11" s="29"/>
      <c r="H11" s="29"/>
      <c r="I11" s="29"/>
      <c r="J11" s="29"/>
      <c r="K11" s="29"/>
      <c r="L11" s="30"/>
    </row>
    <row r="12" spans="2:13" ht="6.95" customHeight="1" thickBot="1">
      <c r="B12" s="31"/>
    </row>
    <row r="13" spans="2:13" ht="20.100000000000001" customHeight="1">
      <c r="B13" s="32" t="s">
        <v>9</v>
      </c>
      <c r="C13" s="33"/>
      <c r="D13" s="34" t="str">
        <f>VLOOKUP(K13,[1]data!B8:K230,2,FALSE)</f>
        <v>Mate abs / CTX</v>
      </c>
      <c r="E13" s="34"/>
      <c r="F13" s="34"/>
      <c r="G13" s="34"/>
      <c r="H13" s="34"/>
      <c r="I13" s="34"/>
      <c r="J13" s="35" t="s">
        <v>10</v>
      </c>
      <c r="K13" s="36">
        <v>107060</v>
      </c>
      <c r="L13" s="37"/>
      <c r="M13" s="38"/>
    </row>
    <row r="14" spans="2:13" ht="6" customHeight="1">
      <c r="B14" s="39"/>
      <c r="C14" s="40"/>
      <c r="D14" s="40"/>
      <c r="E14" s="40"/>
      <c r="F14" s="40"/>
      <c r="G14" s="40"/>
      <c r="H14" s="40"/>
      <c r="I14" s="40"/>
      <c r="J14" s="40"/>
      <c r="K14" s="40"/>
      <c r="L14" s="41"/>
      <c r="M14" s="38"/>
    </row>
    <row r="15" spans="2:13" ht="20.100000000000001" customHeight="1">
      <c r="B15" s="42" t="s">
        <v>11</v>
      </c>
      <c r="C15" s="43"/>
      <c r="D15" s="44">
        <f>VLOOKUP(K13,[1]data!B9:L227,11,FALSE)</f>
        <v>10</v>
      </c>
      <c r="E15" s="45" t="s">
        <v>12</v>
      </c>
      <c r="F15" s="46"/>
      <c r="G15" s="46"/>
      <c r="H15" s="46"/>
      <c r="I15" s="46"/>
      <c r="J15" s="47" t="s">
        <v>13</v>
      </c>
      <c r="K15" s="48">
        <v>9125678900</v>
      </c>
      <c r="L15" s="49"/>
      <c r="M15" s="50"/>
    </row>
    <row r="16" spans="2:13" ht="5.25" customHeight="1">
      <c r="B16" s="39"/>
      <c r="C16" s="40"/>
      <c r="D16" s="40"/>
      <c r="E16" s="40"/>
      <c r="F16" s="40"/>
      <c r="G16" s="40"/>
      <c r="H16" s="40"/>
      <c r="I16" s="40"/>
      <c r="J16" s="40"/>
      <c r="K16" s="40"/>
      <c r="L16" s="41"/>
      <c r="M16" s="38"/>
    </row>
    <row r="17" spans="2:18" ht="20.100000000000001" customHeight="1">
      <c r="B17" s="42" t="s">
        <v>14</v>
      </c>
      <c r="C17" s="43"/>
      <c r="D17" s="51">
        <v>55.7</v>
      </c>
      <c r="E17" s="45" t="s">
        <v>12</v>
      </c>
      <c r="F17" s="52"/>
      <c r="G17" s="52"/>
      <c r="H17" s="52"/>
      <c r="I17" s="52"/>
      <c r="J17" s="47" t="s">
        <v>15</v>
      </c>
      <c r="K17" s="53">
        <f ca="1">TODAY()</f>
        <v>40391</v>
      </c>
      <c r="L17" s="54"/>
      <c r="M17" s="38"/>
      <c r="N17" s="26"/>
      <c r="O17" s="26"/>
      <c r="P17" s="26"/>
      <c r="Q17" s="26"/>
    </row>
    <row r="18" spans="2:18" ht="20.100000000000001" customHeight="1">
      <c r="B18" s="42" t="s">
        <v>16</v>
      </c>
      <c r="C18" s="43"/>
      <c r="D18" s="51">
        <v>47</v>
      </c>
      <c r="E18" s="45" t="s">
        <v>12</v>
      </c>
      <c r="F18" s="52"/>
      <c r="G18" s="52"/>
      <c r="H18" s="52"/>
      <c r="I18" s="52"/>
      <c r="K18" s="55"/>
      <c r="L18" s="56"/>
      <c r="M18" s="38"/>
      <c r="N18" s="26"/>
      <c r="O18" s="57"/>
      <c r="P18" s="26"/>
      <c r="Q18" s="26"/>
    </row>
    <row r="19" spans="2:18" ht="20.100000000000001" customHeight="1" thickBot="1">
      <c r="B19" s="58" t="s">
        <v>17</v>
      </c>
      <c r="C19" s="59"/>
      <c r="D19" s="60">
        <f>D17-D18</f>
        <v>8.7000000000000028</v>
      </c>
      <c r="E19" s="61" t="s">
        <v>12</v>
      </c>
      <c r="F19" s="62"/>
      <c r="G19" s="62"/>
      <c r="H19" s="62"/>
      <c r="I19" s="62"/>
      <c r="J19" s="62"/>
      <c r="K19" s="62"/>
      <c r="L19" s="63"/>
      <c r="O19" s="64"/>
    </row>
    <row r="20" spans="2:18" ht="6.95" customHeight="1" thickBot="1"/>
    <row r="21" spans="2:18" ht="14.1" customHeight="1" thickBot="1">
      <c r="B21" s="65" t="s">
        <v>18</v>
      </c>
      <c r="C21" s="29"/>
      <c r="D21" s="29"/>
      <c r="E21" s="29"/>
      <c r="F21" s="29"/>
      <c r="G21" s="29"/>
      <c r="H21" s="29"/>
      <c r="I21" s="29"/>
      <c r="J21" s="29"/>
      <c r="K21" s="29"/>
      <c r="L21" s="30"/>
      <c r="M21" s="66"/>
    </row>
    <row r="22" spans="2:18" ht="6.95" customHeight="1" thickBot="1"/>
    <row r="23" spans="2:18" ht="25.5" customHeight="1" thickBot="1">
      <c r="B23" s="27"/>
      <c r="C23" s="27"/>
      <c r="D23" s="67" t="s">
        <v>19</v>
      </c>
      <c r="E23" s="68"/>
      <c r="F23" s="69"/>
      <c r="G23" s="67" t="s">
        <v>20</v>
      </c>
      <c r="H23" s="68"/>
      <c r="I23" s="69"/>
      <c r="J23" s="70" t="s">
        <v>21</v>
      </c>
      <c r="K23" s="71"/>
      <c r="L23" s="72"/>
      <c r="M23" s="73"/>
      <c r="O23" s="74" t="s">
        <v>22</v>
      </c>
      <c r="P23" s="75" t="s">
        <v>23</v>
      </c>
      <c r="Q23" s="75" t="s">
        <v>24</v>
      </c>
      <c r="R23" s="76" t="s">
        <v>25</v>
      </c>
    </row>
    <row r="24" spans="2:18" ht="20.100000000000001" customHeight="1">
      <c r="B24" s="77" t="s">
        <v>26</v>
      </c>
      <c r="C24" s="78"/>
      <c r="D24" s="79" t="str">
        <f>IF(D25&gt;D18,"Poids trop grand","Prévu")</f>
        <v>Prévu</v>
      </c>
      <c r="E24" s="80"/>
      <c r="F24" s="81" t="s">
        <v>27</v>
      </c>
      <c r="G24" s="79" t="str">
        <f>IF(G25&gt;D19,"Poids trop grand","Prévu")</f>
        <v>Prévu</v>
      </c>
      <c r="H24" s="80"/>
      <c r="I24" s="81" t="s">
        <v>27</v>
      </c>
      <c r="J24" s="82" t="s">
        <v>28</v>
      </c>
      <c r="K24" s="83"/>
      <c r="L24" s="81" t="s">
        <v>27</v>
      </c>
      <c r="M24" s="66"/>
      <c r="N24" s="84" t="s">
        <v>29</v>
      </c>
      <c r="O24" s="85">
        <f>D25*D28</f>
        <v>40</v>
      </c>
      <c r="P24" s="86">
        <f>G25*G28</f>
        <v>5</v>
      </c>
      <c r="Q24" s="86" t="str">
        <f>LEFT($K$15,1)&amp;VLOOKUP($D$25,[1]Sheet1!$K$5:$L$23,2,FALSE)&amp;VLOOKUP($D$27,'[1]table emb'!$D$3:$F$50,3,FALSE)&amp;RIGHT($K$15,7)</f>
        <v>9IG5678900</v>
      </c>
      <c r="R24" s="87" t="str">
        <f>LEFT($K$15,1)&amp;VLOOKUP($G$25,[1]Sheet1!$K$5:$L$23,2,FALSE)&amp;VLOOKUP($G$27,'[1]table emb'!$D$3:$F$50,3,FALSE)&amp;RIGHT($K$15,7)</f>
        <v>9HG5678900</v>
      </c>
    </row>
    <row r="25" spans="2:18" ht="20.100000000000001" customHeight="1">
      <c r="B25" s="88" t="s">
        <v>30</v>
      </c>
      <c r="C25" s="89"/>
      <c r="D25" s="90">
        <v>10</v>
      </c>
      <c r="E25" s="91" t="s">
        <v>31</v>
      </c>
      <c r="F25" s="87"/>
      <c r="G25" s="92">
        <v>5</v>
      </c>
      <c r="H25" s="91" t="s">
        <v>31</v>
      </c>
      <c r="I25" s="93"/>
      <c r="J25" s="94">
        <f>Q29</f>
        <v>0.20000000000000284</v>
      </c>
      <c r="K25" s="95" t="s">
        <v>31</v>
      </c>
      <c r="L25" s="96"/>
      <c r="M25" s="66"/>
      <c r="N25" s="84" t="s">
        <v>32</v>
      </c>
      <c r="O25" s="85">
        <f>D31*D34</f>
        <v>5</v>
      </c>
      <c r="P25" s="86">
        <f>G31*G34</f>
        <v>3</v>
      </c>
      <c r="Q25" s="86" t="str">
        <f>LEFT($K$15,1)&amp;VLOOKUP($D$31,[1]Sheet1!$K$5:$L$23,2,FALSE)&amp;VLOOKUP($D$33,'[1]table emb'!$D$3:$F$50,3,FALSE)&amp;RIGHT($K$15,7)</f>
        <v>9HG5678900</v>
      </c>
      <c r="R25" s="87" t="str">
        <f>LEFT($K$15,1)&amp;VLOOKUP($G$31,[1]Sheet1!$K$5:$L$23,2,FALSE)&amp;VLOOKUP($G$33,'[1]table emb'!$D$3:$F$50,3,FALSE)&amp;RIGHT($K$15,7)</f>
        <v>9FG5678900</v>
      </c>
    </row>
    <row r="26" spans="2:18" ht="24.95" customHeight="1" thickBot="1">
      <c r="B26" s="97" t="s">
        <v>33</v>
      </c>
      <c r="C26" s="89"/>
      <c r="D26" s="98" t="str">
        <f>IF(D25&lt;=N34,O34,IF(AND(D25&gt;N34,D25&lt;=N35),O35,IF(AND(D25&gt;N35,D25&lt;=N36),O36,IF(AND(D25&gt;N36,D25&lt;=N37),O37))))</f>
        <v>SEAU PEHD 10L BLANC ONU</v>
      </c>
      <c r="E26" s="99"/>
      <c r="F26" s="100"/>
      <c r="G26" s="98" t="str">
        <f>VLOOKUP(G25,N25:O37,2,FALSE)</f>
        <v>SEAU PEHD 5L BLANC ONU</v>
      </c>
      <c r="H26" s="99"/>
      <c r="I26" s="93"/>
      <c r="J26" s="101" t="str">
        <f>IF(J25=N33,O33,IF(AND(J25&gt;N33,J25&lt;=N34),O34,IF(AND(J25&gt;N34,J25&lt;=N35),O35,IF(AND(J25&gt;N35,J25&lt;=N36),O36,IF(J25&gt;N36,"?","?")))))</f>
        <v>POT ROND 500 ml BLANC</v>
      </c>
      <c r="K26" s="102"/>
      <c r="L26" s="103"/>
      <c r="M26" s="66"/>
      <c r="N26" s="84" t="s">
        <v>34</v>
      </c>
      <c r="O26" s="104">
        <f>D37*D40</f>
        <v>2</v>
      </c>
      <c r="P26" s="105">
        <f>G37*G40</f>
        <v>0.5</v>
      </c>
      <c r="Q26" s="106" t="str">
        <f>LEFT($K$15,1)&amp;VLOOKUP($D$37,[1]Sheet1!$K$5:$L$23,2,FALSE)&amp;VLOOKUP($D$39,'[1]table emb'!$D$3:$F$50,3,FALSE)&amp;RIGHT($K$15,7)</f>
        <v>9FG5678900</v>
      </c>
      <c r="R26" s="107" t="str">
        <f>LEFT($K$15,1)&amp;VLOOKUP($G$37,[1]Sheet1!$K$5:$L$23,2,FALSE)&amp;VLOOKUP($G$39,'[1]table emb'!$D$3:$F$50,3,FALSE)&amp;RIGHT($K$15,7)</f>
        <v>9EF5678900</v>
      </c>
    </row>
    <row r="27" spans="2:18" ht="20.100000000000001" customHeight="1" thickBot="1">
      <c r="B27" s="108" t="s">
        <v>35</v>
      </c>
      <c r="C27" s="109"/>
      <c r="D27" s="110">
        <f>VLOOKUP(D26,O33:P37,2,FALSE)</f>
        <v>146651</v>
      </c>
      <c r="E27" s="111"/>
      <c r="F27" s="112"/>
      <c r="G27" s="110">
        <f>VLOOKUP(G25,N33:P37,3,FALSE)</f>
        <v>146650</v>
      </c>
      <c r="H27" s="111"/>
      <c r="I27" s="113"/>
      <c r="J27" s="114">
        <f>VLOOKUP(J26,O33:P37,2,FALSE)</f>
        <v>131224</v>
      </c>
      <c r="K27" s="115"/>
      <c r="L27" s="116"/>
      <c r="M27" s="66"/>
      <c r="N27" s="117" t="s">
        <v>36</v>
      </c>
      <c r="O27" s="5">
        <f>SUMIF(O24:O26,"&gt;"&amp;0)</f>
        <v>47</v>
      </c>
      <c r="P27" s="5">
        <f>SUMIF(P24:P26,"&gt;"&amp;0)</f>
        <v>8.5</v>
      </c>
      <c r="Q27" s="26"/>
    </row>
    <row r="28" spans="2:18" ht="20.100000000000001" customHeight="1">
      <c r="B28" s="108" t="s">
        <v>37</v>
      </c>
      <c r="C28" s="109"/>
      <c r="D28" s="118">
        <f>ROUNDDOWN(D18/D25,0)</f>
        <v>4</v>
      </c>
      <c r="E28" s="119"/>
      <c r="F28" s="120"/>
      <c r="G28" s="118">
        <f>ROUNDDOWN(D19/G25,0)</f>
        <v>1</v>
      </c>
      <c r="H28" s="119"/>
      <c r="I28" s="113"/>
      <c r="J28" s="121">
        <v>1</v>
      </c>
      <c r="K28" s="122"/>
      <c r="L28" s="116"/>
      <c r="M28" s="66"/>
      <c r="O28" s="123" t="s">
        <v>38</v>
      </c>
      <c r="P28" s="124" t="s">
        <v>39</v>
      </c>
      <c r="Q28" s="125" t="s">
        <v>40</v>
      </c>
    </row>
    <row r="29" spans="2:18" ht="20.100000000000001" customHeight="1">
      <c r="B29" s="108" t="s">
        <v>41</v>
      </c>
      <c r="C29" s="109"/>
      <c r="D29" s="126">
        <f>O24</f>
        <v>40</v>
      </c>
      <c r="E29" s="127" t="s">
        <v>31</v>
      </c>
      <c r="F29" s="87"/>
      <c r="G29" s="126">
        <f>P24</f>
        <v>5</v>
      </c>
      <c r="H29" s="127" t="s">
        <v>31</v>
      </c>
      <c r="I29" s="93"/>
      <c r="J29" s="128">
        <f>J25*J28</f>
        <v>0.20000000000000284</v>
      </c>
      <c r="K29" s="127" t="s">
        <v>31</v>
      </c>
      <c r="L29" s="129"/>
      <c r="M29" s="66"/>
      <c r="N29" s="84" t="s">
        <v>29</v>
      </c>
      <c r="O29" s="85">
        <f>D18-(D25*D28)</f>
        <v>7</v>
      </c>
      <c r="P29" s="130">
        <f>D19-(G25*G28)</f>
        <v>3.7000000000000028</v>
      </c>
      <c r="Q29" s="131">
        <f>D17-O27-P27</f>
        <v>0.20000000000000284</v>
      </c>
    </row>
    <row r="30" spans="2:18" ht="20.100000000000001" customHeight="1" thickBot="1">
      <c r="B30" s="132" t="s">
        <v>42</v>
      </c>
      <c r="C30" s="133"/>
      <c r="D30" s="134" t="str">
        <f>Q24</f>
        <v>9IG5678900</v>
      </c>
      <c r="E30" s="135"/>
      <c r="F30" s="136"/>
      <c r="G30" s="134" t="str">
        <f>R24</f>
        <v>9HG5678900</v>
      </c>
      <c r="H30" s="135"/>
      <c r="I30" s="136"/>
      <c r="J30" s="137">
        <f>K15</f>
        <v>9125678900</v>
      </c>
      <c r="K30" s="138"/>
      <c r="L30" s="139"/>
      <c r="M30" s="66"/>
      <c r="N30" s="84" t="s">
        <v>32</v>
      </c>
      <c r="O30" s="140">
        <f>D18-((D25*D28)+(D31*D34))</f>
        <v>2</v>
      </c>
      <c r="P30" s="141">
        <f>D19-(G31*G34)-(G25*G28)</f>
        <v>0.70000000000000284</v>
      </c>
      <c r="Q30" s="142">
        <f>Q29-J25</f>
        <v>0</v>
      </c>
    </row>
    <row r="31" spans="2:18" ht="20.100000000000001" customHeight="1">
      <c r="B31" s="143" t="s">
        <v>43</v>
      </c>
      <c r="C31" s="144"/>
      <c r="D31" s="145">
        <f>IF(O29&lt;N33,N33,IF(AND($O29&gt;N33,O29&lt;N34),N33,IF(AND(O29&gt;=N34,O29&lt;N35),N34,IF(AND(O29&gt;=N35,O29&lt;N36),N35,IF(AND(O29&gt;=N36,O29&lt;N37),N36)))))</f>
        <v>5</v>
      </c>
      <c r="E31" s="146" t="s">
        <v>31</v>
      </c>
      <c r="F31" s="81"/>
      <c r="G31" s="145">
        <f>IF(P29&lt;N34,N33,IF(AND(P29&gt;=N34,P29&lt;N35),N34,IF(AND(P29&gt;=N35,P29&lt;N36),N35,IF(AND(P29&gt;=N36,P29&lt;N37),N36))))</f>
        <v>1</v>
      </c>
      <c r="H31" s="146" t="s">
        <v>31</v>
      </c>
      <c r="I31" s="147"/>
      <c r="J31" s="148"/>
      <c r="K31" s="149"/>
      <c r="L31" s="150"/>
      <c r="M31" s="66"/>
      <c r="N31" s="151" t="s">
        <v>44</v>
      </c>
      <c r="O31" s="152"/>
    </row>
    <row r="32" spans="2:18" ht="24.95" customHeight="1" thickBot="1">
      <c r="B32" s="97" t="s">
        <v>45</v>
      </c>
      <c r="C32" s="153"/>
      <c r="D32" s="98" t="str">
        <f>VLOOKUP(D31,N33:P37,2,FALSE)</f>
        <v>SEAU PEHD 5L BLANC ONU</v>
      </c>
      <c r="E32" s="99"/>
      <c r="F32" s="87"/>
      <c r="G32" s="98" t="str">
        <f>VLOOKUP(G31,N25:O37,2,FALSE)</f>
        <v>SEAU PLASTIQUE 2 L</v>
      </c>
      <c r="H32" s="99"/>
      <c r="I32" s="93"/>
      <c r="J32" s="154"/>
      <c r="K32" s="155"/>
      <c r="L32" s="156"/>
      <c r="M32" s="66"/>
      <c r="N32" s="157" t="s">
        <v>46</v>
      </c>
      <c r="O32" s="158" t="s">
        <v>47</v>
      </c>
      <c r="P32" s="159" t="s">
        <v>48</v>
      </c>
      <c r="Q32" s="160" t="s">
        <v>49</v>
      </c>
    </row>
    <row r="33" spans="1:17" ht="20.100000000000001" customHeight="1">
      <c r="A33" s="27"/>
      <c r="B33" s="108" t="s">
        <v>50</v>
      </c>
      <c r="C33" s="161"/>
      <c r="D33" s="110">
        <f>VLOOKUP(D31,N33:P37,3,FALSE)</f>
        <v>146650</v>
      </c>
      <c r="E33" s="111"/>
      <c r="F33" s="112"/>
      <c r="G33" s="162">
        <f>VLOOKUP(G31,N33:P37,3,FALSE)</f>
        <v>142585</v>
      </c>
      <c r="H33" s="163"/>
      <c r="I33" s="113"/>
      <c r="J33" s="164"/>
      <c r="K33" s="165"/>
      <c r="L33" s="166"/>
      <c r="M33" s="66"/>
      <c r="N33" s="167">
        <v>0</v>
      </c>
      <c r="O33" s="168" t="str">
        <f>VLOOKUP(N33,[2]Sheet1!C2:E45,2,FALSE)</f>
        <v>Aucun</v>
      </c>
      <c r="P33" s="169" t="s">
        <v>51</v>
      </c>
      <c r="Q33" s="170"/>
    </row>
    <row r="34" spans="1:17" ht="23.25" customHeight="1">
      <c r="A34" s="27"/>
      <c r="B34" s="108" t="s">
        <v>52</v>
      </c>
      <c r="C34" s="109"/>
      <c r="D34" s="163">
        <f>IF(O29=0,0,ROUNDDOWN(O29/D31,0))</f>
        <v>1</v>
      </c>
      <c r="E34" s="163"/>
      <c r="F34" s="93"/>
      <c r="G34" s="162">
        <f>IF(P29=0,0,ROUNDDOWN(ROUNDUP(P29,2)/G31,0))</f>
        <v>3</v>
      </c>
      <c r="H34" s="163"/>
      <c r="I34" s="93"/>
      <c r="J34" s="154"/>
      <c r="K34" s="155"/>
      <c r="L34" s="156"/>
      <c r="M34" s="66"/>
      <c r="N34" s="129">
        <f>VLOOKUP(K13,[1]data!B8:K230,3,FALSE)</f>
        <v>0.5</v>
      </c>
      <c r="O34" s="168" t="str">
        <f>VLOOKUP(K$13,[1]data!B9:K230,4,FALSE)</f>
        <v>POT ROND 500 ml BLANC</v>
      </c>
      <c r="P34" s="170">
        <f>VLOOKUP(O$34,'[1]table emb'!C$3:D$47,2,FALSE)</f>
        <v>131224</v>
      </c>
      <c r="Q34" s="171"/>
    </row>
    <row r="35" spans="1:17" ht="20.100000000000001" customHeight="1">
      <c r="B35" s="108" t="s">
        <v>41</v>
      </c>
      <c r="C35" s="109"/>
      <c r="D35" s="127">
        <f>O25</f>
        <v>5</v>
      </c>
      <c r="E35" s="127" t="s">
        <v>31</v>
      </c>
      <c r="F35" s="87"/>
      <c r="G35" s="126">
        <f>P25</f>
        <v>3</v>
      </c>
      <c r="H35" s="127" t="s">
        <v>31</v>
      </c>
      <c r="I35" s="93"/>
      <c r="J35" s="154"/>
      <c r="K35" s="155"/>
      <c r="L35" s="156"/>
      <c r="M35" s="66"/>
      <c r="N35" s="129">
        <f>VLOOKUP(K13,[1]data!B9:K230,5,FALSE)</f>
        <v>1</v>
      </c>
      <c r="O35" s="168" t="str">
        <f>VLOOKUP(K$13,[1]data!B9:K230,6,FALSE)</f>
        <v>SEAU PLASTIQUE 2 L</v>
      </c>
      <c r="P35" s="170">
        <f>VLOOKUP(O$35,'[1]table emb'!C$3:D$47,2,FALSE)</f>
        <v>142585</v>
      </c>
      <c r="Q35" s="171"/>
    </row>
    <row r="36" spans="1:17" ht="22.5" customHeight="1" thickBot="1">
      <c r="A36" s="27"/>
      <c r="B36" s="132" t="s">
        <v>42</v>
      </c>
      <c r="C36" s="133"/>
      <c r="D36" s="134" t="str">
        <f>Q25</f>
        <v>9HG5678900</v>
      </c>
      <c r="E36" s="135"/>
      <c r="F36" s="136"/>
      <c r="G36" s="134" t="str">
        <f>R25</f>
        <v>9FG5678900</v>
      </c>
      <c r="H36" s="135"/>
      <c r="I36" s="136"/>
      <c r="J36" s="154"/>
      <c r="K36" s="155"/>
      <c r="L36" s="156"/>
      <c r="M36" s="66"/>
      <c r="N36" s="129">
        <f>VLOOKUP(K13,[1]data!B9:K230,7,FALSE)</f>
        <v>5</v>
      </c>
      <c r="O36" s="168" t="str">
        <f>VLOOKUP(K$13,[1]data!B9:K230,8,FALSE)</f>
        <v>SEAU PEHD 5L BLANC ONU</v>
      </c>
      <c r="P36" s="170">
        <f>VLOOKUP(O$36,'[1]table emb'!C$3:D$47,2,FALSE)</f>
        <v>146650</v>
      </c>
      <c r="Q36" s="171"/>
    </row>
    <row r="37" spans="1:17" ht="28.5" customHeight="1">
      <c r="B37" s="143" t="s">
        <v>53</v>
      </c>
      <c r="C37" s="144"/>
      <c r="D37" s="145">
        <f>IF(O30=N33,N33,IF(AND(O30&gt;N33,O30&lt;N34),N33,IF(AND(O30&gt;=N34,O30&lt;N35),N34,IF(AND(O30&gt;=N35,O30&lt;=N36),N35,IF(AND(O30&gt;=N36,O30&lt;N37),N36)))))</f>
        <v>1</v>
      </c>
      <c r="E37" s="146" t="s">
        <v>31</v>
      </c>
      <c r="F37" s="172"/>
      <c r="G37" s="145">
        <f>IF(P30&lt;N33,N33,IF(AND(P30&gt;N33,P30=N34),N34,IF(AND(P30&gt;=N34,P30&lt;N35),N34,IF(AND(P30&gt;=N35,P30&lt;N36),N35,IF(AND(P30&gt;=N36,P30&lt;N37),N36)))))</f>
        <v>0.5</v>
      </c>
      <c r="H37" s="146" t="s">
        <v>31</v>
      </c>
      <c r="I37" s="147"/>
      <c r="J37" s="154"/>
      <c r="K37" s="155"/>
      <c r="L37" s="156"/>
      <c r="M37" s="66"/>
      <c r="N37" s="129">
        <f>VLOOKUP(K13,[1]data!B9:K230,9,FALSE)</f>
        <v>10</v>
      </c>
      <c r="O37" s="168" t="str">
        <f>VLOOKUP(K$13,[1]data!B9:K230,10,FALSE)</f>
        <v>SEAU PEHD 10L BLANC ONU</v>
      </c>
      <c r="P37" s="170">
        <f>VLOOKUP(O$37,'[1]table emb'!C$3:D$47,2,FALSE)</f>
        <v>146651</v>
      </c>
      <c r="Q37" s="171"/>
    </row>
    <row r="38" spans="1:17" ht="24.95" customHeight="1">
      <c r="B38" s="97" t="s">
        <v>54</v>
      </c>
      <c r="C38" s="153"/>
      <c r="D38" s="98" t="str">
        <f>VLOOKUP(D37,N33:P37,2,FALSE)</f>
        <v>SEAU PLASTIQUE 2 L</v>
      </c>
      <c r="E38" s="99"/>
      <c r="F38" s="86"/>
      <c r="G38" s="98" t="str">
        <f>VLOOKUP(G37,N25:O37,2,FALSE)</f>
        <v>POT ROND 500 ml BLANC</v>
      </c>
      <c r="H38" s="99"/>
      <c r="I38" s="93"/>
      <c r="J38" s="154"/>
      <c r="K38" s="155"/>
      <c r="L38" s="156"/>
      <c r="M38" s="66"/>
      <c r="N38" s="173"/>
      <c r="O38" s="174"/>
      <c r="P38" s="173"/>
      <c r="Q38" s="173"/>
    </row>
    <row r="39" spans="1:17" ht="20.100000000000001" customHeight="1">
      <c r="B39" s="108" t="s">
        <v>55</v>
      </c>
      <c r="C39" s="161"/>
      <c r="D39" s="110">
        <f>VLOOKUP(D37,N33:P37,3,FALSE)</f>
        <v>142585</v>
      </c>
      <c r="E39" s="111"/>
      <c r="F39" s="175"/>
      <c r="G39" s="110">
        <f>VLOOKUP(G37,N33:P37,3,FALSE)</f>
        <v>131224</v>
      </c>
      <c r="H39" s="111"/>
      <c r="I39" s="113"/>
      <c r="J39" s="164"/>
      <c r="K39" s="165"/>
      <c r="L39" s="166"/>
      <c r="M39" s="66"/>
      <c r="N39" s="173"/>
      <c r="O39" s="174"/>
      <c r="P39" s="173"/>
      <c r="Q39" s="173"/>
    </row>
    <row r="40" spans="1:17" ht="20.100000000000001" customHeight="1">
      <c r="B40" s="108" t="s">
        <v>56</v>
      </c>
      <c r="C40" s="109"/>
      <c r="D40" s="163">
        <f>IF(O30=0,0,O30/D37)</f>
        <v>2</v>
      </c>
      <c r="E40" s="163"/>
      <c r="F40" s="176"/>
      <c r="G40" s="162">
        <f>IF(P30=0,0,ROUNDDOWN(P30/G37,0))</f>
        <v>1</v>
      </c>
      <c r="H40" s="163"/>
      <c r="I40" s="93"/>
      <c r="J40" s="164"/>
      <c r="K40" s="165"/>
      <c r="L40" s="166"/>
      <c r="M40" s="66"/>
      <c r="N40" s="173"/>
      <c r="O40" s="174"/>
      <c r="P40" s="173"/>
      <c r="Q40" s="173"/>
    </row>
    <row r="41" spans="1:17" ht="20.100000000000001" customHeight="1" thickBot="1">
      <c r="A41" s="27"/>
      <c r="B41" s="108" t="s">
        <v>41</v>
      </c>
      <c r="C41" s="109"/>
      <c r="D41" s="177">
        <f>O26</f>
        <v>2</v>
      </c>
      <c r="E41" s="178" t="s">
        <v>31</v>
      </c>
      <c r="F41" s="86"/>
      <c r="G41" s="126">
        <f>P26</f>
        <v>0.5</v>
      </c>
      <c r="H41" s="127" t="s">
        <v>31</v>
      </c>
      <c r="I41" s="93"/>
      <c r="J41" s="154"/>
      <c r="K41" s="155"/>
      <c r="L41" s="156"/>
      <c r="M41" s="66"/>
    </row>
    <row r="42" spans="1:17" ht="20.100000000000001" customHeight="1" thickBot="1">
      <c r="A42" s="27"/>
      <c r="B42" s="132" t="s">
        <v>42</v>
      </c>
      <c r="C42" s="133"/>
      <c r="D42" s="110" t="str">
        <f>Q26</f>
        <v>9FG5678900</v>
      </c>
      <c r="E42" s="179"/>
      <c r="F42" s="179"/>
      <c r="G42" s="180" t="str">
        <f>R26</f>
        <v>9EF5678900</v>
      </c>
      <c r="H42" s="181"/>
      <c r="I42" s="182"/>
      <c r="J42" s="183"/>
      <c r="K42" s="184"/>
      <c r="L42" s="185"/>
      <c r="M42" s="66"/>
    </row>
    <row r="43" spans="1:17" ht="6" customHeight="1" thickBot="1">
      <c r="B43" s="186"/>
      <c r="C43" s="186"/>
      <c r="D43" s="45"/>
      <c r="E43" s="45"/>
      <c r="F43" s="187"/>
      <c r="G43" s="45"/>
      <c r="H43" s="45"/>
      <c r="I43" s="187"/>
      <c r="J43" s="45"/>
      <c r="K43" s="45"/>
      <c r="L43" s="173"/>
      <c r="M43" s="66"/>
    </row>
    <row r="44" spans="1:17" ht="20.100000000000001" customHeight="1" thickBot="1">
      <c r="B44" s="28" t="s">
        <v>57</v>
      </c>
      <c r="C44" s="29"/>
      <c r="D44" s="29"/>
      <c r="E44" s="29"/>
      <c r="F44" s="29"/>
      <c r="G44" s="29"/>
      <c r="H44" s="29"/>
      <c r="I44" s="29"/>
      <c r="J44" s="29"/>
      <c r="K44" s="29"/>
      <c r="L44" s="30"/>
      <c r="M44" s="66"/>
    </row>
    <row r="45" spans="1:17" ht="6" customHeight="1" thickBot="1">
      <c r="B45" s="186"/>
      <c r="C45" s="186"/>
      <c r="D45" s="45"/>
      <c r="E45" s="45"/>
      <c r="F45" s="187"/>
      <c r="G45" s="45"/>
      <c r="H45" s="45"/>
      <c r="I45" s="187"/>
      <c r="J45" s="45"/>
      <c r="K45" s="45"/>
      <c r="L45" s="173"/>
      <c r="M45" s="66"/>
    </row>
    <row r="46" spans="1:17" ht="20.100000000000001" customHeight="1">
      <c r="B46" s="188" t="s">
        <v>58</v>
      </c>
      <c r="C46" s="189"/>
      <c r="D46" s="189"/>
      <c r="E46" s="189"/>
      <c r="F46" s="190"/>
      <c r="G46" s="191"/>
      <c r="H46" s="191"/>
      <c r="I46" s="192"/>
      <c r="J46" s="191"/>
      <c r="K46" s="191"/>
      <c r="L46" s="193"/>
      <c r="O46" s="84"/>
    </row>
    <row r="47" spans="1:17" ht="20.100000000000001" customHeight="1">
      <c r="B47" s="194" t="s">
        <v>59</v>
      </c>
      <c r="C47" s="195"/>
      <c r="D47" s="196"/>
      <c r="E47" s="197"/>
      <c r="F47" s="198" t="s">
        <v>60</v>
      </c>
      <c r="G47" s="199"/>
      <c r="H47" s="200"/>
      <c r="I47" s="198" t="s">
        <v>61</v>
      </c>
      <c r="J47" s="201"/>
      <c r="K47" s="202" t="s">
        <v>62</v>
      </c>
      <c r="L47" s="103"/>
      <c r="O47" s="84"/>
    </row>
    <row r="48" spans="1:17" ht="20.100000000000001" customHeight="1">
      <c r="B48" s="194" t="s">
        <v>59</v>
      </c>
      <c r="C48" s="195"/>
      <c r="D48" s="196"/>
      <c r="E48" s="197"/>
      <c r="F48" s="198" t="s">
        <v>60</v>
      </c>
      <c r="G48" s="199"/>
      <c r="H48" s="200"/>
      <c r="I48" s="198" t="s">
        <v>61</v>
      </c>
      <c r="J48" s="201"/>
      <c r="K48" s="202" t="s">
        <v>62</v>
      </c>
      <c r="L48" s="103"/>
      <c r="M48" s="38"/>
      <c r="O48" s="84"/>
    </row>
    <row r="49" spans="2:15" ht="20.100000000000001" customHeight="1" thickBot="1">
      <c r="B49" s="203" t="s">
        <v>59</v>
      </c>
      <c r="C49" s="204"/>
      <c r="D49" s="205"/>
      <c r="E49" s="206"/>
      <c r="F49" s="207" t="s">
        <v>60</v>
      </c>
      <c r="G49" s="208"/>
      <c r="H49" s="209"/>
      <c r="I49" s="207" t="s">
        <v>61</v>
      </c>
      <c r="J49" s="210"/>
      <c r="K49" s="211" t="s">
        <v>62</v>
      </c>
      <c r="L49" s="212"/>
      <c r="O49" s="84"/>
    </row>
    <row r="50" spans="2:15" ht="6" customHeight="1" thickBot="1">
      <c r="B50" s="186"/>
      <c r="C50" s="186"/>
      <c r="D50" s="45"/>
      <c r="E50" s="45"/>
      <c r="F50" s="187"/>
      <c r="G50" s="45"/>
      <c r="H50" s="45"/>
      <c r="I50" s="187"/>
      <c r="J50" s="45"/>
      <c r="K50" s="45"/>
      <c r="L50" s="173"/>
      <c r="M50" s="66"/>
    </row>
    <row r="51" spans="2:15" ht="13.5" thickBot="1">
      <c r="B51" s="28" t="s">
        <v>63</v>
      </c>
      <c r="C51" s="29"/>
      <c r="D51" s="29"/>
      <c r="E51" s="29"/>
      <c r="F51" s="29"/>
      <c r="G51" s="29"/>
      <c r="H51" s="29"/>
      <c r="I51" s="29"/>
      <c r="J51" s="29"/>
      <c r="K51" s="29"/>
      <c r="L51" s="30"/>
      <c r="O51" s="84"/>
    </row>
    <row r="52" spans="2:15" ht="6" customHeight="1" thickBot="1">
      <c r="B52" s="186"/>
      <c r="C52" s="186"/>
      <c r="D52" s="45"/>
      <c r="E52" s="45"/>
      <c r="F52" s="187"/>
      <c r="G52" s="45"/>
      <c r="H52" s="45"/>
      <c r="I52" s="187"/>
      <c r="J52" s="45"/>
      <c r="K52" s="45"/>
      <c r="L52" s="173"/>
      <c r="M52" s="66"/>
    </row>
    <row r="53" spans="2:15" ht="20.100000000000001" customHeight="1">
      <c r="B53" s="213" t="s">
        <v>64</v>
      </c>
      <c r="C53" s="214" t="s">
        <v>65</v>
      </c>
      <c r="D53" s="215" t="s">
        <v>66</v>
      </c>
      <c r="E53" s="27"/>
      <c r="F53" s="216" t="s">
        <v>67</v>
      </c>
      <c r="G53" s="217"/>
      <c r="H53" s="217"/>
      <c r="I53" s="218"/>
      <c r="J53" s="218"/>
      <c r="K53" s="219"/>
      <c r="O53" s="84"/>
    </row>
    <row r="54" spans="2:15" ht="20.100000000000001" customHeight="1">
      <c r="B54" s="220" t="s">
        <v>68</v>
      </c>
      <c r="C54" s="221"/>
      <c r="D54" s="96"/>
      <c r="E54" s="222"/>
      <c r="F54" s="223" t="s">
        <v>69</v>
      </c>
      <c r="G54" s="224"/>
      <c r="H54" s="127"/>
      <c r="I54" s="224" t="s">
        <v>70</v>
      </c>
      <c r="J54" s="224"/>
      <c r="K54" s="225"/>
      <c r="O54" s="84"/>
    </row>
    <row r="55" spans="2:15" ht="20.100000000000001" customHeight="1">
      <c r="B55" s="220" t="s">
        <v>71</v>
      </c>
      <c r="C55" s="221"/>
      <c r="D55" s="96"/>
      <c r="E55" s="222"/>
      <c r="F55" s="223" t="s">
        <v>72</v>
      </c>
      <c r="G55" s="224"/>
      <c r="H55" s="127"/>
      <c r="I55" s="226" t="s">
        <v>73</v>
      </c>
      <c r="J55" s="201"/>
      <c r="K55" s="225"/>
      <c r="O55" s="84"/>
    </row>
    <row r="56" spans="2:15" ht="20.100000000000001" customHeight="1" thickBot="1">
      <c r="B56" s="220" t="s">
        <v>74</v>
      </c>
      <c r="C56" s="221"/>
      <c r="D56" s="96"/>
      <c r="E56" s="222"/>
      <c r="F56" s="227" t="s">
        <v>75</v>
      </c>
      <c r="G56" s="228"/>
      <c r="H56" s="229"/>
      <c r="I56" s="230" t="s">
        <v>76</v>
      </c>
      <c r="J56" s="210"/>
      <c r="K56" s="231"/>
      <c r="M56" s="38"/>
      <c r="O56" s="84"/>
    </row>
    <row r="57" spans="2:15" ht="20.100000000000001" customHeight="1" thickBot="1">
      <c r="B57" s="220" t="s">
        <v>77</v>
      </c>
      <c r="C57" s="232"/>
      <c r="D57" s="233"/>
      <c r="M57" s="38"/>
      <c r="O57" s="84"/>
    </row>
    <row r="58" spans="2:15" ht="6" customHeight="1" thickBot="1">
      <c r="B58" s="186"/>
      <c r="C58" s="186"/>
      <c r="D58" s="45"/>
      <c r="E58" s="45"/>
      <c r="F58" s="187"/>
      <c r="G58" s="45"/>
      <c r="H58" s="45"/>
      <c r="I58" s="187"/>
      <c r="J58" s="45"/>
      <c r="K58" s="45"/>
      <c r="L58" s="173"/>
      <c r="M58" s="66"/>
    </row>
    <row r="59" spans="2:15" ht="15" customHeight="1" thickBot="1">
      <c r="B59" s="28" t="s">
        <v>78</v>
      </c>
      <c r="C59" s="29"/>
      <c r="D59" s="29"/>
      <c r="E59" s="29"/>
      <c r="F59" s="29"/>
      <c r="G59" s="29"/>
      <c r="H59" s="29"/>
      <c r="I59" s="29"/>
      <c r="J59" s="29"/>
      <c r="K59" s="29"/>
      <c r="L59" s="30"/>
      <c r="M59" s="38"/>
      <c r="O59" s="84"/>
    </row>
    <row r="60" spans="2:15" ht="6" customHeight="1" thickBot="1">
      <c r="B60" s="186"/>
      <c r="C60" s="186"/>
      <c r="D60" s="45"/>
      <c r="E60" s="45"/>
      <c r="F60" s="187"/>
      <c r="G60" s="45"/>
      <c r="H60" s="45"/>
      <c r="I60" s="187"/>
      <c r="J60" s="45"/>
      <c r="K60" s="45"/>
      <c r="L60" s="173"/>
      <c r="M60" s="66"/>
    </row>
    <row r="61" spans="2:15" ht="15" customHeight="1">
      <c r="B61" s="234">
        <f>VLOOKUP(K13,[1]data!B8:M230,11,FALSE)</f>
        <v>10</v>
      </c>
      <c r="C61" s="235"/>
      <c r="D61" s="235"/>
      <c r="E61" s="235"/>
      <c r="F61" s="235"/>
      <c r="G61" s="235"/>
      <c r="H61" s="235"/>
      <c r="I61" s="235"/>
      <c r="J61" s="235"/>
      <c r="K61" s="235"/>
      <c r="L61" s="236"/>
    </row>
    <row r="62" spans="2:15" ht="15" customHeight="1">
      <c r="B62" s="237"/>
      <c r="C62" s="238"/>
      <c r="D62" s="238"/>
      <c r="E62" s="238"/>
      <c r="F62" s="238"/>
      <c r="G62" s="238"/>
      <c r="H62" s="238"/>
      <c r="I62" s="238"/>
      <c r="J62" s="238"/>
      <c r="K62" s="238"/>
      <c r="L62" s="239"/>
    </row>
    <row r="63" spans="2:15" ht="15" customHeight="1">
      <c r="B63" s="237"/>
      <c r="C63" s="238"/>
      <c r="D63" s="238"/>
      <c r="E63" s="238"/>
      <c r="F63" s="238"/>
      <c r="G63" s="238"/>
      <c r="H63" s="238"/>
      <c r="I63" s="238"/>
      <c r="J63" s="238"/>
      <c r="K63" s="238"/>
      <c r="L63" s="239"/>
    </row>
    <row r="64" spans="2:15" ht="6.95" customHeight="1">
      <c r="B64" s="237"/>
      <c r="C64" s="238"/>
      <c r="D64" s="238"/>
      <c r="E64" s="238"/>
      <c r="F64" s="238"/>
      <c r="G64" s="238"/>
      <c r="H64" s="238"/>
      <c r="I64" s="238"/>
      <c r="J64" s="238"/>
      <c r="K64" s="238"/>
      <c r="L64" s="239"/>
      <c r="M64" s="38"/>
      <c r="O64" s="84"/>
    </row>
    <row r="65" spans="2:15" ht="20.100000000000001" customHeight="1">
      <c r="B65" s="237"/>
      <c r="C65" s="238"/>
      <c r="D65" s="238"/>
      <c r="E65" s="238"/>
      <c r="F65" s="238"/>
      <c r="G65" s="238"/>
      <c r="H65" s="238"/>
      <c r="I65" s="238"/>
      <c r="J65" s="238"/>
      <c r="K65" s="238"/>
      <c r="L65" s="239"/>
    </row>
    <row r="66" spans="2:15" ht="6.95" customHeight="1">
      <c r="B66" s="237"/>
      <c r="C66" s="238"/>
      <c r="D66" s="238"/>
      <c r="E66" s="238"/>
      <c r="F66" s="238"/>
      <c r="G66" s="238"/>
      <c r="H66" s="238"/>
      <c r="I66" s="238"/>
      <c r="J66" s="238"/>
      <c r="K66" s="238"/>
      <c r="L66" s="239"/>
      <c r="M66" s="38"/>
      <c r="O66" s="84"/>
    </row>
    <row r="67" spans="2:15" ht="13.5" thickBot="1">
      <c r="B67" s="240"/>
      <c r="C67" s="241"/>
      <c r="D67" s="241"/>
      <c r="E67" s="241"/>
      <c r="F67" s="241"/>
      <c r="G67" s="241"/>
      <c r="H67" s="241"/>
      <c r="I67" s="241"/>
      <c r="J67" s="241"/>
      <c r="K67" s="241"/>
      <c r="L67" s="242"/>
      <c r="O67" s="243"/>
    </row>
    <row r="68" spans="2:15" ht="13.5" thickBot="1">
      <c r="C68" s="244"/>
      <c r="D68" s="244"/>
      <c r="E68" s="244"/>
      <c r="F68" s="244"/>
      <c r="G68" s="244"/>
      <c r="H68" s="244"/>
      <c r="I68" s="244"/>
      <c r="J68" s="244"/>
      <c r="K68" s="244"/>
      <c r="L68" s="244"/>
    </row>
    <row r="69" spans="2:15" ht="13.5" thickBot="1">
      <c r="B69" s="245" t="s">
        <v>79</v>
      </c>
      <c r="C69" s="246"/>
      <c r="D69" s="247"/>
      <c r="E69" s="248"/>
      <c r="F69" s="245" t="s">
        <v>80</v>
      </c>
      <c r="G69" s="249"/>
      <c r="H69" s="250"/>
      <c r="I69" s="251"/>
      <c r="J69" s="251"/>
      <c r="K69" s="251"/>
      <c r="L69" s="251"/>
    </row>
    <row r="70" spans="2:15" ht="13.5" thickBot="1">
      <c r="C70" s="244"/>
      <c r="D70" s="244"/>
      <c r="E70" s="244"/>
      <c r="F70" s="244"/>
      <c r="G70" s="244"/>
      <c r="H70" s="244"/>
      <c r="I70" s="244"/>
      <c r="J70" s="244"/>
      <c r="K70" s="244"/>
      <c r="L70" s="244"/>
    </row>
    <row r="71" spans="2:15">
      <c r="B71" s="252" t="s">
        <v>81</v>
      </c>
      <c r="C71" s="253"/>
      <c r="D71" s="253"/>
      <c r="E71" s="253"/>
      <c r="F71" s="253"/>
      <c r="G71" s="253"/>
      <c r="H71" s="253"/>
      <c r="I71" s="253"/>
      <c r="J71" s="253"/>
      <c r="K71" s="253"/>
      <c r="L71" s="254"/>
    </row>
    <row r="72" spans="2:15">
      <c r="B72" s="255"/>
      <c r="C72" s="256"/>
      <c r="D72" s="256"/>
      <c r="E72" s="256"/>
      <c r="F72" s="256"/>
      <c r="G72" s="256"/>
      <c r="H72" s="256"/>
      <c r="I72" s="256"/>
      <c r="J72" s="256"/>
      <c r="K72" s="256"/>
      <c r="L72" s="257"/>
    </row>
    <row r="73" spans="2:15" ht="13.5" thickBot="1">
      <c r="B73" s="258"/>
      <c r="C73" s="259"/>
      <c r="D73" s="259"/>
      <c r="E73" s="259"/>
      <c r="F73" s="259"/>
      <c r="G73" s="259"/>
      <c r="H73" s="259"/>
      <c r="I73" s="259"/>
      <c r="J73" s="259"/>
      <c r="K73" s="259"/>
      <c r="L73" s="260"/>
    </row>
    <row r="77" spans="2:15">
      <c r="O77" s="5" t="s">
        <v>82</v>
      </c>
    </row>
    <row r="78" spans="2:15">
      <c r="O78" s="5" t="s">
        <v>83</v>
      </c>
    </row>
    <row r="79" spans="2:15">
      <c r="O79" s="5" t="s">
        <v>84</v>
      </c>
    </row>
    <row r="80" spans="2:15">
      <c r="O80" s="5" t="s">
        <v>85</v>
      </c>
    </row>
    <row r="81" spans="15:15">
      <c r="O81" s="5" t="s">
        <v>86</v>
      </c>
    </row>
    <row r="82" spans="15:15">
      <c r="O82" s="5" t="s">
        <v>87</v>
      </c>
    </row>
    <row r="83" spans="15:15">
      <c r="O83" s="5" t="s">
        <v>88</v>
      </c>
    </row>
  </sheetData>
  <sheetProtection password="DE63" sheet="1" objects="1" scenarios="1" selectLockedCells="1"/>
  <mergeCells count="97">
    <mergeCell ref="F56:G56"/>
    <mergeCell ref="B59:L59"/>
    <mergeCell ref="B61:L67"/>
    <mergeCell ref="C69:D69"/>
    <mergeCell ref="G69:H69"/>
    <mergeCell ref="B71:L73"/>
    <mergeCell ref="C49:E49"/>
    <mergeCell ref="G49:H49"/>
    <mergeCell ref="B51:L51"/>
    <mergeCell ref="F54:G54"/>
    <mergeCell ref="I54:J54"/>
    <mergeCell ref="F55:G55"/>
    <mergeCell ref="B44:L44"/>
    <mergeCell ref="B46:E46"/>
    <mergeCell ref="C47:E47"/>
    <mergeCell ref="G47:H47"/>
    <mergeCell ref="C48:E48"/>
    <mergeCell ref="G48:H48"/>
    <mergeCell ref="B40:C40"/>
    <mergeCell ref="D40:E40"/>
    <mergeCell ref="G40:H40"/>
    <mergeCell ref="B41:C41"/>
    <mergeCell ref="B42:C42"/>
    <mergeCell ref="D42:F42"/>
    <mergeCell ref="G42:I42"/>
    <mergeCell ref="B37:C37"/>
    <mergeCell ref="B38:C38"/>
    <mergeCell ref="D38:E38"/>
    <mergeCell ref="G38:H38"/>
    <mergeCell ref="B39:C39"/>
    <mergeCell ref="D39:E39"/>
    <mergeCell ref="G39:H39"/>
    <mergeCell ref="B34:C34"/>
    <mergeCell ref="D34:E34"/>
    <mergeCell ref="G34:H34"/>
    <mergeCell ref="B35:C35"/>
    <mergeCell ref="B36:C36"/>
    <mergeCell ref="D36:F36"/>
    <mergeCell ref="G36:I36"/>
    <mergeCell ref="N31:O31"/>
    <mergeCell ref="B32:C32"/>
    <mergeCell ref="D32:E32"/>
    <mergeCell ref="G32:H32"/>
    <mergeCell ref="B33:C33"/>
    <mergeCell ref="D33:E33"/>
    <mergeCell ref="G33:H33"/>
    <mergeCell ref="B29:C29"/>
    <mergeCell ref="B30:C30"/>
    <mergeCell ref="D30:F30"/>
    <mergeCell ref="G30:I30"/>
    <mergeCell ref="J30:K30"/>
    <mergeCell ref="B31:C31"/>
    <mergeCell ref="B27:C27"/>
    <mergeCell ref="D27:E27"/>
    <mergeCell ref="G27:H27"/>
    <mergeCell ref="J27:K27"/>
    <mergeCell ref="B28:C28"/>
    <mergeCell ref="D28:E28"/>
    <mergeCell ref="G28:H28"/>
    <mergeCell ref="J28:K28"/>
    <mergeCell ref="B24:C24"/>
    <mergeCell ref="D24:E24"/>
    <mergeCell ref="G24:H24"/>
    <mergeCell ref="J24:K24"/>
    <mergeCell ref="B25:C25"/>
    <mergeCell ref="B26:C26"/>
    <mergeCell ref="D26:E26"/>
    <mergeCell ref="G26:H26"/>
    <mergeCell ref="J26:K26"/>
    <mergeCell ref="B18:C18"/>
    <mergeCell ref="B19:C19"/>
    <mergeCell ref="B21:L21"/>
    <mergeCell ref="D23:F23"/>
    <mergeCell ref="G23:I23"/>
    <mergeCell ref="J23:L23"/>
    <mergeCell ref="B14:L14"/>
    <mergeCell ref="B15:C15"/>
    <mergeCell ref="K15:L15"/>
    <mergeCell ref="B16:L16"/>
    <mergeCell ref="B17:C17"/>
    <mergeCell ref="K17:L17"/>
    <mergeCell ref="B6:L6"/>
    <mergeCell ref="B7:L7"/>
    <mergeCell ref="B8:L8"/>
    <mergeCell ref="B9:L9"/>
    <mergeCell ref="B11:L11"/>
    <mergeCell ref="B13:C13"/>
    <mergeCell ref="D13:I13"/>
    <mergeCell ref="K13:L13"/>
    <mergeCell ref="B4:D4"/>
    <mergeCell ref="F4:G4"/>
    <mergeCell ref="H4:I4"/>
    <mergeCell ref="J4:K4"/>
    <mergeCell ref="B5:D5"/>
    <mergeCell ref="F5:G5"/>
    <mergeCell ref="H5:I5"/>
    <mergeCell ref="J5:K5"/>
  </mergeCells>
  <conditionalFormatting sqref="D26:D42 E42:F42">
    <cfRule type="expression" dxfId="21" priority="22">
      <formula>$D$25=0</formula>
    </cfRule>
  </conditionalFormatting>
  <conditionalFormatting sqref="D25:D42 E42:F42 G30">
    <cfRule type="expression" dxfId="20" priority="21">
      <formula>$D$18=0</formula>
    </cfRule>
  </conditionalFormatting>
  <conditionalFormatting sqref="G25:G42 H42:I42">
    <cfRule type="expression" dxfId="19" priority="20">
      <formula>$D$19=0</formula>
    </cfRule>
  </conditionalFormatting>
  <conditionalFormatting sqref="G26:G42 H42:I42">
    <cfRule type="expression" dxfId="18" priority="19">
      <formula>$G$25=0</formula>
    </cfRule>
  </conditionalFormatting>
  <conditionalFormatting sqref="G31:G42 H42:I42">
    <cfRule type="expression" dxfId="17" priority="18">
      <formula>$G$31=0</formula>
    </cfRule>
  </conditionalFormatting>
  <conditionalFormatting sqref="G37:G41 G42:I42">
    <cfRule type="expression" dxfId="16" priority="17">
      <formula>$G$37=0</formula>
    </cfRule>
  </conditionalFormatting>
  <conditionalFormatting sqref="D37:D41 D42:F42">
    <cfRule type="expression" dxfId="15" priority="16">
      <formula>$O$30=0</formula>
    </cfRule>
  </conditionalFormatting>
  <conditionalFormatting sqref="D39">
    <cfRule type="expression" dxfId="14" priority="14">
      <formula>$O$30=0</formula>
    </cfRule>
    <cfRule type="expression" dxfId="13" priority="15">
      <formula>$D$25=0</formula>
    </cfRule>
  </conditionalFormatting>
  <conditionalFormatting sqref="D31:D42 E42:F42">
    <cfRule type="expression" dxfId="12" priority="12">
      <formula>$D$25&gt;$D$18</formula>
    </cfRule>
    <cfRule type="expression" dxfId="11" priority="13">
      <formula>$O$29=0</formula>
    </cfRule>
  </conditionalFormatting>
  <conditionalFormatting sqref="G25">
    <cfRule type="expression" dxfId="10" priority="11">
      <formula>$D$19&lt;$N$34</formula>
    </cfRule>
  </conditionalFormatting>
  <conditionalFormatting sqref="D26:D30 D41:D42 E42:F42 G30 D35:D36">
    <cfRule type="expression" dxfId="9" priority="10">
      <formula>$D$28=0</formula>
    </cfRule>
  </conditionalFormatting>
  <conditionalFormatting sqref="D25 D24:E24">
    <cfRule type="expression" dxfId="8" priority="9">
      <formula>$D$25&gt;$D$18</formula>
    </cfRule>
  </conditionalFormatting>
  <conditionalFormatting sqref="G24:H24">
    <cfRule type="expression" dxfId="7" priority="8">
      <formula>$G$25&gt;$D$19</formula>
    </cfRule>
  </conditionalFormatting>
  <conditionalFormatting sqref="G37 G41 G42:I42">
    <cfRule type="expression" dxfId="6" priority="6">
      <formula>$P$30&lt;$N$34</formula>
    </cfRule>
    <cfRule type="expression" dxfId="5" priority="7">
      <formula>$P$30=0</formula>
    </cfRule>
  </conditionalFormatting>
  <conditionalFormatting sqref="G38:G40">
    <cfRule type="expression" dxfId="4" priority="5">
      <formula>$P$30=0</formula>
    </cfRule>
  </conditionalFormatting>
  <conditionalFormatting sqref="J25">
    <cfRule type="expression" dxfId="3" priority="4">
      <formula>$Q$29=0</formula>
    </cfRule>
  </conditionalFormatting>
  <conditionalFormatting sqref="O27">
    <cfRule type="expression" dxfId="2" priority="3">
      <formula>$O$27=$D$18</formula>
    </cfRule>
  </conditionalFormatting>
  <conditionalFormatting sqref="G38:G40">
    <cfRule type="expression" dxfId="1" priority="2">
      <formula>$P$30&lt;$N$34</formula>
    </cfRule>
  </conditionalFormatting>
  <conditionalFormatting sqref="P27">
    <cfRule type="expression" dxfId="0" priority="1">
      <formula>$Q$30=0</formula>
    </cfRule>
  </conditionalFormatting>
  <dataValidations count="3">
    <dataValidation type="list" allowBlank="1" showInputMessage="1" showErrorMessage="1" sqref="H68 E68 L68">
      <formula1>$O$67:$O$68</formula1>
    </dataValidation>
    <dataValidation type="list" errorStyle="warning" allowBlank="1" showInputMessage="1" showErrorMessage="1" errorTitle="ATTENTION" error="Il ne s'agit pas d'un poids standard" promptTitle=" " prompt="Choisir une Quantité de Standard Packaging" sqref="D25">
      <formula1>$N$33:$N$37</formula1>
    </dataValidation>
    <dataValidation type="list" allowBlank="1" showInputMessage="1" showErrorMessage="1" errorTitle="ATTENTION" error="Il ne s'agit pas d'un poids standard" promptTitle=" " prompt="Choisir une Quantité de Standard Packaging" sqref="G25">
      <formula1>$N$33:$N$37</formula1>
    </dataValidation>
  </dataValidations>
  <printOptions horizontalCentered="1"/>
  <pageMargins left="0.39370078740157483" right="0.23622047244094491" top="0.39370078740157483" bottom="0.39370078740157483" header="0.51181102362204722" footer="0.31496062992125984"/>
  <pageSetup scale="71" orientation="portrait" horizontalDpi="300" verticalDpi="300" r:id="rId1"/>
  <headerFooter alignWithMargins="0">
    <oddFooter>&amp;LImpression le &amp;D &amp;T   Vérifier sur le réseau que le document correspond à l'indice de révision en vigueur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matrice</vt:lpstr>
      <vt:lpstr>matrice!Print_Area</vt:lpstr>
    </vt:vector>
  </TitlesOfParts>
  <Company>FIRMENICH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yrou</dc:creator>
  <cp:lastModifiedBy>yrou</cp:lastModifiedBy>
  <dcterms:created xsi:type="dcterms:W3CDTF">2010-08-01T08:22:13Z</dcterms:created>
  <dcterms:modified xsi:type="dcterms:W3CDTF">2010-08-01T08:27:11Z</dcterms:modified>
</cp:coreProperties>
</file>