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SRV-DATAGL\Profils\thelvert\Desktop\Intervention maintenance\"/>
    </mc:Choice>
  </mc:AlternateContent>
  <xr:revisionPtr revIDLastSave="0" documentId="13_ncr:1_{EF6D7BD7-3C0A-470C-89A3-26200DB28BE8}" xr6:coauthVersionLast="47" xr6:coauthVersionMax="47" xr10:uidLastSave="{00000000-0000-0000-0000-000000000000}"/>
  <bookViews>
    <workbookView xWindow="-108" yWindow="-108" windowWidth="23256" windowHeight="12576" activeTab="7" xr2:uid="{00000000-000D-0000-FFFF-FFFF00000000}"/>
  </bookViews>
  <sheets>
    <sheet name="Home" sheetId="1" r:id="rId1"/>
    <sheet name="Préventif" sheetId="2" r:id="rId2"/>
    <sheet name="Amélioratif" sheetId="3" r:id="rId3"/>
    <sheet name="Curratif" sheetId="4" r:id="rId4"/>
    <sheet name="Booking" sheetId="5" r:id="rId5"/>
    <sheet name="Fournisseur" sheetId="6" r:id="rId6"/>
    <sheet name="Client" sheetId="7" r:id="rId7"/>
    <sheet name="Config" sheetId="8" r:id="rId8"/>
  </sheets>
  <definedNames>
    <definedName name="article">Préventif!$B$6:$B$16</definedName>
    <definedName name="CDC">Tableau2[Site]</definedName>
    <definedName name="client">Tableau2[Site]</definedName>
    <definedName name="fournisseur">Tableau1[Nom]</definedName>
    <definedName name="Order">Tableau4[Nr Commande]</definedName>
    <definedName name="order_id">Tableau4[Nr Commande]</definedName>
    <definedName name="supplier">Tableau1[Nom]</definedName>
    <definedName name="type_inter">Config!$H$19:$H$21</definedName>
    <definedName name="unite">Tableau5[Valeur d''unitée]</definedName>
    <definedName name="_xlnm.Print_Area" localSheetId="3">Curratif!#REF!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7" l="1"/>
  <c r="F40" i="7"/>
  <c r="F41" i="7"/>
  <c r="F42" i="7"/>
  <c r="F43" i="7"/>
  <c r="F44" i="7"/>
  <c r="F45" i="7"/>
  <c r="F46" i="7"/>
  <c r="F47" i="7"/>
  <c r="F48" i="7"/>
  <c r="F37" i="7"/>
  <c r="F38" i="7"/>
  <c r="F36" i="7"/>
  <c r="F35" i="7"/>
  <c r="F34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E19" i="8"/>
  <c r="J8" i="6"/>
  <c r="K6" i="3" a="1"/>
  <c r="K6" i="3" s="1"/>
  <c r="L6" i="3" s="1"/>
  <c r="I7" i="5"/>
  <c r="I6" i="5"/>
  <c r="F6" i="3"/>
  <c r="I6" i="3"/>
  <c r="E50" i="8"/>
  <c r="E21" i="8"/>
  <c r="E20" i="8"/>
  <c r="J7" i="6"/>
  <c r="J6" i="6"/>
  <c r="E52" i="8" l="1"/>
  <c r="G52" i="8"/>
  <c r="F52" i="8"/>
  <c r="E48" i="8"/>
  <c r="E51" i="8"/>
  <c r="E47" i="8"/>
  <c r="E49" i="8" l="1"/>
</calcChain>
</file>

<file path=xl/sharedStrings.xml><?xml version="1.0" encoding="utf-8"?>
<sst xmlns="http://schemas.openxmlformats.org/spreadsheetml/2006/main" count="273" uniqueCount="162">
  <si>
    <t>Nom</t>
  </si>
  <si>
    <t>Adress</t>
  </si>
  <si>
    <t>Cp</t>
  </si>
  <si>
    <t>Ville</t>
  </si>
  <si>
    <t>Pays</t>
  </si>
  <si>
    <t>Téléphone</t>
  </si>
  <si>
    <t>Mail</t>
  </si>
  <si>
    <t>Contact</t>
  </si>
  <si>
    <t>Groupe</t>
  </si>
  <si>
    <t>theo.helvert@germline.fr</t>
  </si>
  <si>
    <t>Description</t>
  </si>
  <si>
    <t>prix unité</t>
  </si>
  <si>
    <t>Stock</t>
  </si>
  <si>
    <t>Valeur stock</t>
  </si>
  <si>
    <t>Stock min</t>
  </si>
  <si>
    <t>Flag</t>
  </si>
  <si>
    <t>Suffixe</t>
  </si>
  <si>
    <t>Unité</t>
  </si>
  <si>
    <t>Emplacement</t>
  </si>
  <si>
    <t>LC1D09</t>
  </si>
  <si>
    <t>Nr Commande</t>
  </si>
  <si>
    <t>Date</t>
  </si>
  <si>
    <t>Nr article</t>
  </si>
  <si>
    <t>Nombre</t>
  </si>
  <si>
    <t>Prix</t>
  </si>
  <si>
    <t>prix total</t>
  </si>
  <si>
    <t>Fournisseur</t>
  </si>
  <si>
    <t>ART-00002</t>
  </si>
  <si>
    <t>uèu</t>
  </si>
  <si>
    <t>unité</t>
  </si>
  <si>
    <t>Valeur d'unitée</t>
  </si>
  <si>
    <t>Mètre</t>
  </si>
  <si>
    <t>Litre</t>
  </si>
  <si>
    <t>Kilograme</t>
  </si>
  <si>
    <t>m2</t>
  </si>
  <si>
    <t>m3</t>
  </si>
  <si>
    <t>ART-00003</t>
  </si>
  <si>
    <t>test</t>
  </si>
  <si>
    <t>ART-00001</t>
  </si>
  <si>
    <t>Ord-00002</t>
  </si>
  <si>
    <t>Ord-00009</t>
  </si>
  <si>
    <t>Tel</t>
  </si>
  <si>
    <t>Bon de commande</t>
  </si>
  <si>
    <t>Entreprise</t>
  </si>
  <si>
    <t>Adresse</t>
  </si>
  <si>
    <t>Code postal</t>
  </si>
  <si>
    <t>Condition</t>
  </si>
  <si>
    <t>Germline</t>
  </si>
  <si>
    <t>Les grivelles</t>
  </si>
  <si>
    <t>Sancoins</t>
  </si>
  <si>
    <t>France</t>
  </si>
  <si>
    <t>Ord-00001</t>
  </si>
  <si>
    <t>Type</t>
  </si>
  <si>
    <t>Nr Facture</t>
  </si>
  <si>
    <t>Nr bon de commande</t>
  </si>
  <si>
    <t>Client</t>
  </si>
  <si>
    <t>Ranking</t>
  </si>
  <si>
    <t>Entrée</t>
  </si>
  <si>
    <t>Contrôle</t>
  </si>
  <si>
    <t>Check</t>
  </si>
  <si>
    <t>Tableau de bord</t>
  </si>
  <si>
    <t>Widget 1</t>
  </si>
  <si>
    <t>Widget 2</t>
  </si>
  <si>
    <t>Widget 3</t>
  </si>
  <si>
    <t>Widget 4</t>
  </si>
  <si>
    <t>Widget 5</t>
  </si>
  <si>
    <t>Widget 6</t>
  </si>
  <si>
    <t>Valeur de Stock</t>
  </si>
  <si>
    <t>Article en commande</t>
  </si>
  <si>
    <t>Artilce critique</t>
  </si>
  <si>
    <t>Nombre d'article en stock</t>
  </si>
  <si>
    <t>Volume du stock</t>
  </si>
  <si>
    <t>Top 3 articles vendue</t>
  </si>
  <si>
    <t>Rexel</t>
  </si>
  <si>
    <t>ZI LES TAUPIÈRES</t>
  </si>
  <si>
    <t>Nevers</t>
  </si>
  <si>
    <t>nevers.zitaupieres@rexel.fr</t>
  </si>
  <si>
    <t>COLMAN LAURENCE</t>
  </si>
  <si>
    <t>298 Allée du Larry</t>
  </si>
  <si>
    <t>MARIN</t>
  </si>
  <si>
    <t>conseil@nelinkia.com</t>
  </si>
  <si>
    <t>04 58 64 00 00</t>
  </si>
  <si>
    <t>03 86 71 91 60</t>
  </si>
  <si>
    <t>Nelinkia</t>
  </si>
  <si>
    <t>Fac-0001</t>
  </si>
  <si>
    <t>Nav items</t>
  </si>
  <si>
    <t>Page 1</t>
  </si>
  <si>
    <t>Page 2</t>
  </si>
  <si>
    <t>Page 3</t>
  </si>
  <si>
    <t>Page 4</t>
  </si>
  <si>
    <t>Page 5</t>
  </si>
  <si>
    <t>Page 6</t>
  </si>
  <si>
    <t>Page 7</t>
  </si>
  <si>
    <t>Page 8</t>
  </si>
  <si>
    <t>Acceuil</t>
  </si>
  <si>
    <t>Référence</t>
  </si>
  <si>
    <t>RS</t>
  </si>
  <si>
    <t>Config</t>
  </si>
  <si>
    <t>Préventif</t>
  </si>
  <si>
    <t>Amélioratif</t>
  </si>
  <si>
    <t>Curratif</t>
  </si>
  <si>
    <t>..</t>
  </si>
  <si>
    <t>PRE-</t>
  </si>
  <si>
    <t>AME-</t>
  </si>
  <si>
    <t>CUR-</t>
  </si>
  <si>
    <t>Nr d'OT</t>
  </si>
  <si>
    <t>Intervention</t>
  </si>
  <si>
    <t>Lieux</t>
  </si>
  <si>
    <t>Equipement</t>
  </si>
  <si>
    <t>Site</t>
  </si>
  <si>
    <t>G1</t>
  </si>
  <si>
    <t xml:space="preserve">Centre de coût </t>
  </si>
  <si>
    <t>Atelier</t>
  </si>
  <si>
    <t>N°</t>
  </si>
  <si>
    <t>Rota-Tech 1</t>
  </si>
  <si>
    <t>Rota-Tech 2</t>
  </si>
  <si>
    <t>Rota-Tech 3</t>
  </si>
  <si>
    <t>Rota-Tech 4</t>
  </si>
  <si>
    <t>Rota-Tech 5</t>
  </si>
  <si>
    <t>Rota-Tech 6</t>
  </si>
  <si>
    <t>Rota-Tech 7</t>
  </si>
  <si>
    <t>Rota-Tech 8</t>
  </si>
  <si>
    <t>Rota-Tech 9</t>
  </si>
  <si>
    <t>Rota-Tech 10</t>
  </si>
  <si>
    <t>Rota-Tech 11</t>
  </si>
  <si>
    <t>Rota-Tech 12</t>
  </si>
  <si>
    <t>Rota-Tech 13</t>
  </si>
  <si>
    <t>Rota-Tech 14</t>
  </si>
  <si>
    <t>Rota-Tech 15</t>
  </si>
  <si>
    <t>Rota-Tech 16</t>
  </si>
  <si>
    <t>Rota-Tech 17</t>
  </si>
  <si>
    <t>Rota-Tech 18</t>
  </si>
  <si>
    <t>Rota-Tech 19</t>
  </si>
  <si>
    <t>Rota-Tech 20</t>
  </si>
  <si>
    <t>Rota-Tech 21</t>
  </si>
  <si>
    <t>Rota-Tech 22</t>
  </si>
  <si>
    <t>Rota-Tech 23</t>
  </si>
  <si>
    <t>Rota-Tech 24</t>
  </si>
  <si>
    <t>Rota-Tech 25</t>
  </si>
  <si>
    <t>Rota-Tech 26</t>
  </si>
  <si>
    <t>Rota-Tech 27</t>
  </si>
  <si>
    <t>Rota-Tech 28</t>
  </si>
  <si>
    <t>Evaporateur salle Rota-Tech gauche</t>
  </si>
  <si>
    <t>Evaporateur salle Rota-Tech droite</t>
  </si>
  <si>
    <t>Evaporateur salle track</t>
  </si>
  <si>
    <t>Track gauche</t>
  </si>
  <si>
    <t>Track droite</t>
  </si>
  <si>
    <t>Germoir 1</t>
  </si>
  <si>
    <t>Germoir 2</t>
  </si>
  <si>
    <t>Germoir 3</t>
  </si>
  <si>
    <t>Germoir 4</t>
  </si>
  <si>
    <t>Germoir 5</t>
  </si>
  <si>
    <t>Germoir 6</t>
  </si>
  <si>
    <t>Reseau eau</t>
  </si>
  <si>
    <t>reseau air</t>
  </si>
  <si>
    <t>traitement de l'eau</t>
  </si>
  <si>
    <t>Coût imo par H</t>
  </si>
  <si>
    <t>Type d'inter</t>
  </si>
  <si>
    <t>Type 1</t>
  </si>
  <si>
    <t>Type 2</t>
  </si>
  <si>
    <t>Type 3</t>
  </si>
  <si>
    <t>Curatif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</si>
</sst>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&quot;besoin&quot;"/>
    <numFmt numFmtId="167" formatCode="dd/mm/yy;@"/>
    <numFmt numFmtId="168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5" fontId="5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2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/>
    <xf numFmtId="0" fontId="1" fillId="4" borderId="0" xfId="0" applyFont="1" applyFill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7" fillId="5" borderId="3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68" fontId="0" fillId="0" borderId="0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168" fontId="0" fillId="6" borderId="3" xfId="2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/>
    </xf>
    <xf numFmtId="0" fontId="0" fillId="0" borderId="16" xfId="0" applyBorder="1"/>
    <xf numFmtId="0" fontId="0" fillId="0" borderId="17" xfId="0" applyBorder="1"/>
    <xf numFmtId="0" fontId="0" fillId="3" borderId="0" xfId="0" applyFill="1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6" borderId="3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top"/>
    </xf>
    <xf numFmtId="0" fontId="0" fillId="6" borderId="7" xfId="0" applyFill="1" applyBorder="1" applyAlignment="1">
      <alignment horizontal="left" vertical="top"/>
    </xf>
    <xf numFmtId="0" fontId="0" fillId="6" borderId="11" xfId="0" applyFill="1" applyBorder="1" applyAlignment="1">
      <alignment horizontal="left" vertical="top"/>
    </xf>
    <xf numFmtId="0" fontId="0" fillId="6" borderId="10" xfId="0" applyFill="1" applyBorder="1" applyAlignment="1">
      <alignment horizontal="left" vertical="top"/>
    </xf>
    <xf numFmtId="0" fontId="0" fillId="6" borderId="0" xfId="0" applyFill="1" applyAlignment="1">
      <alignment horizontal="left" vertical="top"/>
    </xf>
    <xf numFmtId="0" fontId="0" fillId="6" borderId="12" xfId="0" applyFill="1" applyBorder="1" applyAlignment="1">
      <alignment horizontal="left" vertical="top"/>
    </xf>
    <xf numFmtId="0" fontId="0" fillId="6" borderId="13" xfId="0" applyFill="1" applyBorder="1" applyAlignment="1">
      <alignment horizontal="left" vertical="top"/>
    </xf>
    <xf numFmtId="0" fontId="0" fillId="6" borderId="4" xfId="0" applyFill="1" applyBorder="1" applyAlignment="1">
      <alignment horizontal="left" vertical="top"/>
    </xf>
    <xf numFmtId="0" fontId="0" fillId="6" borderId="14" xfId="0" applyFill="1" applyBorder="1" applyAlignment="1">
      <alignment horizontal="left" vertical="top"/>
    </xf>
  </cellXfs>
  <cellStyles count="3">
    <cellStyle name="Lien hypertexte" xfId="1" builtinId="8"/>
    <cellStyle name="Monétaire" xfId="2" builtinId="4"/>
    <cellStyle name="Normal" xfId="0" builtinId="0"/>
  </cellStyles>
  <dxfs count="62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numFmt numFmtId="166" formatCode="&quot;besoin&quot;"/>
    </dxf>
    <dxf>
      <alignment horizontal="center" vertical="center" textRotation="0" wrapText="0" indent="0" justifyLastLine="0" shrinkToFit="0" readingOrder="0"/>
    </dxf>
    <dxf>
      <numFmt numFmtId="1" formatCode="0"/>
    </dxf>
    <dxf>
      <numFmt numFmtId="168" formatCode="#,##0.00\ &quot;€&quot;"/>
    </dxf>
    <dxf>
      <numFmt numFmtId="1" formatCode="0"/>
    </dxf>
    <dxf>
      <numFmt numFmtId="168" formatCode="#,##0.00\ &quot;€&quot;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686868"/>
      <color rgb="FFFFD961"/>
      <color rgb="FFA162D0"/>
      <color rgb="FF0039AC"/>
      <color rgb="FFB889DB"/>
      <color rgb="FF15FF7F"/>
      <color rgb="FF00AC4E"/>
      <color rgb="FF0156FF"/>
      <color rgb="FF0093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290512</xdr:colOff>
      <xdr:row>18</xdr:row>
      <xdr:rowOff>52387</xdr:rowOff>
    </xdr:from>
    <xdr:to>
      <xdr:col>14</xdr:col>
      <xdr:colOff>232912</xdr:colOff>
      <xdr:row>28</xdr:row>
      <xdr:rowOff>91387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5449252" y="3633787"/>
          <a:ext cx="3691440" cy="1867800"/>
          <a:chOff x="1695450" y="2781300"/>
          <a:chExt cx="3600000" cy="1944000"/>
        </a:xfrm>
      </xdr:grpSpPr>
      <xdr:grpSp>
        <xdr:nvGrpSpPr>
          <xdr:cNvPr id="32" name="Groupe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6" name="Rectangle 35">
              <a:extLs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FFD96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51">
        <xdr:nvSpPr>
          <xdr:cNvPr id="33" name="ZoneTexte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 txBox="1"/>
        </xdr:nvSpPr>
        <xdr:spPr>
          <a:xfrm>
            <a:off x="1962150" y="3182250"/>
            <a:ext cx="1566863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F84B9E0-1866-4FEF-A1EA-A09CF0148960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51">
        <xdr:nvSpPr>
          <xdr:cNvPr id="34" name="ZoneTexte 33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AF04D1C-1274-4689-9740-C8D7E9EE872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Volume du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15</xdr:col>
      <xdr:colOff>133350</xdr:colOff>
      <xdr:row>18</xdr:row>
      <xdr:rowOff>42862</xdr:rowOff>
    </xdr:from>
    <xdr:to>
      <xdr:col>21</xdr:col>
      <xdr:colOff>75750</xdr:colOff>
      <xdr:row>28</xdr:row>
      <xdr:rowOff>81862</xdr:rowOff>
    </xdr:to>
    <xdr:grpSp>
      <xdr:nvGrpSpPr>
        <xdr:cNvPr id="40" name="Group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GrpSpPr/>
      </xdr:nvGrpSpPr>
      <xdr:grpSpPr>
        <a:xfrm>
          <a:off x="9665970" y="3624262"/>
          <a:ext cx="3691440" cy="1867800"/>
          <a:chOff x="7315200" y="5333100"/>
          <a:chExt cx="3600000" cy="1944000"/>
        </a:xfrm>
      </xdr:grpSpPr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7315200" y="5333100"/>
            <a:ext cx="3600000" cy="1944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7315200" y="6917100"/>
            <a:ext cx="3600000" cy="360000"/>
          </a:xfrm>
          <a:prstGeom prst="rect">
            <a:avLst/>
          </a:prstGeom>
          <a:solidFill>
            <a:srgbClr val="68686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15</xdr:col>
      <xdr:colOff>180975</xdr:colOff>
      <xdr:row>26</xdr:row>
      <xdr:rowOff>119962</xdr:rowOff>
    </xdr:from>
    <xdr:to>
      <xdr:col>20</xdr:col>
      <xdr:colOff>390525</xdr:colOff>
      <xdr:row>27</xdr:row>
      <xdr:rowOff>167587</xdr:rowOff>
    </xdr:to>
    <xdr:sp macro="" textlink="Config!C52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9324975" y="5072962"/>
          <a:ext cx="32575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8BDA865-6211-4B0F-8444-DDD7EEFD1F02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/>
            <a:t>Top 3 articles vendue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504825</xdr:colOff>
      <xdr:row>18</xdr:row>
      <xdr:rowOff>52387</xdr:rowOff>
    </xdr:from>
    <xdr:to>
      <xdr:col>7</xdr:col>
      <xdr:colOff>447225</xdr:colOff>
      <xdr:row>28</xdr:row>
      <xdr:rowOff>91387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1289685" y="3633787"/>
          <a:ext cx="3691440" cy="1867800"/>
          <a:chOff x="1695450" y="2781300"/>
          <a:chExt cx="3600000" cy="1944000"/>
        </a:xfrm>
      </xdr:grpSpPr>
      <xdr:grpSp>
        <xdr:nvGrpSpPr>
          <xdr:cNvPr id="48" name="Group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51" name="Rectangle 50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7030A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2" name="Rectangle 51">
              <a:extLs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A162D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50">
        <xdr:nvSpPr>
          <xdr:cNvPr id="49" name="ZoneText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/>
        </xdr:nvSpPr>
        <xdr:spPr>
          <a:xfrm>
            <a:off x="1971675" y="3182250"/>
            <a:ext cx="140970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811E819-4BA5-4EBB-B303-9E88E70C939A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50">
        <xdr:nvSpPr>
          <xdr:cNvPr id="50" name="ZoneTexte 49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6A4B896F-8ABE-4EC7-A928-067D0DD0BDA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Nombre d'article en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8</xdr:col>
      <xdr:colOff>290512</xdr:colOff>
      <xdr:row>6</xdr:row>
      <xdr:rowOff>61912</xdr:rowOff>
    </xdr:from>
    <xdr:to>
      <xdr:col>14</xdr:col>
      <xdr:colOff>232912</xdr:colOff>
      <xdr:row>16</xdr:row>
      <xdr:rowOff>100912</xdr:rowOff>
    </xdr:to>
    <xdr:grpSp>
      <xdr:nvGrpSpPr>
        <xdr:cNvPr id="54" name="Group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GrpSpPr/>
      </xdr:nvGrpSpPr>
      <xdr:grpSpPr>
        <a:xfrm>
          <a:off x="5449252" y="1448752"/>
          <a:ext cx="3691440" cy="1867800"/>
          <a:chOff x="1695450" y="2781300"/>
          <a:chExt cx="3600000" cy="1944000"/>
        </a:xfrm>
      </xdr:grpSpPr>
      <xdr:grpSp>
        <xdr:nvGrpSpPr>
          <xdr:cNvPr id="56" name="Groupe 55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59" name="Rectangle 58">
              <a:extLst>
                <a:ext uri="{FF2B5EF4-FFF2-40B4-BE49-F238E27FC236}">
                  <a16:creationId xmlns:a16="http://schemas.microsoft.com/office/drawing/2014/main" id="{00000000-0008-0000-0000-00003B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0" name="Rectangle 59">
              <a:extLst>
                <a:ext uri="{FF2B5EF4-FFF2-40B4-BE49-F238E27FC236}">
                  <a16:creationId xmlns:a16="http://schemas.microsoft.com/office/drawing/2014/main" id="{00000000-0008-0000-0000-00003C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15FF7F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8">
        <xdr:nvSpPr>
          <xdr:cNvPr id="57" name="ZoneTexte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 txBox="1"/>
        </xdr:nvSpPr>
        <xdr:spPr>
          <a:xfrm>
            <a:off x="2047875" y="3191775"/>
            <a:ext cx="1281113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431F28FF-5C9B-4154-8B42-585BC42D8FB1}" type="TxLink">
              <a:rPr lang="en-US" sz="3200" b="1" i="0" u="none" strike="noStrike">
                <a:solidFill>
                  <a:schemeClr val="bg1"/>
                </a:solidFill>
                <a:latin typeface="Calibri"/>
                <a:ea typeface="+mn-ea"/>
                <a:cs typeface="Calibri"/>
              </a:rPr>
              <a:pPr marL="0" indent="0" algn="l"/>
              <a:t>0</a:t>
            </a:fld>
            <a:endParaRPr lang="fr-FR" sz="32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endParaRPr>
          </a:p>
        </xdr:txBody>
      </xdr:sp>
      <xdr:sp macro="" textlink="Config!C48">
        <xdr:nvSpPr>
          <xdr:cNvPr id="58" name="ZoneTexte 57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 txBox="1"/>
        </xdr:nvSpPr>
        <xdr:spPr>
          <a:xfrm>
            <a:off x="1743075" y="4382400"/>
            <a:ext cx="3257550" cy="3181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D5359528-E2FB-40F0-922B-54D558DAD647}" type="TxLink">
              <a:rPr lang="en-US" sz="1400" b="1" i="0" u="none" strike="noStrike">
                <a:solidFill>
                  <a:schemeClr val="bg1"/>
                </a:solidFill>
                <a:latin typeface="Calibri"/>
                <a:ea typeface="+mn-ea"/>
                <a:cs typeface="Calibri"/>
              </a:rPr>
              <a:pPr marL="0" indent="0"/>
              <a:t>Article en commande</a:t>
            </a:fld>
            <a:endParaRPr lang="fr-FR" sz="14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  <xdr:twoCellAnchor>
    <xdr:from>
      <xdr:col>15</xdr:col>
      <xdr:colOff>76200</xdr:colOff>
      <xdr:row>6</xdr:row>
      <xdr:rowOff>61912</xdr:rowOff>
    </xdr:from>
    <xdr:to>
      <xdr:col>21</xdr:col>
      <xdr:colOff>18600</xdr:colOff>
      <xdr:row>16</xdr:row>
      <xdr:rowOff>100912</xdr:rowOff>
    </xdr:to>
    <xdr:grpSp>
      <xdr:nvGrpSpPr>
        <xdr:cNvPr id="62" name="Group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/>
      </xdr:nvGrpSpPr>
      <xdr:grpSpPr>
        <a:xfrm>
          <a:off x="9608820" y="1448752"/>
          <a:ext cx="3691440" cy="1867800"/>
          <a:chOff x="1695450" y="2781300"/>
          <a:chExt cx="3600000" cy="1944000"/>
        </a:xfrm>
        <a:solidFill>
          <a:srgbClr val="FF0000"/>
        </a:solidFill>
      </xdr:grpSpPr>
      <xdr:grpSp>
        <xdr:nvGrpSpPr>
          <xdr:cNvPr id="64" name="Groupe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  <a:grpFill/>
        </xdr:grpSpPr>
        <xdr:sp macro="" textlink="">
          <xdr:nvSpPr>
            <xdr:cNvPr id="67" name="Rectangle 66">
              <a:extLst>
                <a:ext uri="{FF2B5EF4-FFF2-40B4-BE49-F238E27FC236}">
                  <a16:creationId xmlns:a16="http://schemas.microsoft.com/office/drawing/2014/main" id="{00000000-0008-0000-0000-00004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8" name="Rectangle 67">
              <a:extLst>
                <a:ext uri="{FF2B5EF4-FFF2-40B4-BE49-F238E27FC236}">
                  <a16:creationId xmlns:a16="http://schemas.microsoft.com/office/drawing/2014/main" id="{00000000-0008-0000-0000-00004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9">
        <xdr:nvSpPr>
          <xdr:cNvPr id="65" name="ZoneTexte 64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 txBox="1"/>
        </xdr:nvSpPr>
        <xdr:spPr>
          <a:xfrm>
            <a:off x="2000250" y="3182250"/>
            <a:ext cx="102870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5C0C438-5CFB-4F8A-B54D-B2CEA37C1B78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49">
        <xdr:nvSpPr>
          <xdr:cNvPr id="66" name="ZoneTexte 65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6B28C0C-53DF-4B36-990D-E80D2A4B046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Artilce critique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504825</xdr:colOff>
      <xdr:row>6</xdr:row>
      <xdr:rowOff>61912</xdr:rowOff>
    </xdr:from>
    <xdr:to>
      <xdr:col>7</xdr:col>
      <xdr:colOff>447225</xdr:colOff>
      <xdr:row>16</xdr:row>
      <xdr:rowOff>100912</xdr:rowOff>
    </xdr:to>
    <xdr:grpSp>
      <xdr:nvGrpSpPr>
        <xdr:cNvPr id="70" name="Group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GrpSpPr/>
      </xdr:nvGrpSpPr>
      <xdr:grpSpPr>
        <a:xfrm>
          <a:off x="1289685" y="1448752"/>
          <a:ext cx="3691440" cy="1867800"/>
          <a:chOff x="1695450" y="2781300"/>
          <a:chExt cx="3600000" cy="1944000"/>
        </a:xfrm>
      </xdr:grpSpPr>
      <xdr:grpSp>
        <xdr:nvGrpSpPr>
          <xdr:cNvPr id="72" name="Groupe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75" name="Rectangle 74">
              <a:extLst>
                <a:ext uri="{FF2B5EF4-FFF2-40B4-BE49-F238E27FC236}">
                  <a16:creationId xmlns:a16="http://schemas.microsoft.com/office/drawing/2014/main" id="{00000000-0008-0000-0000-00004B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00206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6" name="Rectangle 75">
              <a:extLst>
                <a:ext uri="{FF2B5EF4-FFF2-40B4-BE49-F238E27FC236}">
                  <a16:creationId xmlns:a16="http://schemas.microsoft.com/office/drawing/2014/main" id="{00000000-0008-0000-0000-00004C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0039AC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7">
        <xdr:nvSpPr>
          <xdr:cNvPr id="73" name="ZoneTexte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 txBox="1"/>
        </xdr:nvSpPr>
        <xdr:spPr>
          <a:xfrm>
            <a:off x="1847850" y="3182250"/>
            <a:ext cx="268605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3C4D429F-D6FB-4ADC-87D6-52D8074B06B7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0,00 €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47">
        <xdr:nvSpPr>
          <xdr:cNvPr id="74" name="ZoneTexte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F262809C-16B1-4FE8-AB5B-829B6F54132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Valeur de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15</xdr:col>
      <xdr:colOff>228600</xdr:colOff>
      <xdr:row>19</xdr:row>
      <xdr:rowOff>5662</xdr:rowOff>
    </xdr:from>
    <xdr:to>
      <xdr:col>18</xdr:col>
      <xdr:colOff>76200</xdr:colOff>
      <xdr:row>25</xdr:row>
      <xdr:rowOff>94350</xdr:rowOff>
    </xdr:to>
    <xdr:grpSp>
      <xdr:nvGrpSpPr>
        <xdr:cNvPr id="79" name="Group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GrpSpPr/>
      </xdr:nvGrpSpPr>
      <xdr:grpSpPr>
        <a:xfrm>
          <a:off x="9761220" y="3769942"/>
          <a:ext cx="1722120" cy="1185968"/>
          <a:chOff x="9372600" y="3539437"/>
          <a:chExt cx="2686050" cy="1231688"/>
        </a:xfrm>
      </xdr:grpSpPr>
      <xdr:sp macro="" textlink="Config!E52">
        <xdr:nvSpPr>
          <xdr:cNvPr id="41" name="ZoneText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9372600" y="3539437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EE18E661-9909-4F2F-9C65-D5D071F27A09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  <xdr:sp macro="" textlink="Config!G52">
        <xdr:nvSpPr>
          <xdr:cNvPr id="77" name="ZoneTexte 76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 txBox="1"/>
        </xdr:nvSpPr>
        <xdr:spPr>
          <a:xfrm>
            <a:off x="9372600" y="4310062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3F4A1FC-51ED-45AB-A493-2338D067015E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  <xdr:sp macro="" textlink="Config!F52">
        <xdr:nvSpPr>
          <xdr:cNvPr id="78" name="ZoneTexte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 txBox="1"/>
        </xdr:nvSpPr>
        <xdr:spPr>
          <a:xfrm>
            <a:off x="9372600" y="3924750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AFEEBF8-D9B1-4F6F-8C03-E256E8E1889F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absolute">
    <xdr:from>
      <xdr:col>1</xdr:col>
      <xdr:colOff>0</xdr:colOff>
      <xdr:row>0</xdr:row>
      <xdr:rowOff>0</xdr:rowOff>
    </xdr:from>
    <xdr:to>
      <xdr:col>22</xdr:col>
      <xdr:colOff>158400</xdr:colOff>
      <xdr:row>0</xdr:row>
      <xdr:rowOff>468000</xdr:rowOff>
    </xdr:to>
    <xdr:grpSp>
      <xdr:nvGrpSpPr>
        <xdr:cNvPr id="100" name="Group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GrpSpPr/>
      </xdr:nvGrpSpPr>
      <xdr:grpSpPr>
        <a:xfrm>
          <a:off x="784860" y="0"/>
          <a:ext cx="13280040" cy="468000"/>
          <a:chOff x="609600" y="190500"/>
          <a:chExt cx="12960000" cy="468000"/>
        </a:xfrm>
      </xdr:grpSpPr>
      <xdr:sp macro="" textlink="">
        <xdr:nvSpPr>
          <xdr:cNvPr id="101" name="Rectangle 100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102" name="Page1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103" name="Page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104" name="Page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105" name="Page4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106" name="Page5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07" name="Page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8" name="Page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09" name="Page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5</xdr:col>
      <xdr:colOff>371475</xdr:colOff>
      <xdr:row>8</xdr:row>
      <xdr:rowOff>57150</xdr:rowOff>
    </xdr:from>
    <xdr:to>
      <xdr:col>7</xdr:col>
      <xdr:colOff>232275</xdr:colOff>
      <xdr:row>13</xdr:row>
      <xdr:rowOff>184650</xdr:rowOff>
    </xdr:to>
    <xdr:pic>
      <xdr:nvPicPr>
        <xdr:cNvPr id="2" name="Graphique 6" descr="Pièces avec un remplissage uni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71875" y="18669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142875</xdr:colOff>
      <xdr:row>7</xdr:row>
      <xdr:rowOff>133350</xdr:rowOff>
    </xdr:from>
    <xdr:to>
      <xdr:col>14</xdr:col>
      <xdr:colOff>3675</xdr:colOff>
      <xdr:row>13</xdr:row>
      <xdr:rowOff>70350</xdr:rowOff>
    </xdr:to>
    <xdr:pic>
      <xdr:nvPicPr>
        <xdr:cNvPr id="3" name="Graphique 16" descr="Porte-bloc avec un remplissage un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610475" y="17526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457200</xdr:colOff>
      <xdr:row>7</xdr:row>
      <xdr:rowOff>171450</xdr:rowOff>
    </xdr:from>
    <xdr:to>
      <xdr:col>20</xdr:col>
      <xdr:colOff>318000</xdr:colOff>
      <xdr:row>13</xdr:row>
      <xdr:rowOff>108450</xdr:rowOff>
    </xdr:to>
    <xdr:pic>
      <xdr:nvPicPr>
        <xdr:cNvPr id="4" name="Graphique 8" descr="Sirène avec un remplissage uni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1582400" y="17907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19</xdr:row>
      <xdr:rowOff>123825</xdr:rowOff>
    </xdr:from>
    <xdr:to>
      <xdr:col>7</xdr:col>
      <xdr:colOff>194175</xdr:colOff>
      <xdr:row>25</xdr:row>
      <xdr:rowOff>60825</xdr:rowOff>
    </xdr:to>
    <xdr:pic>
      <xdr:nvPicPr>
        <xdr:cNvPr id="5" name="Graphique 20" descr="Clé avec un remplissage uni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533775" y="4029075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123825</xdr:colOff>
      <xdr:row>19</xdr:row>
      <xdr:rowOff>171450</xdr:rowOff>
    </xdr:from>
    <xdr:to>
      <xdr:col>13</xdr:col>
      <xdr:colOff>594225</xdr:colOff>
      <xdr:row>25</xdr:row>
      <xdr:rowOff>108450</xdr:rowOff>
    </xdr:to>
    <xdr:pic>
      <xdr:nvPicPr>
        <xdr:cNvPr id="6" name="Graphique 18" descr="Inventaire avec un remplissage uni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7591425" y="40767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571500</xdr:colOff>
      <xdr:row>19</xdr:row>
      <xdr:rowOff>142875</xdr:rowOff>
    </xdr:from>
    <xdr:to>
      <xdr:col>20</xdr:col>
      <xdr:colOff>432300</xdr:colOff>
      <xdr:row>25</xdr:row>
      <xdr:rowOff>79875</xdr:rowOff>
    </xdr:to>
    <xdr:pic>
      <xdr:nvPicPr>
        <xdr:cNvPr id="7" name="Graphique 12" descr="Graphique à barres avec un remplissage uni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1696700" y="4048125"/>
          <a:ext cx="1080000" cy="108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60960</xdr:rowOff>
        </xdr:from>
        <xdr:to>
          <xdr:col>3</xdr:col>
          <xdr:colOff>419100</xdr:colOff>
          <xdr:row>4</xdr:row>
          <xdr:rowOff>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8250</xdr:rowOff>
    </xdr:from>
    <xdr:to>
      <xdr:col>18</xdr:col>
      <xdr:colOff>203884</xdr:colOff>
      <xdr:row>1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796247" y="8250"/>
          <a:ext cx="13389053" cy="462649"/>
          <a:chOff x="609600" y="190500"/>
          <a:chExt cx="12960000" cy="468000"/>
        </a:xfrm>
      </xdr:grpSpPr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14" name="Page1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15" name="Page2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16" name="Page3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17" name="Page4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18" name="Page5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A28C5D-5592-44D4-8ECD-F70F9A7B7F8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9" name="Page6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20" name="Page7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21" name="Page8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60960</xdr:rowOff>
        </xdr:from>
        <xdr:to>
          <xdr:col>2</xdr:col>
          <xdr:colOff>632460</xdr:colOff>
          <xdr:row>4</xdr:row>
          <xdr:rowOff>22860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0</xdr:rowOff>
    </xdr:from>
    <xdr:to>
      <xdr:col>16</xdr:col>
      <xdr:colOff>387000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784860" y="0"/>
          <a:ext cx="13333380" cy="468000"/>
          <a:chOff x="609600" y="190500"/>
          <a:chExt cx="12960000" cy="468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A2D19EE-F06A-46C6-A08F-A0F5EFD16733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0FCE31-EDA2-45A7-98EE-5E18E2D2795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9" name="Page6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11</xdr:col>
      <xdr:colOff>501300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792480" y="0"/>
          <a:ext cx="13363860" cy="468000"/>
          <a:chOff x="609600" y="190500"/>
          <a:chExt cx="12960000" cy="468000"/>
        </a:xfrm>
      </xdr:grpSpPr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6" name="Page1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7" name="Page2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8" name="Page3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9" name="Page4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10" name="Page5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2C9C501-4528-49E2-9250-F561C21C4D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1" name="Page6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2" name="Page7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3" name="Page8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60960</xdr:rowOff>
        </xdr:from>
        <xdr:to>
          <xdr:col>1</xdr:col>
          <xdr:colOff>1722120</xdr:colOff>
          <xdr:row>4</xdr:row>
          <xdr:rowOff>22860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754380</xdr:colOff>
          <xdr:row>2</xdr:row>
          <xdr:rowOff>68580</xdr:rowOff>
        </xdr:from>
        <xdr:to>
          <xdr:col>1</xdr:col>
          <xdr:colOff>609600</xdr:colOff>
          <xdr:row>4</xdr:row>
          <xdr:rowOff>30480</xdr:rowOff>
        </xdr:to>
        <xdr:sp macro="" textlink="">
          <xdr:nvSpPr>
            <xdr:cNvPr id="6147" name="CommandButton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0</xdr:rowOff>
    </xdr:from>
    <xdr:to>
      <xdr:col>16</xdr:col>
      <xdr:colOff>615600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784860" y="0"/>
          <a:ext cx="13325760" cy="468000"/>
          <a:chOff x="609600" y="190500"/>
          <a:chExt cx="12960000" cy="468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B5FE72F-A709-4785-BC3F-034203026AC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9" name="Page6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14</xdr:col>
      <xdr:colOff>510825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784860" y="0"/>
          <a:ext cx="13320045" cy="468000"/>
          <a:chOff x="609600" y="190500"/>
          <a:chExt cx="12960000" cy="468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DEE5ABD-F587-4EAC-A1CB-5B8DF55AF6D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9" name="Page6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14</xdr:col>
      <xdr:colOff>667035</xdr:colOff>
      <xdr:row>0</xdr:row>
      <xdr:rowOff>468000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792480" y="0"/>
          <a:ext cx="13415295" cy="468000"/>
          <a:chOff x="609600" y="190500"/>
          <a:chExt cx="12960000" cy="468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400" b="1">
              <a:solidFill>
                <a:schemeClr val="bg1"/>
              </a:solidFill>
            </a:endParaRPr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B5401C4-3A6F-49BC-A5FC-0AFD0E97D03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en-US" sz="1800" b="1" i="0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7E7460-DF55-4D7F-8AFA-EC1F67CE859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0EEDE91-2A9D-4987-B9B5-9AC15791B0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8A7E493-9441-4612-AA57-E3E6DCDE0DF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booking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2405CD-55BE-42CC-B5E4-09C14F0A3E5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9" name="Page6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DC5A9E-031E-4F51-A32D-4382413A864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2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AF9E6B2-DF01-440B-900F-65014B5CF4F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8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1F1A618-2A1C-43CF-B9DA-4FAAD207DFD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17</xdr:col>
      <xdr:colOff>310800</xdr:colOff>
      <xdr:row>0</xdr:row>
      <xdr:rowOff>468000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/>
      </xdr:nvGrpSpPr>
      <xdr:grpSpPr>
        <a:xfrm>
          <a:off x="792480" y="0"/>
          <a:ext cx="13440060" cy="468000"/>
          <a:chOff x="609600" y="190500"/>
          <a:chExt cx="12960000" cy="468000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/>
        </xdr:nvSpPr>
        <xdr:spPr>
          <a:xfrm>
            <a:off x="609600" y="190500"/>
            <a:ext cx="1296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18" name="Page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SpPr/>
        </xdr:nvSpPr>
        <xdr:spPr>
          <a:xfrm>
            <a:off x="853575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19" name="Page2">
            <a:extLst>
              <a:ext uri="{FF2B5EF4-FFF2-40B4-BE49-F238E27FC236}">
                <a16:creationId xmlns:a16="http://schemas.microsoft.com/office/drawing/2014/main" id="{00000000-0008-0000-0700-000013000000}"/>
              </a:ext>
            </a:extLst>
          </xdr:cNvPr>
          <xdr:cNvSpPr/>
        </xdr:nvSpPr>
        <xdr:spPr>
          <a:xfrm>
            <a:off x="2478268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20" name="Page3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/>
        </xdr:nvSpPr>
        <xdr:spPr>
          <a:xfrm>
            <a:off x="4102961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C11">
        <xdr:nvSpPr>
          <xdr:cNvPr id="21" name="Page4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SpPr/>
        </xdr:nvSpPr>
        <xdr:spPr>
          <a:xfrm>
            <a:off x="5727654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$C$12">
        <xdr:nvSpPr>
          <xdr:cNvPr id="22" name="Page5">
            <a:extLst>
              <a:ext uri="{FF2B5EF4-FFF2-40B4-BE49-F238E27FC236}">
                <a16:creationId xmlns:a16="http://schemas.microsoft.com/office/drawing/2014/main" id="{00000000-0008-0000-0700-000016000000}"/>
              </a:ext>
            </a:extLst>
          </xdr:cNvPr>
          <xdr:cNvSpPr/>
        </xdr:nvSpPr>
        <xdr:spPr>
          <a:xfrm>
            <a:off x="7352347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6645422-C880-456E-BF64-E372D67CE08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23" name="Page6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/>
        </xdr:nvSpPr>
        <xdr:spPr>
          <a:xfrm>
            <a:off x="8977040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061C3A6-BCA6-4BFD-A976-7883391AEF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..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24" name="Page7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SpPr/>
        </xdr:nvSpPr>
        <xdr:spPr>
          <a:xfrm>
            <a:off x="10601733" y="190500"/>
            <a:ext cx="1080000" cy="468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Equipement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25" name="Page8">
            <a:extLst>
              <a:ext uri="{FF2B5EF4-FFF2-40B4-BE49-F238E27FC236}">
                <a16:creationId xmlns:a16="http://schemas.microsoft.com/office/drawing/2014/main" id="{00000000-0008-0000-0700-000019000000}"/>
              </a:ext>
            </a:extLst>
          </xdr:cNvPr>
          <xdr:cNvSpPr/>
        </xdr:nvSpPr>
        <xdr:spPr>
          <a:xfrm>
            <a:off x="12226425" y="190500"/>
            <a:ext cx="1080000" cy="4680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060D7A-494B-4437-8D64-854772F01D85}" name="Tableau3" displayName="Tableau3" ref="B5:L7" totalsRowShown="0" headerRowDxfId="55">
  <autoFilter ref="B5:L7" xr:uid="{D1060D7A-494B-4437-8D64-854772F01D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2F2BD834-EF90-4FF1-82AB-19B9A63662EA}" name="Nr d'OT"/>
    <tableColumn id="2" xr3:uid="{D6404116-A428-4370-B175-D50BDB1BE4DD}" name="Type"/>
    <tableColumn id="24" xr3:uid="{268BE60A-9AB6-4353-B1B4-97C35CE18EC4}" name="Lieux" dataDxfId="54"/>
    <tableColumn id="3" xr3:uid="{049488EA-6432-44F5-B6D0-2D9E09532DA4}" name="Description" dataDxfId="53"/>
    <tableColumn id="4" xr3:uid="{5423A2C8-F1A3-466E-8EB3-5B52F202EB45}" name="prix unité" dataDxfId="52"/>
    <tableColumn id="5" xr3:uid="{1DD97576-F23B-4A42-B161-1FBBF7E488C9}" name="Stock" dataDxfId="51"/>
    <tableColumn id="6" xr3:uid="{BCE20F8E-DA20-487E-8B37-5C9900406050}" name="Valeur stock" dataDxfId="50" dataCellStyle="Monétaire"/>
    <tableColumn id="7" xr3:uid="{C1C10131-D693-45D7-AB21-6E7DB515E795}" name="Stock min" dataDxfId="49"/>
    <tableColumn id="21" xr3:uid="{3E029B1F-2D13-49F7-AA5F-DBDB5E36F708}" name="Unité"/>
    <tableColumn id="23" xr3:uid="{96D08970-8D00-49E3-BE3E-2422E6E08ACA}" name="Emplacement" dataDxfId="48"/>
    <tableColumn id="8" xr3:uid="{C61CB89F-DA7D-424E-B109-5A10C3E1147F}" name="Flag" dataDxfId="47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1A87C0-7B50-404A-80CD-23696D391473}" name="Tableau4" displayName="Tableau4" ref="B5:L6" totalsRowShown="0" headerRowDxfId="45" dataDxfId="44">
  <autoFilter ref="B5:L6" xr:uid="{AB1A87C0-7B50-404A-80CD-23696D39147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996B4600-4F9E-4FB2-8148-E6055BEA716B}" name="Nr Commande" dataDxfId="43"/>
    <tableColumn id="2" xr3:uid="{F364C593-7D3E-4B04-B6A5-BB92F12451C7}" name="Date" dataDxfId="42"/>
    <tableColumn id="3" xr3:uid="{E71AEDAE-8C0D-40F7-A970-C6C252976366}" name="Nr article" dataDxfId="41"/>
    <tableColumn id="10" xr3:uid="{3BF54F52-48B4-4BBD-9AB9-D059911FE89D}" name="Référence" dataDxfId="40"/>
    <tableColumn id="4" xr3:uid="{8A8AD73A-5367-49EA-93DE-304F4B0E521B}" name="Nom" dataDxfId="39">
      <calculatedColumnFormula>IFERROR(INDEX(Tableau3[Type],MATCH(Tableau4[Référence],Tableau3[Lieux],0)),"")</calculatedColumnFormula>
    </tableColumn>
    <tableColumn id="5" xr3:uid="{23ECFD97-2DD3-47B6-8CC5-7EF25A6C26D3}" name="Nombre" dataDxfId="38"/>
    <tableColumn id="6" xr3:uid="{9DEF26EF-FDF3-488D-B5A2-9304BC03D666}" name="Prix" dataDxfId="37" dataCellStyle="Monétaire"/>
    <tableColumn id="7" xr3:uid="{3E57BF30-23FF-450B-96DA-84F54C6E92A7}" name="prix total" dataDxfId="36" dataCellStyle="Monétaire">
      <calculatedColumnFormula>Tableau4[[#This Row],[Prix]]*Tableau4[[#This Row],[Nombre]]</calculatedColumnFormula>
    </tableColumn>
    <tableColumn id="8" xr3:uid="{166CEC6A-8CF4-4AE0-AC22-250B61D6D0C9}" name="Fournisseur" dataDxfId="35"/>
    <tableColumn id="9" xr3:uid="{AF73CD27-2F03-47EE-A9D6-9E047A673707}" name="Contrôle" dataDxfId="34">
      <calculatedColumnFormula array="1">IF(Tableau6[Type]="Entrée",INDEX(Tableau6[Nombre],MATCH(1,(Tableau4[[#This Row],[Nr Commande]]=Tableau6[Nr bon de commande])*(Tableau4[[#This Row],[Nr article]]=Tableau6[Nr article]),0)),"")</calculatedColumnFormula>
    </tableColumn>
    <tableColumn id="11" xr3:uid="{2B433C91-B38B-4DAB-A6E1-318F76A89588}" name="Check" dataDxfId="33">
      <calculatedColumnFormula>IF(Tableau4[[#This Row],[Contrôle]]=Tableau4[[#This Row],[Nombre]],"Close","Open")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F63930-81A9-4B27-BDB3-BC13185236F3}" name="Tableau6" displayName="Tableau6" ref="B5:I7" totalsRowShown="0" headerRowDxfId="32" dataDxfId="31">
  <autoFilter ref="B5:I7" xr:uid="{90F63930-81A9-4B27-BDB3-BC13185236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5C590782-E009-4208-8B2A-2B350DCD4A32}" name="Type" dataDxfId="30"/>
    <tableColumn id="2" xr3:uid="{3C55245B-2667-44F3-AFC5-6B7115B41995}" name="Nr Facture" dataDxfId="29"/>
    <tableColumn id="3" xr3:uid="{DD108C82-CFCE-49A1-91DC-7192AEA9183A}" name="Nr bon de commande" dataDxfId="28"/>
    <tableColumn id="4" xr3:uid="{5DF69667-2E9E-4896-8FB5-217568111682}" name="Fournisseur" dataDxfId="27"/>
    <tableColumn id="5" xr3:uid="{B95B879C-8635-42AA-921D-6E0971BE11AF}" name="Client" dataDxfId="26"/>
    <tableColumn id="6" xr3:uid="{262CA643-1ACD-4B8F-AFB0-169C5AAB9163}" name="Nr article" dataDxfId="25"/>
    <tableColumn id="7" xr3:uid="{6F872642-4E0D-4160-A389-F57A6BC4F4D0}" name="Nombre" dataDxfId="24"/>
    <tableColumn id="8" xr3:uid="{722F785B-F38E-4D60-A36E-41111032BE4D}" name="Ranking" dataDxfId="23">
      <calculatedColumnFormula>IF(Tableau6[Type]="Sortie",COUNTIFS(Tableau6[Type],"Sortie",Tableau6[Nombre],"&gt;"&amp;Tableau6[[#This Row],[Nombre]])+1,"")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B5A2F1-FB7D-4840-A536-64D09A177053}" name="Tableau1" displayName="Tableau1" ref="B5:J8" totalsRowShown="0" headerRowDxfId="22" dataDxfId="21">
  <autoFilter ref="B5:J8" xr:uid="{37B5A2F1-FB7D-4840-A536-64D09A177053}"/>
  <tableColumns count="9">
    <tableColumn id="1" xr3:uid="{F1BB8F41-B569-4817-AFD7-8BDD95830632}" name="Nom" dataDxfId="20"/>
    <tableColumn id="2" xr3:uid="{5619EA1B-E1CF-4D08-A99A-4E91B77391CA}" name="Adress" dataDxfId="19"/>
    <tableColumn id="3" xr3:uid="{7777FF27-4C76-4F9A-8EBB-65CACBA33D51}" name="Cp" dataDxfId="18"/>
    <tableColumn id="4" xr3:uid="{1719B67F-ACF7-481A-90D2-729445A058E9}" name="Ville" dataDxfId="17"/>
    <tableColumn id="5" xr3:uid="{9E59FED1-F4FC-4CD2-A90C-AE3B7884AB39}" name="Pays" dataDxfId="16"/>
    <tableColumn id="6" xr3:uid="{EC22DDAD-7E01-469F-BDEE-F20C65702EBA}" name="Téléphone" dataDxfId="15"/>
    <tableColumn id="7" xr3:uid="{C0620521-8A1D-4CD1-85E6-C7CBE2C64EC8}" name="Mail" dataDxfId="14" dataCellStyle="Lien hypertexte"/>
    <tableColumn id="8" xr3:uid="{A6FB38A4-C084-4E35-A55B-6225E49775A8}" name="Contact" dataDxfId="13"/>
    <tableColumn id="9" xr3:uid="{7AEB20E3-AC9A-47FE-9A71-653674C98101}" name="Groupe" dataDxfId="12">
      <calculatedColumnFormula>CONCATENATE(B6,"-",D6,",",E6," ",LEFT(F6,2),)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7164E-C58F-4394-8199-E21C95E34433}" name="Tableau2" displayName="Tableau2" ref="B5:G48" totalsRowShown="0" headerRowDxfId="11" dataDxfId="9" headerRowBorderDxfId="10" tableBorderDxfId="8" totalsRowBorderDxfId="7">
  <autoFilter ref="B5:G48" xr:uid="{A217164E-C58F-4394-8199-E21C95E344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5" xr3:uid="{10924BE9-7200-4EBC-80DB-9666C51AEB19}" name="N°" dataDxfId="6"/>
    <tableColumn id="1" xr3:uid="{47BBD542-2902-4E03-B860-C42B722843DC}" name="Site" dataDxfId="5"/>
    <tableColumn id="2" xr3:uid="{4D3346E3-CE1E-4857-98E1-60DB44ADEB75}" name="Atelier" dataDxfId="4"/>
    <tableColumn id="3" xr3:uid="{8CF755EB-6D3E-478A-B36F-CB2EF513E9F4}" name="Equipement" dataDxfId="3"/>
    <tableColumn id="9" xr3:uid="{1479758D-4D7F-43E0-89C9-94D987A840F4}" name="Centre de coût " dataDxfId="2">
      <calculatedColumnFormula>CONCATENATE(LEFT(Tableau2[[#This Row],[Site]],2),Tableau2[[#This Row],[Atelier]],TEXT(Tableau2[[#This Row],[N°]],"0000"))</calculatedColumnFormula>
    </tableColumn>
    <tableColumn id="6" xr3:uid="{5B869EC7-07CD-496A-A09C-527A57F30F10}" name="Coût imo par H" dataDxfId="1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9AF5AB-7B52-458F-8343-C80989A889F9}" name="Tableau5" displayName="Tableau5" ref="B77:B83" totalsRowShown="0" headerRowDxfId="0">
  <autoFilter ref="B77:B83" xr:uid="{FA9AF5AB-7B52-458F-8343-C80989A889F9}"/>
  <tableColumns count="1">
    <tableColumn id="1" xr3:uid="{FB6C210E-918E-456F-A03F-C8177F8B4BA3}" name="Valeur d'unit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4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5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1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mailto:conseil@nelinkia.com" TargetMode="External"/><Relationship Id="rId1" Type="http://schemas.openxmlformats.org/officeDocument/2006/relationships/hyperlink" Target="mailto:nevers.zitaupieres@rexel.fr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hyperlink" Target="mailto:theo.helvert@germlin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zoomScaleNormal="100" workbookViewId="0">
      <selection activeCell="F6" sqref="F6"/>
    </sheetView>
  </sheetViews>
  <sheetFormatPr baseColWidth="10" defaultColWidth="9.109375" defaultRowHeight="14.4" x14ac:dyDescent="0.3"/>
  <cols>
    <col min="1" max="1" width="11.44140625" customWidth="1"/>
  </cols>
  <sheetData>
    <row r="1" ht="37.5" customHeight="1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A471-3763-4E56-BA86-59F5EB099CE8}">
  <sheetPr codeName="Feuil2"/>
  <dimension ref="B1:X7"/>
  <sheetViews>
    <sheetView showGridLines="0" zoomScale="89" workbookViewId="0">
      <selection activeCell="E14" sqref="E14"/>
    </sheetView>
  </sheetViews>
  <sheetFormatPr baseColWidth="10" defaultRowHeight="14.4" x14ac:dyDescent="0.3"/>
  <cols>
    <col min="3" max="3" width="22.44140625" customWidth="1"/>
    <col min="4" max="4" width="14.6640625" bestFit="1" customWidth="1"/>
    <col min="5" max="5" width="28.33203125" bestFit="1" customWidth="1"/>
    <col min="8" max="8" width="13.6640625" customWidth="1"/>
    <col min="9" max="10" width="11.6640625" customWidth="1"/>
    <col min="11" max="11" width="13.109375" bestFit="1" customWidth="1"/>
    <col min="13" max="13" width="8.5546875" customWidth="1"/>
    <col min="14" max="22" width="4.33203125" customWidth="1"/>
    <col min="23" max="23" width="5.109375" customWidth="1"/>
    <col min="24" max="24" width="6.109375" customWidth="1"/>
  </cols>
  <sheetData>
    <row r="1" spans="2:24" ht="37.5" customHeight="1" x14ac:dyDescent="0.3"/>
    <row r="5" spans="2:24" s="5" customFormat="1" x14ac:dyDescent="0.3">
      <c r="B5" s="5" t="s">
        <v>105</v>
      </c>
      <c r="C5" s="5" t="s">
        <v>52</v>
      </c>
      <c r="D5" s="5" t="s">
        <v>107</v>
      </c>
      <c r="E5" s="5" t="s">
        <v>10</v>
      </c>
      <c r="F5" s="5" t="s">
        <v>11</v>
      </c>
      <c r="G5" s="5" t="s">
        <v>12</v>
      </c>
      <c r="H5" s="5" t="s">
        <v>13</v>
      </c>
      <c r="I5" s="5" t="s">
        <v>14</v>
      </c>
      <c r="J5" s="5" t="s">
        <v>17</v>
      </c>
      <c r="K5" s="5" t="s">
        <v>18</v>
      </c>
      <c r="L5" s="5" t="s">
        <v>15</v>
      </c>
    </row>
    <row r="6" spans="2:24" x14ac:dyDescent="0.3">
      <c r="B6" s="5"/>
      <c r="C6" s="5"/>
      <c r="D6" s="5"/>
      <c r="E6" s="20"/>
      <c r="F6" s="24"/>
      <c r="G6" s="22"/>
      <c r="H6" s="23"/>
      <c r="I6" s="22"/>
      <c r="J6" s="5"/>
      <c r="K6" s="5"/>
      <c r="L6" s="13"/>
      <c r="M6" s="6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2:24" x14ac:dyDescent="0.3">
      <c r="B7" s="5"/>
      <c r="C7" s="5"/>
      <c r="D7" s="5"/>
      <c r="E7" s="20"/>
      <c r="F7" s="24"/>
      <c r="G7" s="22"/>
      <c r="H7" s="23"/>
      <c r="I7" s="22"/>
      <c r="J7" s="5"/>
      <c r="K7" s="5"/>
      <c r="L7" s="13"/>
      <c r="M7" s="6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</sheetData>
  <conditionalFormatting sqref="N6:X7">
    <cfRule type="expression" dxfId="61" priority="7">
      <formula>$B6&lt;&gt;""</formula>
    </cfRule>
  </conditionalFormatting>
  <conditionalFormatting sqref="N6:W7">
    <cfRule type="expression" dxfId="60" priority="4">
      <formula>AND($B6&lt;&gt;"",$G6&lt;$I6,$G6&gt;=N$4)</formula>
    </cfRule>
    <cfRule type="expression" dxfId="59" priority="6">
      <formula>AND($B6&lt;&gt;"",$G6&gt;=$I6,$G6&gt;=N$4)</formula>
    </cfRule>
  </conditionalFormatting>
  <conditionalFormatting sqref="X6:X7">
    <cfRule type="expression" dxfId="58" priority="2">
      <formula>AND($B6&lt;&gt;"",$G6&lt;$I6,$G6&gt;$W$4)</formula>
    </cfRule>
    <cfRule type="expression" dxfId="57" priority="3">
      <formula>AND($B6&lt;&gt;"",$G6&gt;=$I6,$G6&gt;$W$4)</formula>
    </cfRule>
  </conditionalFormatting>
  <conditionalFormatting sqref="M6:M7">
    <cfRule type="expression" dxfId="56" priority="1">
      <formula>$B6&lt;&gt;""</formula>
    </cfRule>
  </conditionalFormatting>
  <dataValidations count="1">
    <dataValidation type="list" allowBlank="1" showInputMessage="1" showErrorMessage="1" error="veuilliez choisir parmis la liste deroulante" sqref="J6:J7" xr:uid="{21D43173-A3CE-4615-B6C9-9C8156D22466}">
      <formula1>"unité,litre,kilogramme,mètre"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60960</xdr:rowOff>
              </from>
              <to>
                <xdr:col>3</xdr:col>
                <xdr:colOff>419100</xdr:colOff>
                <xdr:row>4</xdr:row>
                <xdr:rowOff>0</xdr:rowOff>
              </to>
            </anchor>
          </controlPr>
        </control>
      </mc:Choice>
      <mc:Fallback>
        <control shapeId="3075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2" id="{D1D6638A-D305-43FB-986A-B517308606E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L6:L7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585F0-A21C-44AE-B7DE-FE69340E98BB}">
  <sheetPr codeName="Feuil3"/>
  <dimension ref="B1:L77"/>
  <sheetViews>
    <sheetView showGridLines="0" showRowColHeaders="0" workbookViewId="0">
      <selection activeCell="F3" sqref="F3"/>
    </sheetView>
  </sheetViews>
  <sheetFormatPr baseColWidth="10" defaultColWidth="11.44140625" defaultRowHeight="14.4" x14ac:dyDescent="0.3"/>
  <cols>
    <col min="1" max="1" width="11.44140625" style="5"/>
    <col min="2" max="2" width="15.88671875" style="5" customWidth="1"/>
    <col min="3" max="4" width="11.44140625" style="5"/>
    <col min="5" max="5" width="15.5546875" style="5" customWidth="1"/>
    <col min="6" max="6" width="17.88671875" style="5" bestFit="1" customWidth="1"/>
    <col min="7" max="9" width="11.44140625" style="5"/>
    <col min="10" max="10" width="13.5546875" style="5" customWidth="1"/>
    <col min="11" max="16384" width="11.44140625" style="5"/>
  </cols>
  <sheetData>
    <row r="1" spans="2:12" ht="37.5" customHeight="1" x14ac:dyDescent="0.3"/>
    <row r="5" spans="2:12" x14ac:dyDescent="0.3">
      <c r="B5" s="5" t="s">
        <v>20</v>
      </c>
      <c r="C5" s="5" t="s">
        <v>21</v>
      </c>
      <c r="D5" s="5" t="s">
        <v>22</v>
      </c>
      <c r="E5" s="5" t="s">
        <v>95</v>
      </c>
      <c r="F5" s="5" t="s">
        <v>0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58</v>
      </c>
      <c r="L5" s="5" t="s">
        <v>59</v>
      </c>
    </row>
    <row r="6" spans="2:12" x14ac:dyDescent="0.3">
      <c r="B6" s="5" t="s">
        <v>51</v>
      </c>
      <c r="C6" s="16">
        <v>44938.403738425928</v>
      </c>
      <c r="D6" s="5" t="s">
        <v>38</v>
      </c>
      <c r="E6" s="5" t="s">
        <v>19</v>
      </c>
      <c r="F6" s="5" t="str">
        <f>IFERROR(INDEX(Tableau3[Type],MATCH(Tableau4[Référence],Tableau3[Lieux],0)),"")</f>
        <v/>
      </c>
      <c r="G6" s="22">
        <v>4</v>
      </c>
      <c r="H6" s="23">
        <v>19.5</v>
      </c>
      <c r="I6" s="23">
        <f>Tableau4[[#This Row],[Prix]]*Tableau4[[#This Row],[Nombre]]</f>
        <v>78</v>
      </c>
      <c r="J6" s="1" t="s">
        <v>73</v>
      </c>
      <c r="K6" s="22">
        <f t="array" ref="K6">IF(Tableau6[Type]="Entrée",INDEX(Tableau6[Nombre],MATCH(1,(Tableau4[[#This Row],[Nr Commande]]=Tableau6[Nr bon de commande])*(Tableau4[[#This Row],[Nr article]]=Tableau6[Nr article]),0)),"")</f>
        <v>4</v>
      </c>
      <c r="L6" s="5" t="str">
        <f>IF(Tableau4[[#This Row],[Contrôle]]=Tableau4[[#This Row],[Nombre]],"Close","Open")</f>
        <v>Close</v>
      </c>
    </row>
    <row r="75" spans="2:8" x14ac:dyDescent="0.3">
      <c r="B75" s="5" t="s">
        <v>39</v>
      </c>
      <c r="C75" s="15">
        <v>44932.018043981479</v>
      </c>
      <c r="D75" s="5" t="s">
        <v>27</v>
      </c>
      <c r="F75" s="5" t="s">
        <v>28</v>
      </c>
      <c r="G75" s="5">
        <v>7</v>
      </c>
      <c r="H75" s="14">
        <v>8.5</v>
      </c>
    </row>
    <row r="76" spans="2:8" x14ac:dyDescent="0.3">
      <c r="B76" s="5" t="s">
        <v>39</v>
      </c>
      <c r="C76" s="15">
        <v>44932.01803240741</v>
      </c>
      <c r="D76" s="5" t="s">
        <v>36</v>
      </c>
      <c r="F76" s="5" t="s">
        <v>37</v>
      </c>
      <c r="G76" s="5">
        <v>4</v>
      </c>
      <c r="H76" s="14">
        <v>5</v>
      </c>
    </row>
    <row r="77" spans="2:8" x14ac:dyDescent="0.3">
      <c r="B77" s="5" t="s">
        <v>40</v>
      </c>
      <c r="C77" s="15">
        <v>44932.095590277779</v>
      </c>
      <c r="D77" s="5" t="s">
        <v>27</v>
      </c>
      <c r="F77" s="5" t="s">
        <v>28</v>
      </c>
      <c r="G77" s="5">
        <v>4</v>
      </c>
      <c r="H77" s="14">
        <v>8.5</v>
      </c>
    </row>
  </sheetData>
  <conditionalFormatting sqref="B6:L6">
    <cfRule type="expression" dxfId="46" priority="2">
      <formula>$L6="close"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60960</xdr:rowOff>
              </from>
              <to>
                <xdr:col>2</xdr:col>
                <xdr:colOff>632460</xdr:colOff>
                <xdr:row>4</xdr:row>
                <xdr:rowOff>22860</xdr:rowOff>
              </to>
            </anchor>
          </controlPr>
        </control>
      </mc:Choice>
      <mc:Fallback>
        <control shapeId="4098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07DDD-3859-4692-85CF-A188F01F39C7}">
  <sheetPr codeName="Feuil4">
    <pageSetUpPr fitToPage="1"/>
  </sheetPr>
  <dimension ref="B1:B11"/>
  <sheetViews>
    <sheetView showGridLines="0" showRowColHeaders="0" zoomScaleNormal="100" zoomScaleSheetLayoutView="80" workbookViewId="0">
      <selection activeCell="C21" sqref="C21"/>
    </sheetView>
  </sheetViews>
  <sheetFormatPr baseColWidth="10" defaultRowHeight="14.4" x14ac:dyDescent="0.3"/>
  <cols>
    <col min="2" max="2" width="48" customWidth="1"/>
    <col min="3" max="3" width="25.6640625" customWidth="1"/>
    <col min="4" max="4" width="18.88671875" customWidth="1"/>
    <col min="5" max="5" width="25.6640625" customWidth="1"/>
  </cols>
  <sheetData>
    <row r="1" spans="2:2" ht="37.5" customHeight="1" x14ac:dyDescent="0.3"/>
    <row r="5" spans="2:2" x14ac:dyDescent="0.3">
      <c r="B5" s="34"/>
    </row>
    <row r="6" spans="2:2" x14ac:dyDescent="0.3">
      <c r="B6" s="35"/>
    </row>
    <row r="7" spans="2:2" x14ac:dyDescent="0.3">
      <c r="B7" s="35"/>
    </row>
    <row r="8" spans="2:2" x14ac:dyDescent="0.3">
      <c r="B8" s="35"/>
    </row>
    <row r="9" spans="2:2" x14ac:dyDescent="0.3">
      <c r="B9" s="28"/>
    </row>
    <row r="10" spans="2:2" x14ac:dyDescent="0.3">
      <c r="B10" s="28"/>
    </row>
    <row r="11" spans="2:2" ht="26.25" customHeight="1" x14ac:dyDescent="0.3">
      <c r="B11" s="29"/>
    </row>
  </sheetData>
  <mergeCells count="1">
    <mergeCell ref="B5:B8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60960</xdr:rowOff>
              </from>
              <to>
                <xdr:col>1</xdr:col>
                <xdr:colOff>1722120</xdr:colOff>
                <xdr:row>4</xdr:row>
                <xdr:rowOff>22860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34A0-ECC0-46EC-A5FB-57556BF0BFAF}">
  <sheetPr codeName="Feuil5"/>
  <dimension ref="B1:I7"/>
  <sheetViews>
    <sheetView showGridLines="0" showRowColHeaders="0" workbookViewId="0">
      <selection activeCell="H8" sqref="H8"/>
    </sheetView>
  </sheetViews>
  <sheetFormatPr baseColWidth="10" defaultColWidth="11.44140625" defaultRowHeight="14.4" x14ac:dyDescent="0.3"/>
  <cols>
    <col min="1" max="2" width="11.44140625" style="5"/>
    <col min="3" max="3" width="12.33203125" style="5" customWidth="1"/>
    <col min="4" max="4" width="22.109375" style="5" customWidth="1"/>
    <col min="5" max="5" width="13.5546875" style="5" customWidth="1"/>
    <col min="6" max="16384" width="11.44140625" style="5"/>
  </cols>
  <sheetData>
    <row r="1" spans="2:9" ht="37.5" customHeight="1" x14ac:dyDescent="0.3"/>
    <row r="5" spans="2:9" x14ac:dyDescent="0.3">
      <c r="B5" s="20" t="s">
        <v>52</v>
      </c>
      <c r="C5" s="20" t="s">
        <v>53</v>
      </c>
      <c r="D5" s="20" t="s">
        <v>54</v>
      </c>
      <c r="E5" s="20" t="s">
        <v>26</v>
      </c>
      <c r="F5" s="20" t="s">
        <v>55</v>
      </c>
      <c r="G5" s="20" t="s">
        <v>22</v>
      </c>
      <c r="H5" s="20" t="s">
        <v>23</v>
      </c>
      <c r="I5" s="20" t="s">
        <v>56</v>
      </c>
    </row>
    <row r="6" spans="2:9" x14ac:dyDescent="0.3">
      <c r="B6" s="5" t="s">
        <v>57</v>
      </c>
      <c r="C6" s="5" t="s">
        <v>84</v>
      </c>
      <c r="D6" s="5" t="s">
        <v>51</v>
      </c>
      <c r="F6" s="5" t="s">
        <v>73</v>
      </c>
      <c r="G6" s="5" t="s">
        <v>38</v>
      </c>
      <c r="H6" s="22">
        <v>4</v>
      </c>
      <c r="I6" s="5" t="str">
        <f>IF(Tableau6[Type]="Sortie",COUNTIFS(Tableau6[Type],"Sortie",Tableau6[Nombre],"&gt;"&amp;Tableau6[[#This Row],[Nombre]])+1,"")</f>
        <v/>
      </c>
    </row>
    <row r="7" spans="2:9" x14ac:dyDescent="0.3">
      <c r="B7" s="5" t="s">
        <v>57</v>
      </c>
      <c r="C7" s="5" t="s">
        <v>84</v>
      </c>
      <c r="D7" s="5" t="s">
        <v>51</v>
      </c>
      <c r="F7" s="5" t="s">
        <v>73</v>
      </c>
      <c r="G7" s="5" t="s">
        <v>27</v>
      </c>
      <c r="H7" s="22">
        <v>6</v>
      </c>
      <c r="I7" s="5" t="str">
        <f>IF(Tableau6[Type]="Sortie",COUNTIFS(Tableau6[Type],"Sortie",Tableau6[Nombre],"&gt;"&amp;Tableau6[[#This Row],[Nombre]])+1,"")</f>
        <v/>
      </c>
    </row>
  </sheetData>
  <dataValidations count="1">
    <dataValidation type="list" allowBlank="1" showInputMessage="1" showErrorMessage="1" sqref="B6:B7" xr:uid="{BA9DDC94-0393-4B79-A032-31A017D409DD}">
      <formula1>"Entrée,Sortie"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7" r:id="rId3" name="CommandButton1">
          <controlPr defaultSize="0" autoLine="0" r:id="rId4">
            <anchor moveWithCells="1">
              <from>
                <xdr:col>0</xdr:col>
                <xdr:colOff>754380</xdr:colOff>
                <xdr:row>2</xdr:row>
                <xdr:rowOff>68580</xdr:rowOff>
              </from>
              <to>
                <xdr:col>1</xdr:col>
                <xdr:colOff>609600</xdr:colOff>
                <xdr:row>4</xdr:row>
                <xdr:rowOff>30480</xdr:rowOff>
              </to>
            </anchor>
          </controlPr>
        </control>
      </mc:Choice>
      <mc:Fallback>
        <control shapeId="6147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E144-9F4D-4140-97BC-EDA3A566ADE8}">
  <sheetPr codeName="Feuil6"/>
  <dimension ref="B1:J8"/>
  <sheetViews>
    <sheetView showGridLines="0" showRowColHeaders="0" workbookViewId="0">
      <selection activeCell="L4" sqref="L4"/>
    </sheetView>
  </sheetViews>
  <sheetFormatPr baseColWidth="10" defaultColWidth="11.44140625" defaultRowHeight="14.4" x14ac:dyDescent="0.3"/>
  <cols>
    <col min="1" max="6" width="11.44140625" style="1"/>
    <col min="7" max="7" width="15.109375" style="1" bestFit="1" customWidth="1"/>
    <col min="8" max="8" width="26.109375" style="1" bestFit="1" customWidth="1"/>
    <col min="9" max="9" width="18.5546875" style="1" bestFit="1" customWidth="1"/>
    <col min="10" max="10" width="24" style="1" bestFit="1" customWidth="1"/>
    <col min="11" max="16384" width="11.44140625" style="1"/>
  </cols>
  <sheetData>
    <row r="1" spans="2:10" ht="37.5" customHeight="1" x14ac:dyDescent="0.3"/>
    <row r="5" spans="2:10" x14ac:dyDescent="0.3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</row>
    <row r="6" spans="2:10" x14ac:dyDescent="0.3">
      <c r="B6" s="1" t="s">
        <v>73</v>
      </c>
      <c r="C6" t="s">
        <v>74</v>
      </c>
      <c r="D6" s="5">
        <v>58000</v>
      </c>
      <c r="E6" s="1" t="s">
        <v>75</v>
      </c>
      <c r="F6" s="1" t="s">
        <v>50</v>
      </c>
      <c r="G6" t="s">
        <v>82</v>
      </c>
      <c r="H6" s="2" t="s">
        <v>76</v>
      </c>
      <c r="I6" s="1" t="s">
        <v>77</v>
      </c>
      <c r="J6" s="1" t="str">
        <f>CONCATENATE(B6,"-",D6,",",E6," ",LEFT(F6,2),)</f>
        <v>Rexel-58000,Nevers Fr</v>
      </c>
    </row>
    <row r="7" spans="2:10" x14ac:dyDescent="0.3">
      <c r="B7" s="1" t="s">
        <v>83</v>
      </c>
      <c r="C7" t="s">
        <v>78</v>
      </c>
      <c r="D7" s="1">
        <v>74200</v>
      </c>
      <c r="E7" s="1" t="s">
        <v>79</v>
      </c>
      <c r="F7" s="1" t="s">
        <v>50</v>
      </c>
      <c r="G7" s="1" t="s">
        <v>81</v>
      </c>
      <c r="H7" s="2" t="s">
        <v>80</v>
      </c>
      <c r="J7" s="1" t="str">
        <f t="shared" ref="J7" si="0">CONCATENATE(B7,"-",D7,",",E7," ",LEFT(F7,2),)</f>
        <v>Nelinkia-74200,MARIN Fr</v>
      </c>
    </row>
    <row r="8" spans="2:10" x14ac:dyDescent="0.3">
      <c r="B8" s="1" t="s">
        <v>96</v>
      </c>
      <c r="H8" s="2"/>
      <c r="J8" s="1" t="str">
        <f>CONCATENATE(B8,"-",D8,",",E8," ",LEFT(F8,2),)</f>
        <v xml:space="preserve">RS-, </v>
      </c>
    </row>
  </sheetData>
  <phoneticPr fontId="3" type="noConversion"/>
  <hyperlinks>
    <hyperlink ref="H6" r:id="rId1" xr:uid="{3B08A825-A234-49A8-9255-F8F09D09C0F2}"/>
    <hyperlink ref="H7" r:id="rId2" xr:uid="{6E40525C-8BCB-43FA-90C8-30974C06C0F9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BE7A0-A1E7-4EB4-89AC-3565D03FBFA4}">
  <sheetPr codeName="Feuil7"/>
  <dimension ref="B1:G48"/>
  <sheetViews>
    <sheetView showGridLines="0" workbookViewId="0">
      <selection activeCell="G5" sqref="G5"/>
    </sheetView>
  </sheetViews>
  <sheetFormatPr baseColWidth="10" defaultRowHeight="14.4" x14ac:dyDescent="0.3"/>
  <cols>
    <col min="2" max="2" width="14.5546875" bestFit="1" customWidth="1"/>
    <col min="4" max="4" width="21" bestFit="1" customWidth="1"/>
    <col min="5" max="5" width="30.5546875" style="31" bestFit="1" customWidth="1"/>
    <col min="6" max="6" width="13.77734375" bestFit="1" customWidth="1"/>
    <col min="7" max="7" width="13.5546875" bestFit="1" customWidth="1"/>
  </cols>
  <sheetData>
    <row r="1" spans="2:7" ht="37.5" customHeight="1" x14ac:dyDescent="0.3"/>
    <row r="5" spans="2:7" x14ac:dyDescent="0.3">
      <c r="B5" s="3" t="s">
        <v>113</v>
      </c>
      <c r="C5" s="3" t="s">
        <v>109</v>
      </c>
      <c r="D5" s="3" t="s">
        <v>112</v>
      </c>
      <c r="E5" s="32" t="s">
        <v>108</v>
      </c>
      <c r="F5" s="3" t="s">
        <v>111</v>
      </c>
      <c r="G5" s="3" t="s">
        <v>156</v>
      </c>
    </row>
    <row r="6" spans="2:7" x14ac:dyDescent="0.3">
      <c r="B6" s="30">
        <v>1</v>
      </c>
      <c r="C6" s="4" t="s">
        <v>47</v>
      </c>
      <c r="D6" s="4" t="s">
        <v>110</v>
      </c>
      <c r="E6" s="33" t="s">
        <v>114</v>
      </c>
      <c r="F6" s="4" t="str">
        <f>CONCATENATE(LEFT(Tableau2[[#This Row],[Site]],2),Tableau2[[#This Row],[Atelier]],TEXT(Tableau2[[#This Row],[N°]],"0000"))</f>
        <v>GeG10001</v>
      </c>
      <c r="G6" s="30"/>
    </row>
    <row r="7" spans="2:7" x14ac:dyDescent="0.3">
      <c r="B7" s="30">
        <v>2</v>
      </c>
      <c r="C7" s="4" t="s">
        <v>47</v>
      </c>
      <c r="D7" s="4" t="s">
        <v>110</v>
      </c>
      <c r="E7" s="33" t="s">
        <v>115</v>
      </c>
      <c r="F7" s="4" t="str">
        <f>CONCATENATE(LEFT(Tableau2[[#This Row],[Site]],2),Tableau2[[#This Row],[Atelier]],TEXT(Tableau2[[#This Row],[N°]],"0000"))</f>
        <v>GeG10002</v>
      </c>
      <c r="G7" s="30"/>
    </row>
    <row r="8" spans="2:7" x14ac:dyDescent="0.3">
      <c r="B8" s="30">
        <v>3</v>
      </c>
      <c r="C8" s="4" t="s">
        <v>47</v>
      </c>
      <c r="D8" s="4" t="s">
        <v>110</v>
      </c>
      <c r="E8" s="33" t="s">
        <v>116</v>
      </c>
      <c r="F8" s="4" t="str">
        <f>CONCATENATE(LEFT(Tableau2[[#This Row],[Site]],2),Tableau2[[#This Row],[Atelier]],TEXT(Tableau2[[#This Row],[N°]],"0000"))</f>
        <v>GeG10003</v>
      </c>
      <c r="G8" s="30"/>
    </row>
    <row r="9" spans="2:7" x14ac:dyDescent="0.3">
      <c r="B9" s="30">
        <v>4</v>
      </c>
      <c r="C9" s="4" t="s">
        <v>47</v>
      </c>
      <c r="D9" s="4" t="s">
        <v>110</v>
      </c>
      <c r="E9" s="33" t="s">
        <v>117</v>
      </c>
      <c r="F9" s="4" t="str">
        <f>CONCATENATE(LEFT(Tableau2[[#This Row],[Site]],2),Tableau2[[#This Row],[Atelier]],TEXT(Tableau2[[#This Row],[N°]],"0000"))</f>
        <v>GeG10004</v>
      </c>
      <c r="G9" s="30"/>
    </row>
    <row r="10" spans="2:7" x14ac:dyDescent="0.3">
      <c r="B10" s="30">
        <v>5</v>
      </c>
      <c r="C10" s="4" t="s">
        <v>47</v>
      </c>
      <c r="D10" s="4" t="s">
        <v>110</v>
      </c>
      <c r="E10" s="33" t="s">
        <v>118</v>
      </c>
      <c r="F10" s="4" t="str">
        <f>CONCATENATE(LEFT(Tableau2[[#This Row],[Site]],2),Tableau2[[#This Row],[Atelier]],TEXT(Tableau2[[#This Row],[N°]],"0000"))</f>
        <v>GeG10005</v>
      </c>
      <c r="G10" s="30"/>
    </row>
    <row r="11" spans="2:7" x14ac:dyDescent="0.3">
      <c r="B11" s="30">
        <v>6</v>
      </c>
      <c r="C11" s="4" t="s">
        <v>47</v>
      </c>
      <c r="D11" s="4" t="s">
        <v>110</v>
      </c>
      <c r="E11" s="33" t="s">
        <v>119</v>
      </c>
      <c r="F11" s="4" t="str">
        <f>CONCATENATE(LEFT(Tableau2[[#This Row],[Site]],2),Tableau2[[#This Row],[Atelier]],TEXT(Tableau2[[#This Row],[N°]],"0000"))</f>
        <v>GeG10006</v>
      </c>
      <c r="G11" s="30"/>
    </row>
    <row r="12" spans="2:7" x14ac:dyDescent="0.3">
      <c r="B12" s="30">
        <v>7</v>
      </c>
      <c r="C12" s="4" t="s">
        <v>47</v>
      </c>
      <c r="D12" s="4" t="s">
        <v>110</v>
      </c>
      <c r="E12" s="33" t="s">
        <v>120</v>
      </c>
      <c r="F12" s="4" t="str">
        <f>CONCATENATE(LEFT(Tableau2[[#This Row],[Site]],2),Tableau2[[#This Row],[Atelier]],TEXT(Tableau2[[#This Row],[N°]],"0000"))</f>
        <v>GeG10007</v>
      </c>
      <c r="G12" s="30"/>
    </row>
    <row r="13" spans="2:7" x14ac:dyDescent="0.3">
      <c r="B13" s="30">
        <v>8</v>
      </c>
      <c r="C13" s="4" t="s">
        <v>47</v>
      </c>
      <c r="D13" s="4" t="s">
        <v>110</v>
      </c>
      <c r="E13" s="33" t="s">
        <v>121</v>
      </c>
      <c r="F13" s="4" t="str">
        <f>CONCATENATE(LEFT(Tableau2[[#This Row],[Site]],2),Tableau2[[#This Row],[Atelier]],TEXT(Tableau2[[#This Row],[N°]],"0000"))</f>
        <v>GeG10008</v>
      </c>
      <c r="G13" s="30"/>
    </row>
    <row r="14" spans="2:7" x14ac:dyDescent="0.3">
      <c r="B14" s="30">
        <v>9</v>
      </c>
      <c r="C14" s="4" t="s">
        <v>47</v>
      </c>
      <c r="D14" s="4" t="s">
        <v>110</v>
      </c>
      <c r="E14" s="33" t="s">
        <v>122</v>
      </c>
      <c r="F14" s="4" t="str">
        <f>CONCATENATE(LEFT(Tableau2[[#This Row],[Site]],2),Tableau2[[#This Row],[Atelier]],TEXT(Tableau2[[#This Row],[N°]],"0000"))</f>
        <v>GeG10009</v>
      </c>
      <c r="G14" s="30"/>
    </row>
    <row r="15" spans="2:7" x14ac:dyDescent="0.3">
      <c r="B15" s="30">
        <v>10</v>
      </c>
      <c r="C15" s="4" t="s">
        <v>47</v>
      </c>
      <c r="D15" s="4" t="s">
        <v>110</v>
      </c>
      <c r="E15" s="33" t="s">
        <v>123</v>
      </c>
      <c r="F15" s="4" t="str">
        <f>CONCATENATE(LEFT(Tableau2[[#This Row],[Site]],2),Tableau2[[#This Row],[Atelier]],TEXT(Tableau2[[#This Row],[N°]],"0000"))</f>
        <v>GeG10010</v>
      </c>
      <c r="G15" s="30"/>
    </row>
    <row r="16" spans="2:7" x14ac:dyDescent="0.3">
      <c r="B16" s="30">
        <v>11</v>
      </c>
      <c r="C16" s="4" t="s">
        <v>47</v>
      </c>
      <c r="D16" s="4" t="s">
        <v>110</v>
      </c>
      <c r="E16" s="33" t="s">
        <v>124</v>
      </c>
      <c r="F16" s="4" t="str">
        <f>CONCATENATE(LEFT(Tableau2[[#This Row],[Site]],2),Tableau2[[#This Row],[Atelier]],TEXT(Tableau2[[#This Row],[N°]],"0000"))</f>
        <v>GeG10011</v>
      </c>
      <c r="G16" s="30"/>
    </row>
    <row r="17" spans="2:7" x14ac:dyDescent="0.3">
      <c r="B17" s="30">
        <v>12</v>
      </c>
      <c r="C17" s="4" t="s">
        <v>47</v>
      </c>
      <c r="D17" s="4" t="s">
        <v>110</v>
      </c>
      <c r="E17" s="33" t="s">
        <v>125</v>
      </c>
      <c r="F17" s="4" t="str">
        <f>CONCATENATE(LEFT(Tableau2[[#This Row],[Site]],2),Tableau2[[#This Row],[Atelier]],TEXT(Tableau2[[#This Row],[N°]],"0000"))</f>
        <v>GeG10012</v>
      </c>
      <c r="G17" s="30"/>
    </row>
    <row r="18" spans="2:7" x14ac:dyDescent="0.3">
      <c r="B18" s="30">
        <v>13</v>
      </c>
      <c r="C18" s="4" t="s">
        <v>47</v>
      </c>
      <c r="D18" s="4" t="s">
        <v>110</v>
      </c>
      <c r="E18" s="33" t="s">
        <v>126</v>
      </c>
      <c r="F18" s="4" t="str">
        <f>CONCATENATE(LEFT(Tableau2[[#This Row],[Site]],2),Tableau2[[#This Row],[Atelier]],TEXT(Tableau2[[#This Row],[N°]],"0000"))</f>
        <v>GeG10013</v>
      </c>
      <c r="G18" s="30"/>
    </row>
    <row r="19" spans="2:7" x14ac:dyDescent="0.3">
      <c r="B19" s="30">
        <v>14</v>
      </c>
      <c r="C19" s="4" t="s">
        <v>47</v>
      </c>
      <c r="D19" s="4" t="s">
        <v>110</v>
      </c>
      <c r="E19" s="33" t="s">
        <v>127</v>
      </c>
      <c r="F19" s="4" t="str">
        <f>CONCATENATE(LEFT(Tableau2[[#This Row],[Site]],2),Tableau2[[#This Row],[Atelier]],TEXT(Tableau2[[#This Row],[N°]],"0000"))</f>
        <v>GeG10014</v>
      </c>
      <c r="G19" s="30"/>
    </row>
    <row r="20" spans="2:7" x14ac:dyDescent="0.3">
      <c r="B20" s="30">
        <v>15</v>
      </c>
      <c r="C20" s="4" t="s">
        <v>47</v>
      </c>
      <c r="D20" s="4" t="s">
        <v>110</v>
      </c>
      <c r="E20" s="33" t="s">
        <v>128</v>
      </c>
      <c r="F20" s="4" t="str">
        <f>CONCATENATE(LEFT(Tableau2[[#This Row],[Site]],2),Tableau2[[#This Row],[Atelier]],TEXT(Tableau2[[#This Row],[N°]],"0000"))</f>
        <v>GeG10015</v>
      </c>
      <c r="G20" s="30"/>
    </row>
    <row r="21" spans="2:7" x14ac:dyDescent="0.3">
      <c r="B21" s="30">
        <v>16</v>
      </c>
      <c r="C21" s="4" t="s">
        <v>47</v>
      </c>
      <c r="D21" s="4" t="s">
        <v>110</v>
      </c>
      <c r="E21" s="33" t="s">
        <v>129</v>
      </c>
      <c r="F21" s="4" t="str">
        <f>CONCATENATE(LEFT(Tableau2[[#This Row],[Site]],2),Tableau2[[#This Row],[Atelier]],TEXT(Tableau2[[#This Row],[N°]],"0000"))</f>
        <v>GeG10016</v>
      </c>
      <c r="G21" s="30"/>
    </row>
    <row r="22" spans="2:7" x14ac:dyDescent="0.3">
      <c r="B22" s="30">
        <v>17</v>
      </c>
      <c r="C22" s="4" t="s">
        <v>47</v>
      </c>
      <c r="D22" s="4" t="s">
        <v>110</v>
      </c>
      <c r="E22" s="33" t="s">
        <v>130</v>
      </c>
      <c r="F22" s="4" t="str">
        <f>CONCATENATE(LEFT(Tableau2[[#This Row],[Site]],2),Tableau2[[#This Row],[Atelier]],TEXT(Tableau2[[#This Row],[N°]],"0000"))</f>
        <v>GeG10017</v>
      </c>
      <c r="G22" s="30"/>
    </row>
    <row r="23" spans="2:7" x14ac:dyDescent="0.3">
      <c r="B23" s="30">
        <v>18</v>
      </c>
      <c r="C23" s="4" t="s">
        <v>47</v>
      </c>
      <c r="D23" s="4" t="s">
        <v>110</v>
      </c>
      <c r="E23" s="33" t="s">
        <v>131</v>
      </c>
      <c r="F23" s="4" t="str">
        <f>CONCATENATE(LEFT(Tableau2[[#This Row],[Site]],2),Tableau2[[#This Row],[Atelier]],TEXT(Tableau2[[#This Row],[N°]],"0000"))</f>
        <v>GeG10018</v>
      </c>
      <c r="G23" s="30"/>
    </row>
    <row r="24" spans="2:7" x14ac:dyDescent="0.3">
      <c r="B24" s="30">
        <v>19</v>
      </c>
      <c r="C24" s="4" t="s">
        <v>47</v>
      </c>
      <c r="D24" s="4" t="s">
        <v>110</v>
      </c>
      <c r="E24" s="33" t="s">
        <v>132</v>
      </c>
      <c r="F24" s="4" t="str">
        <f>CONCATENATE(LEFT(Tableau2[[#This Row],[Site]],2),Tableau2[[#This Row],[Atelier]],TEXT(Tableau2[[#This Row],[N°]],"0000"))</f>
        <v>GeG10019</v>
      </c>
      <c r="G24" s="30"/>
    </row>
    <row r="25" spans="2:7" x14ac:dyDescent="0.3">
      <c r="B25" s="30">
        <v>20</v>
      </c>
      <c r="C25" s="4" t="s">
        <v>47</v>
      </c>
      <c r="D25" s="4" t="s">
        <v>110</v>
      </c>
      <c r="E25" s="33" t="s">
        <v>133</v>
      </c>
      <c r="F25" s="4" t="str">
        <f>CONCATENATE(LEFT(Tableau2[[#This Row],[Site]],2),Tableau2[[#This Row],[Atelier]],TEXT(Tableau2[[#This Row],[N°]],"0000"))</f>
        <v>GeG10020</v>
      </c>
      <c r="G25" s="30"/>
    </row>
    <row r="26" spans="2:7" x14ac:dyDescent="0.3">
      <c r="B26" s="30">
        <v>21</v>
      </c>
      <c r="C26" s="4" t="s">
        <v>47</v>
      </c>
      <c r="D26" s="4" t="s">
        <v>110</v>
      </c>
      <c r="E26" s="33" t="s">
        <v>134</v>
      </c>
      <c r="F26" s="4" t="str">
        <f>CONCATENATE(LEFT(Tableau2[[#This Row],[Site]],2),Tableau2[[#This Row],[Atelier]],TEXT(Tableau2[[#This Row],[N°]],"0000"))</f>
        <v>GeG10021</v>
      </c>
      <c r="G26" s="30"/>
    </row>
    <row r="27" spans="2:7" x14ac:dyDescent="0.3">
      <c r="B27" s="30">
        <v>22</v>
      </c>
      <c r="C27" s="4" t="s">
        <v>47</v>
      </c>
      <c r="D27" s="4" t="s">
        <v>110</v>
      </c>
      <c r="E27" s="33" t="s">
        <v>135</v>
      </c>
      <c r="F27" s="4" t="str">
        <f>CONCATENATE(LEFT(Tableau2[[#This Row],[Site]],2),Tableau2[[#This Row],[Atelier]],TEXT(Tableau2[[#This Row],[N°]],"0000"))</f>
        <v>GeG10022</v>
      </c>
      <c r="G27" s="30"/>
    </row>
    <row r="28" spans="2:7" x14ac:dyDescent="0.3">
      <c r="B28" s="30">
        <v>23</v>
      </c>
      <c r="C28" s="4" t="s">
        <v>47</v>
      </c>
      <c r="D28" s="4" t="s">
        <v>110</v>
      </c>
      <c r="E28" s="33" t="s">
        <v>136</v>
      </c>
      <c r="F28" s="4" t="str">
        <f>CONCATENATE(LEFT(Tableau2[[#This Row],[Site]],2),Tableau2[[#This Row],[Atelier]],TEXT(Tableau2[[#This Row],[N°]],"0000"))</f>
        <v>GeG10023</v>
      </c>
      <c r="G28" s="30"/>
    </row>
    <row r="29" spans="2:7" x14ac:dyDescent="0.3">
      <c r="B29" s="30">
        <v>24</v>
      </c>
      <c r="C29" s="4" t="s">
        <v>47</v>
      </c>
      <c r="D29" s="4" t="s">
        <v>110</v>
      </c>
      <c r="E29" s="33" t="s">
        <v>137</v>
      </c>
      <c r="F29" s="4" t="str">
        <f>CONCATENATE(LEFT(Tableau2[[#This Row],[Site]],2),Tableau2[[#This Row],[Atelier]],TEXT(Tableau2[[#This Row],[N°]],"0000"))</f>
        <v>GeG10024</v>
      </c>
      <c r="G29" s="30"/>
    </row>
    <row r="30" spans="2:7" x14ac:dyDescent="0.3">
      <c r="B30" s="30">
        <v>25</v>
      </c>
      <c r="C30" s="4" t="s">
        <v>47</v>
      </c>
      <c r="D30" s="4" t="s">
        <v>110</v>
      </c>
      <c r="E30" s="33" t="s">
        <v>138</v>
      </c>
      <c r="F30" s="4" t="str">
        <f>CONCATENATE(LEFT(Tableau2[[#This Row],[Site]],2),Tableau2[[#This Row],[Atelier]],TEXT(Tableau2[[#This Row],[N°]],"0000"))</f>
        <v>GeG10025</v>
      </c>
      <c r="G30" s="30"/>
    </row>
    <row r="31" spans="2:7" x14ac:dyDescent="0.3">
      <c r="B31" s="30">
        <v>26</v>
      </c>
      <c r="C31" s="4" t="s">
        <v>47</v>
      </c>
      <c r="D31" s="4" t="s">
        <v>110</v>
      </c>
      <c r="E31" s="33" t="s">
        <v>139</v>
      </c>
      <c r="F31" s="4" t="str">
        <f>CONCATENATE(LEFT(Tableau2[[#This Row],[Site]],2),Tableau2[[#This Row],[Atelier]],TEXT(Tableau2[[#This Row],[N°]],"0000"))</f>
        <v>GeG10026</v>
      </c>
      <c r="G31" s="30"/>
    </row>
    <row r="32" spans="2:7" x14ac:dyDescent="0.3">
      <c r="B32" s="30">
        <v>27</v>
      </c>
      <c r="C32" s="4" t="s">
        <v>47</v>
      </c>
      <c r="D32" s="4" t="s">
        <v>110</v>
      </c>
      <c r="E32" s="33" t="s">
        <v>140</v>
      </c>
      <c r="F32" s="4" t="str">
        <f>CONCATENATE(LEFT(Tableau2[[#This Row],[Site]],2),Tableau2[[#This Row],[Atelier]],TEXT(Tableau2[[#This Row],[N°]],"0000"))</f>
        <v>GeG10027</v>
      </c>
      <c r="G32" s="30"/>
    </row>
    <row r="33" spans="2:7" x14ac:dyDescent="0.3">
      <c r="B33" s="30">
        <v>28</v>
      </c>
      <c r="C33" s="4" t="s">
        <v>47</v>
      </c>
      <c r="D33" s="4" t="s">
        <v>110</v>
      </c>
      <c r="E33" s="33" t="s">
        <v>141</v>
      </c>
      <c r="F33" s="4" t="str">
        <f>CONCATENATE(LEFT(Tableau2[[#This Row],[Site]],2),Tableau2[[#This Row],[Atelier]],TEXT(Tableau2[[#This Row],[N°]],"0000"))</f>
        <v>GeG10028</v>
      </c>
      <c r="G33" s="30"/>
    </row>
    <row r="34" spans="2:7" x14ac:dyDescent="0.3">
      <c r="B34" s="30">
        <v>29</v>
      </c>
      <c r="C34" s="4" t="s">
        <v>47</v>
      </c>
      <c r="D34" s="4" t="s">
        <v>110</v>
      </c>
      <c r="E34" s="33" t="s">
        <v>142</v>
      </c>
      <c r="F34" s="4" t="str">
        <f>CONCATENATE(LEFT(Tableau2[[#This Row],[Site]],2),Tableau2[[#This Row],[Atelier]],TEXT(Tableau2[[#This Row],[N°]],"0000"))</f>
        <v>GeG10029</v>
      </c>
      <c r="G34" s="30"/>
    </row>
    <row r="35" spans="2:7" x14ac:dyDescent="0.3">
      <c r="B35" s="30">
        <v>30</v>
      </c>
      <c r="C35" s="4" t="s">
        <v>47</v>
      </c>
      <c r="D35" s="4" t="s">
        <v>110</v>
      </c>
      <c r="E35" s="33" t="s">
        <v>143</v>
      </c>
      <c r="F35" s="4" t="str">
        <f>CONCATENATE(LEFT(Tableau2[[#This Row],[Site]],2),Tableau2[[#This Row],[Atelier]],TEXT(Tableau2[[#This Row],[N°]],"0000"))</f>
        <v>GeG10030</v>
      </c>
      <c r="G35" s="30"/>
    </row>
    <row r="36" spans="2:7" x14ac:dyDescent="0.3">
      <c r="B36" s="30">
        <v>31</v>
      </c>
      <c r="C36" s="4" t="s">
        <v>47</v>
      </c>
      <c r="D36" s="4" t="s">
        <v>110</v>
      </c>
      <c r="E36" s="33" t="s">
        <v>144</v>
      </c>
      <c r="F36" s="4" t="str">
        <f>CONCATENATE(LEFT(Tableau2[[#This Row],[Site]],2),Tableau2[[#This Row],[Atelier]],TEXT(Tableau2[[#This Row],[N°]],"0000"))</f>
        <v>GeG10031</v>
      </c>
      <c r="G36" s="30"/>
    </row>
    <row r="37" spans="2:7" x14ac:dyDescent="0.3">
      <c r="B37" s="30">
        <v>32</v>
      </c>
      <c r="C37" s="4" t="s">
        <v>47</v>
      </c>
      <c r="D37" s="4" t="s">
        <v>110</v>
      </c>
      <c r="E37" s="33" t="s">
        <v>145</v>
      </c>
      <c r="F37" s="4" t="str">
        <f>CONCATENATE(LEFT(Tableau2[[#This Row],[Site]],2),Tableau2[[#This Row],[Atelier]],TEXT(Tableau2[[#This Row],[N°]],"0000"))</f>
        <v>GeG10032</v>
      </c>
      <c r="G37" s="30"/>
    </row>
    <row r="38" spans="2:7" x14ac:dyDescent="0.3">
      <c r="B38" s="30">
        <v>33</v>
      </c>
      <c r="C38" s="4" t="s">
        <v>47</v>
      </c>
      <c r="D38" s="4" t="s">
        <v>110</v>
      </c>
      <c r="E38" s="33" t="s">
        <v>146</v>
      </c>
      <c r="F38" s="30" t="str">
        <f>CONCATENATE(LEFT(Tableau2[[#This Row],[Site]],2),Tableau2[[#This Row],[Atelier]],TEXT(Tableau2[[#This Row],[N°]],"0000"))</f>
        <v>GeG10033</v>
      </c>
      <c r="G38" s="30"/>
    </row>
    <row r="39" spans="2:7" x14ac:dyDescent="0.3">
      <c r="B39" s="30">
        <v>34</v>
      </c>
      <c r="C39" s="4" t="s">
        <v>47</v>
      </c>
      <c r="D39" s="4" t="s">
        <v>110</v>
      </c>
      <c r="E39" s="33" t="s">
        <v>147</v>
      </c>
      <c r="F39" s="4" t="str">
        <f>CONCATENATE(LEFT(Tableau2[[#This Row],[Site]],2),Tableau2[[#This Row],[Atelier]],TEXT(Tableau2[[#This Row],[N°]],"0000"))</f>
        <v>GeG10034</v>
      </c>
      <c r="G39" s="30"/>
    </row>
    <row r="40" spans="2:7" x14ac:dyDescent="0.3">
      <c r="B40" s="30">
        <v>35</v>
      </c>
      <c r="C40" s="4" t="s">
        <v>47</v>
      </c>
      <c r="D40" s="4" t="s">
        <v>110</v>
      </c>
      <c r="E40" s="33" t="s">
        <v>148</v>
      </c>
      <c r="F40" s="30" t="str">
        <f>CONCATENATE(LEFT(Tableau2[[#This Row],[Site]],2),Tableau2[[#This Row],[Atelier]],TEXT(Tableau2[[#This Row],[N°]],"0000"))</f>
        <v>GeG10035</v>
      </c>
      <c r="G40" s="30"/>
    </row>
    <row r="41" spans="2:7" x14ac:dyDescent="0.3">
      <c r="B41" s="30">
        <v>36</v>
      </c>
      <c r="C41" s="4" t="s">
        <v>47</v>
      </c>
      <c r="D41" s="4" t="s">
        <v>110</v>
      </c>
      <c r="E41" s="33" t="s">
        <v>149</v>
      </c>
      <c r="F41" s="30" t="str">
        <f>CONCATENATE(LEFT(Tableau2[[#This Row],[Site]],2),Tableau2[[#This Row],[Atelier]],TEXT(Tableau2[[#This Row],[N°]],"0000"))</f>
        <v>GeG10036</v>
      </c>
      <c r="G41" s="30"/>
    </row>
    <row r="42" spans="2:7" x14ac:dyDescent="0.3">
      <c r="B42" s="30">
        <v>37</v>
      </c>
      <c r="C42" s="4" t="s">
        <v>47</v>
      </c>
      <c r="D42" s="4" t="s">
        <v>110</v>
      </c>
      <c r="E42" s="33" t="s">
        <v>150</v>
      </c>
      <c r="F42" s="30" t="str">
        <f>CONCATENATE(LEFT(Tableau2[[#This Row],[Site]],2),Tableau2[[#This Row],[Atelier]],TEXT(Tableau2[[#This Row],[N°]],"0000"))</f>
        <v>GeG10037</v>
      </c>
      <c r="G42" s="30"/>
    </row>
    <row r="43" spans="2:7" x14ac:dyDescent="0.3">
      <c r="B43" s="30">
        <v>38</v>
      </c>
      <c r="C43" s="4" t="s">
        <v>47</v>
      </c>
      <c r="D43" s="4" t="s">
        <v>110</v>
      </c>
      <c r="E43" s="33" t="s">
        <v>151</v>
      </c>
      <c r="F43" s="30" t="str">
        <f>CONCATENATE(LEFT(Tableau2[[#This Row],[Site]],2),Tableau2[[#This Row],[Atelier]],TEXT(Tableau2[[#This Row],[N°]],"0000"))</f>
        <v>GeG10038</v>
      </c>
      <c r="G43" s="30"/>
    </row>
    <row r="44" spans="2:7" x14ac:dyDescent="0.3">
      <c r="B44" s="30">
        <v>39</v>
      </c>
      <c r="C44" s="4" t="s">
        <v>47</v>
      </c>
      <c r="D44" s="4" t="s">
        <v>110</v>
      </c>
      <c r="E44" s="33" t="s">
        <v>152</v>
      </c>
      <c r="F44" s="30" t="str">
        <f>CONCATENATE(LEFT(Tableau2[[#This Row],[Site]],2),Tableau2[[#This Row],[Atelier]],TEXT(Tableau2[[#This Row],[N°]],"0000"))</f>
        <v>GeG10039</v>
      </c>
      <c r="G44" s="30"/>
    </row>
    <row r="45" spans="2:7" x14ac:dyDescent="0.3">
      <c r="B45" s="30">
        <v>40</v>
      </c>
      <c r="C45" s="4" t="s">
        <v>47</v>
      </c>
      <c r="D45" s="4" t="s">
        <v>110</v>
      </c>
      <c r="E45" s="33" t="s">
        <v>153</v>
      </c>
      <c r="F45" s="30" t="str">
        <f>CONCATENATE(LEFT(Tableau2[[#This Row],[Site]],2),Tableau2[[#This Row],[Atelier]],TEXT(Tableau2[[#This Row],[N°]],"0000"))</f>
        <v>GeG10040</v>
      </c>
      <c r="G45" s="30"/>
    </row>
    <row r="46" spans="2:7" x14ac:dyDescent="0.3">
      <c r="B46" s="30">
        <v>41</v>
      </c>
      <c r="C46" s="4" t="s">
        <v>47</v>
      </c>
      <c r="D46" s="4" t="s">
        <v>110</v>
      </c>
      <c r="E46" s="33" t="s">
        <v>154</v>
      </c>
      <c r="F46" s="30" t="str">
        <f>CONCATENATE(LEFT(Tableau2[[#This Row],[Site]],2),Tableau2[[#This Row],[Atelier]],TEXT(Tableau2[[#This Row],[N°]],"0000"))</f>
        <v>GeG10041</v>
      </c>
      <c r="G46" s="30"/>
    </row>
    <row r="47" spans="2:7" x14ac:dyDescent="0.3">
      <c r="B47" s="30">
        <v>42</v>
      </c>
      <c r="C47" s="4" t="s">
        <v>47</v>
      </c>
      <c r="D47" s="4" t="s">
        <v>110</v>
      </c>
      <c r="E47" s="33" t="s">
        <v>155</v>
      </c>
      <c r="F47" s="30" t="str">
        <f>CONCATENATE(LEFT(Tableau2[[#This Row],[Site]],2),Tableau2[[#This Row],[Atelier]],TEXT(Tableau2[[#This Row],[N°]],"0000"))</f>
        <v>GeG10042</v>
      </c>
      <c r="G47" s="30"/>
    </row>
    <row r="48" spans="2:7" x14ac:dyDescent="0.3">
      <c r="B48" s="30">
        <v>43</v>
      </c>
      <c r="C48" s="4" t="s">
        <v>47</v>
      </c>
      <c r="D48" s="4" t="s">
        <v>110</v>
      </c>
      <c r="E48" s="33"/>
      <c r="F48" s="30" t="str">
        <f>CONCATENATE(LEFT(Tableau2[[#This Row],[Site]],2),Tableau2[[#This Row],[Atelier]],TEXT(Tableau2[[#This Row],[N°]],"0000"))</f>
        <v>GeG10043</v>
      </c>
      <c r="G48" s="30"/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7D24-8B7B-45F9-9D47-A0038F2747B8}">
  <sheetPr codeName="Feuil8"/>
  <dimension ref="B1:H83"/>
  <sheetViews>
    <sheetView showGridLines="0" tabSelected="1" topLeftCell="A5" workbookViewId="0">
      <selection activeCell="E19" sqref="E19"/>
    </sheetView>
  </sheetViews>
  <sheetFormatPr baseColWidth="10" defaultRowHeight="14.4" x14ac:dyDescent="0.3"/>
  <cols>
    <col min="2" max="2" width="17" style="5" customWidth="1"/>
    <col min="3" max="3" width="12.6640625" bestFit="1" customWidth="1"/>
  </cols>
  <sheetData>
    <row r="1" spans="2:4" ht="37.5" customHeight="1" x14ac:dyDescent="0.3"/>
    <row r="6" spans="2:4" x14ac:dyDescent="0.3">
      <c r="B6" s="8" t="s">
        <v>85</v>
      </c>
      <c r="C6" s="7"/>
      <c r="D6" s="7"/>
    </row>
    <row r="8" spans="2:4" x14ac:dyDescent="0.3">
      <c r="B8" s="27" t="s">
        <v>86</v>
      </c>
      <c r="C8" s="36" t="s">
        <v>94</v>
      </c>
      <c r="D8" s="36"/>
    </row>
    <row r="9" spans="2:4" x14ac:dyDescent="0.3">
      <c r="B9" s="27" t="s">
        <v>87</v>
      </c>
      <c r="C9" s="36" t="s">
        <v>106</v>
      </c>
      <c r="D9" s="36"/>
    </row>
    <row r="10" spans="2:4" x14ac:dyDescent="0.3">
      <c r="B10" s="27" t="s">
        <v>88</v>
      </c>
      <c r="C10" s="37"/>
      <c r="D10" s="38"/>
    </row>
    <row r="11" spans="2:4" x14ac:dyDescent="0.3">
      <c r="B11" s="27" t="s">
        <v>89</v>
      </c>
      <c r="C11" s="37"/>
      <c r="D11" s="38"/>
    </row>
    <row r="12" spans="2:4" x14ac:dyDescent="0.3">
      <c r="B12" s="27" t="s">
        <v>90</v>
      </c>
      <c r="C12" s="37" t="s">
        <v>101</v>
      </c>
      <c r="D12" s="38"/>
    </row>
    <row r="13" spans="2:4" x14ac:dyDescent="0.3">
      <c r="B13" s="27" t="s">
        <v>91</v>
      </c>
      <c r="C13" s="36" t="s">
        <v>101</v>
      </c>
      <c r="D13" s="36"/>
    </row>
    <row r="14" spans="2:4" x14ac:dyDescent="0.3">
      <c r="B14" s="27" t="s">
        <v>92</v>
      </c>
      <c r="C14" s="36" t="s">
        <v>108</v>
      </c>
      <c r="D14" s="36"/>
    </row>
    <row r="15" spans="2:4" x14ac:dyDescent="0.3">
      <c r="B15" s="27" t="s">
        <v>93</v>
      </c>
      <c r="C15" s="36" t="s">
        <v>97</v>
      </c>
      <c r="D15" s="36"/>
    </row>
    <row r="17" spans="2:8" x14ac:dyDescent="0.3">
      <c r="B17" s="8" t="s">
        <v>16</v>
      </c>
      <c r="C17" s="7"/>
      <c r="D17" s="7"/>
      <c r="G17" s="8" t="s">
        <v>157</v>
      </c>
      <c r="H17" s="7"/>
    </row>
    <row r="18" spans="2:8" ht="15" thickBot="1" x14ac:dyDescent="0.35">
      <c r="G18" s="5"/>
    </row>
    <row r="19" spans="2:8" ht="15" thickBot="1" x14ac:dyDescent="0.35">
      <c r="B19" s="27" t="s">
        <v>98</v>
      </c>
      <c r="C19" s="10" t="s">
        <v>102</v>
      </c>
      <c r="D19" s="11">
        <v>1</v>
      </c>
      <c r="E19" s="12" t="str">
        <f>C19&amp;TEXT(D19,"00000")</f>
        <v>PRE-00001</v>
      </c>
      <c r="G19" s="27" t="s">
        <v>158</v>
      </c>
      <c r="H19" s="10" t="s">
        <v>98</v>
      </c>
    </row>
    <row r="20" spans="2:8" ht="15" thickBot="1" x14ac:dyDescent="0.35">
      <c r="B20" s="27" t="s">
        <v>99</v>
      </c>
      <c r="C20" s="10" t="s">
        <v>103</v>
      </c>
      <c r="D20" s="11">
        <v>1</v>
      </c>
      <c r="E20" s="12" t="str">
        <f>C20&amp;TEXT(D20,"00000")</f>
        <v>AME-00001</v>
      </c>
      <c r="G20" s="27" t="s">
        <v>159</v>
      </c>
      <c r="H20" s="10" t="s">
        <v>161</v>
      </c>
    </row>
    <row r="21" spans="2:8" ht="15" thickBot="1" x14ac:dyDescent="0.35">
      <c r="B21" s="27" t="s">
        <v>100</v>
      </c>
      <c r="C21" s="10" t="s">
        <v>104</v>
      </c>
      <c r="D21" s="11">
        <v>1</v>
      </c>
      <c r="E21" s="12" t="str">
        <f>C21&amp;TEXT(D21,"00000")</f>
        <v>CUR-00001</v>
      </c>
      <c r="G21" s="27" t="s">
        <v>160</v>
      </c>
      <c r="H21" s="10" t="s">
        <v>99</v>
      </c>
    </row>
    <row r="25" spans="2:8" x14ac:dyDescent="0.3">
      <c r="B25" s="8" t="s">
        <v>42</v>
      </c>
      <c r="C25" s="7"/>
      <c r="D25" s="7"/>
    </row>
    <row r="27" spans="2:8" x14ac:dyDescent="0.3">
      <c r="B27" s="17" t="s">
        <v>43</v>
      </c>
      <c r="C27" s="37" t="s">
        <v>47</v>
      </c>
      <c r="D27" s="38"/>
    </row>
    <row r="28" spans="2:8" x14ac:dyDescent="0.3">
      <c r="B28" s="17" t="s">
        <v>44</v>
      </c>
      <c r="C28" s="37" t="s">
        <v>48</v>
      </c>
      <c r="D28" s="38"/>
    </row>
    <row r="29" spans="2:8" x14ac:dyDescent="0.3">
      <c r="B29" s="17" t="s">
        <v>45</v>
      </c>
      <c r="C29" s="37">
        <v>18600</v>
      </c>
      <c r="D29" s="38"/>
    </row>
    <row r="30" spans="2:8" x14ac:dyDescent="0.3">
      <c r="B30" s="17" t="s">
        <v>3</v>
      </c>
      <c r="C30" s="37" t="s">
        <v>49</v>
      </c>
      <c r="D30" s="38"/>
    </row>
    <row r="31" spans="2:8" x14ac:dyDescent="0.3">
      <c r="B31" s="17" t="s">
        <v>4</v>
      </c>
      <c r="C31" s="37" t="s">
        <v>50</v>
      </c>
      <c r="D31" s="38"/>
    </row>
    <row r="32" spans="2:8" x14ac:dyDescent="0.3">
      <c r="B32" s="17" t="s">
        <v>41</v>
      </c>
      <c r="C32" s="37">
        <v>248746390</v>
      </c>
      <c r="D32" s="38"/>
    </row>
    <row r="33" spans="2:7" x14ac:dyDescent="0.3">
      <c r="B33" s="17" t="s">
        <v>6</v>
      </c>
      <c r="C33" s="21" t="s">
        <v>9</v>
      </c>
      <c r="D33" s="21"/>
    </row>
    <row r="34" spans="2:7" x14ac:dyDescent="0.3">
      <c r="B34" s="18"/>
    </row>
    <row r="35" spans="2:7" x14ac:dyDescent="0.3">
      <c r="B35" s="19" t="s">
        <v>46</v>
      </c>
      <c r="C35" s="39"/>
      <c r="D35" s="40"/>
      <c r="E35" s="40"/>
      <c r="F35" s="41"/>
    </row>
    <row r="36" spans="2:7" x14ac:dyDescent="0.3">
      <c r="C36" s="42"/>
      <c r="D36" s="43"/>
      <c r="E36" s="43"/>
      <c r="F36" s="44"/>
    </row>
    <row r="37" spans="2:7" x14ac:dyDescent="0.3">
      <c r="C37" s="42"/>
      <c r="D37" s="43"/>
      <c r="E37" s="43"/>
      <c r="F37" s="44"/>
    </row>
    <row r="38" spans="2:7" x14ac:dyDescent="0.3">
      <c r="C38" s="42"/>
      <c r="D38" s="43"/>
      <c r="E38" s="43"/>
      <c r="F38" s="44"/>
    </row>
    <row r="39" spans="2:7" x14ac:dyDescent="0.3">
      <c r="C39" s="42"/>
      <c r="D39" s="43"/>
      <c r="E39" s="43"/>
      <c r="F39" s="44"/>
    </row>
    <row r="40" spans="2:7" x14ac:dyDescent="0.3">
      <c r="C40" s="42"/>
      <c r="D40" s="43"/>
      <c r="E40" s="43"/>
      <c r="F40" s="44"/>
    </row>
    <row r="41" spans="2:7" x14ac:dyDescent="0.3">
      <c r="C41" s="45"/>
      <c r="D41" s="46"/>
      <c r="E41" s="46"/>
      <c r="F41" s="47"/>
    </row>
    <row r="45" spans="2:7" x14ac:dyDescent="0.3">
      <c r="B45" s="8" t="s">
        <v>60</v>
      </c>
      <c r="C45" s="7"/>
      <c r="D45" s="7"/>
    </row>
    <row r="47" spans="2:7" x14ac:dyDescent="0.3">
      <c r="B47" s="9" t="s">
        <v>61</v>
      </c>
      <c r="C47" s="36" t="s">
        <v>67</v>
      </c>
      <c r="D47" s="36"/>
      <c r="E47" s="26">
        <f>SUM(Tableau3[Valeur stock])</f>
        <v>0</v>
      </c>
      <c r="F47" s="1"/>
      <c r="G47" s="1"/>
    </row>
    <row r="48" spans="2:7" x14ac:dyDescent="0.3">
      <c r="B48" s="9" t="s">
        <v>62</v>
      </c>
      <c r="C48" s="36" t="s">
        <v>68</v>
      </c>
      <c r="D48" s="36"/>
      <c r="E48" s="25">
        <f>COUNTIF(Tableau4[Check],"Open")</f>
        <v>0</v>
      </c>
      <c r="F48" s="1"/>
      <c r="G48" s="1"/>
    </row>
    <row r="49" spans="2:7" x14ac:dyDescent="0.3">
      <c r="B49" s="9" t="s">
        <v>63</v>
      </c>
      <c r="C49" s="36" t="s">
        <v>69</v>
      </c>
      <c r="D49" s="36"/>
      <c r="E49" s="25">
        <f>COUNTIF(Tableau3[Flag],1)</f>
        <v>0</v>
      </c>
      <c r="F49" s="1"/>
      <c r="G49" s="1"/>
    </row>
    <row r="50" spans="2:7" x14ac:dyDescent="0.3">
      <c r="B50" s="9" t="s">
        <v>64</v>
      </c>
      <c r="C50" s="36" t="s">
        <v>70</v>
      </c>
      <c r="D50" s="36"/>
      <c r="E50" s="25">
        <f>COUNTA(Tableau3[Nr d''OT])</f>
        <v>0</v>
      </c>
      <c r="F50" s="1"/>
      <c r="G50" s="1"/>
    </row>
    <row r="51" spans="2:7" x14ac:dyDescent="0.3">
      <c r="B51" s="9" t="s">
        <v>65</v>
      </c>
      <c r="C51" s="36" t="s">
        <v>71</v>
      </c>
      <c r="D51" s="36"/>
      <c r="E51" s="25">
        <f>SUM(Tableau3[Stock])</f>
        <v>0</v>
      </c>
      <c r="F51" s="1"/>
      <c r="G51" s="1"/>
    </row>
    <row r="52" spans="2:7" x14ac:dyDescent="0.3">
      <c r="B52" s="9" t="s">
        <v>66</v>
      </c>
      <c r="C52" s="36" t="s">
        <v>72</v>
      </c>
      <c r="D52" s="36"/>
      <c r="E52" s="25" t="str">
        <f>IFERROR(INDEX(Tableau6[Nr article],MATCH(1,Tableau6[Ranking],0)),"")</f>
        <v/>
      </c>
      <c r="F52" s="25" t="str">
        <f>IFERROR(INDEX(Tableau6[Nr article],MATCH(2,Tableau6[Ranking],0)),"")</f>
        <v/>
      </c>
      <c r="G52" s="25" t="str">
        <f>IFERROR(INDEX(Tableau6[Nr article],MATCH(3,Tableau6[Ranking],0)),"")</f>
        <v/>
      </c>
    </row>
    <row r="77" spans="2:2" x14ac:dyDescent="0.3">
      <c r="B77" s="5" t="s">
        <v>30</v>
      </c>
    </row>
    <row r="78" spans="2:2" x14ac:dyDescent="0.3">
      <c r="B78" t="s">
        <v>31</v>
      </c>
    </row>
    <row r="79" spans="2:2" x14ac:dyDescent="0.3">
      <c r="B79" t="s">
        <v>29</v>
      </c>
    </row>
    <row r="80" spans="2:2" x14ac:dyDescent="0.3">
      <c r="B80" t="s">
        <v>32</v>
      </c>
    </row>
    <row r="81" spans="2:2" x14ac:dyDescent="0.3">
      <c r="B81" t="s">
        <v>33</v>
      </c>
    </row>
    <row r="82" spans="2:2" x14ac:dyDescent="0.3">
      <c r="B82" s="5" t="s">
        <v>34</v>
      </c>
    </row>
    <row r="83" spans="2:2" x14ac:dyDescent="0.3">
      <c r="B83" s="5" t="s">
        <v>35</v>
      </c>
    </row>
  </sheetData>
  <mergeCells count="21">
    <mergeCell ref="C51:D51"/>
    <mergeCell ref="C52:D52"/>
    <mergeCell ref="C27:D27"/>
    <mergeCell ref="C28:D28"/>
    <mergeCell ref="C29:D29"/>
    <mergeCell ref="C30:D30"/>
    <mergeCell ref="C31:D31"/>
    <mergeCell ref="C32:D32"/>
    <mergeCell ref="C35:F41"/>
    <mergeCell ref="C47:D47"/>
    <mergeCell ref="C48:D48"/>
    <mergeCell ref="C49:D49"/>
    <mergeCell ref="C50:D50"/>
    <mergeCell ref="C13:D13"/>
    <mergeCell ref="C14:D14"/>
    <mergeCell ref="C15:D15"/>
    <mergeCell ref="C11:D11"/>
    <mergeCell ref="C8:D8"/>
    <mergeCell ref="C9:D9"/>
    <mergeCell ref="C10:D10"/>
    <mergeCell ref="C12:D12"/>
  </mergeCells>
  <phoneticPr fontId="3" type="noConversion"/>
  <hyperlinks>
    <hyperlink ref="C33" r:id="rId1" xr:uid="{2816AA9E-5206-40A5-9DA9-0A7AA0711557}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Home</vt:lpstr>
      <vt:lpstr>Préventif</vt:lpstr>
      <vt:lpstr>Amélioratif</vt:lpstr>
      <vt:lpstr>Curratif</vt:lpstr>
      <vt:lpstr>Booking</vt:lpstr>
      <vt:lpstr>Fournisseur</vt:lpstr>
      <vt:lpstr>Client</vt:lpstr>
      <vt:lpstr>Config</vt:lpstr>
      <vt:lpstr>article</vt:lpstr>
      <vt:lpstr>CDC</vt:lpstr>
      <vt:lpstr>client</vt:lpstr>
      <vt:lpstr>fournisseur</vt:lpstr>
      <vt:lpstr>Order</vt:lpstr>
      <vt:lpstr>order_id</vt:lpstr>
      <vt:lpstr>supplier</vt:lpstr>
      <vt:lpstr>type_inter</vt:lpstr>
      <vt:lpstr>unite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Helvert</dc:creator>
  <cp:lastModifiedBy>Theo Helvert</cp:lastModifiedBy>
  <cp:lastPrinted>2023-01-12T09:47:00Z</cp:lastPrinted>
  <dcterms:created xsi:type="dcterms:W3CDTF">2015-06-05T18:19:34Z</dcterms:created>
  <dcterms:modified xsi:type="dcterms:W3CDTF">2023-01-23T20:56:22Z</dcterms:modified>
</cp:coreProperties>
</file>