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7751C45F-0E01-4193-B8A3-A630B8D8A69C}" xr6:coauthVersionLast="47" xr6:coauthVersionMax="47" xr10:uidLastSave="{00000000-0000-0000-0000-000000000000}"/>
  <bookViews>
    <workbookView xWindow="-120" yWindow="-120" windowWidth="29040" windowHeight="15525" activeTab="3" xr2:uid="{00000000-000D-0000-FFFF-FFFF00000000}"/>
  </bookViews>
  <sheets>
    <sheet name="Accueil" sheetId="16" r:id="rId1"/>
    <sheet name="Entrées" sheetId="14" r:id="rId2"/>
    <sheet name="Sorties" sheetId="15" r:id="rId3"/>
    <sheet name="Inventaire" sheetId="10" r:id="rId4"/>
    <sheet name="Fournisseurs" sheetId="12" r:id="rId5"/>
    <sheet name="Services" sheetId="11" r:id="rId6"/>
    <sheet name="Statistiques" sheetId="18" r:id="rId7"/>
    <sheet name="Evènements" sheetId="13" r:id="rId8"/>
    <sheet name="Paramètres" sheetId="17" r:id="rId9"/>
  </sheets>
  <definedNames>
    <definedName name="_xlnm._FilterDatabase" localSheetId="1" hidden="1">Entrées!$A$3:$H$9</definedName>
    <definedName name="_xlnm._FilterDatabase" localSheetId="7" hidden="1">Evènements!$A$3:$C$7</definedName>
    <definedName name="_xlnm._FilterDatabase" localSheetId="4" hidden="1">Fournisseurs!$A$3:$D$5</definedName>
    <definedName name="_xlnm._FilterDatabase" localSheetId="3" hidden="1">Inventaire!$A$3:$I$6</definedName>
    <definedName name="_xlnm._FilterDatabase" localSheetId="5" hidden="1">Services!$A$3:$C$14</definedName>
    <definedName name="_xlnm._FilterDatabase" localSheetId="2" hidden="1">Sorties!$B$3:$E$5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Services!$A$3:$C$15</definedName>
    <definedName name="Cellule_Travail">Paramètres!$B$4</definedName>
    <definedName name="Entrées">Entrées!$A$3:$H$9</definedName>
    <definedName name="Fournisseurs">Fournisseurs!$A$3:$D$6</definedName>
    <definedName name="Inventaire">Inventaire!$B$3:$I$6</definedName>
    <definedName name="Liste_Catégories">OFFSET(Services!$A$3,,,COUNTA(Services!$A:$A)-1,)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OFFSET(Evènements!$A$3,,,COUNTA(Evènements!$A:$A)-1,)</definedName>
    <definedName name="Pièces">Inventaire!$A$3:$I$6</definedName>
    <definedName name="Raison_Sociale">Paramètres!$B$1</definedName>
    <definedName name="Sorties">Sorties!$A$3:$E$5</definedName>
    <definedName name="Techniciens">Evènements!$A$3:$C$8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6" r:id="rId10"/>
    <pivotCache cacheId="16" r:id="rId11"/>
    <pivotCache cacheId="21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4" l="1"/>
  <c r="G5" i="14"/>
  <c r="G6" i="14"/>
  <c r="G7" i="14"/>
  <c r="G8" i="14"/>
  <c r="B10" i="11"/>
  <c r="B9" i="11"/>
  <c r="B8" i="11"/>
  <c r="B7" i="11"/>
  <c r="B4" i="11"/>
  <c r="B5" i="11"/>
  <c r="B6" i="11"/>
  <c r="C3" i="16" l="1"/>
  <c r="H5" i="10" l="1"/>
  <c r="I5" i="10"/>
  <c r="D5" i="10" l="1"/>
  <c r="I4" i="10"/>
  <c r="H4" i="10"/>
  <c r="C11" i="17"/>
  <c r="C12" i="17"/>
  <c r="C9" i="17"/>
  <c r="C10" i="17"/>
  <c r="B4" i="13"/>
  <c r="D4" i="10" l="1"/>
  <c r="B4" i="17" s="1"/>
  <c r="C4" i="12"/>
  <c r="B4" i="12"/>
  <c r="B11" i="11" l="1"/>
  <c r="B12" i="11" l="1"/>
  <c r="B5" i="12"/>
  <c r="C5" i="12"/>
  <c r="B14" i="11" l="1"/>
  <c r="B13" i="11" l="1"/>
  <c r="C4" i="16"/>
  <c r="B5" i="13" l="1"/>
  <c r="B7" i="13"/>
  <c r="B6" i="13"/>
  <c r="G1" i="14" l="1"/>
  <c r="C1" i="12"/>
  <c r="C1" i="10" l="1"/>
  <c r="D1" i="15"/>
  <c r="E1" i="14"/>
  <c r="H1" i="10" l="1"/>
  <c r="B1" i="12"/>
  <c r="I1" i="10"/>
  <c r="B1" i="13"/>
  <c r="D1" i="10" l="1"/>
  <c r="B1" i="11" l="1"/>
</calcChain>
</file>

<file path=xl/sharedStrings.xml><?xml version="1.0" encoding="utf-8"?>
<sst xmlns="http://schemas.openxmlformats.org/spreadsheetml/2006/main" count="171" uniqueCount="96">
  <si>
    <t>CONTENANCE</t>
  </si>
  <si>
    <t>LOT</t>
  </si>
  <si>
    <t>Pièce</t>
  </si>
  <si>
    <t>CARACTERISTIQUE</t>
  </si>
  <si>
    <t>Fournisseur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</si>
  <si>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</si>
  <si>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</si>
  <si>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</si>
  <si>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</si>
  <si>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</si>
  <si>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</si>
  <si>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</si>
  <si>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</si>
  <si>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</si>
  <si>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</si>
  <si>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</si>
  <si>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</si>
  <si>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</si>
  <si>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</si>
  <si>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</si>
  <si>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</si>
  <si>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</si>
  <si>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Acer</t>
  </si>
  <si>
    <t>Catégorie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</si>
  <si>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</si>
  <si>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</si>
  <si>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</si>
  <si>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</si>
  <si>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</si>
  <si>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</si>
  <si>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</si>
  <si>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</si>
  <si>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</si>
  <si>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</si>
  <si>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</si>
  <si>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</si>
  <si>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</si>
  <si>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</si>
  <si>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</si>
  <si>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</si>
  <si>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</si>
  <si>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</si>
  <si>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</si>
  <si>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</si>
  <si>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</si>
  <si>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</si>
  <si>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Fichier des fournisseurs</t>
  </si>
  <si>
    <t>Fichier des catégories</t>
  </si>
  <si>
    <t>Descriptif</t>
  </si>
  <si>
    <t>Stockage</t>
  </si>
  <si>
    <t>janv</t>
  </si>
  <si>
    <t>CANAL+</t>
  </si>
  <si>
    <t>Service</t>
  </si>
  <si>
    <t>Fichier des évènements</t>
  </si>
  <si>
    <t>Evènement</t>
  </si>
  <si>
    <t>Sorties par Evènement (quantités)</t>
  </si>
  <si>
    <t>(vide)</t>
  </si>
  <si>
    <t>DIVERS</t>
  </si>
  <si>
    <t>ACCESSOIRES</t>
  </si>
  <si>
    <t>HIGH TECH</t>
  </si>
  <si>
    <t>BAGAGERIE</t>
  </si>
  <si>
    <t>TOUR DES YOLES</t>
  </si>
  <si>
    <t xml:space="preserve">TOUR CYCLISTE DE GUYANE </t>
  </si>
  <si>
    <t>FESTIVAL TERRE DE BLUES</t>
  </si>
  <si>
    <t xml:space="preserve">CHARGEUR SECTEUR  </t>
  </si>
  <si>
    <t xml:space="preserve">SAC SPORT </t>
  </si>
  <si>
    <t>Havas Trait d'union</t>
  </si>
  <si>
    <t>Emplacement</t>
  </si>
  <si>
    <t>2025</t>
  </si>
  <si>
    <t>Services</t>
  </si>
  <si>
    <t>BUIGIGIGUIOI</t>
  </si>
  <si>
    <t>GESTION DES STOCKS</t>
  </si>
  <si>
    <t>Dépôt logisitique de Moudong</t>
  </si>
  <si>
    <t>Service Généraux</t>
  </si>
  <si>
    <t>BIVOUAC Lubert</t>
  </si>
  <si>
    <t>Service Technique et diffusion</t>
  </si>
  <si>
    <t>NAVIS Jean-Luc</t>
  </si>
  <si>
    <t>Service Informatique</t>
  </si>
  <si>
    <t>DORIN Thierry</t>
  </si>
  <si>
    <t>Service Commercial</t>
  </si>
  <si>
    <t>MARTEL Francine</t>
  </si>
  <si>
    <t>Service Logistique</t>
  </si>
  <si>
    <t>BOSSON Elga</t>
  </si>
  <si>
    <t>Service Communication</t>
  </si>
  <si>
    <t>PRADEL Davy</t>
  </si>
  <si>
    <t>Service VAD</t>
  </si>
  <si>
    <t>DRYMON Lucien</t>
  </si>
  <si>
    <t>févr</t>
  </si>
  <si>
    <t>Z555</t>
  </si>
  <si>
    <t>&lt;14/02/2025</t>
  </si>
  <si>
    <t>A55</t>
  </si>
  <si>
    <t xml:space="preserve">Test de commentaire </t>
  </si>
  <si>
    <t>A4444</t>
  </si>
  <si>
    <t>a899</t>
  </si>
  <si>
    <t>A15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</si>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</sst>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sz val="28"/>
      <color theme="4" tint="-0.249977111117893"/>
      <name val="Cooper Black"/>
      <family val="1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E75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3" fillId="0" borderId="0" xfId="0" applyFont="1" applyAlignment="1">
      <alignment vertical="top"/>
    </xf>
    <xf numFmtId="166" fontId="5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2" fillId="0" borderId="0" xfId="0" applyFont="1" applyAlignment="1" applyProtection="1">
      <alignment horizontal="center"/>
      <protection locked="0"/>
    </xf>
    <xf numFmtId="1" fontId="9" fillId="3" borderId="0" xfId="0" applyNumberFormat="1" applyFont="1" applyFill="1" applyAlignment="1">
      <alignment horizontal="center" vertical="center"/>
    </xf>
    <xf numFmtId="168" fontId="8" fillId="2" borderId="0" xfId="1" applyNumberFormat="1" applyFont="1" applyFill="1" applyBorder="1" applyAlignment="1">
      <alignment horizontal="right" vertical="center"/>
    </xf>
    <xf numFmtId="168" fontId="9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right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1" fillId="5" borderId="0" xfId="0" applyFont="1" applyFill="1"/>
    <xf numFmtId="167" fontId="13" fillId="0" borderId="0" xfId="2" applyNumberFormat="1" applyFont="1" applyProtection="1">
      <protection locked="0"/>
    </xf>
    <xf numFmtId="168" fontId="5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0" applyFont="1" applyFill="1"/>
    <xf numFmtId="0" fontId="15" fillId="0" borderId="0" xfId="0" applyFont="1" applyProtection="1">
      <protection locked="0"/>
    </xf>
    <xf numFmtId="0" fontId="15" fillId="0" borderId="0" xfId="0" applyFont="1"/>
    <xf numFmtId="0" fontId="16" fillId="0" borderId="0" xfId="0" applyFont="1" applyAlignment="1" applyProtection="1">
      <alignment vertical="top"/>
      <protection locked="0"/>
    </xf>
    <xf numFmtId="0" fontId="17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vertical="center"/>
    </xf>
    <xf numFmtId="1" fontId="0" fillId="6" borderId="0" xfId="0" applyNumberFormat="1" applyFill="1" applyAlignment="1">
      <alignment horizontal="center" vertical="center"/>
    </xf>
    <xf numFmtId="0" fontId="0" fillId="7" borderId="0" xfId="0" applyFill="1"/>
    <xf numFmtId="0" fontId="0" fillId="0" borderId="0" xfId="0" pivotButton="1"/>
    <xf numFmtId="0" fontId="6" fillId="8" borderId="0" xfId="0" applyFont="1" applyFill="1" applyAlignment="1">
      <alignment horizontal="left" vertical="top" wrapText="1"/>
    </xf>
    <xf numFmtId="166" fontId="14" fillId="8" borderId="0" xfId="3" applyNumberFormat="1" applyFill="1" applyAlignment="1" applyProtection="1">
      <alignment horizontal="center" vertical="top" wrapText="1"/>
    </xf>
    <xf numFmtId="0" fontId="0" fillId="8" borderId="0" xfId="0" applyFill="1" applyAlignment="1">
      <alignment horizontal="left" vertical="top"/>
    </xf>
    <xf numFmtId="166" fontId="0" fillId="8" borderId="0" xfId="2" applyNumberFormat="1" applyFont="1" applyFill="1" applyBorder="1" applyAlignment="1">
      <alignment horizontal="left" vertical="top"/>
    </xf>
    <xf numFmtId="0" fontId="10" fillId="8" borderId="0" xfId="0" applyFont="1" applyFill="1" applyAlignment="1">
      <alignment horizontal="left" vertical="center"/>
    </xf>
    <xf numFmtId="168" fontId="10" fillId="8" borderId="0" xfId="1" applyNumberFormat="1" applyFont="1" applyFill="1" applyBorder="1" applyAlignment="1">
      <alignment horizontal="center" vertical="center"/>
    </xf>
    <xf numFmtId="0" fontId="14" fillId="8" borderId="0" xfId="3" applyFill="1" applyAlignment="1" applyProtection="1">
      <alignment horizontal="center" vertical="top" wrapText="1"/>
    </xf>
    <xf numFmtId="168" fontId="6" fillId="8" borderId="0" xfId="1" applyNumberFormat="1" applyFont="1" applyFill="1" applyAlignment="1">
      <alignment horizontal="center" vertical="top" wrapText="1"/>
    </xf>
    <xf numFmtId="0" fontId="0" fillId="8" borderId="0" xfId="0" applyFill="1" applyAlignment="1">
      <alignment horizontal="left" vertical="center"/>
    </xf>
    <xf numFmtId="1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4" fillId="8" borderId="0" xfId="3" applyFill="1" applyBorder="1" applyAlignment="1" applyProtection="1">
      <alignment horizontal="left" vertical="top" wrapText="1"/>
    </xf>
    <xf numFmtId="1" fontId="6" fillId="8" borderId="0" xfId="0" applyNumberFormat="1" applyFont="1" applyFill="1" applyAlignment="1">
      <alignment horizontal="center" vertical="top" wrapText="1"/>
    </xf>
    <xf numFmtId="0" fontId="6" fillId="8" borderId="0" xfId="0" applyFont="1" applyFill="1" applyAlignment="1">
      <alignment horizontal="center" vertical="top" wrapText="1"/>
    </xf>
    <xf numFmtId="168" fontId="0" fillId="8" borderId="0" xfId="1" applyNumberFormat="1" applyFont="1" applyFill="1" applyBorder="1" applyAlignment="1">
      <alignment horizontal="right" vertical="center"/>
    </xf>
    <xf numFmtId="168" fontId="0" fillId="8" borderId="0" xfId="1" applyNumberFormat="1" applyFont="1" applyFill="1" applyBorder="1" applyAlignment="1">
      <alignment horizontal="center" vertical="center"/>
    </xf>
    <xf numFmtId="168" fontId="6" fillId="8" borderId="0" xfId="1" applyNumberFormat="1" applyFont="1" applyFill="1" applyBorder="1" applyAlignment="1">
      <alignment horizontal="center" vertical="top" wrapText="1"/>
    </xf>
    <xf numFmtId="0" fontId="14" fillId="8" borderId="0" xfId="3" applyFill="1" applyBorder="1" applyAlignment="1" applyProtection="1">
      <alignment horizontal="center" vertical="top" wrapText="1"/>
    </xf>
    <xf numFmtId="49" fontId="0" fillId="0" borderId="0" xfId="0" applyNumberFormat="1" applyAlignment="1">
      <alignment horizontal="center" vertical="center"/>
    </xf>
    <xf numFmtId="168" fontId="0" fillId="0" borderId="0" xfId="1" applyNumberFormat="1" applyFont="1" applyAlignment="1">
      <alignment horizontal="right" vertical="center"/>
    </xf>
    <xf numFmtId="168" fontId="0" fillId="3" borderId="0" xfId="1" applyNumberFormat="1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18" fillId="7" borderId="0" xfId="0" applyFont="1" applyFill="1" applyAlignment="1">
      <alignment horizontal="center"/>
    </xf>
    <xf numFmtId="0" fontId="0" fillId="0" borderId="0" xfId="0" applyNumberFormat="1"/>
    <xf numFmtId="0" fontId="0" fillId="0" borderId="0" xfId="0" applyAlignment="1">
      <alignment wrapText="1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A16D9"/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Param&#232;tres!A1"/><Relationship Id="rId7" Type="http://schemas.openxmlformats.org/officeDocument/2006/relationships/hyperlink" Target="#Entr&#233;es!A1"/><Relationship Id="rId2" Type="http://schemas.openxmlformats.org/officeDocument/2006/relationships/hyperlink" Target="#Fournisseurs!A1"/><Relationship Id="rId1" Type="http://schemas.openxmlformats.org/officeDocument/2006/relationships/image" Target="../media/image1.jpg"/><Relationship Id="rId6" Type="http://schemas.openxmlformats.org/officeDocument/2006/relationships/hyperlink" Target="#Sorties!A1"/><Relationship Id="rId5" Type="http://schemas.openxmlformats.org/officeDocument/2006/relationships/hyperlink" Target="#Inventaire!A1"/><Relationship Id="rId4" Type="http://schemas.openxmlformats.org/officeDocument/2006/relationships/hyperlink" Target="#Cat&#233;gories!A1"/><Relationship Id="rId9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4</xdr:row>
      <xdr:rowOff>47624</xdr:rowOff>
    </xdr:from>
    <xdr:to>
      <xdr:col>10</xdr:col>
      <xdr:colOff>617907</xdr:colOff>
      <xdr:row>10</xdr:row>
      <xdr:rowOff>38100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9134AE2E-D927-BC6A-D057-49B8D23F0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1647824"/>
          <a:ext cx="7523532" cy="49911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0</xdr:colOff>
      <xdr:row>2</xdr:row>
      <xdr:rowOff>66675</xdr:rowOff>
    </xdr:from>
    <xdr:to>
      <xdr:col>10</xdr:col>
      <xdr:colOff>180975</xdr:colOff>
      <xdr:row>4</xdr:row>
      <xdr:rowOff>95250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53E787A-8FFB-3980-9902-519EB94050E2}"/>
            </a:ext>
          </a:extLst>
        </xdr:cNvPr>
        <xdr:cNvSpPr/>
      </xdr:nvSpPr>
      <xdr:spPr>
        <a:xfrm>
          <a:off x="1762125" y="409575"/>
          <a:ext cx="6276975" cy="1257300"/>
        </a:xfrm>
        <a:prstGeom prst="roundRect">
          <a:avLst/>
        </a:prstGeom>
        <a:noFill/>
        <a:ln>
          <a:solidFill>
            <a:schemeClr val="tx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733426</xdr:colOff>
      <xdr:row>4</xdr:row>
      <xdr:rowOff>2419351</xdr:rowOff>
    </xdr:from>
    <xdr:to>
      <xdr:col>9</xdr:col>
      <xdr:colOff>590550</xdr:colOff>
      <xdr:row>4</xdr:row>
      <xdr:rowOff>2971801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305551" y="3990976"/>
          <a:ext cx="1381124" cy="5524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72 Black" panose="020B0A04030603020204" pitchFamily="34" charset="0"/>
              <a:cs typeface="72 Black" panose="020B0A04030603020204" pitchFamily="34" charset="0"/>
            </a:rPr>
            <a:t>Quitter</a:t>
          </a:r>
        </a:p>
      </xdr:txBody>
    </xdr:sp>
    <xdr:clientData/>
  </xdr:twoCellAnchor>
  <xdr:twoCellAnchor>
    <xdr:from>
      <xdr:col>5</xdr:col>
      <xdr:colOff>219075</xdr:colOff>
      <xdr:row>4</xdr:row>
      <xdr:rowOff>1885950</xdr:rowOff>
    </xdr:from>
    <xdr:to>
      <xdr:col>7</xdr:col>
      <xdr:colOff>369256</xdr:colOff>
      <xdr:row>4</xdr:row>
      <xdr:rowOff>2505075</xdr:rowOff>
    </xdr:to>
    <xdr:sp macro="" textlink="">
      <xdr:nvSpPr>
        <xdr:cNvPr id="15" name="Rectangle à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267200" y="3457575"/>
          <a:ext cx="1674181" cy="6191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72 Black" panose="020B0A04030603020204" pitchFamily="34" charset="0"/>
              <a:cs typeface="72 Black" panose="020B0A04030603020204" pitchFamily="34" charset="0"/>
            </a:rPr>
            <a:t>Fournisseurs</a:t>
          </a:r>
        </a:p>
      </xdr:txBody>
    </xdr:sp>
    <xdr:clientData/>
  </xdr:twoCellAnchor>
  <xdr:twoCellAnchor>
    <xdr:from>
      <xdr:col>7</xdr:col>
      <xdr:colOff>742951</xdr:colOff>
      <xdr:row>4</xdr:row>
      <xdr:rowOff>1647826</xdr:rowOff>
    </xdr:from>
    <xdr:to>
      <xdr:col>9</xdr:col>
      <xdr:colOff>600075</xdr:colOff>
      <xdr:row>4</xdr:row>
      <xdr:rowOff>2200276</xdr:rowOff>
    </xdr:to>
    <xdr:sp macro="" textlink="">
      <xdr:nvSpPr>
        <xdr:cNvPr id="16" name="Rectangle à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315076" y="3219451"/>
          <a:ext cx="1381124" cy="5524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72 Black" panose="020B0A04030603020204" pitchFamily="34" charset="0"/>
              <a:cs typeface="72 Black" panose="020B0A04030603020204" pitchFamily="34" charset="0"/>
            </a:rPr>
            <a:t>Paramètres</a:t>
          </a:r>
        </a:p>
      </xdr:txBody>
    </xdr:sp>
    <xdr:clientData/>
  </xdr:twoCellAnchor>
  <xdr:twoCellAnchor>
    <xdr:from>
      <xdr:col>5</xdr:col>
      <xdr:colOff>257174</xdr:colOff>
      <xdr:row>4</xdr:row>
      <xdr:rowOff>2809875</xdr:rowOff>
    </xdr:from>
    <xdr:to>
      <xdr:col>7</xdr:col>
      <xdr:colOff>371736</xdr:colOff>
      <xdr:row>4</xdr:row>
      <xdr:rowOff>3429000</xdr:rowOff>
    </xdr:to>
    <xdr:sp macro="" textlink="">
      <xdr:nvSpPr>
        <xdr:cNvPr id="2" name="Rectangle à coins arrondis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DB6C221-7F5E-599B-1337-51F41F3C6FFF}"/>
            </a:ext>
          </a:extLst>
        </xdr:cNvPr>
        <xdr:cNvSpPr/>
      </xdr:nvSpPr>
      <xdr:spPr>
        <a:xfrm>
          <a:off x="4305299" y="4381500"/>
          <a:ext cx="1638562" cy="6191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72 Black" panose="020B0A04030603020204" pitchFamily="34" charset="0"/>
              <a:cs typeface="72 Black" panose="020B0A04030603020204" pitchFamily="34" charset="0"/>
            </a:rPr>
            <a:t>Catégories</a:t>
          </a:r>
        </a:p>
      </xdr:txBody>
    </xdr:sp>
    <xdr:clientData/>
  </xdr:twoCellAnchor>
  <xdr:twoCellAnchor>
    <xdr:from>
      <xdr:col>3</xdr:col>
      <xdr:colOff>161924</xdr:colOff>
      <xdr:row>4</xdr:row>
      <xdr:rowOff>952500</xdr:rowOff>
    </xdr:from>
    <xdr:to>
      <xdr:col>5</xdr:col>
      <xdr:colOff>122128</xdr:colOff>
      <xdr:row>4</xdr:row>
      <xdr:rowOff>1590675</xdr:rowOff>
    </xdr:to>
    <xdr:sp macro="" textlink="">
      <xdr:nvSpPr>
        <xdr:cNvPr id="4" name="Rectangle à coins arrondis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4254F71-7F1B-F176-C5DA-656B8E199A0F}"/>
            </a:ext>
          </a:extLst>
        </xdr:cNvPr>
        <xdr:cNvSpPr/>
      </xdr:nvSpPr>
      <xdr:spPr>
        <a:xfrm>
          <a:off x="2686049" y="2524125"/>
          <a:ext cx="1484204" cy="6381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72 Black" panose="020B0A04030603020204" pitchFamily="34" charset="0"/>
              <a:cs typeface="72 Black" panose="020B0A04030603020204" pitchFamily="34" charset="0"/>
            </a:rPr>
            <a:t>Inventaire</a:t>
          </a:r>
        </a:p>
      </xdr:txBody>
    </xdr:sp>
    <xdr:clientData/>
  </xdr:twoCellAnchor>
  <xdr:twoCellAnchor>
    <xdr:from>
      <xdr:col>3</xdr:col>
      <xdr:colOff>209549</xdr:colOff>
      <xdr:row>4</xdr:row>
      <xdr:rowOff>2809875</xdr:rowOff>
    </xdr:from>
    <xdr:to>
      <xdr:col>5</xdr:col>
      <xdr:colOff>161925</xdr:colOff>
      <xdr:row>4</xdr:row>
      <xdr:rowOff>3429000</xdr:rowOff>
    </xdr:to>
    <xdr:sp macro="" textlink="">
      <xdr:nvSpPr>
        <xdr:cNvPr id="6" name="Rectangle à coins arrondis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B567F14-AB84-99C6-892B-3E93A814B222}"/>
            </a:ext>
          </a:extLst>
        </xdr:cNvPr>
        <xdr:cNvSpPr/>
      </xdr:nvSpPr>
      <xdr:spPr>
        <a:xfrm>
          <a:off x="2733674" y="4381500"/>
          <a:ext cx="1476376" cy="6191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72 Black" panose="020B0A04030603020204" pitchFamily="34" charset="0"/>
              <a:cs typeface="72 Black" panose="020B0A04030603020204" pitchFamily="34" charset="0"/>
            </a:rPr>
            <a:t>Sorties</a:t>
          </a:r>
        </a:p>
      </xdr:txBody>
    </xdr:sp>
    <xdr:clientData/>
  </xdr:twoCellAnchor>
  <xdr:twoCellAnchor>
    <xdr:from>
      <xdr:col>3</xdr:col>
      <xdr:colOff>171449</xdr:colOff>
      <xdr:row>4</xdr:row>
      <xdr:rowOff>1876425</xdr:rowOff>
    </xdr:from>
    <xdr:to>
      <xdr:col>5</xdr:col>
      <xdr:colOff>131653</xdr:colOff>
      <xdr:row>4</xdr:row>
      <xdr:rowOff>2495550</xdr:rowOff>
    </xdr:to>
    <xdr:sp macro="" textlink="">
      <xdr:nvSpPr>
        <xdr:cNvPr id="7" name="Rectangle à coins arrondis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9FD3460-7A63-A8F1-923E-22D46A308A88}"/>
            </a:ext>
          </a:extLst>
        </xdr:cNvPr>
        <xdr:cNvSpPr/>
      </xdr:nvSpPr>
      <xdr:spPr>
        <a:xfrm>
          <a:off x="2695574" y="3448050"/>
          <a:ext cx="1484204" cy="6191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72 Black" panose="020B0A04030603020204" pitchFamily="34" charset="0"/>
              <a:cs typeface="72 Black" panose="020B0A04030603020204" pitchFamily="34" charset="0"/>
            </a:rPr>
            <a:t>Entrées</a:t>
          </a:r>
        </a:p>
        <a:p>
          <a:pPr algn="ctr"/>
          <a:endParaRPr lang="fr-FR" sz="1600" b="1"/>
        </a:p>
      </xdr:txBody>
    </xdr:sp>
    <xdr:clientData/>
  </xdr:twoCellAnchor>
  <xdr:twoCellAnchor>
    <xdr:from>
      <xdr:col>5</xdr:col>
      <xdr:colOff>219075</xdr:colOff>
      <xdr:row>4</xdr:row>
      <xdr:rowOff>942975</xdr:rowOff>
    </xdr:from>
    <xdr:to>
      <xdr:col>7</xdr:col>
      <xdr:colOff>428625</xdr:colOff>
      <xdr:row>4</xdr:row>
      <xdr:rowOff>1600200</xdr:rowOff>
    </xdr:to>
    <xdr:sp macro="" textlink="">
      <xdr:nvSpPr>
        <xdr:cNvPr id="9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665125B-3443-36C2-EBF1-0874EA5DECDB}"/>
            </a:ext>
          </a:extLst>
        </xdr:cNvPr>
        <xdr:cNvSpPr/>
      </xdr:nvSpPr>
      <xdr:spPr>
        <a:xfrm>
          <a:off x="4267200" y="2514600"/>
          <a:ext cx="1733550" cy="657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72 Black" panose="020B0A04030603020204" pitchFamily="34" charset="0"/>
              <a:cs typeface="72 Black" panose="020B0A04030603020204" pitchFamily="34" charset="0"/>
            </a:rPr>
            <a:t>Statistiques</a:t>
          </a:r>
        </a:p>
      </xdr:txBody>
    </xdr:sp>
    <xdr:clientData/>
  </xdr:twoCellAnchor>
  <xdr:twoCellAnchor editAs="oneCell">
    <xdr:from>
      <xdr:col>5</xdr:col>
      <xdr:colOff>66674</xdr:colOff>
      <xdr:row>8</xdr:row>
      <xdr:rowOff>24852</xdr:rowOff>
    </xdr:from>
    <xdr:to>
      <xdr:col>6</xdr:col>
      <xdr:colOff>356615</xdr:colOff>
      <xdr:row>9</xdr:row>
      <xdr:rowOff>95250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7B8006C5-624B-A52D-A42B-3C1C7AF3BA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979"/>
        <a:stretch/>
      </xdr:blipFill>
      <xdr:spPr>
        <a:xfrm>
          <a:off x="4114799" y="6244677"/>
          <a:ext cx="1051941" cy="260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latin typeface="Arial Black" pitchFamily="34" charset="0"/>
              <a:sym typeface="Wingdings 2"/>
            </a:rPr>
            <a:t></a:t>
          </a:r>
          <a:endParaRPr lang="fr-FR" sz="1100" b="1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434408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rial Black" pitchFamily="34" charset="0"/>
              <a:sym typeface="Wingdings 2"/>
            </a:rPr>
            <a:t></a:t>
          </a:r>
          <a:endParaRPr lang="fr-FR" sz="1050" b="1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latin typeface="Arial Black" pitchFamily="34" charset="0"/>
              <a:sym typeface="Wingdings 3"/>
            </a:rPr>
            <a:t></a:t>
          </a:r>
          <a:endParaRPr lang="fr-FR" sz="1050" b="1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531230</xdr:colOff>
      <xdr:row>1</xdr:row>
      <xdr:rowOff>48904</xdr:rowOff>
    </xdr:from>
    <xdr:to>
      <xdr:col>2</xdr:col>
      <xdr:colOff>130073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204954</xdr:colOff>
      <xdr:row>1</xdr:row>
      <xdr:rowOff>52271</xdr:rowOff>
    </xdr:from>
    <xdr:to>
      <xdr:col>2</xdr:col>
      <xdr:colOff>655756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200025</xdr:colOff>
          <xdr:row>1</xdr:row>
          <xdr:rowOff>47625</xdr:rowOff>
        </xdr:from>
        <xdr:to>
          <xdr:col>10</xdr:col>
          <xdr:colOff>1209675</xdr:colOff>
          <xdr:row>1</xdr:row>
          <xdr:rowOff>542925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 service(s)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4</xdr:col>
      <xdr:colOff>285749</xdr:colOff>
      <xdr:row>1</xdr:row>
      <xdr:rowOff>114298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772149" y="314323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Evènements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Evènement.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Evènements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" refreshedDate="45793.055737037037" createdVersion="4" refreshedVersion="8" minRefreshableVersion="3" recordCount="3" xr:uid="{00000000-000A-0000-FFFF-FFFF05000000}">
  <cacheSource type="worksheet">
    <worksheetSource name="Pièces"/>
  </cacheSource>
  <cacheFields count="9">
    <cacheField name="Pièce" numFmtId="0">
      <sharedItems containsBlank="1"/>
    </cacheField>
    <cacheField name="Catégorie" numFmtId="0">
      <sharedItems containsBlank="1" count="11">
        <s v="HIGH TECH"/>
        <s v="BAGAGERIE"/>
        <m/>
        <s v="ACCESSOIRES" u="1"/>
        <s v="SPORT" u="1"/>
        <s v="TEXTILES" u="1"/>
        <s v="DIVERS" u="1"/>
        <s v="Assemblage" u="1"/>
        <s v="Consommables" u="1"/>
        <s v="Imprimantes" u="1"/>
        <s v="Environnement électrique" u="1"/>
      </sharedItems>
    </cacheField>
    <cacheField name="Stock initial" numFmtId="1">
      <sharedItems containsString="0" containsBlank="1" containsNumber="1" containsInteger="1" minValue="0" maxValue="25"/>
    </cacheField>
    <cacheField name="Stock actuel" numFmtId="1">
      <sharedItems containsString="0" containsBlank="1" containsNumber="1" containsInteger="1" minValue="5" maxValue="32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6" maxValue="7"/>
    </cacheField>
    <cacheField name="Sorties" numFmtId="0">
      <sharedItems containsMixedTypes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" refreshedDate="45793.055737152776" createdVersion="4" refreshedVersion="8" minRefreshableVersion="3" recordCount="6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5-01-28T00:00:00" maxDate="2025-04-16T00:00:00" count="5">
        <d v="2025-04-15T00:00:00"/>
        <d v="2025-02-17T00:00:00"/>
        <d v="2025-02-14T00:00:00"/>
        <d v="2025-01-28T00:00:00"/>
        <m/>
      </sharedItems>
      <fieldGroup par="8" base="0">
        <rangePr groupBy="months" startDate="2025-01-28T00:00:00" endDate="2025-04-1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4/2025"/>
        </groupItems>
      </fieldGroup>
    </cacheField>
    <cacheField name="Référence commande" numFmtId="0">
      <sharedItems containsString="0" containsBlank="1" containsNumber="1" containsInteger="1" minValue="44444" maxValue="454646454"/>
    </cacheField>
    <cacheField name="Pièce" numFmtId="0">
      <sharedItems containsBlank="1"/>
    </cacheField>
    <cacheField name="Fournisseur" numFmtId="0">
      <sharedItems containsBlank="1" count="9">
        <s v="CANAL+"/>
        <s v="Havas Trait d'union"/>
        <m/>
        <s v="AVAS" u="1"/>
        <s v="Eaton" u="1"/>
        <s v="Hewlett-Packard" u="1"/>
        <s v="IBM" u="1"/>
        <s v="Lenovo" u="1"/>
        <s v="Belkin" u="1"/>
      </sharedItems>
    </cacheField>
    <cacheField name="Quantité" numFmtId="1">
      <sharedItems containsString="0" containsBlank="1" containsNumber="1" containsInteger="1" minValue="2" maxValue="5"/>
    </cacheField>
    <cacheField name="PUHT" numFmtId="168">
      <sharedItems containsString="0" containsBlank="1" containsNumber="1" containsInteger="1" minValue="1" maxValue="22"/>
    </cacheField>
    <cacheField name="Montant HT" numFmtId="168">
      <sharedItems containsString="0" containsBlank="1" containsNumber="1" containsInteger="1" minValue="2" maxValue="44"/>
    </cacheField>
    <cacheField name="Observations" numFmtId="0">
      <sharedItems containsBlank="1"/>
    </cacheField>
    <cacheField name="Années" numFmtId="0" databaseField="0">
      <fieldGroup base="0">
        <rangePr groupBy="years" startDate="2025-01-28T00:00:00" endDate="2025-04-16T00:00:00"/>
        <groupItems count="3">
          <s v="&lt;28/01/2025"/>
          <s v="2025"/>
          <s v="&gt;16/04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" refreshedDate="45793.055737268522" createdVersion="4" refreshedVersion="8" minRefreshableVersion="3" recordCount="2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5-02-14T00:00:00" maxDate="2025-02-15T00:00:00" count="2">
        <d v="2025-02-14T00:00:00"/>
        <m/>
      </sharedItems>
      <fieldGroup par="5" base="0">
        <rangePr groupBy="months" startDate="2025-02-14T00:00:00" endDate="2025-02-1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5"/>
        </groupItems>
      </fieldGroup>
    </cacheField>
    <cacheField name="Pièce" numFmtId="0">
      <sharedItems containsBlank="1"/>
    </cacheField>
    <cacheField name="Evènement" numFmtId="0">
      <sharedItems containsBlank="1" count="10">
        <s v="FESTIVAL TERRE DE BLUES"/>
        <m/>
        <s v="TOUR CYCLISTE DE GUYANE " u="1"/>
        <s v="Dominique" u="1"/>
        <s v="..." u="1"/>
        <s v="Gérard" u="1"/>
        <s v="Rose" u="1"/>
        <s v="Pierre" u="1"/>
        <s v="Louis" u="1"/>
        <s v="Michel" u="1"/>
      </sharedItems>
    </cacheField>
    <cacheField name="Quantité" numFmtId="1">
      <sharedItems containsString="0" containsBlank="1" containsNumber="1" containsInteger="1" minValue="1" maxValue="1"/>
    </cacheField>
    <cacheField name="Observations" numFmtId="0">
      <sharedItems containsBlank="1"/>
    </cacheField>
    <cacheField name="Années" numFmtId="0" databaseField="0">
      <fieldGroup base="0">
        <rangePr groupBy="years" startDate="2025-02-14T00:00:00" endDate="2025-02-15T00:00:00"/>
        <groupItems count="3">
          <s v="&lt;14/02/2025"/>
          <s v="2025"/>
          <s v="&gt;15/0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CHARGEUR SECTEUR  "/>
    <x v="0"/>
    <n v="0"/>
    <n v="5"/>
    <m/>
    <m/>
    <m/>
    <n v="6"/>
    <n v="1"/>
  </r>
  <r>
    <s v="SAC SPORT "/>
    <x v="1"/>
    <n v="25"/>
    <n v="32"/>
    <m/>
    <m/>
    <m/>
    <n v="7"/>
    <n v="0"/>
  </r>
  <r>
    <m/>
    <x v="2"/>
    <m/>
    <m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00545454"/>
    <s v="CHARGEUR SECTEUR  "/>
    <x v="0"/>
    <n v="2"/>
    <n v="1"/>
    <n v="2"/>
    <m/>
  </r>
  <r>
    <x v="1"/>
    <n v="454646454"/>
    <s v="SAC SPORT "/>
    <x v="0"/>
    <n v="2"/>
    <n v="1"/>
    <n v="2"/>
    <m/>
  </r>
  <r>
    <x v="1"/>
    <n v="400254545"/>
    <s v="CHARGEUR SECTEUR  "/>
    <x v="1"/>
    <n v="2"/>
    <n v="1"/>
    <n v="2"/>
    <s v="Test de commentaire "/>
  </r>
  <r>
    <x v="2"/>
    <n v="44444"/>
    <s v="SAC SPORT "/>
    <x v="0"/>
    <n v="5"/>
    <n v="2"/>
    <n v="10"/>
    <m/>
  </r>
  <r>
    <x v="3"/>
    <n v="454545444"/>
    <s v="CHARGEUR SECTEUR  "/>
    <x v="0"/>
    <n v="2"/>
    <n v="22"/>
    <n v="44"/>
    <s v="BUIGIGIGUIOI"/>
  </r>
  <r>
    <x v="4"/>
    <m/>
    <m/>
    <x v="2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s v="CHARGEUR SECTEUR  "/>
    <x v="0"/>
    <n v="1"/>
    <m/>
  </r>
  <r>
    <x v="1"/>
    <m/>
    <x v="1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6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L8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0">
        <item m="1" x="8"/>
        <item m="1" x="4"/>
        <item m="1" x="5"/>
        <item m="1" x="6"/>
        <item m="1" x="7"/>
        <item x="2"/>
        <item x="0"/>
        <item m="1" x="3"/>
        <item x="1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4">
    <i>
      <x/>
      <x/>
    </i>
    <i r="1">
      <x v="1"/>
    </i>
    <i r="1">
      <x v="3"/>
    </i>
    <i t="grand">
      <x/>
    </i>
  </rowItems>
  <colFields count="1">
    <field x="3"/>
  </colFields>
  <colItems count="3">
    <i>
      <x v="6"/>
    </i>
    <i>
      <x v="8"/>
    </i>
    <i t="grand">
      <x/>
    </i>
  </colItems>
  <dataFields count="1">
    <dataField name="Quantités" fld="4" baseField="0" baseItem="0"/>
  </dataFields>
  <formats count="15">
    <format dxfId="18">
      <pivotArea field="8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5">
      <pivotArea dataOnly="0" labelOnly="1" grandCol="1" outline="0" fieldPosition="0"/>
    </format>
    <format dxfId="14">
      <pivotArea field="8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1">
      <pivotArea dataOnly="0" labelOnly="1" grandCol="1" outline="0" fieldPosition="0"/>
    </format>
    <format dxfId="10">
      <pivotArea field="8" type="button" dataOnly="0" labelOnly="1" outline="0" axis="axisRow" fieldPosition="0"/>
    </format>
    <format dxfId="9">
      <pivotArea field="0" type="button" dataOnly="0" labelOnly="1" outline="0" axis="axisRow" fieldPosition="1"/>
    </format>
    <format dxfId="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7">
      <pivotArea dataOnly="0" labelOnly="1" grandCol="1" outline="0" fieldPosition="0"/>
    </format>
    <format dxfId="6">
      <pivotArea type="origin" dataOnly="0" labelOnly="1" outline="0" fieldPosition="0"/>
    </format>
    <format dxfId="5">
      <pivotArea field="3" type="button" dataOnly="0" labelOnly="1" outline="0" axis="axisCol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6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5" firstHeaderRow="2" firstDataRow="2" firstDataCol="1"/>
  <pivotFields count="9">
    <pivotField compact="0" outline="0" showAll="0"/>
    <pivotField axis="axisRow" compact="0" outline="0" showAll="0">
      <items count="12">
        <item m="1" x="3"/>
        <item m="1" x="7"/>
        <item m="1" x="8"/>
        <item m="1" x="10"/>
        <item m="1" x="9"/>
        <item h="1" x="2"/>
        <item h="1" m="1" x="6"/>
        <item h="1" m="1" x="4"/>
        <item h="1" x="0"/>
        <item h="1" x="1"/>
        <item h="1" m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1">
    <i t="grand">
      <x/>
    </i>
  </rowItems>
  <colItems count="1">
    <i/>
  </colItems>
  <dataFields count="1">
    <dataField name="Stocks actuels" fld="3" baseField="1" baseItem="0"/>
  </dataFields>
  <formats count="5">
    <format dxfId="23">
      <pivotArea field="1" type="button" dataOnly="0" labelOnly="1" outline="0" axis="axisRow" fieldPosition="0"/>
    </format>
    <format dxfId="22">
      <pivotArea field="1" type="button" dataOnly="0" labelOnly="1" outline="0" axis="axisRow" fieldPosition="0"/>
    </format>
    <format dxfId="21">
      <pivotArea field="1" type="button" dataOnly="0" labelOnly="1" outline="0" axis="axisRow" fieldPosition="0"/>
    </format>
    <format dxfId="20">
      <pivotArea type="origin" dataOnly="0" labelOnly="1" outline="0" fieldPosition="0"/>
    </format>
    <format dxfId="19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21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J44" firstHeaderRow="2" firstDataRow="2" firstDataCol="2"/>
  <pivotFields count="6">
    <pivotField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Row" compact="0" outline="0" showAll="0">
      <items count="11">
        <item m="1" x="4"/>
        <item m="1" x="3"/>
        <item m="1" x="5"/>
        <item m="1" x="8"/>
        <item m="1" x="9"/>
        <item m="1" x="7"/>
        <item m="1" x="6"/>
        <item x="1"/>
        <item m="1" x="2"/>
        <item x="0"/>
        <item t="default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5"/>
    <field x="2"/>
  </rowFields>
  <rowItems count="3">
    <i>
      <x/>
      <x v="7"/>
    </i>
    <i>
      <x v="1"/>
      <x v="9"/>
    </i>
    <i t="grand">
      <x/>
    </i>
  </rowItems>
  <colItems count="1">
    <i/>
  </colItems>
  <dataFields count="1">
    <dataField name="Quantités" fld="3" baseField="0" baseItem="0"/>
  </dataFields>
  <formats count="11">
    <format dxfId="34">
      <pivotArea field="5" type="button" dataOnly="0" labelOnly="1" outline="0" axis="axisRow" fieldPosition="0"/>
    </format>
    <format dxfId="33">
      <pivotArea field="0" type="button" dataOnly="0" labelOnly="1" outline="0"/>
    </format>
    <format dxfId="32">
      <pivotArea dataOnly="0" labelOnly="1" grandCol="1" outline="0" fieldPosition="0"/>
    </format>
    <format dxfId="31">
      <pivotArea field="5" type="button" dataOnly="0" labelOnly="1" outline="0" axis="axisRow" fieldPosition="0"/>
    </format>
    <format dxfId="30">
      <pivotArea field="0" type="button" dataOnly="0" labelOnly="1" outline="0"/>
    </format>
    <format dxfId="29">
      <pivotArea dataOnly="0" labelOnly="1" grandCol="1" outline="0" fieldPosition="0"/>
    </format>
    <format dxfId="28">
      <pivotArea field="5" type="button" dataOnly="0" labelOnly="1" outline="0" axis="axisRow" fieldPosition="0"/>
    </format>
    <format dxfId="27">
      <pivotArea field="0" type="button" dataOnly="0" labelOnly="1" outline="0"/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6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L2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0">
        <item m="1" x="8"/>
        <item m="1" x="4"/>
        <item m="1" x="5"/>
        <item m="1" x="6"/>
        <item m="1" x="7"/>
        <item x="2"/>
        <item x="0"/>
        <item m="1" x="3"/>
        <item x="1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4">
    <i>
      <x/>
      <x/>
    </i>
    <i r="1">
      <x v="1"/>
    </i>
    <i r="1">
      <x v="3"/>
    </i>
    <i t="grand">
      <x/>
    </i>
  </rowItems>
  <colFields count="1">
    <field x="3"/>
  </colFields>
  <colItems count="3">
    <i>
      <x v="6"/>
    </i>
    <i>
      <x v="8"/>
    </i>
    <i t="grand">
      <x/>
    </i>
  </colItems>
  <dataFields count="1">
    <dataField name="Montants HT" fld="6" baseField="0" baseItem="3" numFmtId="169"/>
  </dataFields>
  <formats count="16">
    <format dxfId="50">
      <pivotArea field="8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7">
      <pivotArea dataOnly="0" labelOnly="1" grandCol="1" outline="0" fieldPosition="0"/>
    </format>
    <format dxfId="46">
      <pivotArea field="8" type="button" dataOnly="0" labelOnly="1" outline="0" axis="axisRow" fieldPosition="0"/>
    </format>
    <format dxfId="45">
      <pivotArea field="0" type="button" dataOnly="0" labelOnly="1" outline="0" axis="axisRow" fieldPosition="1"/>
    </format>
    <format dxfId="4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3">
      <pivotArea dataOnly="0" labelOnly="1" grandCol="1" outline="0" fieldPosition="0"/>
    </format>
    <format dxfId="42">
      <pivotArea field="8" type="button" dataOnly="0" labelOnly="1" outline="0" axis="axisRow" fieldPosition="0"/>
    </format>
    <format dxfId="41">
      <pivotArea field="0" type="button" dataOnly="0" labelOnly="1" outline="0" axis="axisRow" fieldPosition="1"/>
    </format>
    <format dxfId="4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9">
      <pivotArea dataOnly="0" labelOnly="1" grandCol="1" outline="0" fieldPosition="0"/>
    </format>
    <format dxfId="38">
      <pivotArea type="origin" dataOnly="0" labelOnly="1" outline="0" fieldPosition="0"/>
    </format>
    <format dxfId="37">
      <pivotArea field="3" type="button" dataOnly="0" labelOnly="1" outline="0" axis="axisCol" fieldPosition="0"/>
    </format>
    <format dxfId="36">
      <pivotArea type="topRight" dataOnly="0" labelOnly="1" outline="0" fieldPosition="0"/>
    </format>
    <format dxfId="3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6.bin"/><Relationship Id="rId4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"/>
  <sheetViews>
    <sheetView workbookViewId="0">
      <selection activeCell="C3" sqref="C3:J3"/>
    </sheetView>
  </sheetViews>
  <sheetFormatPr baseColWidth="10" defaultRowHeight="15" x14ac:dyDescent="0.25"/>
  <cols>
    <col min="1" max="1" width="11.42578125" style="77"/>
    <col min="2" max="2" width="15" style="77" customWidth="1"/>
    <col min="3" max="16384" width="11.42578125" style="77"/>
  </cols>
  <sheetData>
    <row r="1" spans="1:10" ht="6" customHeight="1" x14ac:dyDescent="0.25"/>
    <row r="2" spans="1:10" ht="21" customHeight="1" x14ac:dyDescent="0.25">
      <c r="A2" s="100"/>
      <c r="B2" s="100"/>
    </row>
    <row r="3" spans="1:10" ht="50.25" customHeight="1" x14ac:dyDescent="0.45">
      <c r="A3" s="100"/>
      <c r="B3" s="100"/>
      <c r="C3" s="101" t="str">
        <f>Raison_Sociale</f>
        <v>GESTION DES STOCKS</v>
      </c>
      <c r="D3" s="101"/>
      <c r="E3" s="101"/>
      <c r="F3" s="101"/>
      <c r="G3" s="101"/>
      <c r="H3" s="101"/>
      <c r="I3" s="101"/>
      <c r="J3" s="101"/>
    </row>
    <row r="4" spans="1:10" ht="46.5" customHeight="1" x14ac:dyDescent="0.45">
      <c r="C4" s="101" t="str">
        <f>Titre</f>
        <v>Dépôt logisitique de Moudong</v>
      </c>
      <c r="D4" s="101"/>
      <c r="E4" s="101"/>
      <c r="F4" s="101"/>
      <c r="G4" s="101"/>
      <c r="H4" s="101"/>
      <c r="I4" s="101"/>
      <c r="J4" s="101"/>
    </row>
    <row r="5" spans="1:10" ht="318.75" customHeight="1" x14ac:dyDescent="0.25"/>
  </sheetData>
  <sheetProtection sheet="1" objects="1" scenarios="1" sort="0" autoFilter="0" pivotTables="0"/>
  <mergeCells count="3">
    <mergeCell ref="A2:B3"/>
    <mergeCell ref="C3:J3"/>
    <mergeCell ref="C4:J4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tabColor rgb="FF00B050"/>
  </sheetPr>
  <dimension ref="A1:AD24"/>
  <sheetViews>
    <sheetView workbookViewId="0">
      <pane ySplit="3" topLeftCell="A4" activePane="bottomLeft" state="frozen"/>
      <selection activeCell="B2" sqref="B2"/>
      <selection pane="bottomLeft" activeCell="N5" sqref="N5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53" customWidth="1"/>
    <col min="7" max="7" width="13.28515625" style="54" customWidth="1"/>
    <col min="8" max="8" width="32.7109375" style="1" customWidth="1"/>
    <col min="9" max="9" width="21.85546875" style="2" customWidth="1"/>
    <col min="10" max="10" width="18" style="2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4" customFormat="1" ht="21" x14ac:dyDescent="0.25">
      <c r="A1" s="32" t="s">
        <v>15</v>
      </c>
      <c r="B1" s="32"/>
      <c r="C1" s="33"/>
      <c r="D1" s="33"/>
      <c r="E1" s="48">
        <f>SUBTOTAL(9,E3:E9)</f>
        <v>13</v>
      </c>
      <c r="F1" s="49"/>
      <c r="G1" s="50">
        <f>SUBTOTAL(9,G3:G9)</f>
        <v>60</v>
      </c>
      <c r="H1" s="33"/>
    </row>
    <row r="2" spans="1:30" s="10" customFormat="1" ht="48.75" customHeight="1" x14ac:dyDescent="0.25">
      <c r="A2" s="14"/>
      <c r="B2" s="14"/>
      <c r="C2" s="14"/>
      <c r="D2" s="14"/>
      <c r="E2" s="15"/>
      <c r="F2" s="51"/>
      <c r="G2" s="52"/>
      <c r="H2" s="14"/>
      <c r="I2" s="15"/>
      <c r="J2" s="15"/>
      <c r="K2" s="11"/>
      <c r="L2" s="11"/>
    </row>
    <row r="3" spans="1:30" s="31" customFormat="1" ht="32.25" customHeight="1" x14ac:dyDescent="0.25">
      <c r="A3" s="79" t="s">
        <v>16</v>
      </c>
      <c r="B3" s="79" t="s">
        <v>17</v>
      </c>
      <c r="C3" s="90" t="s">
        <v>2</v>
      </c>
      <c r="D3" s="90" t="s">
        <v>4</v>
      </c>
      <c r="E3" s="91" t="s">
        <v>7</v>
      </c>
      <c r="F3" s="95" t="s">
        <v>18</v>
      </c>
      <c r="G3" s="95" t="s">
        <v>21</v>
      </c>
      <c r="H3" s="92" t="s">
        <v>8</v>
      </c>
      <c r="I3" s="91" t="s">
        <v>69</v>
      </c>
      <c r="J3" s="91" t="s">
        <v>67</v>
      </c>
      <c r="K3" s="31" t="s">
        <v>3</v>
      </c>
      <c r="L3" s="31" t="s">
        <v>3</v>
      </c>
    </row>
    <row r="4" spans="1:30" ht="32.25" customHeight="1" x14ac:dyDescent="0.25">
      <c r="A4" s="12">
        <v>45762</v>
      </c>
      <c r="B4" s="6">
        <v>400545454</v>
      </c>
      <c r="C4" s="6" t="s">
        <v>64</v>
      </c>
      <c r="D4" s="6" t="s">
        <v>51</v>
      </c>
      <c r="E4" s="2">
        <v>2</v>
      </c>
      <c r="F4" s="98">
        <v>1</v>
      </c>
      <c r="G4" s="99">
        <f>E4*F4</f>
        <v>2</v>
      </c>
      <c r="H4" s="20"/>
      <c r="I4" s="2" t="s">
        <v>81</v>
      </c>
      <c r="J4" s="97" t="s">
        <v>94</v>
      </c>
    </row>
    <row r="5" spans="1:30" ht="32.25" customHeight="1" x14ac:dyDescent="0.25">
      <c r="A5" s="12">
        <v>45705</v>
      </c>
      <c r="B5" s="6">
        <v>454646454</v>
      </c>
      <c r="C5" s="6" t="s">
        <v>64</v>
      </c>
      <c r="D5" s="6" t="s">
        <v>51</v>
      </c>
      <c r="E5" s="2">
        <v>2</v>
      </c>
      <c r="F5" s="98">
        <v>1</v>
      </c>
      <c r="G5" s="99">
        <f>E5*F5</f>
        <v>2</v>
      </c>
      <c r="H5" s="20"/>
      <c r="J5" s="97" t="s">
        <v>93</v>
      </c>
    </row>
    <row r="6" spans="1:30" ht="32.25" customHeight="1" x14ac:dyDescent="0.25">
      <c r="A6" s="12">
        <v>45705</v>
      </c>
      <c r="B6" s="6">
        <v>400254545</v>
      </c>
      <c r="C6" s="6" t="s">
        <v>64</v>
      </c>
      <c r="D6" s="6" t="s">
        <v>66</v>
      </c>
      <c r="E6" s="2">
        <v>2</v>
      </c>
      <c r="F6" s="98">
        <v>1</v>
      </c>
      <c r="G6" s="99">
        <f>E6*F6</f>
        <v>2</v>
      </c>
      <c r="H6" s="20" t="s">
        <v>91</v>
      </c>
      <c r="J6" s="97" t="s">
        <v>92</v>
      </c>
    </row>
    <row r="7" spans="1:30" ht="32.25" customHeight="1" x14ac:dyDescent="0.25">
      <c r="A7" s="12">
        <v>45702</v>
      </c>
      <c r="B7" s="6">
        <v>44444</v>
      </c>
      <c r="C7" s="6" t="s">
        <v>64</v>
      </c>
      <c r="D7" s="6" t="s">
        <v>51</v>
      </c>
      <c r="E7" s="2">
        <v>5</v>
      </c>
      <c r="F7" s="98">
        <v>2</v>
      </c>
      <c r="G7" s="99">
        <f>E7*F7</f>
        <v>10</v>
      </c>
      <c r="H7" s="20"/>
      <c r="I7" s="2" t="s">
        <v>73</v>
      </c>
      <c r="J7" s="97" t="s">
        <v>90</v>
      </c>
    </row>
    <row r="8" spans="1:30" ht="32.25" customHeight="1" x14ac:dyDescent="0.25">
      <c r="A8" s="12">
        <v>45685</v>
      </c>
      <c r="B8" s="6">
        <v>454545444</v>
      </c>
      <c r="C8" s="6" t="s">
        <v>64</v>
      </c>
      <c r="D8" s="6" t="s">
        <v>51</v>
      </c>
      <c r="E8" s="2">
        <v>2</v>
      </c>
      <c r="F8" s="98">
        <v>22</v>
      </c>
      <c r="G8" s="99">
        <f>E8*F8</f>
        <v>44</v>
      </c>
      <c r="H8" s="20" t="s">
        <v>70</v>
      </c>
      <c r="J8" s="97" t="s">
        <v>88</v>
      </c>
    </row>
    <row r="9" spans="1:30" ht="28.5" customHeight="1" x14ac:dyDescent="0.25">
      <c r="A9" s="87"/>
      <c r="B9" s="87"/>
      <c r="C9" s="87"/>
      <c r="D9" s="87"/>
      <c r="E9" s="88"/>
      <c r="F9" s="93"/>
      <c r="G9" s="94"/>
      <c r="H9" s="89" t="s">
        <v>5</v>
      </c>
      <c r="I9" s="88"/>
      <c r="J9" s="88"/>
    </row>
    <row r="10" spans="1:30" x14ac:dyDescent="0.25">
      <c r="C10" s="4"/>
    </row>
    <row r="14" spans="1:30" x14ac:dyDescent="0.25">
      <c r="C14"/>
    </row>
    <row r="15" spans="1:30" s="2" customFormat="1" x14ac:dyDescent="0.25">
      <c r="C15"/>
      <c r="D15" s="1"/>
      <c r="F15" s="53"/>
      <c r="G15" s="54"/>
      <c r="H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53"/>
      <c r="G16" s="54"/>
      <c r="H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53"/>
      <c r="G17" s="54"/>
      <c r="H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/>
      <c r="D18" s="1"/>
      <c r="F18" s="53"/>
      <c r="G18" s="54"/>
      <c r="H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/>
      <c r="D19" s="1"/>
      <c r="F19" s="53"/>
      <c r="G19" s="54"/>
      <c r="H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/>
      <c r="D20" s="1"/>
      <c r="F20" s="53"/>
      <c r="G20" s="54"/>
      <c r="H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3:30" s="2" customFormat="1" x14ac:dyDescent="0.25">
      <c r="C21"/>
      <c r="D21" s="1"/>
      <c r="F21" s="53"/>
      <c r="G21" s="54"/>
      <c r="H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3:30" s="2" customFormat="1" x14ac:dyDescent="0.25">
      <c r="C22" s="1"/>
      <c r="D22" s="1"/>
      <c r="F22" s="53"/>
      <c r="G22" s="54"/>
      <c r="H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 s="1"/>
      <c r="D23" s="1"/>
      <c r="F23" s="53"/>
      <c r="G23" s="54"/>
      <c r="H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 s="1"/>
      <c r="D24" s="1"/>
      <c r="F24" s="53"/>
      <c r="G24" s="54"/>
      <c r="H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</sheetData>
  <sheetProtection formatCells="0" sort="0" autoFilter="0"/>
  <autoFilter ref="A3:H9" xr:uid="{00000000-0009-0000-0000-000002000000}"/>
  <sortState xmlns:xlrd2="http://schemas.microsoft.com/office/spreadsheetml/2017/richdata2" ref="A8:H9">
    <sortCondition ref="A1"/>
  </sortState>
  <conditionalFormatting sqref="C3:C9">
    <cfRule type="expression" dxfId="57" priority="4">
      <formula>AND(ISERROR(VLOOKUP(C3,Liste_Pièces,1,FALSE)),C3&lt;&gt;"Pièce",LEN(C3)&gt;0)</formula>
    </cfRule>
  </conditionalFormatting>
  <conditionalFormatting sqref="D3:D9">
    <cfRule type="expression" dxfId="56" priority="3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9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9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AA20"/>
  <sheetViews>
    <sheetView workbookViewId="0">
      <pane ySplit="3" topLeftCell="A4" activePane="bottomLeft" state="frozen"/>
      <selection activeCell="B2" sqref="B2"/>
      <selection pane="bottomLeft" activeCell="C8" sqref="C8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4" customFormat="1" ht="21" x14ac:dyDescent="0.25">
      <c r="A1" s="22" t="s">
        <v>19</v>
      </c>
      <c r="B1" s="23"/>
      <c r="C1" s="23"/>
      <c r="D1" s="35">
        <f>SUBTOTAL(9,D3:D5)</f>
        <v>1</v>
      </c>
      <c r="E1" s="23"/>
      <c r="H1" s="25"/>
      <c r="I1" s="25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1" customFormat="1" ht="33.75" customHeight="1" x14ac:dyDescent="0.25">
      <c r="A3" s="79" t="s">
        <v>16</v>
      </c>
      <c r="B3" s="90" t="s">
        <v>2</v>
      </c>
      <c r="C3" s="92" t="s">
        <v>54</v>
      </c>
      <c r="D3" s="91" t="s">
        <v>7</v>
      </c>
      <c r="E3" s="92" t="s">
        <v>8</v>
      </c>
      <c r="H3" s="31" t="s">
        <v>3</v>
      </c>
      <c r="I3" s="31" t="s">
        <v>3</v>
      </c>
      <c r="X3" s="31" t="s">
        <v>1</v>
      </c>
      <c r="AA3" s="31" t="s">
        <v>0</v>
      </c>
    </row>
    <row r="4" spans="1:27" x14ac:dyDescent="0.25">
      <c r="A4" s="12">
        <v>45702</v>
      </c>
      <c r="B4" s="6" t="s">
        <v>64</v>
      </c>
      <c r="C4" s="6" t="s">
        <v>63</v>
      </c>
      <c r="D4" s="2">
        <v>1</v>
      </c>
      <c r="E4" s="20"/>
      <c r="G4" s="3"/>
    </row>
    <row r="5" spans="1:27" ht="24.75" customHeight="1" x14ac:dyDescent="0.25">
      <c r="A5" s="87"/>
      <c r="B5" s="87"/>
      <c r="C5" s="87"/>
      <c r="D5" s="88"/>
      <c r="E5" s="89" t="s">
        <v>5</v>
      </c>
      <c r="G5" s="3"/>
    </row>
    <row r="6" spans="1:27" x14ac:dyDescent="0.25">
      <c r="B6" s="4"/>
      <c r="G6" s="3"/>
    </row>
    <row r="7" spans="1:27" x14ac:dyDescent="0.25">
      <c r="G7" s="3"/>
    </row>
    <row r="8" spans="1:27" x14ac:dyDescent="0.25">
      <c r="G8" s="3"/>
    </row>
    <row r="9" spans="1:27" x14ac:dyDescent="0.25">
      <c r="G9" s="3"/>
    </row>
    <row r="10" spans="1:27" x14ac:dyDescent="0.25">
      <c r="B10"/>
      <c r="G10" s="3"/>
    </row>
    <row r="11" spans="1:27" s="2" customFormat="1" x14ac:dyDescent="0.25">
      <c r="B11"/>
      <c r="C11" s="1"/>
      <c r="E11" s="1"/>
      <c r="F11" s="1"/>
      <c r="G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 x14ac:dyDescent="0.25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x14ac:dyDescent="0.25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x14ac:dyDescent="0.25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 s="1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sheetProtection sheet="1" objects="1" scenarios="1" sort="0" autoFilter="0" pivotTables="0"/>
  <autoFilter ref="B3:E5" xr:uid="{00000000-0009-0000-0000-000003000000}"/>
  <conditionalFormatting sqref="B3:B5">
    <cfRule type="expression" dxfId="55" priority="3">
      <formula>AND(ISERROR(VLOOKUP(B3,Liste_Pièces,1,FALSE)),B3&lt;&gt;"Pièce",LEN(B3)&gt;0)</formula>
    </cfRule>
  </conditionalFormatting>
  <conditionalFormatting sqref="C4:C5">
    <cfRule type="expression" dxfId="54" priority="2">
      <formula>AND(ISERROR(VLOOKUP(C4,Liste_Techniciens,1,FALSE)),C4&lt;&gt;"Technicien",LEN(C4)&gt;0)</formula>
    </cfRule>
  </conditionalFormatting>
  <dataValidations count="2">
    <dataValidation type="list" allowBlank="1" showInputMessage="1" showErrorMessage="1" errorTitle="Choisir dans la liste" error="Choisir dans la liste !" sqref="B5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4:C5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Evènements!A1" display="Evènement" xr:uid="{7B1B165C-4649-4752-A1C4-7364FC4E2743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Choisir dans la liste" error="Choisir dans la liste !" promptTitle="Liste_Evènements" xr:uid="{9940314F-4F10-4AF5-A6E8-3F1B23CBE96C}">
          <x14:formula1>
            <xm:f>Evènements!$A$3:$A$7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E21"/>
  <sheetViews>
    <sheetView tabSelected="1" workbookViewId="0">
      <pane ySplit="3" topLeftCell="A4" activePane="bottomLeft" state="frozen"/>
      <selection activeCell="B2" sqref="B2"/>
      <selection pane="bottomLeft" activeCell="N4" sqref="N4"/>
    </sheetView>
  </sheetViews>
  <sheetFormatPr baseColWidth="10" defaultRowHeight="15" x14ac:dyDescent="0.25"/>
  <cols>
    <col min="1" max="1" width="25.28515625" style="1" bestFit="1" customWidth="1"/>
    <col min="2" max="2" width="12.7109375" style="1" bestFit="1" customWidth="1"/>
    <col min="3" max="3" width="10.7109375" style="2" customWidth="1"/>
    <col min="4" max="4" width="11" style="1" customWidth="1"/>
    <col min="5" max="5" width="14.140625" style="6" bestFit="1" customWidth="1"/>
    <col min="6" max="6" width="13.42578125" style="6" bestFit="1" customWidth="1"/>
    <col min="7" max="7" width="27.42578125" style="1" customWidth="1"/>
    <col min="8" max="9" width="12.140625" style="1" customWidth="1"/>
    <col min="10" max="10" width="21.140625" style="1" customWidth="1"/>
    <col min="11" max="11" width="21.7109375" style="1" customWidth="1"/>
    <col min="12" max="13" width="0" style="2" hidden="1" customWidth="1"/>
    <col min="14" max="14" width="20.140625" customWidth="1"/>
    <col min="15" max="15" width="19.28515625" style="1" customWidth="1"/>
    <col min="16" max="16" width="18.140625" style="1" customWidth="1"/>
    <col min="17" max="17" width="16.85546875" style="1" customWidth="1"/>
    <col min="18" max="19" width="17.42578125" style="1" customWidth="1"/>
    <col min="20" max="20" width="19.140625" style="1" customWidth="1"/>
    <col min="21" max="21" width="18.5703125" style="1" customWidth="1"/>
    <col min="22" max="22" width="17.5703125" style="1" customWidth="1"/>
    <col min="23" max="23" width="18.140625" style="1" customWidth="1"/>
    <col min="24" max="16384" width="11.42578125" style="1"/>
  </cols>
  <sheetData>
    <row r="1" spans="1:31" s="29" customFormat="1" ht="21" x14ac:dyDescent="0.25">
      <c r="A1" s="32" t="s">
        <v>6</v>
      </c>
      <c r="B1" s="26"/>
      <c r="C1" s="27">
        <f>SUBTOTAL(9,C3:C6)</f>
        <v>25</v>
      </c>
      <c r="D1" s="27">
        <f>SUBTOTAL(9,D3:D6)</f>
        <v>37</v>
      </c>
      <c r="E1" s="28"/>
      <c r="F1" s="28"/>
      <c r="G1" s="26"/>
      <c r="H1" s="27">
        <f>SUBTOTAL(9,H3:H6)</f>
        <v>13</v>
      </c>
      <c r="I1" s="27">
        <f>SUBTOTAL(9,I3:I6)</f>
        <v>1</v>
      </c>
      <c r="L1" s="30"/>
      <c r="M1" s="30"/>
    </row>
    <row r="2" spans="1:31" s="10" customFormat="1" ht="46.5" customHeight="1" x14ac:dyDescent="0.25">
      <c r="A2" s="14"/>
      <c r="B2" s="14"/>
      <c r="C2" s="15"/>
      <c r="D2" s="14"/>
      <c r="E2" s="16"/>
      <c r="F2" s="16"/>
      <c r="G2" s="14"/>
      <c r="H2" s="14"/>
      <c r="I2" s="14"/>
      <c r="L2" s="11"/>
      <c r="M2" s="11"/>
    </row>
    <row r="3" spans="1:31" s="31" customFormat="1" ht="36.75" customHeight="1" x14ac:dyDescent="0.25">
      <c r="A3" s="79" t="s">
        <v>2</v>
      </c>
      <c r="B3" s="90" t="s">
        <v>23</v>
      </c>
      <c r="C3" s="91" t="s">
        <v>12</v>
      </c>
      <c r="D3" s="92" t="s">
        <v>11</v>
      </c>
      <c r="E3" s="92" t="s">
        <v>48</v>
      </c>
      <c r="F3" s="92" t="s">
        <v>49</v>
      </c>
      <c r="G3" s="92" t="s">
        <v>8</v>
      </c>
      <c r="H3" s="96" t="s">
        <v>9</v>
      </c>
      <c r="I3" s="96" t="s">
        <v>10</v>
      </c>
      <c r="L3" s="31" t="s">
        <v>3</v>
      </c>
      <c r="M3" s="31" t="s">
        <v>3</v>
      </c>
      <c r="N3" s="92" t="s">
        <v>52</v>
      </c>
      <c r="AB3" s="31" t="s">
        <v>1</v>
      </c>
      <c r="AE3" s="31" t="s">
        <v>0</v>
      </c>
    </row>
    <row r="4" spans="1:31" x14ac:dyDescent="0.25">
      <c r="A4" s="75" t="s">
        <v>64</v>
      </c>
      <c r="B4" s="6" t="s">
        <v>59</v>
      </c>
      <c r="C4" s="2">
        <v>0</v>
      </c>
      <c r="D4" s="76">
        <f>C4+H4-I4</f>
        <v>12</v>
      </c>
      <c r="G4" s="20"/>
      <c r="H4" s="5">
        <f>SUMIF(Entrées!C:C,A:A,Entrées!E:E)</f>
        <v>13</v>
      </c>
      <c r="I4" s="5">
        <f>SUMIF(Sorties!B:B,A:A,Sorties!D:D)</f>
        <v>1</v>
      </c>
      <c r="K4" s="3"/>
      <c r="N4" s="103"/>
    </row>
    <row r="5" spans="1:31" x14ac:dyDescent="0.25">
      <c r="A5" s="75" t="s">
        <v>65</v>
      </c>
      <c r="B5" s="6" t="s">
        <v>60</v>
      </c>
      <c r="C5" s="2">
        <v>25</v>
      </c>
      <c r="D5" s="76">
        <f>C5+H5-I5</f>
        <v>25</v>
      </c>
      <c r="G5" s="20"/>
      <c r="H5" s="5">
        <f>SUMIF(Entrées!C:C,A:A,Entrées!E:E)</f>
        <v>0</v>
      </c>
      <c r="I5" s="5">
        <f>SUMIF(Sorties!B:B,A:A,Sorties!D:D)</f>
        <v>0</v>
      </c>
      <c r="K5" s="3"/>
    </row>
    <row r="6" spans="1:31" ht="30" customHeight="1" x14ac:dyDescent="0.25">
      <c r="A6" s="87"/>
      <c r="B6" s="87"/>
      <c r="C6" s="88"/>
      <c r="D6" s="88"/>
      <c r="E6" s="87" t="s">
        <v>5</v>
      </c>
      <c r="F6" s="87" t="s">
        <v>5</v>
      </c>
      <c r="G6" s="89" t="s">
        <v>5</v>
      </c>
      <c r="H6" s="89" t="s">
        <v>5</v>
      </c>
      <c r="I6" s="89" t="s">
        <v>5</v>
      </c>
      <c r="K6" s="3"/>
    </row>
    <row r="7" spans="1:31" x14ac:dyDescent="0.25">
      <c r="A7" s="4"/>
      <c r="K7" s="3"/>
    </row>
    <row r="8" spans="1:31" x14ac:dyDescent="0.25">
      <c r="K8" s="3"/>
    </row>
    <row r="9" spans="1:31" x14ac:dyDescent="0.25">
      <c r="K9" s="3"/>
    </row>
    <row r="10" spans="1:31" x14ac:dyDescent="0.25">
      <c r="K10" s="3"/>
    </row>
    <row r="11" spans="1:31" x14ac:dyDescent="0.25">
      <c r="A11"/>
      <c r="K11" s="3"/>
    </row>
    <row r="12" spans="1:31" s="2" customFormat="1" x14ac:dyDescent="0.25">
      <c r="A12"/>
      <c r="B12" s="1"/>
      <c r="D12" s="1"/>
      <c r="E12" s="6"/>
      <c r="F12" s="6"/>
      <c r="G12" s="1"/>
      <c r="H12" s="1"/>
      <c r="I12" s="1"/>
      <c r="J12" s="1"/>
      <c r="K12" s="3"/>
      <c r="N1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x14ac:dyDescent="0.25">
      <c r="A13"/>
      <c r="B13" s="1"/>
      <c r="D13" s="1"/>
      <c r="E13" s="6"/>
      <c r="F13" s="6"/>
      <c r="G13" s="1"/>
      <c r="H13" s="1"/>
      <c r="I13" s="1"/>
      <c r="J13" s="1"/>
      <c r="K13" s="3"/>
      <c r="N1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x14ac:dyDescent="0.25">
      <c r="A14"/>
      <c r="B14" s="1"/>
      <c r="D14" s="1"/>
      <c r="E14" s="6"/>
      <c r="F14" s="6"/>
      <c r="G14" s="1"/>
      <c r="H14" s="1"/>
      <c r="I14" s="1"/>
      <c r="J14" s="1"/>
      <c r="K14" s="3"/>
      <c r="N1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x14ac:dyDescent="0.25">
      <c r="A15"/>
      <c r="B15" s="1"/>
      <c r="D15" s="1"/>
      <c r="E15" s="6"/>
      <c r="F15" s="6"/>
      <c r="G15" s="1"/>
      <c r="H15" s="1"/>
      <c r="I15" s="1"/>
      <c r="J15" s="1"/>
      <c r="K15" s="3"/>
      <c r="N15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x14ac:dyDescent="0.25">
      <c r="A16"/>
      <c r="B16" s="1"/>
      <c r="D16" s="1"/>
      <c r="E16" s="6"/>
      <c r="F16" s="6"/>
      <c r="G16" s="1"/>
      <c r="H16" s="1"/>
      <c r="I16" s="1"/>
      <c r="J16" s="1"/>
      <c r="K16" s="3"/>
      <c r="N16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s="2" customFormat="1" x14ac:dyDescent="0.25">
      <c r="A17"/>
      <c r="B17" s="1"/>
      <c r="D17" s="1"/>
      <c r="E17" s="6"/>
      <c r="F17" s="6"/>
      <c r="G17" s="1"/>
      <c r="H17" s="1"/>
      <c r="I17" s="1"/>
      <c r="J17" s="1"/>
      <c r="K17" s="3"/>
      <c r="N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2" customFormat="1" x14ac:dyDescent="0.25">
      <c r="A18"/>
      <c r="B18" s="1"/>
      <c r="D18" s="1"/>
      <c r="E18" s="6"/>
      <c r="F18" s="6"/>
      <c r="G18" s="1"/>
      <c r="H18" s="1"/>
      <c r="I18" s="1"/>
      <c r="J18" s="1"/>
      <c r="K18" s="3"/>
      <c r="N18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2" customFormat="1" x14ac:dyDescent="0.25">
      <c r="A19" s="1"/>
      <c r="B19" s="1"/>
      <c r="D19" s="1"/>
      <c r="E19" s="6"/>
      <c r="F19" s="6"/>
      <c r="G19" s="1"/>
      <c r="H19" s="1"/>
      <c r="I19" s="1"/>
      <c r="J19" s="1"/>
      <c r="K19" s="3"/>
      <c r="N19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s="2" customFormat="1" x14ac:dyDescent="0.25">
      <c r="A20" s="1"/>
      <c r="B20" s="1"/>
      <c r="D20" s="1"/>
      <c r="E20" s="6"/>
      <c r="F20" s="6"/>
      <c r="G20" s="1"/>
      <c r="H20" s="1"/>
      <c r="I20" s="1"/>
      <c r="J20" s="1"/>
      <c r="K20" s="3"/>
      <c r="N2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s="2" customFormat="1" x14ac:dyDescent="0.25">
      <c r="A21" s="1"/>
      <c r="B21" s="1"/>
      <c r="D21" s="1"/>
      <c r="E21" s="6"/>
      <c r="F21" s="6"/>
      <c r="G21" s="1"/>
      <c r="H21" s="1"/>
      <c r="I21" s="1"/>
      <c r="J21" s="1"/>
      <c r="K21" s="3"/>
      <c r="N2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</sheetData>
  <sheetProtection sort="0" autoFilter="0" pivotTables="0"/>
  <autoFilter ref="A3:I6" xr:uid="{00000000-0009-0000-0000-000001000000}"/>
  <conditionalFormatting sqref="B3:B6">
    <cfRule type="expression" dxfId="53" priority="5">
      <formula>AND(ISERROR(VLOOKUP(B3,Liste_Catégories,1,FALSE)),B3&lt;&gt;"Catégorie",LEN(B3)&gt;0)</formula>
    </cfRule>
  </conditionalFormatting>
  <conditionalFormatting sqref="D3:D6">
    <cfRule type="expression" dxfId="52" priority="6">
      <formula>AND(D3&lt;&gt;"Stock actuel",LEN(D3)&gt;0,D3&lt;=0)</formula>
    </cfRule>
    <cfRule type="expression" dxfId="51" priority="7">
      <formula>AND(D3&lt;&gt;"Stock actuel",LEN(D3)&gt;0,D3&lt;=#REF!)</formula>
    </cfRule>
  </conditionalFormatting>
  <dataValidations count="1">
    <dataValidation type="list" allowBlank="1" showInputMessage="1" showErrorMessage="1" errorTitle="Choisir dans la liste" error="Choisir dans la liste !" sqref="B3:B6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H3" location="Entrées!A1" display="Entrées" xr:uid="{00000000-0004-0000-0100-000001000000}"/>
    <hyperlink ref="I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ouver_services_lanceur">
                <anchor>
                  <from>
                    <xdr:col>10</xdr:col>
                    <xdr:colOff>200025</xdr:colOff>
                    <xdr:row>1</xdr:row>
                    <xdr:rowOff>47625</xdr:rowOff>
                  </from>
                  <to>
                    <xdr:col>10</xdr:col>
                    <xdr:colOff>1209675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6"/>
  <sheetViews>
    <sheetView workbookViewId="0">
      <pane ySplit="3" topLeftCell="A4" activePane="bottomLeft" state="frozen"/>
      <selection activeCell="C7" sqref="C7"/>
      <selection pane="bottomLeft" activeCell="D11" sqref="D11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65" customWidth="1"/>
    <col min="4" max="4" width="61.5703125" customWidth="1"/>
  </cols>
  <sheetData>
    <row r="1" spans="1:4" s="39" customFormat="1" ht="21" x14ac:dyDescent="0.35">
      <c r="A1" s="36" t="s">
        <v>46</v>
      </c>
      <c r="B1" s="37">
        <f>SUBTOTAL(9,B3:B6)</f>
        <v>13</v>
      </c>
      <c r="C1" s="62">
        <f>SUBTOTAL(9,C3:C6)</f>
        <v>60</v>
      </c>
      <c r="D1" s="38"/>
    </row>
    <row r="2" spans="1:4" s="7" customFormat="1" ht="42" customHeight="1" x14ac:dyDescent="0.25">
      <c r="A2" s="13"/>
      <c r="B2" s="13"/>
      <c r="C2" s="63"/>
      <c r="D2" s="13"/>
    </row>
    <row r="3" spans="1:4" s="42" customFormat="1" ht="33.75" customHeight="1" x14ac:dyDescent="0.25">
      <c r="A3" s="79" t="s">
        <v>13</v>
      </c>
      <c r="B3" s="85" t="s">
        <v>35</v>
      </c>
      <c r="C3" s="86" t="s">
        <v>20</v>
      </c>
      <c r="D3" s="79" t="s">
        <v>8</v>
      </c>
    </row>
    <row r="4" spans="1:4" x14ac:dyDescent="0.25">
      <c r="A4" s="6" t="s">
        <v>51</v>
      </c>
      <c r="B4" s="9">
        <f>SUMIF(Entrées!D:D,Fournisseurs!A:A,Entrées!E:E)</f>
        <v>11</v>
      </c>
      <c r="C4" s="64">
        <f>SUMIF(Entrées!D:D,Fournisseurs!A:A,Entrées!G:G)</f>
        <v>58</v>
      </c>
      <c r="D4" s="21"/>
    </row>
    <row r="5" spans="1:4" x14ac:dyDescent="0.25">
      <c r="A5" s="6" t="s">
        <v>66</v>
      </c>
      <c r="B5" s="9">
        <f>SUMIF(Entrées!D:D,Fournisseurs!A:A,Entrées!E:E)</f>
        <v>2</v>
      </c>
      <c r="C5" s="64">
        <f>SUMIF(Entrées!D:D,Fournisseurs!A:A,Entrées!G:G)</f>
        <v>2</v>
      </c>
      <c r="D5" s="21"/>
    </row>
    <row r="6" spans="1:4" ht="25.5" customHeight="1" x14ac:dyDescent="0.25">
      <c r="A6" s="83"/>
      <c r="B6" s="83"/>
      <c r="C6" s="84"/>
      <c r="D6" s="83"/>
    </row>
  </sheetData>
  <sheetProtection sheet="1" objects="1" scenarios="1" sort="0" autoFilter="0" pivotTables="0"/>
  <autoFilter ref="A3:D5" xr:uid="{00000000-0009-0000-0000-000005000000}"/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15"/>
  <sheetViews>
    <sheetView workbookViewId="0">
      <pane ySplit="3" topLeftCell="A4" activePane="bottomLeft" state="frozen"/>
      <selection activeCell="B2" sqref="B2"/>
      <selection pane="bottomLeft" activeCell="C20" sqref="C20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39" customFormat="1" ht="21" x14ac:dyDescent="0.35">
      <c r="A1" s="36" t="s">
        <v>47</v>
      </c>
      <c r="B1" s="43">
        <f>SUBTOTAL(9,B3:B15)</f>
        <v>37</v>
      </c>
      <c r="C1" s="38"/>
    </row>
    <row r="2" spans="1:3" s="7" customFormat="1" ht="43.5" customHeight="1" x14ac:dyDescent="0.25">
      <c r="A2" s="13"/>
      <c r="B2" s="17"/>
      <c r="C2" s="13"/>
    </row>
    <row r="3" spans="1:3" s="41" customFormat="1" ht="31.5" customHeight="1" x14ac:dyDescent="0.25">
      <c r="A3" s="79" t="s">
        <v>13</v>
      </c>
      <c r="B3" s="80" t="s">
        <v>14</v>
      </c>
      <c r="C3" s="79" t="s">
        <v>8</v>
      </c>
    </row>
    <row r="4" spans="1:3" x14ac:dyDescent="0.25">
      <c r="A4" s="6" t="s">
        <v>77</v>
      </c>
      <c r="B4" s="18">
        <f>SUMIF(Inventaire!B:B,Services!A:A,Inventaire!D:D)</f>
        <v>0</v>
      </c>
      <c r="C4" s="21" t="s">
        <v>78</v>
      </c>
    </row>
    <row r="5" spans="1:3" x14ac:dyDescent="0.25">
      <c r="A5" s="6" t="s">
        <v>75</v>
      </c>
      <c r="B5" s="18">
        <f>SUMIF(Inventaire!B:B,Services!A:A,Inventaire!D:D)</f>
        <v>0</v>
      </c>
      <c r="C5" s="21" t="s">
        <v>76</v>
      </c>
    </row>
    <row r="6" spans="1:3" x14ac:dyDescent="0.25">
      <c r="A6" s="6" t="s">
        <v>73</v>
      </c>
      <c r="B6" s="18">
        <f>SUMIF(Inventaire!B:B,Services!A:A,Inventaire!D:D)</f>
        <v>0</v>
      </c>
      <c r="C6" s="21" t="s">
        <v>74</v>
      </c>
    </row>
    <row r="7" spans="1:3" x14ac:dyDescent="0.25">
      <c r="A7" s="6" t="s">
        <v>79</v>
      </c>
      <c r="B7" s="18">
        <f>SUMIF(Inventaire!B:B,Services!A:A,Inventaire!D:D)</f>
        <v>0</v>
      </c>
      <c r="C7" s="21" t="s">
        <v>80</v>
      </c>
    </row>
    <row r="8" spans="1:3" x14ac:dyDescent="0.25">
      <c r="A8" s="6" t="s">
        <v>81</v>
      </c>
      <c r="B8" s="18">
        <f>SUMIF(Inventaire!B:B,Services!A:A,Inventaire!D:D)</f>
        <v>0</v>
      </c>
      <c r="C8" s="21" t="s">
        <v>82</v>
      </c>
    </row>
    <row r="9" spans="1:3" x14ac:dyDescent="0.25">
      <c r="A9" s="6" t="s">
        <v>83</v>
      </c>
      <c r="B9" s="18">
        <f>SUMIF(Inventaire!B:B,Services!A:A,Inventaire!D:D)</f>
        <v>0</v>
      </c>
      <c r="C9" s="21" t="s">
        <v>84</v>
      </c>
    </row>
    <row r="10" spans="1:3" x14ac:dyDescent="0.25">
      <c r="A10" s="6" t="s">
        <v>85</v>
      </c>
      <c r="B10" s="18">
        <f>SUMIF(Inventaire!B:B,Services!A:A,Inventaire!D:D)</f>
        <v>0</v>
      </c>
      <c r="C10" s="21" t="s">
        <v>86</v>
      </c>
    </row>
    <row r="11" spans="1:3" x14ac:dyDescent="0.25">
      <c r="A11" s="6" t="s">
        <v>57</v>
      </c>
      <c r="B11" s="18">
        <f>SUMIF(Inventaire!B:B,Services!A:A,Inventaire!D:D)</f>
        <v>0</v>
      </c>
      <c r="C11" s="21"/>
    </row>
    <row r="12" spans="1:3" x14ac:dyDescent="0.25">
      <c r="A12" s="6" t="s">
        <v>58</v>
      </c>
      <c r="B12" s="18">
        <f>SUMIF(Inventaire!B:B,Services!A:A,Inventaire!D:D)</f>
        <v>0</v>
      </c>
      <c r="C12" s="21"/>
    </row>
    <row r="13" spans="1:3" x14ac:dyDescent="0.25">
      <c r="A13" s="6" t="s">
        <v>59</v>
      </c>
      <c r="B13" s="18">
        <f>SUMIF(Inventaire!B:B,Services!A:A,Inventaire!D:D)</f>
        <v>12</v>
      </c>
      <c r="C13" s="21"/>
    </row>
    <row r="14" spans="1:3" x14ac:dyDescent="0.25">
      <c r="A14" s="6" t="s">
        <v>60</v>
      </c>
      <c r="B14" s="18">
        <f>SUMIF(Inventaire!B:B,Services!A:A,Inventaire!D:D)</f>
        <v>25</v>
      </c>
      <c r="C14" s="21"/>
    </row>
    <row r="15" spans="1:3" s="44" customFormat="1" ht="24" customHeight="1" x14ac:dyDescent="0.25">
      <c r="A15" s="81"/>
      <c r="B15" s="82"/>
      <c r="C15" s="81"/>
    </row>
  </sheetData>
  <sheetProtection sheet="1" objects="1" scenarios="1" sort="0" autoFilter="0" pivotTables="0"/>
  <autoFilter ref="A3:C14" xr:uid="{00000000-0009-0000-0000-000006000000}"/>
  <sortState xmlns:xlrd2="http://schemas.microsoft.com/office/spreadsheetml/2017/richdata2" ref="A11:C15">
    <sortCondition ref="A12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Q44"/>
  <sheetViews>
    <sheetView workbookViewId="0">
      <selection activeCell="C12" sqref="C12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7" ht="42.75" customHeight="1" x14ac:dyDescent="0.35">
      <c r="A1" s="70" t="s">
        <v>39</v>
      </c>
      <c r="H1" s="70" t="s">
        <v>43</v>
      </c>
    </row>
    <row r="3" spans="1:17" s="44" customFormat="1" x14ac:dyDescent="0.25">
      <c r="A3" s="73" t="s">
        <v>38</v>
      </c>
      <c r="H3" s="73" t="s">
        <v>40</v>
      </c>
      <c r="J3" s="73" t="s">
        <v>4</v>
      </c>
      <c r="M3"/>
      <c r="N3"/>
      <c r="O3"/>
      <c r="P3"/>
      <c r="Q3"/>
    </row>
    <row r="4" spans="1:17" s="72" customFormat="1" x14ac:dyDescent="0.25">
      <c r="A4" s="71" t="s">
        <v>23</v>
      </c>
      <c r="B4" t="s">
        <v>41</v>
      </c>
      <c r="H4" s="71" t="s">
        <v>42</v>
      </c>
      <c r="I4" s="71" t="s">
        <v>16</v>
      </c>
      <c r="J4" t="s">
        <v>51</v>
      </c>
      <c r="K4" t="s">
        <v>66</v>
      </c>
      <c r="L4" s="72" t="s">
        <v>37</v>
      </c>
      <c r="M4"/>
      <c r="N4"/>
      <c r="O4"/>
      <c r="P4"/>
      <c r="Q4"/>
    </row>
    <row r="5" spans="1:17" x14ac:dyDescent="0.25">
      <c r="A5" t="s">
        <v>37</v>
      </c>
      <c r="B5" s="102"/>
      <c r="H5" t="s">
        <v>68</v>
      </c>
      <c r="I5" t="s">
        <v>50</v>
      </c>
      <c r="J5" s="102">
        <v>2</v>
      </c>
      <c r="K5" s="102"/>
      <c r="L5" s="102">
        <v>2</v>
      </c>
    </row>
    <row r="6" spans="1:17" x14ac:dyDescent="0.25">
      <c r="I6" t="s">
        <v>87</v>
      </c>
      <c r="J6" s="102">
        <v>7</v>
      </c>
      <c r="K6" s="102">
        <v>2</v>
      </c>
      <c r="L6" s="102">
        <v>9</v>
      </c>
    </row>
    <row r="7" spans="1:17" x14ac:dyDescent="0.25">
      <c r="I7" t="s">
        <v>95</v>
      </c>
      <c r="J7" s="102">
        <v>2</v>
      </c>
      <c r="K7" s="102"/>
      <c r="L7" s="102">
        <v>2</v>
      </c>
    </row>
    <row r="8" spans="1:17" x14ac:dyDescent="0.25">
      <c r="H8" t="s">
        <v>37</v>
      </c>
      <c r="J8" s="102">
        <v>11</v>
      </c>
      <c r="K8" s="102">
        <v>2</v>
      </c>
      <c r="L8" s="102">
        <v>13</v>
      </c>
    </row>
    <row r="12" spans="1:17" ht="5.25" customHeight="1" x14ac:dyDescent="0.25"/>
    <row r="13" spans="1:17" ht="5.25" customHeight="1" x14ac:dyDescent="0.25"/>
    <row r="14" spans="1:17" ht="5.25" customHeight="1" x14ac:dyDescent="0.25"/>
    <row r="15" spans="1:17" ht="5.25" customHeight="1" x14ac:dyDescent="0.25"/>
    <row r="16" spans="1:17" ht="5.25" customHeight="1" x14ac:dyDescent="0.25"/>
    <row r="17" spans="8:12" ht="5.25" customHeight="1" x14ac:dyDescent="0.25"/>
    <row r="18" spans="8:12" ht="5.25" customHeight="1" x14ac:dyDescent="0.25"/>
    <row r="19" spans="8:12" ht="23.25" x14ac:dyDescent="0.35">
      <c r="H19" s="70" t="s">
        <v>44</v>
      </c>
    </row>
    <row r="21" spans="8:12" x14ac:dyDescent="0.25">
      <c r="H21" s="73" t="s">
        <v>45</v>
      </c>
      <c r="I21" s="44"/>
      <c r="J21" s="73" t="s">
        <v>4</v>
      </c>
      <c r="K21" s="44"/>
      <c r="L21" s="44"/>
    </row>
    <row r="22" spans="8:12" x14ac:dyDescent="0.25">
      <c r="H22" s="71" t="s">
        <v>42</v>
      </c>
      <c r="I22" s="71" t="s">
        <v>16</v>
      </c>
      <c r="J22" t="s">
        <v>51</v>
      </c>
      <c r="K22" t="s">
        <v>66</v>
      </c>
      <c r="L22" s="72" t="s">
        <v>37</v>
      </c>
    </row>
    <row r="23" spans="8:12" x14ac:dyDescent="0.25">
      <c r="H23" t="s">
        <v>68</v>
      </c>
      <c r="I23" t="s">
        <v>50</v>
      </c>
      <c r="J23" s="74">
        <v>44</v>
      </c>
      <c r="K23" s="74"/>
      <c r="L23" s="74">
        <v>44</v>
      </c>
    </row>
    <row r="24" spans="8:12" x14ac:dyDescent="0.25">
      <c r="I24" t="s">
        <v>87</v>
      </c>
      <c r="J24" s="74">
        <v>12</v>
      </c>
      <c r="K24" s="74">
        <v>2</v>
      </c>
      <c r="L24" s="74">
        <v>14</v>
      </c>
    </row>
    <row r="25" spans="8:12" x14ac:dyDescent="0.25">
      <c r="I25" t="s">
        <v>95</v>
      </c>
      <c r="J25" s="74">
        <v>2</v>
      </c>
      <c r="K25" s="74"/>
      <c r="L25" s="74">
        <v>2</v>
      </c>
    </row>
    <row r="26" spans="8:12" x14ac:dyDescent="0.25">
      <c r="H26" t="s">
        <v>37</v>
      </c>
      <c r="J26" s="74">
        <v>58</v>
      </c>
      <c r="K26" s="74">
        <v>2</v>
      </c>
      <c r="L26" s="74">
        <v>60</v>
      </c>
    </row>
    <row r="29" spans="8:12" ht="6.75" customHeight="1" x14ac:dyDescent="0.25"/>
    <row r="30" spans="8:12" ht="6.75" customHeight="1" x14ac:dyDescent="0.25"/>
    <row r="31" spans="8:12" ht="6.75" customHeight="1" x14ac:dyDescent="0.25"/>
    <row r="32" spans="8:12" ht="6.75" customHeight="1" x14ac:dyDescent="0.25"/>
    <row r="33" spans="8:10" ht="6.75" customHeight="1" x14ac:dyDescent="0.25"/>
    <row r="34" spans="8:10" ht="6.75" customHeight="1" x14ac:dyDescent="0.25"/>
    <row r="35" spans="8:10" ht="6.75" customHeight="1" x14ac:dyDescent="0.25"/>
    <row r="36" spans="8:10" ht="6.75" customHeight="1" x14ac:dyDescent="0.25"/>
    <row r="37" spans="8:10" ht="6.75" customHeight="1" x14ac:dyDescent="0.25"/>
    <row r="38" spans="8:10" ht="23.25" x14ac:dyDescent="0.35">
      <c r="H38" s="70" t="s">
        <v>55</v>
      </c>
    </row>
    <row r="40" spans="8:10" x14ac:dyDescent="0.25">
      <c r="H40" s="73" t="s">
        <v>40</v>
      </c>
      <c r="I40" s="44"/>
      <c r="J40" s="44"/>
    </row>
    <row r="41" spans="8:10" x14ac:dyDescent="0.25">
      <c r="H41" s="71" t="s">
        <v>42</v>
      </c>
      <c r="I41" s="78" t="s">
        <v>54</v>
      </c>
      <c r="J41" s="72" t="s">
        <v>41</v>
      </c>
    </row>
    <row r="42" spans="8:10" x14ac:dyDescent="0.25">
      <c r="H42" t="s">
        <v>89</v>
      </c>
      <c r="I42" t="s">
        <v>56</v>
      </c>
      <c r="J42" s="102"/>
    </row>
    <row r="43" spans="8:10" x14ac:dyDescent="0.25">
      <c r="H43" t="s">
        <v>68</v>
      </c>
      <c r="I43" t="s">
        <v>63</v>
      </c>
      <c r="J43" s="102">
        <v>1</v>
      </c>
    </row>
    <row r="44" spans="8:10" x14ac:dyDescent="0.25">
      <c r="H44" t="s">
        <v>37</v>
      </c>
      <c r="J44" s="102">
        <v>1</v>
      </c>
    </row>
  </sheetData>
  <pageMargins left="0.7" right="0.7" top="0.75" bottom="0.75" header="0.3" footer="0.3"/>
  <pageSetup paperSize="9" orientation="portrait" verticalDpi="300" r:id="rId5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8"/>
  <sheetViews>
    <sheetView workbookViewId="0">
      <pane ySplit="3" topLeftCell="A4" activePane="bottomLeft" state="frozen"/>
      <selection activeCell="C7" sqref="C7"/>
      <selection pane="bottomLeft" activeCell="A7" sqref="A7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39" customFormat="1" ht="21" x14ac:dyDescent="0.35">
      <c r="A1" s="36" t="s">
        <v>53</v>
      </c>
      <c r="B1" s="37">
        <f>SUBTOTAL(9,B3:B8)</f>
        <v>1</v>
      </c>
      <c r="C1" s="38"/>
    </row>
    <row r="2" spans="1:3" s="7" customFormat="1" ht="42" customHeight="1" x14ac:dyDescent="0.25">
      <c r="A2" s="13"/>
      <c r="B2" s="13"/>
      <c r="C2" s="13"/>
    </row>
    <row r="3" spans="1:3" s="40" customFormat="1" ht="30" x14ac:dyDescent="0.25">
      <c r="A3" s="79" t="s">
        <v>13</v>
      </c>
      <c r="B3" s="85" t="s">
        <v>34</v>
      </c>
      <c r="C3" s="79" t="s">
        <v>8</v>
      </c>
    </row>
    <row r="4" spans="1:3" x14ac:dyDescent="0.25">
      <c r="A4" t="s">
        <v>36</v>
      </c>
      <c r="B4" s="9">
        <f>SUMIF(Sorties!C:C,Evènements!A:A,Sorties!D:D)</f>
        <v>0</v>
      </c>
      <c r="C4" s="21"/>
    </row>
    <row r="5" spans="1:3" x14ac:dyDescent="0.25">
      <c r="A5" t="s">
        <v>63</v>
      </c>
      <c r="B5" s="9">
        <f>SUMIF(Sorties!C:C,Evènements!A:A,Sorties!D:D)</f>
        <v>1</v>
      </c>
      <c r="C5" s="21"/>
    </row>
    <row r="6" spans="1:3" x14ac:dyDescent="0.25">
      <c r="A6" t="s">
        <v>62</v>
      </c>
      <c r="B6" s="9">
        <f>SUMIF(Sorties!C:C,Evènements!A:A,Sorties!D:D)</f>
        <v>0</v>
      </c>
      <c r="C6" s="21"/>
    </row>
    <row r="7" spans="1:3" x14ac:dyDescent="0.25">
      <c r="A7" t="s">
        <v>61</v>
      </c>
      <c r="B7" s="9">
        <f>SUMIF(Sorties!C:C,Evènements!A:A,Sorties!D:D)</f>
        <v>0</v>
      </c>
      <c r="C7" s="21"/>
    </row>
    <row r="8" spans="1:3" ht="26.25" customHeight="1" x14ac:dyDescent="0.25">
      <c r="A8" s="87"/>
      <c r="B8" s="87"/>
      <c r="C8" s="87"/>
    </row>
  </sheetData>
  <sheetProtection sheet="1" objects="1" scenarios="1" sort="0" autoFilter="0" pivotTables="0"/>
  <autoFilter ref="A3:C7" xr:uid="{00000000-0009-0000-0000-000004000000}"/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>
    <tabColor rgb="FFFF0000"/>
  </sheetPr>
  <dimension ref="A1:C19"/>
  <sheetViews>
    <sheetView workbookViewId="0">
      <selection activeCell="B10" sqref="B10"/>
    </sheetView>
  </sheetViews>
  <sheetFormatPr baseColWidth="10" defaultRowHeight="15.75" customHeight="1" x14ac:dyDescent="0.2"/>
  <cols>
    <col min="1" max="1" width="23.42578125" style="68" customWidth="1"/>
    <col min="2" max="2" width="36" style="68" customWidth="1"/>
    <col min="3" max="16384" width="11.42578125" style="68"/>
  </cols>
  <sheetData>
    <row r="1" spans="1:3" ht="15.75" customHeight="1" x14ac:dyDescent="0.2">
      <c r="A1" s="66" t="s">
        <v>52</v>
      </c>
      <c r="B1" s="67" t="s">
        <v>71</v>
      </c>
    </row>
    <row r="2" spans="1:3" ht="15.75" customHeight="1" x14ac:dyDescent="0.2">
      <c r="A2" s="66" t="s">
        <v>24</v>
      </c>
      <c r="B2" s="67" t="s">
        <v>72</v>
      </c>
    </row>
    <row r="4" spans="1:3" ht="15.75" customHeight="1" x14ac:dyDescent="0.2">
      <c r="A4" s="55" t="s">
        <v>25</v>
      </c>
      <c r="B4" s="69">
        <f>IFERROR(VLOOKUP("CHARGEUR SECTEUR  ", Pièces,4,FALSE),0)</f>
        <v>12</v>
      </c>
    </row>
    <row r="5" spans="1:3" ht="15.75" customHeight="1" x14ac:dyDescent="0.2">
      <c r="A5" s="56"/>
      <c r="B5" s="57"/>
    </row>
    <row r="6" spans="1:3" ht="15.75" customHeight="1" x14ac:dyDescent="0.2">
      <c r="A6" s="56"/>
      <c r="B6" s="57"/>
    </row>
    <row r="7" spans="1:3" ht="15.75" customHeight="1" x14ac:dyDescent="0.2">
      <c r="A7" s="56"/>
      <c r="B7" s="57"/>
    </row>
    <row r="8" spans="1:3" ht="15.75" customHeight="1" x14ac:dyDescent="0.2">
      <c r="A8" s="55" t="s">
        <v>26</v>
      </c>
      <c r="B8" s="58"/>
    </row>
    <row r="9" spans="1:3" ht="15.75" customHeight="1" x14ac:dyDescent="0.2">
      <c r="A9" s="59" t="s">
        <v>2</v>
      </c>
      <c r="B9" s="45" t="s">
        <v>2</v>
      </c>
      <c r="C9" s="61">
        <f ca="1">IFERROR(MATCH(VD_Pièce,Liste_Pièces,0)-1,0)</f>
        <v>0</v>
      </c>
    </row>
    <row r="10" spans="1:3" ht="15.75" customHeight="1" x14ac:dyDescent="0.2">
      <c r="A10" s="59" t="s">
        <v>4</v>
      </c>
      <c r="B10" s="45" t="s">
        <v>22</v>
      </c>
      <c r="C10" s="61">
        <f ca="1">IFERROR(MATCH(VD_Fournisseur,Liste_Fournisseurs,0)-1,0)</f>
        <v>0</v>
      </c>
    </row>
    <row r="11" spans="1:3" ht="15.75" customHeight="1" x14ac:dyDescent="0.2">
      <c r="A11" s="59" t="s">
        <v>54</v>
      </c>
      <c r="B11" s="45" t="s">
        <v>36</v>
      </c>
      <c r="C11" s="61">
        <f ca="1">IFERROR(MATCH(VD_Technicien,Liste_Techniciens,0)-1,0)</f>
        <v>1</v>
      </c>
    </row>
    <row r="12" spans="1:3" ht="15.75" customHeight="1" x14ac:dyDescent="0.2">
      <c r="A12" s="59" t="s">
        <v>23</v>
      </c>
      <c r="B12" s="45" t="s">
        <v>36</v>
      </c>
      <c r="C12" s="61">
        <f ca="1">IFERROR(MATCH(VD_Technicien,Liste_Techniciens,0)-1,0)</f>
        <v>1</v>
      </c>
    </row>
    <row r="13" spans="1:3" ht="15.75" customHeight="1" x14ac:dyDescent="0.2">
      <c r="A13" s="56"/>
      <c r="B13" s="57"/>
    </row>
    <row r="14" spans="1:3" ht="15.75" customHeight="1" x14ac:dyDescent="0.2">
      <c r="A14" s="60" t="s">
        <v>27</v>
      </c>
      <c r="B14" s="55"/>
    </row>
    <row r="15" spans="1:3" ht="15.75" customHeight="1" x14ac:dyDescent="0.2">
      <c r="A15" s="46" t="s">
        <v>28</v>
      </c>
      <c r="B15" s="47" t="s">
        <v>29</v>
      </c>
    </row>
    <row r="16" spans="1:3" ht="15.75" customHeight="1" x14ac:dyDescent="0.2">
      <c r="A16" s="46" t="s">
        <v>30</v>
      </c>
      <c r="B16" s="47" t="s">
        <v>31</v>
      </c>
    </row>
    <row r="17" spans="1:2" ht="15.75" customHeight="1" x14ac:dyDescent="0.2">
      <c r="A17" s="46" t="s">
        <v>32</v>
      </c>
      <c r="B17" s="47" t="s">
        <v>31</v>
      </c>
    </row>
    <row r="18" spans="1:2" ht="15.75" customHeight="1" x14ac:dyDescent="0.2">
      <c r="A18" s="46" t="s">
        <v>33</v>
      </c>
      <c r="B18" s="47" t="s">
        <v>31</v>
      </c>
    </row>
    <row r="19" spans="1:2" ht="15.75" customHeight="1" x14ac:dyDescent="0.2">
      <c r="A19" s="60"/>
      <c r="B19" s="55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Metadata/LabelInfo.xml><?xml version="1.0" encoding="utf-8"?>
<clbl:labelList xmlns:clbl="http://schemas.microsoft.com/office/2020/mipLabelMetadata">
  <clbl:label id="{bf5c5de1-6a54-4091-a72f-90e32801628c}" enabled="0" method="" siteId="{bf5c5de1-6a54-4091-a72f-90e3280162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Entrées</vt:lpstr>
      <vt:lpstr>Sorties</vt:lpstr>
      <vt:lpstr>Inventaire</vt:lpstr>
      <vt:lpstr>Fournisseurs</vt:lpstr>
      <vt:lpstr>Services</vt:lpstr>
      <vt:lpstr>Statistiques</vt:lpstr>
      <vt:lpstr>Evènements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Alex</cp:lastModifiedBy>
  <dcterms:created xsi:type="dcterms:W3CDTF">2013-02-01T10:35:05Z</dcterms:created>
  <dcterms:modified xsi:type="dcterms:W3CDTF">2025-05-15T23:21:56Z</dcterms:modified>
</cp:coreProperties>
</file>