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orbin\Downloads\"/>
    </mc:Choice>
  </mc:AlternateContent>
  <xr:revisionPtr revIDLastSave="0" documentId="13_ncr:1_{A6CB6E67-ABEF-419A-874A-F54F6FB52DD6}" xr6:coauthVersionLast="47" xr6:coauthVersionMax="47" xr10:uidLastSave="{00000000-0000-0000-0000-000000000000}"/>
  <bookViews>
    <workbookView xWindow="-105" yWindow="0" windowWidth="26010" windowHeight="21705" tabRatio="541" xr2:uid="{DA463B96-4166-4462-BFBA-BD13AE1BAB21}"/>
  </bookViews>
  <sheets>
    <sheet name="Formulaire de saisie" sheetId="18" r:id="rId1"/>
    <sheet name="Bilan" sheetId="2" r:id="rId2"/>
    <sheet name="Rapport" sheetId="5" r:id="rId3"/>
    <sheet name="Base de donnée" sheetId="6" r:id="rId4"/>
    <sheet name="References" sheetId="11" r:id="rId5"/>
  </sheets>
  <definedNames>
    <definedName name="_xleta.N" hidden="1" xlm="1">#NAME?</definedName>
    <definedName name="_xleta.NOT" hidden="1" xlm="1">#NAME?</definedName>
    <definedName name="Conformite">Tab_Conformite[Conformité]</definedName>
    <definedName name="Identifiant">'Formulaire de saisie'!$C$8</definedName>
    <definedName name="Norme">Tab_ConditionsAcces[Norme]</definedName>
    <definedName name="Num_Identification">Tab_Base[N°identification]</definedName>
    <definedName name="Pince">Tab_Pince[Type de pince]</definedName>
    <definedName name="Verificateur">Tab_Verificateur[Noms Vérificateur]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8" l="1"/>
  <c r="H56" i="18"/>
  <c r="G35" i="5"/>
  <c r="G14" i="5"/>
  <c r="B14" i="5"/>
  <c r="A29" i="5"/>
  <c r="B26" i="5"/>
  <c r="F26" i="5"/>
  <c r="F25" i="5"/>
  <c r="F24" i="5"/>
  <c r="G6" i="5"/>
  <c r="G26" i="5"/>
  <c r="G25" i="5"/>
  <c r="G24" i="5"/>
  <c r="E25" i="5"/>
  <c r="E26" i="5"/>
  <c r="E24" i="5"/>
  <c r="D26" i="5"/>
  <c r="D25" i="5"/>
  <c r="D24" i="5"/>
  <c r="C26" i="5"/>
  <c r="C25" i="5"/>
  <c r="C24" i="5"/>
  <c r="B25" i="5"/>
  <c r="B24" i="5"/>
  <c r="G8" i="5"/>
  <c r="B10" i="5"/>
  <c r="B8" i="5"/>
  <c r="B6" i="5"/>
  <c r="G10" i="5"/>
  <c r="G17" i="5" s="1"/>
  <c r="E55" i="18"/>
  <c r="E58" i="18" s="1"/>
  <c r="E52" i="18"/>
  <c r="E56" i="18"/>
  <c r="E54" i="18"/>
  <c r="E53" i="18"/>
  <c r="E12" i="18" l="1"/>
  <c r="H25" i="5"/>
  <c r="H26" i="5"/>
  <c r="E32" i="5"/>
  <c r="H24" i="5"/>
  <c r="H17" i="5"/>
  <c r="E57" i="18"/>
  <c r="E60" i="18"/>
  <c r="G34" i="5" l="1"/>
  <c r="C32" i="5"/>
  <c r="H8" i="18" l="1"/>
  <c r="A2" i="5" s="1"/>
  <c r="E46" i="18"/>
</calcChain>
</file>

<file path=xl/sharedStrings.xml><?xml version="1.0" encoding="utf-8"?>
<sst xmlns="http://schemas.openxmlformats.org/spreadsheetml/2006/main" count="442" uniqueCount="185">
  <si>
    <t>CONSTAT DE VERIFICATION</t>
  </si>
  <si>
    <t>INSTRUMENT VERIFIE</t>
  </si>
  <si>
    <t>Désignation</t>
  </si>
  <si>
    <t xml:space="preserve">Constructeur </t>
  </si>
  <si>
    <t>Numéro de série</t>
  </si>
  <si>
    <t>N°identification</t>
  </si>
  <si>
    <t xml:space="preserve">Date du contrôle </t>
  </si>
  <si>
    <t>Vérificateur</t>
  </si>
  <si>
    <t>Température</t>
  </si>
  <si>
    <t>Humidité relative</t>
  </si>
  <si>
    <t>Etalons et instruments utilisés</t>
  </si>
  <si>
    <t>Observation</t>
  </si>
  <si>
    <t xml:space="preserve"> Marquage 
de l'empreinte</t>
  </si>
  <si>
    <t>Absence
 de bavure</t>
  </si>
  <si>
    <t>Section</t>
  </si>
  <si>
    <t xml:space="preserve">Force de 
rupture </t>
  </si>
  <si>
    <t>Conformité</t>
  </si>
  <si>
    <t>Force de traction minimun</t>
  </si>
  <si>
    <t>CONDITION DE MESURE</t>
  </si>
  <si>
    <t>Modèle</t>
  </si>
  <si>
    <t>OBSERVATION</t>
  </si>
  <si>
    <t>RESULTAT DE MESURE</t>
  </si>
  <si>
    <t>Vitesse de traction</t>
  </si>
  <si>
    <t>Min</t>
  </si>
  <si>
    <t>Max</t>
  </si>
  <si>
    <t>Type d'essai</t>
  </si>
  <si>
    <t xml:space="preserve">Résistance de traction </t>
  </si>
  <si>
    <t>CONCLUSION</t>
  </si>
  <si>
    <t xml:space="preserve">Position 
cosse / embout </t>
  </si>
  <si>
    <t>Numéro du contrôle</t>
  </si>
  <si>
    <t>Date</t>
  </si>
  <si>
    <t>N° série</t>
  </si>
  <si>
    <t>Norme</t>
  </si>
  <si>
    <t>SIG-SER-BML-6001</t>
  </si>
  <si>
    <t>C130</t>
  </si>
  <si>
    <t>L36947</t>
  </si>
  <si>
    <t>NF C 20-130</t>
  </si>
  <si>
    <t>SIG-SER-BML-6002</t>
  </si>
  <si>
    <t>C130-26</t>
  </si>
  <si>
    <t>L36946</t>
  </si>
  <si>
    <t>SIG-SER-BML-1801</t>
  </si>
  <si>
    <t>HT120</t>
  </si>
  <si>
    <t>15AM174</t>
  </si>
  <si>
    <t>SIG-SER-BMS-1802</t>
  </si>
  <si>
    <t>14AW208</t>
  </si>
  <si>
    <t>SIG-SER-BML-1803</t>
  </si>
  <si>
    <t>HT45E</t>
  </si>
  <si>
    <t>17AR201</t>
  </si>
  <si>
    <t>SIG-SER-BMS-1804</t>
  </si>
  <si>
    <t>17AR621</t>
  </si>
  <si>
    <t>SIG-OUT-BML-5501</t>
  </si>
  <si>
    <t>KKEK3</t>
  </si>
  <si>
    <t>752338JQ578</t>
  </si>
  <si>
    <t>NF EN 60352-2</t>
  </si>
  <si>
    <t>SIG-OUT-BML-5503</t>
  </si>
  <si>
    <t>752338JQ568</t>
  </si>
  <si>
    <t>SIG-OUT-BMS-5502</t>
  </si>
  <si>
    <t>752338JQ526</t>
  </si>
  <si>
    <t>SIG-OUT-BML-5504</t>
  </si>
  <si>
    <t>KKEK3/K2F</t>
  </si>
  <si>
    <t>1056528PP033</t>
  </si>
  <si>
    <t>SIG-SER-BML-1701</t>
  </si>
  <si>
    <t>MRD50</t>
  </si>
  <si>
    <t>SIG-SER-BML-1702</t>
  </si>
  <si>
    <t>SIG-SER-BMS-1702</t>
  </si>
  <si>
    <t>MRD51</t>
  </si>
  <si>
    <t>SIG-SER-BMS-1704</t>
  </si>
  <si>
    <t>MRD52</t>
  </si>
  <si>
    <t>SIG-SER-BML-1401</t>
  </si>
  <si>
    <t>TH1-90</t>
  </si>
  <si>
    <t>MTR16118</t>
  </si>
  <si>
    <t>NF C 63-023</t>
  </si>
  <si>
    <t>SIG-SER-BML-1402</t>
  </si>
  <si>
    <t>MTR21268</t>
  </si>
  <si>
    <t>SIG-SER-BML-1407</t>
  </si>
  <si>
    <t>MTR22062</t>
  </si>
  <si>
    <t>SIG-SER-BML-1501</t>
  </si>
  <si>
    <t>MTR16121</t>
  </si>
  <si>
    <t>SIG-SER-BML-1502</t>
  </si>
  <si>
    <t>MTR16122</t>
  </si>
  <si>
    <t>SIG-SER-BMS-1403</t>
  </si>
  <si>
    <t>MTR16120</t>
  </si>
  <si>
    <t>SIG-SER-BMS-1404</t>
  </si>
  <si>
    <t>MTR16141</t>
  </si>
  <si>
    <t>SIG-SER-BMS-1405</t>
  </si>
  <si>
    <t>MTR22063</t>
  </si>
  <si>
    <t>SIG-SER-BML-1507</t>
  </si>
  <si>
    <t>TH1-S</t>
  </si>
  <si>
    <t>MTR22095</t>
  </si>
  <si>
    <t>SIG-SER-BMS-1503</t>
  </si>
  <si>
    <t>MTR16123</t>
  </si>
  <si>
    <t>SIG-SER-BMS-1504</t>
  </si>
  <si>
    <t>MTR16124</t>
  </si>
  <si>
    <t>SIG-SER-BMS-1505</t>
  </si>
  <si>
    <t>MTR22093</t>
  </si>
  <si>
    <t>SIG-OUT-BML-4601</t>
  </si>
  <si>
    <t>TH2</t>
  </si>
  <si>
    <t>MTR18172</t>
  </si>
  <si>
    <t>NF F 00-363</t>
  </si>
  <si>
    <t>SIG-OUT-BMS-4602</t>
  </si>
  <si>
    <t>MTR18171</t>
  </si>
  <si>
    <t>SIG-SER-BML-1601</t>
  </si>
  <si>
    <t>TH3-2</t>
  </si>
  <si>
    <t>SIG-SER-BML-1602</t>
  </si>
  <si>
    <t>SIG-SER-BML-1607</t>
  </si>
  <si>
    <t>SIG-SER-BMS-1603</t>
  </si>
  <si>
    <t>SIG-SER-BMS-1604</t>
  </si>
  <si>
    <t>SIG-SER-BMS-1605</t>
  </si>
  <si>
    <t>Echantillon 1</t>
  </si>
  <si>
    <t>Echantillon 2</t>
  </si>
  <si>
    <t>Echantillon 3</t>
  </si>
  <si>
    <t>L'instrument est déclaré</t>
  </si>
  <si>
    <t xml:space="preserve">aux prescriptions </t>
  </si>
  <si>
    <t>Vitesse Mini</t>
  </si>
  <si>
    <t>Pince</t>
  </si>
  <si>
    <t>Fabriquant</t>
  </si>
  <si>
    <t>Cembre</t>
  </si>
  <si>
    <t>Noms Vérificateur</t>
  </si>
  <si>
    <t>Vérificateur 1</t>
  </si>
  <si>
    <t>Vérificateur 2</t>
  </si>
  <si>
    <t>Vérificateur 3</t>
  </si>
  <si>
    <t>Vérificateur 4</t>
  </si>
  <si>
    <t>Vérificateur 5</t>
  </si>
  <si>
    <t>Vérificateur 6</t>
  </si>
  <si>
    <t>Vérificateur 7</t>
  </si>
  <si>
    <t>Vérificateur 8</t>
  </si>
  <si>
    <t>Vérificateur 9</t>
  </si>
  <si>
    <t>Températeur Mini</t>
  </si>
  <si>
    <t>Températeur Maxi</t>
  </si>
  <si>
    <t>Humidité relative Maxi</t>
  </si>
  <si>
    <t>Humidité relative Mini</t>
  </si>
  <si>
    <t>Vitesse Maxi</t>
  </si>
  <si>
    <t>Condition d'essai</t>
  </si>
  <si>
    <t>Voir rapport du banc d'essai</t>
  </si>
  <si>
    <t>Force de traction</t>
  </si>
  <si>
    <t>&gt;95</t>
  </si>
  <si>
    <t>40x la section</t>
  </si>
  <si>
    <t>150x la section</t>
  </si>
  <si>
    <t>&lt;4</t>
  </si>
  <si>
    <t>15°C</t>
  </si>
  <si>
    <t>35°C</t>
  </si>
  <si>
    <t>Numéro d'identification</t>
  </si>
  <si>
    <t>Hydrométrie</t>
  </si>
  <si>
    <t>Absence  de bavure</t>
  </si>
  <si>
    <t>Echantillion n°1</t>
  </si>
  <si>
    <t>Echantillion n°2</t>
  </si>
  <si>
    <t>Echantillion n°3</t>
  </si>
  <si>
    <t>Position de la cosse</t>
  </si>
  <si>
    <t>Marquage de l'empreinte</t>
  </si>
  <si>
    <t>Force de rupture mini</t>
  </si>
  <si>
    <t>Valeur de rupture</t>
  </si>
  <si>
    <t>Formulaire d'un nouveau contrôle</t>
  </si>
  <si>
    <t>Formulaire d'un nouveau équipement</t>
  </si>
  <si>
    <t>Caractéristique</t>
  </si>
  <si>
    <t>Type de pince</t>
  </si>
  <si>
    <t>Vérificateur:</t>
  </si>
  <si>
    <t>Vitesse de traction Mini</t>
  </si>
  <si>
    <t>Vitesse de traction Maxi</t>
  </si>
  <si>
    <t>Conforme</t>
  </si>
  <si>
    <t>Non conforme</t>
  </si>
  <si>
    <t>a définir</t>
  </si>
  <si>
    <t>Norme du contrôle</t>
  </si>
  <si>
    <t>Modèle Pince</t>
  </si>
  <si>
    <t>Conclusion</t>
  </si>
  <si>
    <t>Nom du contrôle</t>
  </si>
  <si>
    <t>Echantillion 1: 
Position de la cosse</t>
  </si>
  <si>
    <t>Echantillion 1: 
Marquage de l'empreinte</t>
  </si>
  <si>
    <t>Echantillion 1: 
Absence  de bavure</t>
  </si>
  <si>
    <t>Echantillion 1: 
Section</t>
  </si>
  <si>
    <t>Echantillion 1:
 Force de rupture 
mini</t>
  </si>
  <si>
    <t>Echantillion 1: 
Valeur de rupture</t>
  </si>
  <si>
    <t>Echantillion 2: 
Position de la cosse</t>
  </si>
  <si>
    <t>Echantillion 2: 
Absence  de bavure</t>
  </si>
  <si>
    <t>Echantillion 2: 
Section</t>
  </si>
  <si>
    <t>Echantillion 2: 
Marquage de l'empreinte</t>
  </si>
  <si>
    <t>Echantillion 2: 
Force de rupture mini</t>
  </si>
  <si>
    <t>Echantillion 2: 
Valeur de rupture</t>
  </si>
  <si>
    <t>Echantillion3: 
Position de la cosse</t>
  </si>
  <si>
    <t>Echantillion 3: 
Marquage de l'empreinte</t>
  </si>
  <si>
    <t>Echantillion 3: 
Absence  de bavure</t>
  </si>
  <si>
    <t>Echantillion 3: 
Section</t>
  </si>
  <si>
    <t>Echantillion 3: 
Force de rupture mini</t>
  </si>
  <si>
    <t>Echantillion 3: 
Valeur de rupture</t>
  </si>
  <si>
    <t>Norme associé</t>
  </si>
  <si>
    <t>Nom du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</si>
</sst>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\°\C"/>
    <numFmt numFmtId="165" formatCode="0.0%"/>
    <numFmt numFmtId="166" formatCode="General&quot; N&quot;"/>
    <numFmt numFmtId="167" formatCode="General\ &quot; mm²&quot;"/>
    <numFmt numFmtId="168" formatCode="General\ &quot;mm²&quot;"/>
    <numFmt numFmtId="169" formatCode="General&quot; %&quot;"/>
  </numFmts>
  <fonts count="17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3" tint="0.499984740745262"/>
      <name val="Aptos Narrow"/>
      <family val="2"/>
      <scheme val="minor"/>
    </font>
    <font>
      <sz val="8"/>
      <color theme="3" tint="0.499984740745262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9"/>
      <color rgb="FFFF0000"/>
      <name val="Aptos Narrow"/>
      <family val="2"/>
      <scheme val="minor"/>
    </font>
    <font>
      <sz val="11"/>
      <color rgb="FF000000"/>
      <name val="Aptos Narrow"/>
      <family val="2"/>
    </font>
    <font>
      <b/>
      <u/>
      <sz val="11"/>
      <color theme="3" tint="0.499984740745262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6" xfId="0" applyBorder="1" applyAlignment="1">
      <alignment vertical="center"/>
    </xf>
    <xf numFmtId="0" fontId="6" fillId="0" borderId="0" xfId="0" applyFont="1" applyAlignment="1">
      <alignment wrapText="1"/>
    </xf>
    <xf numFmtId="0" fontId="0" fillId="0" borderId="0" xfId="0" quotePrefix="1" applyAlignment="1">
      <alignment wrapText="1"/>
    </xf>
    <xf numFmtId="0" fontId="7" fillId="0" borderId="18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/>
    </xf>
    <xf numFmtId="0" fontId="1" fillId="5" borderId="20" xfId="0" applyFont="1" applyFill="1" applyBorder="1" applyAlignment="1">
      <alignment horizontal="center"/>
    </xf>
    <xf numFmtId="14" fontId="0" fillId="0" borderId="0" xfId="0" applyNumberFormat="1"/>
    <xf numFmtId="0" fontId="7" fillId="0" borderId="13" xfId="0" applyFont="1" applyBorder="1" applyAlignment="1">
      <alignment horizontal="centerContinuous"/>
    </xf>
    <xf numFmtId="0" fontId="7" fillId="0" borderId="14" xfId="0" applyFont="1" applyBorder="1" applyAlignment="1">
      <alignment horizontal="centerContinuous"/>
    </xf>
    <xf numFmtId="0" fontId="0" fillId="0" borderId="0" xfId="0" quotePrefix="1"/>
    <xf numFmtId="0" fontId="10" fillId="0" borderId="0" xfId="0" applyFont="1" applyAlignment="1">
      <alignment horizontal="center"/>
    </xf>
    <xf numFmtId="0" fontId="0" fillId="0" borderId="0" xfId="0" quotePrefix="1" applyAlignment="1">
      <alignment horizontal="center"/>
    </xf>
    <xf numFmtId="0" fontId="0" fillId="3" borderId="1" xfId="0" applyFill="1" applyBorder="1" applyAlignment="1">
      <alignment vertical="center"/>
    </xf>
    <xf numFmtId="0" fontId="11" fillId="0" borderId="1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Continuous" vertical="center"/>
    </xf>
    <xf numFmtId="0" fontId="0" fillId="3" borderId="9" xfId="0" applyFill="1" applyBorder="1" applyAlignment="1">
      <alignment vertical="center"/>
    </xf>
    <xf numFmtId="0" fontId="8" fillId="0" borderId="9" xfId="0" applyFont="1" applyBorder="1" applyAlignment="1">
      <alignment horizontal="centerContinuous" vertical="center"/>
    </xf>
    <xf numFmtId="0" fontId="8" fillId="0" borderId="10" xfId="0" applyFont="1" applyBorder="1" applyAlignment="1">
      <alignment horizontal="centerContinuous" vertical="center"/>
    </xf>
    <xf numFmtId="0" fontId="0" fillId="0" borderId="0" xfId="0" applyAlignment="1">
      <alignment vertical="center"/>
    </xf>
    <xf numFmtId="164" fontId="8" fillId="0" borderId="9" xfId="0" applyNumberFormat="1" applyFont="1" applyBorder="1" applyAlignment="1">
      <alignment horizontal="centerContinuous" vertical="center"/>
    </xf>
    <xf numFmtId="164" fontId="8" fillId="0" borderId="10" xfId="0" applyNumberFormat="1" applyFont="1" applyBorder="1" applyAlignment="1">
      <alignment horizontal="centerContinuous" vertical="center"/>
    </xf>
    <xf numFmtId="165" fontId="8" fillId="0" borderId="10" xfId="0" applyNumberFormat="1" applyFont="1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5" fontId="8" fillId="0" borderId="9" xfId="0" applyNumberFormat="1" applyFont="1" applyBorder="1" applyAlignment="1">
      <alignment horizontal="centerContinuous"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8" fontId="8" fillId="0" borderId="1" xfId="0" applyNumberFormat="1" applyFont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6" fillId="0" borderId="26" xfId="0" applyFont="1" applyBorder="1" applyAlignment="1">
      <alignment wrapText="1"/>
    </xf>
    <xf numFmtId="0" fontId="0" fillId="6" borderId="2" xfId="0" applyFill="1" applyBorder="1" applyAlignment="1" applyProtection="1">
      <alignment horizontal="center"/>
      <protection locked="0"/>
    </xf>
    <xf numFmtId="0" fontId="6" fillId="6" borderId="2" xfId="0" applyFont="1" applyFill="1" applyBorder="1" applyAlignment="1" applyProtection="1">
      <alignment horizontal="centerContinuous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Alignment="1" applyProtection="1">
      <alignment horizontal="center" vertical="center"/>
      <protection locked="0"/>
    </xf>
    <xf numFmtId="164" fontId="0" fillId="6" borderId="2" xfId="0" applyNumberFormat="1" applyFill="1" applyBorder="1" applyAlignment="1" applyProtection="1">
      <alignment horizontal="center"/>
      <protection locked="0"/>
    </xf>
    <xf numFmtId="169" fontId="0" fillId="6" borderId="2" xfId="0" applyNumberFormat="1" applyFill="1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167" fontId="0" fillId="0" borderId="2" xfId="0" applyNumberFormat="1" applyBorder="1" applyAlignment="1" applyProtection="1">
      <alignment horizontal="center"/>
      <protection locked="0"/>
    </xf>
    <xf numFmtId="166" fontId="0" fillId="0" borderId="2" xfId="0" applyNumberFormat="1" applyBorder="1" applyAlignment="1" applyProtection="1">
      <alignment horizontal="center"/>
      <protection locked="0"/>
    </xf>
    <xf numFmtId="0" fontId="5" fillId="0" borderId="0" xfId="0" applyFont="1"/>
    <xf numFmtId="0" fontId="9" fillId="0" borderId="0" xfId="0" applyFont="1" applyAlignment="1">
      <alignment horizontal="center"/>
    </xf>
    <xf numFmtId="0" fontId="0" fillId="2" borderId="23" xfId="0" applyFill="1" applyBorder="1"/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24" xfId="0" applyFill="1" applyBorder="1" applyAlignment="1">
      <alignment horizontal="center"/>
    </xf>
    <xf numFmtId="0" fontId="0" fillId="2" borderId="21" xfId="0" applyFill="1" applyBorder="1"/>
    <xf numFmtId="0" fontId="0" fillId="2" borderId="22" xfId="0" applyFill="1" applyBorder="1" applyAlignment="1">
      <alignment horizontal="center"/>
    </xf>
    <xf numFmtId="0" fontId="0" fillId="2" borderId="11" xfId="0" applyFill="1" applyBorder="1"/>
    <xf numFmtId="0" fontId="0" fillId="2" borderId="24" xfId="0" applyFill="1" applyBorder="1"/>
    <xf numFmtId="14" fontId="0" fillId="4" borderId="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4" fillId="4" borderId="2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0" fontId="0" fillId="2" borderId="22" xfId="0" applyFill="1" applyBorder="1"/>
    <xf numFmtId="0" fontId="0" fillId="2" borderId="11" xfId="0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0" fillId="2" borderId="14" xfId="0" applyFill="1" applyBorder="1"/>
    <xf numFmtId="0" fontId="0" fillId="4" borderId="2" xfId="0" applyFill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0" fillId="3" borderId="1" xfId="0" applyFill="1" applyBorder="1"/>
    <xf numFmtId="0" fontId="0" fillId="3" borderId="25" xfId="0" applyFill="1" applyBorder="1"/>
    <xf numFmtId="0" fontId="15" fillId="0" borderId="1" xfId="0" applyFont="1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8" borderId="23" xfId="0" applyFont="1" applyFill="1" applyBorder="1" applyAlignment="1">
      <alignment horizontal="center"/>
    </xf>
    <xf numFmtId="0" fontId="1" fillId="8" borderId="0" xfId="0" applyFont="1" applyFill="1" applyAlignment="1">
      <alignment horizontal="center"/>
    </xf>
    <xf numFmtId="0" fontId="0" fillId="0" borderId="0" xfId="0" applyAlignment="1">
      <alignment horizontal="center" vertical="center" textRotation="90"/>
    </xf>
    <xf numFmtId="0" fontId="9" fillId="7" borderId="6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0" fillId="0" borderId="6" xfId="0" applyBorder="1" applyAlignment="1" applyProtection="1">
      <protection locked="0"/>
    </xf>
    <xf numFmtId="0" fontId="0" fillId="0" borderId="7" xfId="0" applyBorder="1" applyAlignment="1" applyProtection="1">
      <protection locked="0"/>
    </xf>
    <xf numFmtId="0" fontId="0" fillId="0" borderId="8" xfId="0" applyBorder="1" applyAlignment="1" applyProtection="1">
      <protection locked="0"/>
    </xf>
  </cellXfs>
  <cellStyles count="1">
    <cellStyle name="Normal" xfId="0" builtinId="0"/>
  </cellStyles>
  <dxfs count="72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0.0%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theme="0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171450</xdr:colOff>
          <xdr:row>28</xdr:row>
          <xdr:rowOff>28575</xdr:rowOff>
        </xdr:from>
        <xdr:to>
          <xdr:col>11</xdr:col>
          <xdr:colOff>2371725</xdr:colOff>
          <xdr:row>29</xdr:row>
          <xdr:rowOff>114300</xdr:rowOff>
        </xdr:to>
        <xdr:sp macro="" textlink="">
          <xdr:nvSpPr>
            <xdr:cNvPr id="6150" name="Bouton 2" hidden="1">
              <a:extLst>
                <a:ext uri="{63B3BB69-23CF-44E3-9099-C40C66FF867C}">
                  <a14:compatExt spid="_x0000_s6150"/>
                </a:ext>
                <a:ext uri="{FF2B5EF4-FFF2-40B4-BE49-F238E27FC236}">
                  <a16:creationId xmlns:a16="http://schemas.microsoft.com/office/drawing/2014/main" id="{00000000-0008-0000-0000-000006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Ajouter un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136071</xdr:colOff>
          <xdr:row>44</xdr:row>
          <xdr:rowOff>17689</xdr:rowOff>
        </xdr:from>
        <xdr:to>
          <xdr:col>8</xdr:col>
          <xdr:colOff>92528</xdr:colOff>
          <xdr:row>46</xdr:row>
          <xdr:rowOff>81642</xdr:rowOff>
        </xdr:to>
        <xdr:sp macro="" textlink="">
          <xdr:nvSpPr>
            <xdr:cNvPr id="6169" name="Bouton 1" hidden="1">
              <a:extLst>
                <a:ext uri="{63B3BB69-23CF-44E3-9099-C40C66FF867C}">
                  <a14:compatExt spid="_x0000_s6169"/>
                </a:ext>
                <a:ext uri="{FF2B5EF4-FFF2-40B4-BE49-F238E27FC236}">
                  <a16:creationId xmlns:a16="http://schemas.microsoft.com/office/drawing/2014/main" id="{00000000-0008-0000-0000-00001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Valider le contrôle et génération du PDF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7C5E2BE-0A4A-407F-921E-5F30DF337373}" name="Tab_Bilan" displayName="Tab_Bilan" ref="A1:Z2" totalsRowShown="0" headerRowDxfId="71" dataDxfId="69" headerRowBorderDxfId="70" tableBorderDxfId="68">
  <autoFilter ref="A1:Z2" xr:uid="{57C5E2BE-0A4A-407F-921E-5F30DF337373}"/>
  <tableColumns count="26">
    <tableColumn id="1" xr3:uid="{039BDB8C-96EA-4058-9526-C0817881C0F1}" name="Numéro du contrôle" dataDxfId="67"/>
    <tableColumn id="2" xr3:uid="{8661EA66-B8F1-44B8-A6E2-FC5E9D1E5F28}" name="Vérificateur" dataDxfId="66"/>
    <tableColumn id="3" xr3:uid="{927C686B-0B67-46C5-BC81-56F6EF2A2ABB}" name="Date" dataDxfId="65"/>
    <tableColumn id="4" xr3:uid="{80940A7F-75E7-400F-80AD-F339E3FBD3AE}" name="Numéro d'identification" dataDxfId="64"/>
    <tableColumn id="5" xr3:uid="{DE076C4D-C408-425C-8AE2-2D270561913A}" name="Température" dataDxfId="63"/>
    <tableColumn id="6" xr3:uid="{B8882378-2669-46EA-B6EF-541D1CA09C79}" name="Hydrométrie" dataDxfId="62"/>
    <tableColumn id="7" xr3:uid="{9236BDCD-E575-4C19-A15F-ACD471CB74BC}" name="Echantillion 1: _x000a_Position de la cosse" dataDxfId="61"/>
    <tableColumn id="8" xr3:uid="{0EECCAD7-162C-44FC-A647-E72D2C4D37B5}" name="Echantillion 1: _x000a_Marquage de l'empreinte" dataDxfId="60"/>
    <tableColumn id="9" xr3:uid="{9B468CC4-FD53-4D85-AA83-5CDD2C64D327}" name="Echantillion 1: _x000a_Absence  de bavure" dataDxfId="59"/>
    <tableColumn id="10" xr3:uid="{D125EEF0-F6FA-4BFA-9052-1B2234E7575A}" name="Echantillion 1: _x000a_Section" dataDxfId="58"/>
    <tableColumn id="11" xr3:uid="{AD7695F9-8E4D-4EDD-8B64-B4596957837E}" name="Echantillion 1:_x000a_ Force de rupture _x000a_mini" dataDxfId="57"/>
    <tableColumn id="12" xr3:uid="{470BD8CD-775F-4C37-A03E-1F9CDCA5C3E8}" name="Echantillion 1: _x000a_Valeur de rupture" dataDxfId="56"/>
    <tableColumn id="13" xr3:uid="{1FD92DB0-F895-4DE4-BC2A-AF5F76C6E635}" name="Echantillion 2: _x000a_Position de la cosse" dataDxfId="55"/>
    <tableColumn id="14" xr3:uid="{1D6996EA-FF82-43C7-A6A8-671D6B3C030C}" name="Echantillion 2: _x000a_Marquage de l'empreinte" dataDxfId="54"/>
    <tableColumn id="15" xr3:uid="{9FDBBF67-2671-4AEC-AE8E-C0D991BF37A9}" name="Echantillion 2: _x000a_Absence  de bavure" dataDxfId="53"/>
    <tableColumn id="16" xr3:uid="{31C2100B-A07D-45B0-A961-10CB19BDE7B5}" name="Echantillion 2: _x000a_Section" dataDxfId="52"/>
    <tableColumn id="17" xr3:uid="{A262B428-E2FF-42CD-B129-682F26763347}" name="Echantillion 2: _x000a_Force de rupture mini" dataDxfId="51"/>
    <tableColumn id="18" xr3:uid="{FA829FF3-58B7-43E7-848E-F187300968EA}" name="Echantillion 2: _x000a_Valeur de rupture" dataDxfId="50"/>
    <tableColumn id="19" xr3:uid="{8DFD138E-A1B5-497F-A4EC-86BF9AC2B32E}" name="Echantillion3: _x000a_Position de la cosse" dataDxfId="49"/>
    <tableColumn id="20" xr3:uid="{E64C3DB4-1A4B-42FC-B24E-7C63C973AC70}" name="Echantillion 3: _x000a_Marquage de l'empreinte" dataDxfId="48"/>
    <tableColumn id="21" xr3:uid="{98181DEB-6D40-41DF-B99E-83171AAE63AE}" name="Echantillion 3: _x000a_Absence  de bavure" dataDxfId="47"/>
    <tableColumn id="22" xr3:uid="{49D8D119-5A43-4AB7-84DB-FB070E051E0E}" name="Echantillion 3: _x000a_Section" dataDxfId="46"/>
    <tableColumn id="23" xr3:uid="{BF003E62-A0E7-48E3-9FF3-6D6BE5CEDE14}" name="Echantillion 3: _x000a_Force de rupture mini" dataDxfId="45"/>
    <tableColumn id="24" xr3:uid="{6DC7423D-1D3E-409B-9E7D-279CDE096876}" name="Echantillion 3: _x000a_Valeur de rupture" dataDxfId="44"/>
    <tableColumn id="25" xr3:uid="{9D55E5AB-CBD0-4987-93C6-5F8BC3C2FF0F}" name="Conformité" dataDxfId="43"/>
    <tableColumn id="26" xr3:uid="{13861B80-9A2C-4751-82B9-0C027E52AE60}" name="Observation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B5C805-0F45-41B9-A43C-C01AD12A6BD4}" name="Tab_Base" displayName="Tab_Base" ref="A1:F35" totalsRowShown="0" headerRowDxfId="41" dataDxfId="40">
  <autoFilter ref="A1:F35" xr:uid="{65B5C805-0F45-41B9-A43C-C01AD12A6BD4}"/>
  <sortState xmlns:xlrd2="http://schemas.microsoft.com/office/spreadsheetml/2017/richdata2" ref="A2:F35">
    <sortCondition ref="D1:D35"/>
  </sortState>
  <tableColumns count="6">
    <tableColumn id="1" xr3:uid="{2CAFAFE8-B5ED-47F6-A943-C590D3268070}" name="N°identification" dataDxfId="39"/>
    <tableColumn id="9" xr3:uid="{958AA2F3-BD8B-43B8-9B57-FD34FE7BC592}" name="Désignation" dataDxfId="38"/>
    <tableColumn id="10" xr3:uid="{A3422CC5-FF43-480B-B76E-7ED7C580CEC8}" name="Fabriquant" dataDxfId="37"/>
    <tableColumn id="2" xr3:uid="{D9355AF2-3D94-475B-942C-39340C6B4A27}" name="Modèle" dataDxfId="36"/>
    <tableColumn id="3" xr3:uid="{CDE82772-520F-48AC-92AB-A0259A77686D}" name="N° série" dataDxfId="35"/>
    <tableColumn id="6" xr3:uid="{250B9552-694E-42FC-AADB-4E9EAE5736F6}" name="Norme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50051C9-BADE-4A86-95EC-4EA739388418}" name="Tab_Verificateur" displayName="Tab_Verificateur" ref="A1:A10" totalsRowShown="0" dataDxfId="33">
  <autoFilter ref="A1:A10" xr:uid="{250051C9-BADE-4A86-95EC-4EA739388418}"/>
  <tableColumns count="1">
    <tableColumn id="1" xr3:uid="{1ED195CF-1D68-41AF-AAA5-AC5D3E885612}" name="Noms Vérificateur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DF26BE7-9AC7-40B1-BD5E-810BC0270543}" name="Tab_Conformite" displayName="Tab_Conformite" ref="C1:C3" totalsRowShown="0" dataDxfId="31">
  <autoFilter ref="C1:C3" xr:uid="{DDF26BE7-9AC7-40B1-BD5E-810BC0270543}"/>
  <tableColumns count="1">
    <tableColumn id="1" xr3:uid="{AD9D81F1-F47E-4C6B-B245-2C5105975A90}" name="Conformité" dataDxfId="3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26E191C-4471-41AB-87C4-3EBA162DF19E}" name="Tab_Pince" displayName="Tab_Pince" ref="E1:F13" totalsRowShown="0" headerRowDxfId="29" dataDxfId="28">
  <autoFilter ref="E1:F13" xr:uid="{326E191C-4471-41AB-87C4-3EBA162DF19E}"/>
  <sortState xmlns:xlrd2="http://schemas.microsoft.com/office/spreadsheetml/2017/richdata2" ref="E2:F13">
    <sortCondition ref="E1:E32"/>
  </sortState>
  <tableColumns count="2">
    <tableColumn id="2" xr3:uid="{5FFCB278-C6B3-42E5-A7BA-B1F893E61020}" name="Type de pince" dataDxfId="27"/>
    <tableColumn id="3" xr3:uid="{7198E8EF-54BD-4950-83BE-8259D25ED37F}" name="Norme" dataDxfId="2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1C94714-7F37-49ED-A7D2-CF86BC3E573F}" name="Tab_Section" displayName="Tab_Section" ref="H1:J68" totalsRowShown="0">
  <autoFilter ref="H1:J68" xr:uid="{71C94714-7F37-49ED-A7D2-CF86BC3E573F}"/>
  <tableColumns count="3">
    <tableColumn id="1" xr3:uid="{D3620F3D-B9F7-4400-9ACE-AA6363040582}" name="Norme" dataDxfId="25"/>
    <tableColumn id="2" xr3:uid="{2FAC779E-A45D-43D8-9B15-F5441AA9880F}" name="Section" dataDxfId="24"/>
    <tableColumn id="3" xr3:uid="{BA47EBBC-F813-477B-BB9A-0A40E153A4FC}" name="Force de traction" dataDxfId="23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A3ADAC0-81F8-4157-AF8D-BC27F07FE7B2}" name="Tab_ConditionsAcces" displayName="Tab_ConditionsAcces" ref="L1:R5" totalsRowShown="0">
  <autoFilter ref="L1:R5" xr:uid="{3A3ADAC0-81F8-4157-AF8D-BC27F07FE7B2}"/>
  <tableColumns count="7">
    <tableColumn id="1" xr3:uid="{E38545FC-FEB5-40E0-8522-484943763F7F}" name="Norme" dataDxfId="22"/>
    <tableColumn id="2" xr3:uid="{42140810-34C4-467C-AFCD-D2B8912A6295}" name="Températeur Mini" dataDxfId="21"/>
    <tableColumn id="3" xr3:uid="{22D8B14D-C95C-4D01-975F-4EA9E9D96C25}" name="Températeur Maxi" dataDxfId="20"/>
    <tableColumn id="4" xr3:uid="{7935CB8B-3F44-4224-A53A-D40B87803FF0}" name="Humidité relative Mini" dataDxfId="19"/>
    <tableColumn id="5" xr3:uid="{BF62E1FE-2AEA-4340-9AB0-4FE1ABDDC26D}" name="Humidité relative Maxi" dataDxfId="18"/>
    <tableColumn id="6" xr3:uid="{E3F3B4DA-0280-4E31-8E43-F9FC2A7A153C}" name="Vitesse Mini" dataDxfId="17"/>
    <tableColumn id="7" xr3:uid="{7F3A6703-2336-4D8D-A953-8FBDE987734B}" name="Vitesse Maxi" data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A0F3A-241C-4BC3-9871-5A9255ADB219}">
  <sheetPr codeName="Feuil1"/>
  <dimension ref="A1:N66"/>
  <sheetViews>
    <sheetView showGridLines="0" tabSelected="1" zoomScale="175" zoomScaleNormal="175" workbookViewId="0">
      <selection activeCell="L5" sqref="L5"/>
    </sheetView>
  </sheetViews>
  <sheetFormatPr baseColWidth="10" defaultColWidth="0" defaultRowHeight="15" x14ac:dyDescent="0.25"/>
  <cols>
    <col min="1" max="1" width="1.5703125" customWidth="1"/>
    <col min="2" max="2" width="2.85546875" customWidth="1"/>
    <col min="3" max="3" width="30.7109375" style="1" customWidth="1"/>
    <col min="4" max="4" width="2.85546875" style="1" customWidth="1"/>
    <col min="5" max="5" width="26" style="1" customWidth="1"/>
    <col min="6" max="6" width="2.85546875" customWidth="1"/>
    <col min="7" max="7" width="2.85546875" style="1" customWidth="1"/>
    <col min="8" max="8" width="26" style="1" customWidth="1"/>
    <col min="9" max="9" width="2.85546875" customWidth="1"/>
    <col min="10" max="10" width="3.5703125" customWidth="1"/>
    <col min="11" max="11" width="2.85546875" customWidth="1"/>
    <col min="12" max="12" width="36" customWidth="1"/>
    <col min="13" max="13" width="2.85546875" customWidth="1"/>
    <col min="14" max="14" width="2.28515625" customWidth="1"/>
    <col min="15" max="16384" width="11.42578125" hidden="1"/>
  </cols>
  <sheetData>
    <row r="1" spans="1:13" ht="6" customHeight="1" thickBot="1" x14ac:dyDescent="0.3"/>
    <row r="2" spans="1:13" s="52" customFormat="1" ht="16.5" thickBot="1" x14ac:dyDescent="0.3">
      <c r="B2" s="84" t="s">
        <v>151</v>
      </c>
      <c r="C2" s="85"/>
      <c r="D2" s="85"/>
      <c r="E2" s="85"/>
      <c r="F2" s="85"/>
      <c r="G2" s="85"/>
      <c r="H2" s="85"/>
      <c r="I2" s="86"/>
      <c r="J2" s="53"/>
      <c r="K2" s="84" t="s">
        <v>152</v>
      </c>
      <c r="L2" s="85"/>
      <c r="M2" s="86"/>
    </row>
    <row r="3" spans="1:13" ht="6.95" customHeight="1" x14ac:dyDescent="0.25">
      <c r="B3" s="54"/>
      <c r="C3" s="55"/>
      <c r="D3" s="55"/>
      <c r="E3" s="55"/>
      <c r="F3" s="56"/>
      <c r="G3" s="55"/>
      <c r="H3" s="55"/>
      <c r="I3" s="57"/>
      <c r="K3" s="58"/>
      <c r="L3" s="59"/>
      <c r="M3" s="60"/>
    </row>
    <row r="4" spans="1:13" ht="15.75" thickBot="1" x14ac:dyDescent="0.3">
      <c r="A4" s="87"/>
      <c r="B4" s="54"/>
      <c r="C4" s="55" t="s">
        <v>7</v>
      </c>
      <c r="D4" s="55"/>
      <c r="E4" s="56"/>
      <c r="F4" s="56"/>
      <c r="G4" s="55"/>
      <c r="H4" s="55" t="s">
        <v>30</v>
      </c>
      <c r="I4" s="57"/>
      <c r="K4" s="54"/>
      <c r="L4" s="55" t="s">
        <v>5</v>
      </c>
      <c r="M4" s="61"/>
    </row>
    <row r="5" spans="1:13" ht="15.75" thickBot="1" x14ac:dyDescent="0.3">
      <c r="A5" s="87"/>
      <c r="B5" s="54"/>
      <c r="C5" s="43" t="s">
        <v>119</v>
      </c>
      <c r="D5" s="55"/>
      <c r="E5" s="56"/>
      <c r="F5" s="56"/>
      <c r="G5" s="55"/>
      <c r="H5" s="62">
        <f ca="1">TODAY()</f>
        <v>45694</v>
      </c>
      <c r="I5" s="57"/>
      <c r="K5" s="54"/>
      <c r="L5" s="44"/>
      <c r="M5" s="61"/>
    </row>
    <row r="6" spans="1:13" ht="10.5" customHeight="1" x14ac:dyDescent="0.25">
      <c r="A6" s="87"/>
      <c r="B6" s="54"/>
      <c r="C6" s="55"/>
      <c r="D6" s="55"/>
      <c r="E6" s="55"/>
      <c r="F6" s="56"/>
      <c r="G6" s="55"/>
      <c r="H6" s="55"/>
      <c r="I6" s="57"/>
      <c r="K6" s="54"/>
      <c r="L6" s="55"/>
      <c r="M6" s="61"/>
    </row>
    <row r="7" spans="1:13" ht="15.75" thickBot="1" x14ac:dyDescent="0.3">
      <c r="A7" s="87"/>
      <c r="B7" s="54"/>
      <c r="C7" s="63" t="s">
        <v>141</v>
      </c>
      <c r="D7" s="55"/>
      <c r="E7" s="55"/>
      <c r="F7" s="55"/>
      <c r="G7" s="55"/>
      <c r="H7" s="63" t="s">
        <v>184</v>
      </c>
      <c r="I7" s="57"/>
      <c r="K7" s="54"/>
      <c r="L7" s="55" t="s">
        <v>2</v>
      </c>
      <c r="M7" s="61"/>
    </row>
    <row r="8" spans="1:13" ht="15.75" thickBot="1" x14ac:dyDescent="0.3">
      <c r="A8" s="87"/>
      <c r="B8" s="54"/>
      <c r="C8" s="45"/>
      <c r="D8" s="55"/>
      <c r="E8" s="55"/>
      <c r="F8" s="56"/>
      <c r="G8" s="55"/>
      <c r="H8" s="64" t="str">
        <f ca="1">IF(OR(ISBLANK(Identifiant),ISBLANK('Formulaire de saisie'!$E$60)),"",'Formulaire de saisie'!$E$60)</f>
        <v/>
      </c>
      <c r="I8" s="57"/>
      <c r="K8" s="54"/>
      <c r="L8" s="46"/>
      <c r="M8" s="61"/>
    </row>
    <row r="9" spans="1:13" ht="6.95" customHeight="1" x14ac:dyDescent="0.25">
      <c r="A9" s="87"/>
      <c r="B9" s="54"/>
      <c r="C9" s="55"/>
      <c r="D9" s="55"/>
      <c r="E9" s="55"/>
      <c r="F9" s="56"/>
      <c r="G9" s="55"/>
      <c r="H9" s="55"/>
      <c r="I9" s="57"/>
      <c r="K9" s="54"/>
      <c r="L9" s="55"/>
      <c r="M9" s="61"/>
    </row>
    <row r="10" spans="1:13" x14ac:dyDescent="0.25">
      <c r="A10" s="87"/>
      <c r="B10" s="54"/>
      <c r="C10" s="81" t="s">
        <v>132</v>
      </c>
      <c r="D10" s="82"/>
      <c r="E10" s="82"/>
      <c r="F10" s="82"/>
      <c r="G10" s="82"/>
      <c r="H10" s="82"/>
      <c r="I10" s="57"/>
      <c r="K10" s="54"/>
      <c r="L10" s="65" t="s">
        <v>153</v>
      </c>
      <c r="M10" s="61"/>
    </row>
    <row r="11" spans="1:13" ht="15.75" thickBot="1" x14ac:dyDescent="0.3">
      <c r="A11" s="87"/>
      <c r="B11" s="54"/>
      <c r="C11" s="55" t="s">
        <v>8</v>
      </c>
      <c r="D11" s="55"/>
      <c r="E11" s="55" t="s">
        <v>183</v>
      </c>
      <c r="F11" s="56"/>
      <c r="G11" s="55"/>
      <c r="H11" s="55" t="s">
        <v>142</v>
      </c>
      <c r="I11" s="57"/>
      <c r="K11" s="54"/>
      <c r="L11" s="55" t="s">
        <v>115</v>
      </c>
      <c r="M11" s="61"/>
    </row>
    <row r="12" spans="1:13" ht="15.75" thickBot="1" x14ac:dyDescent="0.3">
      <c r="A12" s="87"/>
      <c r="B12" s="54"/>
      <c r="C12" s="47"/>
      <c r="D12" s="55"/>
      <c r="E12" s="66" t="str">
        <f>E55</f>
        <v/>
      </c>
      <c r="F12" s="56"/>
      <c r="G12" s="55"/>
      <c r="H12" s="48"/>
      <c r="I12" s="57"/>
      <c r="K12" s="54"/>
      <c r="L12" s="44"/>
      <c r="M12" s="61"/>
    </row>
    <row r="13" spans="1:13" ht="6.95" customHeight="1" thickBot="1" x14ac:dyDescent="0.3">
      <c r="A13" s="87"/>
      <c r="B13" s="67"/>
      <c r="C13" s="63"/>
      <c r="D13" s="63"/>
      <c r="E13" s="63"/>
      <c r="F13" s="68"/>
      <c r="G13" s="63"/>
      <c r="H13" s="63"/>
      <c r="I13" s="69"/>
      <c r="K13" s="54"/>
      <c r="L13" s="55"/>
      <c r="M13" s="61"/>
    </row>
    <row r="14" spans="1:13" ht="6.95" customHeight="1" x14ac:dyDescent="0.25">
      <c r="A14" s="87"/>
      <c r="B14" s="54"/>
      <c r="C14" s="55"/>
      <c r="D14" s="55"/>
      <c r="E14" s="55"/>
      <c r="F14" s="56"/>
      <c r="G14" s="55"/>
      <c r="H14" s="55"/>
      <c r="I14" s="57"/>
      <c r="K14" s="54"/>
      <c r="L14" s="55"/>
      <c r="M14" s="61"/>
    </row>
    <row r="15" spans="1:13" x14ac:dyDescent="0.25">
      <c r="A15" s="83"/>
      <c r="B15" s="54"/>
      <c r="C15" s="81" t="s">
        <v>144</v>
      </c>
      <c r="D15" s="82"/>
      <c r="E15" s="82"/>
      <c r="F15" s="82"/>
      <c r="G15" s="82"/>
      <c r="H15" s="82"/>
      <c r="I15" s="57"/>
      <c r="K15" s="54"/>
      <c r="L15" s="55"/>
      <c r="M15" s="61"/>
    </row>
    <row r="16" spans="1:13" ht="6.95" customHeight="1" x14ac:dyDescent="0.25">
      <c r="A16" s="83"/>
      <c r="B16" s="54"/>
      <c r="C16" s="55"/>
      <c r="D16" s="55"/>
      <c r="E16" s="55"/>
      <c r="F16" s="56"/>
      <c r="G16" s="55"/>
      <c r="H16" s="55"/>
      <c r="I16" s="57"/>
      <c r="K16" s="54"/>
      <c r="L16" s="55"/>
      <c r="M16" s="61"/>
    </row>
    <row r="17" spans="1:13" ht="15.75" thickBot="1" x14ac:dyDescent="0.3">
      <c r="A17" s="83"/>
      <c r="B17" s="54"/>
      <c r="C17" s="55" t="s">
        <v>147</v>
      </c>
      <c r="D17" s="55"/>
      <c r="E17" s="55" t="s">
        <v>148</v>
      </c>
      <c r="F17" s="56"/>
      <c r="G17" s="55"/>
      <c r="H17" s="55" t="s">
        <v>143</v>
      </c>
      <c r="I17" s="57"/>
      <c r="K17" s="54"/>
      <c r="L17" s="55" t="s">
        <v>162</v>
      </c>
      <c r="M17" s="61"/>
    </row>
    <row r="18" spans="1:13" ht="15.75" thickBot="1" x14ac:dyDescent="0.3">
      <c r="A18" s="83"/>
      <c r="B18" s="54"/>
      <c r="C18" s="49"/>
      <c r="D18" s="55"/>
      <c r="E18" s="49"/>
      <c r="F18" s="56"/>
      <c r="G18" s="55"/>
      <c r="H18" s="49"/>
      <c r="I18" s="57"/>
      <c r="K18" s="54"/>
      <c r="L18" s="44"/>
      <c r="M18" s="61"/>
    </row>
    <row r="19" spans="1:13" ht="10.5" customHeight="1" x14ac:dyDescent="0.25">
      <c r="A19" s="83"/>
      <c r="B19" s="54"/>
      <c r="C19" s="55"/>
      <c r="D19" s="55"/>
      <c r="E19" s="55"/>
      <c r="F19" s="56"/>
      <c r="G19" s="55"/>
      <c r="H19" s="55"/>
      <c r="I19" s="57"/>
      <c r="K19" s="54"/>
      <c r="L19" s="55"/>
      <c r="M19" s="61"/>
    </row>
    <row r="20" spans="1:13" ht="15.75" thickBot="1" x14ac:dyDescent="0.3">
      <c r="B20" s="54"/>
      <c r="C20" s="55" t="s">
        <v>14</v>
      </c>
      <c r="D20" s="55"/>
      <c r="E20" s="55" t="s">
        <v>149</v>
      </c>
      <c r="F20" s="56"/>
      <c r="G20" s="55"/>
      <c r="H20" s="55" t="s">
        <v>150</v>
      </c>
      <c r="I20" s="57"/>
      <c r="K20" s="54"/>
      <c r="L20" s="55" t="s">
        <v>31</v>
      </c>
      <c r="M20" s="61"/>
    </row>
    <row r="21" spans="1:13" ht="15.75" thickBot="1" x14ac:dyDescent="0.3">
      <c r="B21" s="54"/>
      <c r="C21" s="50"/>
      <c r="D21" s="55"/>
      <c r="E21" s="70"/>
      <c r="F21" s="56"/>
      <c r="G21" s="55"/>
      <c r="H21" s="51"/>
      <c r="I21" s="57"/>
      <c r="K21" s="54"/>
      <c r="L21" s="44"/>
      <c r="M21" s="61"/>
    </row>
    <row r="22" spans="1:13" ht="6.95" customHeight="1" thickBot="1" x14ac:dyDescent="0.3">
      <c r="B22" s="67"/>
      <c r="C22" s="63"/>
      <c r="D22" s="63"/>
      <c r="E22" s="63"/>
      <c r="F22" s="68"/>
      <c r="G22" s="63"/>
      <c r="H22" s="63"/>
      <c r="I22" s="69"/>
      <c r="K22" s="54"/>
      <c r="L22" s="55"/>
      <c r="M22" s="61"/>
    </row>
    <row r="23" spans="1:13" ht="6.95" customHeight="1" thickBot="1" x14ac:dyDescent="0.3">
      <c r="B23" s="58"/>
      <c r="C23" s="59"/>
      <c r="D23" s="59"/>
      <c r="E23" s="59"/>
      <c r="F23" s="71"/>
      <c r="G23" s="59"/>
      <c r="H23" s="59"/>
      <c r="I23" s="72"/>
      <c r="K23" s="54"/>
      <c r="L23" s="55"/>
      <c r="M23" s="61"/>
    </row>
    <row r="24" spans="1:13" ht="15.75" thickBot="1" x14ac:dyDescent="0.3">
      <c r="B24" s="54"/>
      <c r="C24" s="81" t="s">
        <v>145</v>
      </c>
      <c r="D24" s="82"/>
      <c r="E24" s="82"/>
      <c r="F24" s="82"/>
      <c r="G24" s="82"/>
      <c r="H24" s="82"/>
      <c r="I24" s="57"/>
      <c r="K24" s="54"/>
      <c r="L24" s="73" t="s">
        <v>32</v>
      </c>
      <c r="M24" s="61"/>
    </row>
    <row r="25" spans="1:13" ht="6.95" customHeight="1" x14ac:dyDescent="0.25">
      <c r="B25" s="54"/>
      <c r="C25" s="55"/>
      <c r="D25" s="55"/>
      <c r="E25" s="55"/>
      <c r="F25" s="56"/>
      <c r="G25" s="55"/>
      <c r="H25" s="55"/>
      <c r="I25" s="57"/>
      <c r="K25" s="54"/>
      <c r="L25" s="55"/>
      <c r="M25" s="61"/>
    </row>
    <row r="26" spans="1:13" ht="15.75" thickBot="1" x14ac:dyDescent="0.3">
      <c r="B26" s="54"/>
      <c r="C26" s="55" t="s">
        <v>147</v>
      </c>
      <c r="D26" s="55"/>
      <c r="E26" s="55" t="s">
        <v>148</v>
      </c>
      <c r="F26" s="56"/>
      <c r="G26" s="55"/>
      <c r="H26" s="55" t="s">
        <v>143</v>
      </c>
      <c r="I26" s="57"/>
      <c r="K26" s="54"/>
      <c r="L26" s="63"/>
      <c r="M26" s="61"/>
    </row>
    <row r="27" spans="1:13" ht="15.75" thickBot="1" x14ac:dyDescent="0.3">
      <c r="B27" s="54"/>
      <c r="C27" s="49"/>
      <c r="D27" s="55"/>
      <c r="E27" s="49"/>
      <c r="F27" s="56"/>
      <c r="G27" s="55"/>
      <c r="H27" s="49"/>
      <c r="I27" s="57"/>
      <c r="K27" s="54"/>
      <c r="L27" s="44"/>
      <c r="M27" s="61"/>
    </row>
    <row r="28" spans="1:13" ht="10.5" customHeight="1" x14ac:dyDescent="0.25">
      <c r="B28" s="54"/>
      <c r="C28" s="55"/>
      <c r="D28" s="55"/>
      <c r="E28" s="55"/>
      <c r="F28" s="56"/>
      <c r="G28" s="55"/>
      <c r="H28" s="55"/>
      <c r="I28" s="57"/>
      <c r="K28" s="54"/>
      <c r="L28" s="55"/>
      <c r="M28" s="61"/>
    </row>
    <row r="29" spans="1:13" ht="15.75" thickBot="1" x14ac:dyDescent="0.3">
      <c r="B29" s="54"/>
      <c r="C29" s="55" t="s">
        <v>14</v>
      </c>
      <c r="D29" s="55"/>
      <c r="E29" s="55" t="s">
        <v>149</v>
      </c>
      <c r="F29" s="56"/>
      <c r="G29" s="55"/>
      <c r="H29" s="55" t="s">
        <v>150</v>
      </c>
      <c r="I29" s="57"/>
      <c r="K29" s="54"/>
      <c r="L29" s="55"/>
      <c r="M29" s="61"/>
    </row>
    <row r="30" spans="1:13" ht="15.75" thickBot="1" x14ac:dyDescent="0.3">
      <c r="B30" s="54"/>
      <c r="C30" s="50"/>
      <c r="D30" s="55"/>
      <c r="E30" s="70"/>
      <c r="F30" s="56"/>
      <c r="G30" s="55"/>
      <c r="H30" s="51"/>
      <c r="I30" s="57"/>
      <c r="K30" s="54"/>
      <c r="L30" s="55"/>
      <c r="M30" s="61"/>
    </row>
    <row r="31" spans="1:13" ht="6.95" customHeight="1" thickBot="1" x14ac:dyDescent="0.3">
      <c r="B31" s="67"/>
      <c r="C31" s="63"/>
      <c r="D31" s="63"/>
      <c r="E31" s="63"/>
      <c r="F31" s="68"/>
      <c r="G31" s="63"/>
      <c r="H31" s="63"/>
      <c r="I31" s="69"/>
      <c r="K31" s="67"/>
      <c r="L31" s="63"/>
      <c r="M31" s="74"/>
    </row>
    <row r="32" spans="1:13" ht="6.95" customHeight="1" x14ac:dyDescent="0.25">
      <c r="B32" s="58"/>
      <c r="C32" s="59"/>
      <c r="D32" s="59"/>
      <c r="E32" s="59"/>
      <c r="F32" s="71"/>
      <c r="G32" s="59"/>
      <c r="H32" s="59"/>
      <c r="I32" s="72"/>
    </row>
    <row r="33" spans="2:12" x14ac:dyDescent="0.25">
      <c r="B33" s="54"/>
      <c r="C33" s="81" t="s">
        <v>146</v>
      </c>
      <c r="D33" s="82"/>
      <c r="E33" s="82"/>
      <c r="F33" s="82"/>
      <c r="G33" s="82"/>
      <c r="H33" s="82"/>
      <c r="I33" s="57"/>
    </row>
    <row r="34" spans="2:12" ht="6.95" customHeight="1" x14ac:dyDescent="0.25">
      <c r="B34" s="54"/>
      <c r="C34" s="55"/>
      <c r="D34" s="55"/>
      <c r="E34" s="55"/>
      <c r="F34" s="56"/>
      <c r="G34" s="55"/>
      <c r="H34" s="55"/>
      <c r="I34" s="57"/>
    </row>
    <row r="35" spans="2:12" ht="15.75" thickBot="1" x14ac:dyDescent="0.3">
      <c r="B35" s="54"/>
      <c r="C35" s="55" t="s">
        <v>147</v>
      </c>
      <c r="D35" s="55"/>
      <c r="E35" s="55" t="s">
        <v>148</v>
      </c>
      <c r="F35" s="56"/>
      <c r="G35" s="55"/>
      <c r="H35" s="55" t="s">
        <v>143</v>
      </c>
      <c r="I35" s="57"/>
    </row>
    <row r="36" spans="2:12" ht="15.75" thickBot="1" x14ac:dyDescent="0.3">
      <c r="B36" s="54"/>
      <c r="C36" s="49"/>
      <c r="D36" s="55"/>
      <c r="E36" s="49"/>
      <c r="F36" s="56"/>
      <c r="G36" s="55"/>
      <c r="H36" s="49"/>
      <c r="I36" s="57"/>
    </row>
    <row r="37" spans="2:12" ht="10.5" customHeight="1" x14ac:dyDescent="0.25">
      <c r="B37" s="54"/>
      <c r="C37" s="55"/>
      <c r="D37" s="55"/>
      <c r="E37" s="55"/>
      <c r="F37" s="56"/>
      <c r="G37" s="55"/>
      <c r="H37" s="55"/>
      <c r="I37" s="57"/>
    </row>
    <row r="38" spans="2:12" ht="15.75" thickBot="1" x14ac:dyDescent="0.3">
      <c r="B38" s="54"/>
      <c r="C38" s="55" t="s">
        <v>14</v>
      </c>
      <c r="D38" s="55"/>
      <c r="E38" s="55" t="s">
        <v>149</v>
      </c>
      <c r="F38" s="56"/>
      <c r="G38" s="55"/>
      <c r="H38" s="55" t="s">
        <v>150</v>
      </c>
      <c r="I38" s="57"/>
    </row>
    <row r="39" spans="2:12" ht="15.75" thickBot="1" x14ac:dyDescent="0.3">
      <c r="B39" s="54"/>
      <c r="C39" s="50"/>
      <c r="D39" s="55"/>
      <c r="E39" s="70"/>
      <c r="F39" s="56"/>
      <c r="G39" s="55"/>
      <c r="H39" s="51"/>
      <c r="I39" s="57"/>
    </row>
    <row r="40" spans="2:12" ht="6.95" customHeight="1" thickBot="1" x14ac:dyDescent="0.3">
      <c r="B40" s="67"/>
      <c r="C40" s="63"/>
      <c r="D40" s="63"/>
      <c r="E40" s="63"/>
      <c r="F40" s="68"/>
      <c r="G40" s="63"/>
      <c r="H40" s="63"/>
      <c r="I40" s="69"/>
    </row>
    <row r="41" spans="2:12" ht="6.95" customHeight="1" x14ac:dyDescent="0.25">
      <c r="B41" s="58"/>
      <c r="C41" s="59"/>
      <c r="D41" s="59"/>
      <c r="E41" s="59"/>
      <c r="F41" s="59"/>
      <c r="G41" s="59"/>
      <c r="H41" s="59"/>
      <c r="I41" s="72"/>
    </row>
    <row r="42" spans="2:12" x14ac:dyDescent="0.25">
      <c r="B42" s="54"/>
      <c r="C42" s="81" t="s">
        <v>11</v>
      </c>
      <c r="D42" s="82"/>
      <c r="E42" s="82"/>
      <c r="F42" s="82"/>
      <c r="G42" s="82"/>
      <c r="H42" s="82"/>
      <c r="I42" s="57"/>
    </row>
    <row r="43" spans="2:12" ht="7.5" customHeight="1" thickBot="1" x14ac:dyDescent="0.3">
      <c r="B43" s="54"/>
      <c r="C43" s="55"/>
      <c r="D43" s="55"/>
      <c r="E43" s="55"/>
      <c r="F43" s="55"/>
      <c r="G43" s="55"/>
      <c r="H43" s="55"/>
      <c r="I43" s="57"/>
    </row>
    <row r="44" spans="2:12" ht="33" customHeight="1" thickBot="1" x14ac:dyDescent="0.3">
      <c r="B44" s="54"/>
      <c r="C44" s="115"/>
      <c r="D44" s="116"/>
      <c r="E44" s="116"/>
      <c r="F44" s="116"/>
      <c r="G44" s="116"/>
      <c r="H44" s="117"/>
      <c r="I44" s="57"/>
    </row>
    <row r="45" spans="2:12" ht="15.75" thickBot="1" x14ac:dyDescent="0.3">
      <c r="B45" s="54"/>
      <c r="C45" s="55"/>
      <c r="D45" s="55"/>
      <c r="E45" s="55"/>
      <c r="F45" s="55"/>
      <c r="G45" s="55"/>
      <c r="H45" s="55"/>
      <c r="I45" s="57"/>
    </row>
    <row r="46" spans="2:12" ht="15.75" thickBot="1" x14ac:dyDescent="0.3">
      <c r="B46" s="54"/>
      <c r="C46" s="75" t="s">
        <v>163</v>
      </c>
      <c r="D46" s="55"/>
      <c r="E46" s="76" t="str">
        <f>IF(OR(ISBLANK(Identifiant),ISBLANK(Rapport!$C$32)),"",Rapport!$C$32)</f>
        <v/>
      </c>
      <c r="F46" s="55"/>
      <c r="G46" s="55"/>
      <c r="H46" s="55"/>
      <c r="I46" s="57"/>
    </row>
    <row r="47" spans="2:12" ht="6.95" customHeight="1" thickBot="1" x14ac:dyDescent="0.3">
      <c r="B47" s="67"/>
      <c r="C47" s="63"/>
      <c r="D47" s="63"/>
      <c r="E47" s="63"/>
      <c r="F47" s="63"/>
      <c r="G47" s="63"/>
      <c r="H47" s="63"/>
      <c r="I47" s="69"/>
    </row>
    <row r="48" spans="2:12" x14ac:dyDescent="0.25">
      <c r="L48" s="16"/>
    </row>
    <row r="49" spans="3:8" hidden="1" x14ac:dyDescent="0.25"/>
    <row r="50" spans="3:8" hidden="1" x14ac:dyDescent="0.25"/>
    <row r="51" spans="3:8" hidden="1" x14ac:dyDescent="0.25"/>
    <row r="52" spans="3:8" hidden="1" x14ac:dyDescent="0.25">
      <c r="C52" s="77" t="s">
        <v>3</v>
      </c>
      <c r="E52" s="32" t="e">
        <f>VLOOKUP($C8,Tab_Base[],3,0)</f>
        <v>#N/A</v>
      </c>
    </row>
    <row r="53" spans="3:8" hidden="1" x14ac:dyDescent="0.25">
      <c r="C53" s="77" t="s">
        <v>2</v>
      </c>
      <c r="E53" s="32" t="e">
        <f>VLOOKUP($C8,Tab_Base[],2,0)</f>
        <v>#N/A</v>
      </c>
    </row>
    <row r="54" spans="3:8" hidden="1" x14ac:dyDescent="0.25">
      <c r="C54" s="77" t="s">
        <v>19</v>
      </c>
      <c r="E54" s="32" t="e">
        <f>VLOOKUP($C8,Tab_Base[],4,0)</f>
        <v>#N/A</v>
      </c>
    </row>
    <row r="55" spans="3:8" hidden="1" x14ac:dyDescent="0.25">
      <c r="C55" s="78" t="s">
        <v>161</v>
      </c>
      <c r="E55" s="32" t="str">
        <f>IF(ISBLANK($C$8),"",INDEX(Tab_Base[],MATCH($C$8,Tab_Base[N°identification],),6))</f>
        <v/>
      </c>
    </row>
    <row r="56" spans="3:8" hidden="1" x14ac:dyDescent="0.25">
      <c r="C56" s="77" t="s">
        <v>4</v>
      </c>
      <c r="E56" s="32" t="e">
        <f>VLOOKUP($C8,Tab_Base[],5,0)</f>
        <v>#N/A</v>
      </c>
      <c r="H56" s="1" t="str">
        <f>IF(OR(ISBLANK(Identifiant),ISBLANK(Rapport!$E$60)),"",Rapport!$E$60)</f>
        <v/>
      </c>
    </row>
    <row r="57" spans="3:8" hidden="1" x14ac:dyDescent="0.25">
      <c r="C57" s="77" t="s">
        <v>156</v>
      </c>
      <c r="E57" s="32" t="e">
        <f>VLOOKUP($E$55,Tab_ConditionsAcces[],6,0)</f>
        <v>#N/A</v>
      </c>
    </row>
    <row r="58" spans="3:8" hidden="1" x14ac:dyDescent="0.25">
      <c r="C58" s="77" t="s">
        <v>157</v>
      </c>
      <c r="E58" s="32" t="e">
        <f>VLOOKUP($E$55,Tab_ConditionsAcces[],7,0)</f>
        <v>#N/A</v>
      </c>
    </row>
    <row r="59" spans="3:8" hidden="1" x14ac:dyDescent="0.25">
      <c r="C59"/>
      <c r="D59"/>
      <c r="E59"/>
      <c r="G59"/>
    </row>
    <row r="60" spans="3:8" hidden="1" x14ac:dyDescent="0.25">
      <c r="C60" s="77" t="s">
        <v>164</v>
      </c>
      <c r="E60" s="79" t="str">
        <f ca="1">TEXT(H5,"AAAA-MM-JJ")&amp;"-"&amp;Identifiant</f>
        <v>2025-02-06-</v>
      </c>
    </row>
    <row r="61" spans="3:8" hidden="1" x14ac:dyDescent="0.25"/>
    <row r="62" spans="3:8" hidden="1" x14ac:dyDescent="0.25"/>
    <row r="63" spans="3:8" hidden="1" x14ac:dyDescent="0.25"/>
    <row r="64" spans="3:8" hidden="1" x14ac:dyDescent="0.25"/>
    <row r="65" hidden="1" x14ac:dyDescent="0.25"/>
    <row r="66" hidden="1" x14ac:dyDescent="0.25"/>
  </sheetData>
  <sheetProtection selectLockedCells="1"/>
  <sortState xmlns:xlrd2="http://schemas.microsoft.com/office/spreadsheetml/2017/richdata2" ref="C52:C58">
    <sortCondition ref="C52:C58"/>
  </sortState>
  <mergeCells count="9">
    <mergeCell ref="K2:M2"/>
    <mergeCell ref="A4:A14"/>
    <mergeCell ref="C24:H24"/>
    <mergeCell ref="C15:H15"/>
    <mergeCell ref="B2:I2"/>
    <mergeCell ref="C33:H33"/>
    <mergeCell ref="C42:H42"/>
    <mergeCell ref="C10:H10"/>
    <mergeCell ref="A15:A19"/>
  </mergeCells>
  <conditionalFormatting sqref="E46">
    <cfRule type="containsText" dxfId="15" priority="1" operator="containsText" text="Non conforme">
      <formula>NOT(ISERROR(SEARCH("Non conforme",E46)))</formula>
    </cfRule>
    <cfRule type="beginsWith" dxfId="14" priority="2" operator="beginsWith" text="Conforme">
      <formula>LEFT(E46,LEN("Conforme"))="Conforme"</formula>
    </cfRule>
  </conditionalFormatting>
  <conditionalFormatting sqref="E46">
    <cfRule type="containsText" dxfId="13" priority="3" operator="containsText" text="Non">
      <formula>NOT(ISERROR(SEARCH("Non",E46)))</formula>
    </cfRule>
    <cfRule type="containsText" dxfId="12" priority="4" operator="containsText" text="OUI">
      <formula>NOT(ISERROR(SEARCH("OUI",E46)))</formula>
    </cfRule>
  </conditionalFormatting>
  <dataValidations count="8">
    <dataValidation type="list" allowBlank="1" showInputMessage="1" showErrorMessage="1" sqref="C8" xr:uid="{58AE16AE-B6FF-4836-97EB-712AD03F228F}">
      <formula1>Num_Identification</formula1>
    </dataValidation>
    <dataValidation type="list" allowBlank="1" showInputMessage="1" showErrorMessage="1" sqref="C5" xr:uid="{173F9296-4E94-4B43-9E22-2366DF0CE930}">
      <formula1>Verificateur</formula1>
    </dataValidation>
    <dataValidation type="list" allowBlank="1" showInputMessage="1" showErrorMessage="1" sqref="L27" xr:uid="{8A91CD52-5A2A-4119-B740-FD8A5892FE2C}">
      <formula1>Norme</formula1>
    </dataValidation>
    <dataValidation type="list" allowBlank="1" showInputMessage="1" sqref="L18" xr:uid="{879FA24F-5749-4624-9D23-4987916BF58F}">
      <formula1>Pince</formula1>
    </dataValidation>
    <dataValidation type="list" allowBlank="1" showInputMessage="1" showErrorMessage="1" sqref="C18 H18 C27 H27 C36 H36 E18 E36 E27" xr:uid="{6B3B7F7D-13F9-4B2A-9E0E-5050D0F0AFB7}">
      <formula1>Conformite</formula1>
    </dataValidation>
    <dataValidation type="decimal" allowBlank="1" showInputMessage="1" showErrorMessage="1" sqref="H21 H30 H39" xr:uid="{9AD292DC-C55C-4DA3-888C-BA706912691C}">
      <formula1>0</formula1>
      <formula2>7500</formula2>
    </dataValidation>
    <dataValidation type="decimal" allowBlank="1" showInputMessage="1" showErrorMessage="1" errorTitle="Valeur hors tolérence" error="La valeur doit être comprise entre 25% et 75%" sqref="H12" xr:uid="{C06903A2-749A-45BE-B212-BB006938E64F}">
      <formula1>25</formula1>
      <formula2>75</formula2>
    </dataValidation>
    <dataValidation type="decimal" allowBlank="1" showInputMessage="1" showErrorMessage="1" errorTitle="Valeur hors tolérence" error="La valeur doit être comprise entre 15°C et 35°C" sqref="C12" xr:uid="{440D8DC0-FAE2-4B51-B63C-A27D4D1E557F}">
      <formula1>15</formula1>
      <formula2>35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50" r:id="rId4" name="Bouton 2">
              <controlPr defaultSize="0" print="0" autoFill="0" autoPict="0" macro="[0]!nouveau_equipement">
                <anchor moveWithCells="1" sizeWithCells="1">
                  <from>
                    <xdr:col>10</xdr:col>
                    <xdr:colOff>171450</xdr:colOff>
                    <xdr:row>28</xdr:row>
                    <xdr:rowOff>28575</xdr:rowOff>
                  </from>
                  <to>
                    <xdr:col>11</xdr:col>
                    <xdr:colOff>2371725</xdr:colOff>
                    <xdr:row>29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5" name="Bouton 1">
              <controlPr defaultSize="0" print="0" autoFill="0" autoPict="0" macro="[0]!Valider_controle">
                <anchor moveWithCells="1" sizeWithCells="1">
                  <from>
                    <xdr:col>6</xdr:col>
                    <xdr:colOff>133350</xdr:colOff>
                    <xdr:row>44</xdr:row>
                    <xdr:rowOff>19050</xdr:rowOff>
                  </from>
                  <to>
                    <xdr:col>8</xdr:col>
                    <xdr:colOff>95250</xdr:colOff>
                    <xdr:row>46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1E830-62BF-4994-B2FD-74EF273EC50E}">
  <sheetPr codeName="Feuil8"/>
  <dimension ref="A1:AA2"/>
  <sheetViews>
    <sheetView showWhiteSpace="0" zoomScaleNormal="100" workbookViewId="0">
      <pane ySplit="1" topLeftCell="A2" activePane="bottomLeft" state="frozen"/>
      <selection pane="bottomLeft" activeCell="A2" sqref="A2:XFD2"/>
    </sheetView>
  </sheetViews>
  <sheetFormatPr baseColWidth="10" defaultRowHeight="15" x14ac:dyDescent="0.25"/>
  <cols>
    <col min="1" max="1" width="27.28515625" bestFit="1" customWidth="1"/>
    <col min="2" max="2" width="16" customWidth="1"/>
    <col min="3" max="3" width="13.42578125" customWidth="1"/>
    <col min="4" max="4" width="17.140625" customWidth="1"/>
    <col min="5" max="5" width="27.85546875" customWidth="1"/>
    <col min="6" max="6" width="24.28515625" customWidth="1"/>
    <col min="7" max="7" width="23.5703125" bestFit="1" customWidth="1"/>
    <col min="8" max="8" width="28.140625" bestFit="1" customWidth="1"/>
    <col min="9" max="9" width="18.28515625" bestFit="1" customWidth="1"/>
    <col min="10" max="10" width="15.42578125" bestFit="1" customWidth="1"/>
    <col min="11" max="11" width="21.140625" customWidth="1"/>
    <col min="12" max="12" width="34.7109375" bestFit="1" customWidth="1"/>
    <col min="13" max="13" width="15.42578125" bestFit="1" customWidth="1"/>
    <col min="14" max="14" width="17.42578125" bestFit="1" customWidth="1"/>
    <col min="15" max="15" width="16.85546875" bestFit="1" customWidth="1"/>
    <col min="16" max="19" width="15.42578125" bestFit="1" customWidth="1"/>
    <col min="20" max="20" width="16" bestFit="1" customWidth="1"/>
    <col min="22" max="22" width="12.85546875" customWidth="1"/>
    <col min="23" max="23" width="16.7109375" bestFit="1" customWidth="1"/>
    <col min="25" max="25" width="12.42578125" customWidth="1"/>
    <col min="26" max="26" width="15.42578125" customWidth="1"/>
  </cols>
  <sheetData>
    <row r="1" spans="1:27" s="7" customFormat="1" ht="60" x14ac:dyDescent="0.25">
      <c r="A1" s="40" t="s">
        <v>29</v>
      </c>
      <c r="B1" s="40" t="s">
        <v>7</v>
      </c>
      <c r="C1" s="40" t="s">
        <v>30</v>
      </c>
      <c r="D1" s="40" t="s">
        <v>141</v>
      </c>
      <c r="E1" s="40" t="s">
        <v>8</v>
      </c>
      <c r="F1" s="40" t="s">
        <v>142</v>
      </c>
      <c r="G1" s="41" t="s">
        <v>165</v>
      </c>
      <c r="H1" s="41" t="s">
        <v>166</v>
      </c>
      <c r="I1" s="41" t="s">
        <v>167</v>
      </c>
      <c r="J1" s="41" t="s">
        <v>168</v>
      </c>
      <c r="K1" s="41" t="s">
        <v>169</v>
      </c>
      <c r="L1" s="41" t="s">
        <v>170</v>
      </c>
      <c r="M1" s="41" t="s">
        <v>171</v>
      </c>
      <c r="N1" s="41" t="s">
        <v>174</v>
      </c>
      <c r="O1" s="41" t="s">
        <v>172</v>
      </c>
      <c r="P1" s="41" t="s">
        <v>173</v>
      </c>
      <c r="Q1" s="41" t="s">
        <v>175</v>
      </c>
      <c r="R1" s="41" t="s">
        <v>176</v>
      </c>
      <c r="S1" s="41" t="s">
        <v>177</v>
      </c>
      <c r="T1" s="41" t="s">
        <v>178</v>
      </c>
      <c r="U1" s="41" t="s">
        <v>179</v>
      </c>
      <c r="V1" s="41" t="s">
        <v>180</v>
      </c>
      <c r="W1" s="41" t="s">
        <v>181</v>
      </c>
      <c r="X1" s="41" t="s">
        <v>182</v>
      </c>
      <c r="Y1" s="40" t="s">
        <v>16</v>
      </c>
      <c r="Z1" s="40" t="s">
        <v>11</v>
      </c>
      <c r="AA1" s="42"/>
    </row>
    <row r="2" spans="1:27" s="7" customFormat="1" x14ac:dyDescent="0.25">
      <c r="A2" s="32"/>
      <c r="B2" s="32"/>
      <c r="C2" s="34"/>
      <c r="D2" s="33"/>
      <c r="E2" s="32"/>
      <c r="F2" s="80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9"/>
      <c r="Y2" s="38"/>
      <c r="Z2" s="32"/>
    </row>
  </sheetData>
  <phoneticPr fontId="3" type="noConversion"/>
  <conditionalFormatting sqref="M2:O2 R2:T2">
    <cfRule type="containsText" dxfId="11" priority="17" operator="containsText" text="Non Conforme">
      <formula>NOT(ISERROR(SEARCH("Non Conforme",M2)))</formula>
    </cfRule>
    <cfRule type="beginsWith" dxfId="10" priority="18" operator="beginsWith" text="Conforme">
      <formula>LEFT(M2,LEN("Conforme"))="Conforme"</formula>
    </cfRule>
  </conditionalFormatting>
  <conditionalFormatting sqref="O2 T2">
    <cfRule type="containsText" dxfId="9" priority="19" operator="containsText" text="Non">
      <formula>NOT(ISERROR(SEARCH("Non",O2)))</formula>
    </cfRule>
    <cfRule type="containsText" dxfId="8" priority="20" operator="containsText" text="OUI">
      <formula>NOT(ISERROR(SEARCH("OUI",O2)))</formula>
    </cfRule>
  </conditionalFormatting>
  <conditionalFormatting sqref="Y2">
    <cfRule type="containsText" dxfId="7" priority="1" operator="containsText" text="Non Conforme">
      <formula>NOT(ISERROR(SEARCH("Non Conforme",Y2)))</formula>
    </cfRule>
    <cfRule type="beginsWith" dxfId="6" priority="2" operator="beginsWith" text="Conforme">
      <formula>LEFT(Y2,LEN("Conforme"))="Conforme"</formula>
    </cfRule>
  </conditionalFormatting>
  <pageMargins left="0.51181102362204722" right="0.51181102362204722" top="0.74803149606299213" bottom="0.74803149606299213" header="0.31496062992125984" footer="0.31496062992125984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FCFA9-9892-49F7-9726-77197794CBF1}">
  <sheetPr codeName="Feuil7"/>
  <dimension ref="A1:L35"/>
  <sheetViews>
    <sheetView showWhiteSpace="0" zoomScale="145" zoomScaleNormal="145" workbookViewId="0">
      <pane ySplit="3" topLeftCell="A4" activePane="bottomLeft" state="frozen"/>
      <selection pane="bottomLeft" activeCell="J1" sqref="J1"/>
    </sheetView>
  </sheetViews>
  <sheetFormatPr baseColWidth="10" defaultRowHeight="15" x14ac:dyDescent="0.25"/>
  <cols>
    <col min="1" max="1" width="13.85546875" customWidth="1"/>
    <col min="3" max="3" width="12.5703125" customWidth="1"/>
    <col min="4" max="4" width="15.28515625" customWidth="1"/>
    <col min="5" max="5" width="9.140625" customWidth="1"/>
    <col min="7" max="7" width="11.5703125" customWidth="1"/>
    <col min="8" max="8" width="9.5703125" customWidth="1"/>
    <col min="9" max="9" width="10.28515625" customWidth="1"/>
  </cols>
  <sheetData>
    <row r="1" spans="1:8" ht="28.5" x14ac:dyDescent="0.25">
      <c r="A1" s="103" t="s">
        <v>0</v>
      </c>
      <c r="B1" s="104"/>
      <c r="C1" s="104"/>
      <c r="D1" s="104"/>
      <c r="E1" s="104"/>
      <c r="F1" s="104"/>
      <c r="G1" s="104"/>
      <c r="H1" s="105"/>
    </row>
    <row r="2" spans="1:8" ht="19.5" thickBot="1" x14ac:dyDescent="0.3">
      <c r="A2" s="112" t="str">
        <f ca="1">IF(OR(ISBLANK(Identifiant),ISBLANK('Formulaire de saisie'!$H$8)),"",'Formulaire de saisie'!$H$8)</f>
        <v/>
      </c>
      <c r="B2" s="113"/>
      <c r="C2" s="113"/>
      <c r="D2" s="113"/>
      <c r="E2" s="113"/>
      <c r="F2" s="113"/>
      <c r="G2" s="113"/>
      <c r="H2" s="114"/>
    </row>
    <row r="3" spans="1:8" ht="15.75" thickBot="1" x14ac:dyDescent="0.3"/>
    <row r="4" spans="1:8" ht="15.75" thickBot="1" x14ac:dyDescent="0.3">
      <c r="A4" s="106" t="s">
        <v>1</v>
      </c>
      <c r="B4" s="107"/>
      <c r="C4" s="107"/>
      <c r="D4" s="107"/>
      <c r="E4" s="107"/>
      <c r="F4" s="107"/>
      <c r="G4" s="107"/>
      <c r="H4" s="108"/>
    </row>
    <row r="6" spans="1:8" x14ac:dyDescent="0.25">
      <c r="A6" s="22" t="s">
        <v>2</v>
      </c>
      <c r="B6" s="23" t="str">
        <f>IF(ISBLANK(Identifiant),"",VLOOKUP(Identifiant,Tab_Base[],2,0))</f>
        <v/>
      </c>
      <c r="C6" s="24"/>
      <c r="D6" s="25"/>
      <c r="E6" s="109" t="s">
        <v>5</v>
      </c>
      <c r="F6" s="110"/>
      <c r="G6" s="23" t="str">
        <f>IF(ISBLANK(Identifiant),"",Identifiant)</f>
        <v/>
      </c>
      <c r="H6" s="24"/>
    </row>
    <row r="7" spans="1:8" x14ac:dyDescent="0.25">
      <c r="A7" s="25"/>
      <c r="B7" s="25"/>
      <c r="C7" s="25"/>
      <c r="D7" s="25"/>
      <c r="E7" s="25"/>
      <c r="F7" s="25"/>
      <c r="G7" s="25"/>
      <c r="H7" s="25"/>
    </row>
    <row r="8" spans="1:8" x14ac:dyDescent="0.25">
      <c r="A8" s="19" t="s">
        <v>3</v>
      </c>
      <c r="B8" s="23" t="str">
        <f>IF(ISBLANK(Identifiant),"",VLOOKUP(Identifiant,Tab_Base[],3,0))</f>
        <v/>
      </c>
      <c r="C8" s="24"/>
      <c r="D8" s="25"/>
      <c r="E8" s="109" t="s">
        <v>19</v>
      </c>
      <c r="F8" s="110"/>
      <c r="G8" s="23" t="str">
        <f>IF(ISBLANK(Identifiant),"",VLOOKUP(Identifiant,Tab_Base[],4,0))</f>
        <v/>
      </c>
      <c r="H8" s="24"/>
    </row>
    <row r="9" spans="1:8" x14ac:dyDescent="0.25">
      <c r="A9" s="25"/>
      <c r="B9" s="25"/>
      <c r="C9" s="25"/>
      <c r="D9" s="25"/>
      <c r="E9" s="25"/>
      <c r="F9" s="25"/>
      <c r="G9" s="25"/>
      <c r="H9" s="25"/>
    </row>
    <row r="10" spans="1:8" x14ac:dyDescent="0.25">
      <c r="A10" s="19" t="s">
        <v>4</v>
      </c>
      <c r="B10" s="23" t="str">
        <f>IF(ISBLANK(Identifiant),"",VLOOKUP(Identifiant,Tab_Base[],5,0))</f>
        <v/>
      </c>
      <c r="C10" s="24"/>
      <c r="D10" s="25"/>
      <c r="E10" s="109" t="s">
        <v>161</v>
      </c>
      <c r="F10" s="111"/>
      <c r="G10" s="23" t="str">
        <f>IF(ISBLANK(Identifiant),"",INDEX(Tab_Base[],MATCH(Identifiant,Tab_Base[N°identification],),6))</f>
        <v/>
      </c>
      <c r="H10" s="24"/>
    </row>
    <row r="11" spans="1:8" ht="15.75" thickBot="1" x14ac:dyDescent="0.3">
      <c r="A11" s="25"/>
      <c r="B11" s="25"/>
      <c r="C11" s="25"/>
      <c r="D11" s="25"/>
      <c r="E11" s="25"/>
      <c r="F11" s="25"/>
      <c r="G11" s="25"/>
      <c r="H11" s="25"/>
    </row>
    <row r="12" spans="1:8" ht="15.75" thickBot="1" x14ac:dyDescent="0.3">
      <c r="A12" s="106" t="s">
        <v>18</v>
      </c>
      <c r="B12" s="107"/>
      <c r="C12" s="107"/>
      <c r="D12" s="107"/>
      <c r="E12" s="107"/>
      <c r="F12" s="107"/>
      <c r="G12" s="107"/>
      <c r="H12" s="108"/>
    </row>
    <row r="13" spans="1:8" x14ac:dyDescent="0.25">
      <c r="A13" s="25"/>
      <c r="B13" s="25"/>
      <c r="C13" s="25"/>
      <c r="D13" s="25"/>
      <c r="E13" s="25"/>
      <c r="F13" s="25"/>
      <c r="G13" s="26"/>
      <c r="H13" s="25"/>
    </row>
    <row r="14" spans="1:8" x14ac:dyDescent="0.25">
      <c r="A14" s="22" t="s">
        <v>8</v>
      </c>
      <c r="B14" s="26" t="str">
        <f>IF(OR(ISBLANK(Identifiant),ISBLANK('Formulaire de saisie'!$C12)),"",'Formulaire de saisie'!$C$12)</f>
        <v/>
      </c>
      <c r="C14" s="27"/>
      <c r="D14" s="25"/>
      <c r="E14" s="88" t="s">
        <v>9</v>
      </c>
      <c r="F14" s="88"/>
      <c r="G14" s="31" t="str">
        <f>IF(OR(ISBLANK(Identifiant),ISBLANK('Formulaire de saisie'!$H12)),"",'Formulaire de saisie'!$H$12)</f>
        <v/>
      </c>
      <c r="H14" s="28"/>
    </row>
    <row r="15" spans="1:8" x14ac:dyDescent="0.25">
      <c r="A15" s="25"/>
      <c r="B15" s="25"/>
      <c r="C15" s="25"/>
      <c r="D15" s="25"/>
      <c r="E15" s="2"/>
      <c r="F15" s="2"/>
      <c r="G15" s="2"/>
      <c r="H15" s="2"/>
    </row>
    <row r="16" spans="1:8" x14ac:dyDescent="0.25">
      <c r="A16" s="25"/>
      <c r="B16" s="25"/>
      <c r="C16" s="25"/>
      <c r="D16" s="25"/>
      <c r="E16" s="25"/>
      <c r="F16" s="25"/>
      <c r="G16" s="29" t="s">
        <v>23</v>
      </c>
      <c r="H16" s="29" t="s">
        <v>24</v>
      </c>
    </row>
    <row r="17" spans="1:12" x14ac:dyDescent="0.25">
      <c r="A17" s="19" t="s">
        <v>25</v>
      </c>
      <c r="B17" s="91" t="s">
        <v>26</v>
      </c>
      <c r="C17" s="92"/>
      <c r="D17" s="25"/>
      <c r="E17" s="88" t="s">
        <v>22</v>
      </c>
      <c r="F17" s="88"/>
      <c r="G17" s="35" t="str">
        <f>IF(ISBLANK(Identifiant),"",VLOOKUP($G$10,Tab_ConditionsAcces[],6,0))</f>
        <v/>
      </c>
      <c r="H17" s="35" t="str">
        <f>IF(ISBLANK(Identifiant),"",VLOOKUP($G$10,Tab_ConditionsAcces[],7,0))</f>
        <v/>
      </c>
    </row>
    <row r="18" spans="1:12" x14ac:dyDescent="0.25">
      <c r="A18" s="25"/>
      <c r="B18" s="25"/>
      <c r="C18" s="25"/>
      <c r="D18" s="25"/>
      <c r="E18" s="25"/>
      <c r="F18" s="25"/>
      <c r="G18" s="25"/>
      <c r="H18" s="25"/>
    </row>
    <row r="19" spans="1:12" x14ac:dyDescent="0.25">
      <c r="A19" s="19" t="s">
        <v>10</v>
      </c>
      <c r="B19" s="19"/>
      <c r="C19" s="91" t="s">
        <v>133</v>
      </c>
      <c r="D19" s="93"/>
      <c r="E19" s="93"/>
      <c r="F19" s="93"/>
      <c r="G19" s="93"/>
      <c r="H19" s="92"/>
    </row>
    <row r="20" spans="1:12" ht="15.75" thickBot="1" x14ac:dyDescent="0.3"/>
    <row r="21" spans="1:12" ht="15.75" thickBot="1" x14ac:dyDescent="0.3">
      <c r="A21" s="94" t="s">
        <v>21</v>
      </c>
      <c r="B21" s="95"/>
      <c r="C21" s="95"/>
      <c r="D21" s="95"/>
      <c r="E21" s="95"/>
      <c r="F21" s="95"/>
      <c r="G21" s="95"/>
      <c r="H21" s="96"/>
    </row>
    <row r="22" spans="1:12" x14ac:dyDescent="0.25">
      <c r="L22" s="16"/>
    </row>
    <row r="23" spans="1:12" ht="45" x14ac:dyDescent="0.25">
      <c r="A23" s="2"/>
      <c r="B23" s="3" t="s">
        <v>14</v>
      </c>
      <c r="C23" s="4" t="s">
        <v>28</v>
      </c>
      <c r="D23" s="4" t="s">
        <v>12</v>
      </c>
      <c r="E23" s="4" t="s">
        <v>13</v>
      </c>
      <c r="F23" s="4" t="s">
        <v>17</v>
      </c>
      <c r="G23" s="4" t="s">
        <v>15</v>
      </c>
      <c r="H23" s="3" t="s">
        <v>16</v>
      </c>
    </row>
    <row r="24" spans="1:12" ht="30.6" customHeight="1" x14ac:dyDescent="0.25">
      <c r="A24" s="19" t="s">
        <v>108</v>
      </c>
      <c r="B24" s="37" t="str">
        <f>IF(OR(ISBLANK(Identifiant),ISBLANK('Formulaire de saisie'!$C$21)),"",'Formulaire de saisie'!$C$21)</f>
        <v/>
      </c>
      <c r="C24" s="10" t="str">
        <f>IF(OR(ISBLANK(Identifiant),ISBLANK('Formulaire de saisie'!$C$18)),"",'Formulaire de saisie'!$C$18)</f>
        <v/>
      </c>
      <c r="D24" s="10" t="str">
        <f>IF(OR(ISBLANK(Identifiant),ISBLANK('Formulaire de saisie'!$E$18)),"",'Formulaire de saisie'!$E$18)</f>
        <v/>
      </c>
      <c r="E24" s="10" t="str">
        <f>IF(OR(ISBLANK(Identifiant),ISBLANK('Formulaire de saisie'!$H$18)),"",'Formulaire de saisie'!$H$18)</f>
        <v/>
      </c>
      <c r="F24" s="36" t="str">
        <f>IF(OR(ISBLANK(Identifiant),ISBLANK('Formulaire de saisie'!$E$21)),"",'Formulaire de saisie'!$E$21)</f>
        <v/>
      </c>
      <c r="G24" s="36" t="str">
        <f>IF(OR(ISBLANK(Identifiant),ISBLANK('Formulaire de saisie'!$H$21)),"",'Formulaire de saisie'!$H$21)</f>
        <v/>
      </c>
      <c r="H24" s="10" t="str">
        <f>IF(AND($C24="conforme",$D24="conforme",$E24="conforme",$F24&lt;$G24),"Conforme","Non Conforme")</f>
        <v>Non Conforme</v>
      </c>
    </row>
    <row r="25" spans="1:12" ht="22.5" x14ac:dyDescent="0.25">
      <c r="A25" s="19" t="s">
        <v>109</v>
      </c>
      <c r="B25" s="37" t="str">
        <f>IF(OR(ISBLANK(Identifiant),ISBLANK('Formulaire de saisie'!$C$21)),"",'Formulaire de saisie'!$C$30)</f>
        <v/>
      </c>
      <c r="C25" s="10" t="str">
        <f>IF(OR(ISBLANK(Identifiant),ISBLANK('Formulaire de saisie'!$C$27)),"",'Formulaire de saisie'!$C$27)</f>
        <v/>
      </c>
      <c r="D25" s="10" t="str">
        <f>IF(OR(ISBLANK(Identifiant),ISBLANK('Formulaire de saisie'!$E$27)),"",'Formulaire de saisie'!$E$27)</f>
        <v/>
      </c>
      <c r="E25" s="10" t="str">
        <f>IF(OR(ISBLANK(Identifiant),ISBLANK('Formulaire de saisie'!$H$27)),"",'Formulaire de saisie'!$H$27)</f>
        <v/>
      </c>
      <c r="F25" s="36" t="str">
        <f>IF(OR(ISBLANK(Identifiant),ISBLANK('Formulaire de saisie'!$E$30)),"",'Formulaire de saisie'!$E$30)</f>
        <v/>
      </c>
      <c r="G25" s="36" t="str">
        <f>IF(OR(ISBLANK(Identifiant),ISBLANK('Formulaire de saisie'!$H$30)),"",'Formulaire de saisie'!$H$30)</f>
        <v/>
      </c>
      <c r="H25" s="10" t="str">
        <f t="shared" ref="H25:H26" si="0">IF(AND($C25="conforme",$D25="conforme",$E25="conforme",$F25&lt;$G25),"Conforme","Non Conforme")</f>
        <v>Non Conforme</v>
      </c>
    </row>
    <row r="26" spans="1:12" x14ac:dyDescent="0.25">
      <c r="A26" s="19" t="s">
        <v>110</v>
      </c>
      <c r="B26" s="37" t="str">
        <f>IF(OR(ISBLANK(Identifiant),ISBLANK('Formulaire de saisie'!$C$39)),"",'Formulaire de saisie'!$C$39)</f>
        <v/>
      </c>
      <c r="C26" s="10" t="str">
        <f>IF(OR(ISBLANK(Identifiant),ISBLANK('Formulaire de saisie'!$C$36)),"",'Formulaire de saisie'!$C$36)</f>
        <v/>
      </c>
      <c r="D26" s="10" t="str">
        <f>IF(OR(ISBLANK(Identifiant),ISBLANK('Formulaire de saisie'!$E$36)),"",'Formulaire de saisie'!$E$36)</f>
        <v/>
      </c>
      <c r="E26" s="10" t="str">
        <f>IF(OR(ISBLANK(Identifiant),ISBLANK('Formulaire de saisie'!$H$36)),"",'Formulaire de saisie'!$H$36)</f>
        <v/>
      </c>
      <c r="F26" s="36" t="str">
        <f>IF(OR(ISBLANK(Identifiant),ISBLANK('Formulaire de saisie'!$E$39)),"",'Formulaire de saisie'!$E$39)</f>
        <v/>
      </c>
      <c r="G26" s="36" t="str">
        <f>IF(OR(ISBLANK(Identifiant),ISBLANK('Formulaire de saisie'!$H$39)),"",'Formulaire de saisie'!$H$39)</f>
        <v/>
      </c>
      <c r="H26" s="10" t="str">
        <f t="shared" si="0"/>
        <v>Non Conforme</v>
      </c>
    </row>
    <row r="27" spans="1:12" ht="15.75" thickBot="1" x14ac:dyDescent="0.3"/>
    <row r="28" spans="1:12" ht="15.75" thickBot="1" x14ac:dyDescent="0.3">
      <c r="A28" s="97" t="s">
        <v>20</v>
      </c>
      <c r="B28" s="98"/>
      <c r="C28" s="98"/>
      <c r="D28" s="98"/>
      <c r="E28" s="98"/>
      <c r="F28" s="98"/>
      <c r="G28" s="98"/>
      <c r="H28" s="99"/>
    </row>
    <row r="29" spans="1:12" ht="31.5" customHeight="1" thickBot="1" x14ac:dyDescent="0.3">
      <c r="A29" s="21" t="str">
        <f>IF(OR(ISBLANK(Identifiant),ISBLANK('Formulaire de saisie'!$C44)),"",'Formulaire de saisie'!$C$44)</f>
        <v/>
      </c>
      <c r="B29" s="14"/>
      <c r="C29" s="14"/>
      <c r="D29" s="14"/>
      <c r="E29" s="14"/>
      <c r="F29" s="14"/>
      <c r="G29" s="14"/>
      <c r="H29" s="15"/>
    </row>
    <row r="30" spans="1:12" ht="15.75" thickBot="1" x14ac:dyDescent="0.3"/>
    <row r="31" spans="1:12" ht="15.75" thickBot="1" x14ac:dyDescent="0.3">
      <c r="A31" s="100" t="s">
        <v>27</v>
      </c>
      <c r="B31" s="101"/>
      <c r="C31" s="101"/>
      <c r="D31" s="101"/>
      <c r="E31" s="101"/>
      <c r="F31" s="101"/>
      <c r="G31" s="101"/>
      <c r="H31" s="102"/>
    </row>
    <row r="32" spans="1:12" x14ac:dyDescent="0.25">
      <c r="A32" s="89" t="s">
        <v>111</v>
      </c>
      <c r="B32" s="90"/>
      <c r="C32" s="20" t="str">
        <f>IF(AND($H$24="conforme",$H$25="conforme",$H$26="conforme"),"Conforme","Non Conforme")</f>
        <v>Non Conforme</v>
      </c>
      <c r="D32" s="5" t="s">
        <v>112</v>
      </c>
      <c r="E32" s="9" t="str">
        <f>G10</f>
        <v/>
      </c>
      <c r="F32" s="5"/>
      <c r="G32" s="5"/>
      <c r="H32" s="6"/>
    </row>
    <row r="34" spans="1:7" x14ac:dyDescent="0.25">
      <c r="E34" t="s">
        <v>6</v>
      </c>
      <c r="G34" s="13" t="str">
        <f ca="1">IF(OR(ISBLANK(Identifiant),ISBLANK('Formulaire de saisie'!$H$5)),"",'Formulaire de saisie'!$H$5)</f>
        <v/>
      </c>
    </row>
    <row r="35" spans="1:7" x14ac:dyDescent="0.25">
      <c r="A35" s="8"/>
      <c r="E35" t="s">
        <v>155</v>
      </c>
      <c r="G35" t="str">
        <f>IF(OR(ISBLANK(Identifiant),ISBLANK('Formulaire de saisie'!$C$5)),"",'Formulaire de saisie'!$C$5)</f>
        <v/>
      </c>
    </row>
  </sheetData>
  <mergeCells count="15">
    <mergeCell ref="A1:H1"/>
    <mergeCell ref="A4:H4"/>
    <mergeCell ref="E6:F6"/>
    <mergeCell ref="E8:F8"/>
    <mergeCell ref="A12:H12"/>
    <mergeCell ref="E10:F10"/>
    <mergeCell ref="A2:H2"/>
    <mergeCell ref="E14:F14"/>
    <mergeCell ref="A32:B32"/>
    <mergeCell ref="B17:C17"/>
    <mergeCell ref="E17:F17"/>
    <mergeCell ref="C19:H19"/>
    <mergeCell ref="A21:H21"/>
    <mergeCell ref="A28:H28"/>
    <mergeCell ref="A31:H31"/>
  </mergeCells>
  <phoneticPr fontId="3" type="noConversion"/>
  <conditionalFormatting sqref="C24:E26 H24:H26">
    <cfRule type="containsText" dxfId="5" priority="5" operator="containsText" text="Non conforme">
      <formula>NOT(ISERROR(SEARCH("Non conforme",C24)))</formula>
    </cfRule>
    <cfRule type="beginsWith" dxfId="4" priority="6" operator="beginsWith" text="Conforme">
      <formula>LEFT(C24,LEN("Conforme"))="Conforme"</formula>
    </cfRule>
  </conditionalFormatting>
  <conditionalFormatting sqref="E24:E26 H24:H26">
    <cfRule type="containsText" dxfId="3" priority="7" operator="containsText" text="Non">
      <formula>NOT(ISERROR(SEARCH("Non",E24)))</formula>
    </cfRule>
    <cfRule type="containsText" dxfId="2" priority="8" operator="containsText" text="OUI">
      <formula>NOT(ISERROR(SEARCH("OUI",E24)))</formula>
    </cfRule>
  </conditionalFormatting>
  <conditionalFormatting sqref="D25">
    <cfRule type="containsText" dxfId="1" priority="1" operator="containsText" text="Non">
      <formula>NOT(ISERROR(SEARCH("Non",D25)))</formula>
    </cfRule>
    <cfRule type="containsText" dxfId="0" priority="2" operator="containsText" text="OUI">
      <formula>NOT(ISERROR(SEARCH("OUI",D25)))</formula>
    </cfRule>
  </conditionalFormatting>
  <pageMargins left="0.59055118110236227" right="0.35433070866141736" top="0.3937007874015748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23403-2DF1-46EB-B73C-3092C6C6CD52}">
  <sheetPr codeName="Feuil9"/>
  <dimension ref="A1:F35"/>
  <sheetViews>
    <sheetView workbookViewId="0">
      <selection activeCell="A2" sqref="A2"/>
    </sheetView>
  </sheetViews>
  <sheetFormatPr baseColWidth="10" defaultRowHeight="15" x14ac:dyDescent="0.25"/>
  <cols>
    <col min="1" max="1" width="20.42578125" style="1" customWidth="1"/>
    <col min="2" max="2" width="15.42578125" style="1" bestFit="1" customWidth="1"/>
    <col min="3" max="3" width="14.5703125" style="1" bestFit="1" customWidth="1"/>
    <col min="4" max="4" width="14.5703125" style="1" customWidth="1"/>
    <col min="5" max="5" width="13.42578125" style="1" customWidth="1"/>
    <col min="6" max="6" width="22.5703125" customWidth="1"/>
  </cols>
  <sheetData>
    <row r="1" spans="1:6" x14ac:dyDescent="0.25">
      <c r="A1" s="1" t="s">
        <v>5</v>
      </c>
      <c r="B1" s="1" t="s">
        <v>2</v>
      </c>
      <c r="C1" s="1" t="s">
        <v>115</v>
      </c>
      <c r="D1" s="1" t="s">
        <v>19</v>
      </c>
      <c r="E1" s="1" t="s">
        <v>31</v>
      </c>
      <c r="F1" s="1" t="s">
        <v>32</v>
      </c>
    </row>
    <row r="2" spans="1:6" x14ac:dyDescent="0.25">
      <c r="A2" s="1" t="s">
        <v>33</v>
      </c>
      <c r="B2" s="1" t="s">
        <v>114</v>
      </c>
      <c r="C2" s="17" t="s">
        <v>160</v>
      </c>
      <c r="D2" s="1" t="s">
        <v>34</v>
      </c>
      <c r="E2" s="1" t="s">
        <v>35</v>
      </c>
      <c r="F2" s="1" t="s">
        <v>36</v>
      </c>
    </row>
    <row r="3" spans="1:6" x14ac:dyDescent="0.25">
      <c r="A3" s="1" t="s">
        <v>37</v>
      </c>
      <c r="B3" s="1" t="s">
        <v>114</v>
      </c>
      <c r="C3" s="17" t="s">
        <v>160</v>
      </c>
      <c r="D3" s="1" t="s">
        <v>38</v>
      </c>
      <c r="E3" s="1" t="s">
        <v>39</v>
      </c>
      <c r="F3" s="1" t="s">
        <v>36</v>
      </c>
    </row>
    <row r="4" spans="1:6" x14ac:dyDescent="0.25">
      <c r="A4" s="1" t="s">
        <v>40</v>
      </c>
      <c r="B4" s="1" t="s">
        <v>114</v>
      </c>
      <c r="C4" s="1" t="s">
        <v>116</v>
      </c>
      <c r="D4" s="1" t="s">
        <v>41</v>
      </c>
      <c r="E4" s="1" t="s">
        <v>42</v>
      </c>
      <c r="F4" s="1" t="s">
        <v>36</v>
      </c>
    </row>
    <row r="5" spans="1:6" x14ac:dyDescent="0.25">
      <c r="A5" s="1" t="s">
        <v>43</v>
      </c>
      <c r="B5" s="1" t="s">
        <v>114</v>
      </c>
      <c r="C5" s="1" t="s">
        <v>116</v>
      </c>
      <c r="D5" s="1" t="s">
        <v>41</v>
      </c>
      <c r="E5" s="1" t="s">
        <v>44</v>
      </c>
      <c r="F5" s="1" t="s">
        <v>36</v>
      </c>
    </row>
    <row r="6" spans="1:6" x14ac:dyDescent="0.25">
      <c r="A6" s="1" t="s">
        <v>45</v>
      </c>
      <c r="B6" s="1" t="s">
        <v>114</v>
      </c>
      <c r="C6" s="17" t="s">
        <v>160</v>
      </c>
      <c r="D6" s="1" t="s">
        <v>46</v>
      </c>
      <c r="E6" s="1" t="s">
        <v>47</v>
      </c>
      <c r="F6" s="1" t="s">
        <v>36</v>
      </c>
    </row>
    <row r="7" spans="1:6" x14ac:dyDescent="0.25">
      <c r="A7" s="1" t="s">
        <v>48</v>
      </c>
      <c r="B7" s="1" t="s">
        <v>114</v>
      </c>
      <c r="C7" s="17" t="s">
        <v>160</v>
      </c>
      <c r="D7" s="1" t="s">
        <v>46</v>
      </c>
      <c r="E7" s="1" t="s">
        <v>49</v>
      </c>
      <c r="F7" s="1" t="s">
        <v>36</v>
      </c>
    </row>
    <row r="8" spans="1:6" x14ac:dyDescent="0.25">
      <c r="A8" s="1" t="s">
        <v>50</v>
      </c>
      <c r="B8" s="1" t="s">
        <v>114</v>
      </c>
      <c r="C8" s="17" t="s">
        <v>160</v>
      </c>
      <c r="D8" s="1" t="s">
        <v>51</v>
      </c>
      <c r="E8" s="1" t="s">
        <v>52</v>
      </c>
      <c r="F8" s="1" t="s">
        <v>53</v>
      </c>
    </row>
    <row r="9" spans="1:6" x14ac:dyDescent="0.25">
      <c r="A9" s="1" t="s">
        <v>54</v>
      </c>
      <c r="B9" s="1" t="s">
        <v>114</v>
      </c>
      <c r="C9" s="17" t="s">
        <v>160</v>
      </c>
      <c r="D9" s="1" t="s">
        <v>51</v>
      </c>
      <c r="E9" s="1" t="s">
        <v>55</v>
      </c>
      <c r="F9" s="1" t="s">
        <v>53</v>
      </c>
    </row>
    <row r="10" spans="1:6" x14ac:dyDescent="0.25">
      <c r="A10" s="1" t="s">
        <v>56</v>
      </c>
      <c r="B10" s="1" t="s">
        <v>114</v>
      </c>
      <c r="C10" s="17" t="s">
        <v>160</v>
      </c>
      <c r="D10" s="1" t="s">
        <v>51</v>
      </c>
      <c r="E10" s="1" t="s">
        <v>57</v>
      </c>
      <c r="F10" s="1" t="s">
        <v>53</v>
      </c>
    </row>
    <row r="11" spans="1:6" x14ac:dyDescent="0.25">
      <c r="A11" s="1" t="s">
        <v>58</v>
      </c>
      <c r="B11" s="1" t="s">
        <v>114</v>
      </c>
      <c r="C11" s="17" t="s">
        <v>160</v>
      </c>
      <c r="D11" s="1" t="s">
        <v>59</v>
      </c>
      <c r="E11" s="1" t="s">
        <v>60</v>
      </c>
      <c r="F11" s="1" t="s">
        <v>53</v>
      </c>
    </row>
    <row r="12" spans="1:6" x14ac:dyDescent="0.25">
      <c r="A12" s="1" t="s">
        <v>61</v>
      </c>
      <c r="B12" s="1" t="s">
        <v>114</v>
      </c>
      <c r="C12" s="17" t="s">
        <v>160</v>
      </c>
      <c r="D12" s="1" t="s">
        <v>62</v>
      </c>
      <c r="E12" s="1">
        <v>116762</v>
      </c>
      <c r="F12" s="1" t="s">
        <v>36</v>
      </c>
    </row>
    <row r="13" spans="1:6" x14ac:dyDescent="0.25">
      <c r="A13" s="1" t="s">
        <v>63</v>
      </c>
      <c r="B13" s="1" t="s">
        <v>114</v>
      </c>
      <c r="C13" s="17" t="s">
        <v>160</v>
      </c>
      <c r="D13" s="1" t="s">
        <v>62</v>
      </c>
      <c r="E13" s="1">
        <v>116775</v>
      </c>
      <c r="F13" s="1" t="s">
        <v>36</v>
      </c>
    </row>
    <row r="14" spans="1:6" x14ac:dyDescent="0.25">
      <c r="A14" s="1" t="s">
        <v>64</v>
      </c>
      <c r="B14" s="1" t="s">
        <v>114</v>
      </c>
      <c r="C14" s="17" t="s">
        <v>160</v>
      </c>
      <c r="D14" s="1" t="s">
        <v>65</v>
      </c>
      <c r="E14" s="1">
        <v>415451</v>
      </c>
      <c r="F14" s="1" t="s">
        <v>36</v>
      </c>
    </row>
    <row r="15" spans="1:6" x14ac:dyDescent="0.25">
      <c r="A15" s="1" t="s">
        <v>66</v>
      </c>
      <c r="B15" s="1" t="s">
        <v>114</v>
      </c>
      <c r="C15" s="17" t="s">
        <v>160</v>
      </c>
      <c r="D15" s="1" t="s">
        <v>67</v>
      </c>
      <c r="E15" s="1">
        <v>415482</v>
      </c>
      <c r="F15" s="1" t="s">
        <v>36</v>
      </c>
    </row>
    <row r="16" spans="1:6" x14ac:dyDescent="0.25">
      <c r="A16" s="1" t="s">
        <v>68</v>
      </c>
      <c r="B16" s="1" t="s">
        <v>114</v>
      </c>
      <c r="C16" s="17" t="s">
        <v>160</v>
      </c>
      <c r="D16" s="1" t="s">
        <v>69</v>
      </c>
      <c r="E16" s="1" t="s">
        <v>70</v>
      </c>
      <c r="F16" s="1" t="s">
        <v>71</v>
      </c>
    </row>
    <row r="17" spans="1:6" x14ac:dyDescent="0.25">
      <c r="A17" s="1" t="s">
        <v>72</v>
      </c>
      <c r="B17" s="1" t="s">
        <v>114</v>
      </c>
      <c r="C17" s="17" t="s">
        <v>160</v>
      </c>
      <c r="D17" s="1" t="s">
        <v>69</v>
      </c>
      <c r="E17" s="1" t="s">
        <v>73</v>
      </c>
      <c r="F17" s="1" t="s">
        <v>71</v>
      </c>
    </row>
    <row r="18" spans="1:6" x14ac:dyDescent="0.25">
      <c r="A18" s="1" t="s">
        <v>74</v>
      </c>
      <c r="B18" s="1" t="s">
        <v>114</v>
      </c>
      <c r="C18" s="17" t="s">
        <v>160</v>
      </c>
      <c r="D18" s="1" t="s">
        <v>69</v>
      </c>
      <c r="E18" s="1" t="s">
        <v>75</v>
      </c>
      <c r="F18" s="1" t="s">
        <v>71</v>
      </c>
    </row>
    <row r="19" spans="1:6" x14ac:dyDescent="0.25">
      <c r="A19" s="1" t="s">
        <v>76</v>
      </c>
      <c r="B19" s="1" t="s">
        <v>114</v>
      </c>
      <c r="C19" s="17" t="s">
        <v>160</v>
      </c>
      <c r="D19" s="1" t="s">
        <v>69</v>
      </c>
      <c r="E19" s="1" t="s">
        <v>77</v>
      </c>
      <c r="F19" s="1" t="s">
        <v>71</v>
      </c>
    </row>
    <row r="20" spans="1:6" x14ac:dyDescent="0.25">
      <c r="A20" s="1" t="s">
        <v>78</v>
      </c>
      <c r="B20" s="1" t="s">
        <v>114</v>
      </c>
      <c r="C20" s="17" t="s">
        <v>160</v>
      </c>
      <c r="D20" s="1" t="s">
        <v>69</v>
      </c>
      <c r="E20" s="1" t="s">
        <v>79</v>
      </c>
      <c r="F20" s="1" t="s">
        <v>71</v>
      </c>
    </row>
    <row r="21" spans="1:6" x14ac:dyDescent="0.25">
      <c r="A21" s="1" t="s">
        <v>80</v>
      </c>
      <c r="B21" s="1" t="s">
        <v>114</v>
      </c>
      <c r="C21" s="17" t="s">
        <v>160</v>
      </c>
      <c r="D21" s="1" t="s">
        <v>69</v>
      </c>
      <c r="E21" s="1" t="s">
        <v>81</v>
      </c>
      <c r="F21" s="1" t="s">
        <v>71</v>
      </c>
    </row>
    <row r="22" spans="1:6" x14ac:dyDescent="0.25">
      <c r="A22" s="1" t="s">
        <v>82</v>
      </c>
      <c r="B22" s="1" t="s">
        <v>114</v>
      </c>
      <c r="C22" s="17" t="s">
        <v>160</v>
      </c>
      <c r="D22" s="1" t="s">
        <v>69</v>
      </c>
      <c r="E22" s="1" t="s">
        <v>83</v>
      </c>
      <c r="F22" s="1" t="s">
        <v>71</v>
      </c>
    </row>
    <row r="23" spans="1:6" x14ac:dyDescent="0.25">
      <c r="A23" s="1" t="s">
        <v>84</v>
      </c>
      <c r="B23" s="1" t="s">
        <v>114</v>
      </c>
      <c r="C23" s="17" t="s">
        <v>160</v>
      </c>
      <c r="D23" s="1" t="s">
        <v>69</v>
      </c>
      <c r="E23" s="1" t="s">
        <v>85</v>
      </c>
      <c r="F23" s="1" t="s">
        <v>71</v>
      </c>
    </row>
    <row r="24" spans="1:6" x14ac:dyDescent="0.25">
      <c r="A24" s="1" t="s">
        <v>86</v>
      </c>
      <c r="B24" s="1" t="s">
        <v>114</v>
      </c>
      <c r="C24" s="17" t="s">
        <v>160</v>
      </c>
      <c r="D24" s="1" t="s">
        <v>87</v>
      </c>
      <c r="E24" s="1" t="s">
        <v>88</v>
      </c>
      <c r="F24" s="1" t="s">
        <v>71</v>
      </c>
    </row>
    <row r="25" spans="1:6" x14ac:dyDescent="0.25">
      <c r="A25" s="1" t="s">
        <v>89</v>
      </c>
      <c r="B25" s="1" t="s">
        <v>114</v>
      </c>
      <c r="C25" s="17" t="s">
        <v>160</v>
      </c>
      <c r="D25" s="1" t="s">
        <v>87</v>
      </c>
      <c r="E25" s="1" t="s">
        <v>90</v>
      </c>
      <c r="F25" s="1" t="s">
        <v>71</v>
      </c>
    </row>
    <row r="26" spans="1:6" x14ac:dyDescent="0.25">
      <c r="A26" s="1" t="s">
        <v>91</v>
      </c>
      <c r="B26" s="1" t="s">
        <v>114</v>
      </c>
      <c r="C26" s="17" t="s">
        <v>160</v>
      </c>
      <c r="D26" s="1" t="s">
        <v>87</v>
      </c>
      <c r="E26" s="1" t="s">
        <v>92</v>
      </c>
      <c r="F26" s="1" t="s">
        <v>71</v>
      </c>
    </row>
    <row r="27" spans="1:6" x14ac:dyDescent="0.25">
      <c r="A27" s="1" t="s">
        <v>93</v>
      </c>
      <c r="B27" s="1" t="s">
        <v>114</v>
      </c>
      <c r="C27" s="17" t="s">
        <v>160</v>
      </c>
      <c r="D27" s="1" t="s">
        <v>87</v>
      </c>
      <c r="E27" s="1" t="s">
        <v>94</v>
      </c>
      <c r="F27" s="1" t="s">
        <v>71</v>
      </c>
    </row>
    <row r="28" spans="1:6" x14ac:dyDescent="0.25">
      <c r="A28" s="1" t="s">
        <v>95</v>
      </c>
      <c r="B28" s="1" t="s">
        <v>114</v>
      </c>
      <c r="C28" s="17" t="s">
        <v>160</v>
      </c>
      <c r="D28" s="1" t="s">
        <v>96</v>
      </c>
      <c r="E28" s="1" t="s">
        <v>97</v>
      </c>
      <c r="F28" s="1" t="s">
        <v>98</v>
      </c>
    </row>
    <row r="29" spans="1:6" x14ac:dyDescent="0.25">
      <c r="A29" s="1" t="s">
        <v>99</v>
      </c>
      <c r="B29" s="1" t="s">
        <v>114</v>
      </c>
      <c r="C29" s="17" t="s">
        <v>160</v>
      </c>
      <c r="D29" s="1" t="s">
        <v>96</v>
      </c>
      <c r="E29" s="1" t="s">
        <v>100</v>
      </c>
      <c r="F29" s="1" t="s">
        <v>98</v>
      </c>
    </row>
    <row r="30" spans="1:6" x14ac:dyDescent="0.25">
      <c r="A30" s="1" t="s">
        <v>101</v>
      </c>
      <c r="B30" s="1" t="s">
        <v>114</v>
      </c>
      <c r="C30" s="17" t="s">
        <v>160</v>
      </c>
      <c r="D30" s="1" t="s">
        <v>102</v>
      </c>
      <c r="E30" s="1">
        <v>155033</v>
      </c>
      <c r="F30" s="1" t="s">
        <v>98</v>
      </c>
    </row>
    <row r="31" spans="1:6" x14ac:dyDescent="0.25">
      <c r="A31" s="1" t="s">
        <v>103</v>
      </c>
      <c r="B31" s="1" t="s">
        <v>114</v>
      </c>
      <c r="C31" s="17" t="s">
        <v>160</v>
      </c>
      <c r="D31" s="1" t="s">
        <v>102</v>
      </c>
      <c r="E31" s="1">
        <v>155020</v>
      </c>
      <c r="F31" s="1" t="s">
        <v>98</v>
      </c>
    </row>
    <row r="32" spans="1:6" x14ac:dyDescent="0.25">
      <c r="A32" s="1" t="s">
        <v>104</v>
      </c>
      <c r="B32" s="1" t="s">
        <v>114</v>
      </c>
      <c r="C32" s="17" t="s">
        <v>160</v>
      </c>
      <c r="D32" s="1" t="s">
        <v>102</v>
      </c>
      <c r="E32" s="1">
        <v>219113</v>
      </c>
      <c r="F32" s="1" t="s">
        <v>98</v>
      </c>
    </row>
    <row r="33" spans="1:6" x14ac:dyDescent="0.25">
      <c r="A33" s="1" t="s">
        <v>105</v>
      </c>
      <c r="B33" s="1" t="s">
        <v>114</v>
      </c>
      <c r="C33" s="17" t="s">
        <v>160</v>
      </c>
      <c r="D33" s="1" t="s">
        <v>102</v>
      </c>
      <c r="E33" s="1">
        <v>155024</v>
      </c>
      <c r="F33" s="1" t="s">
        <v>98</v>
      </c>
    </row>
    <row r="34" spans="1:6" x14ac:dyDescent="0.25">
      <c r="A34" s="1" t="s">
        <v>106</v>
      </c>
      <c r="B34" s="1" t="s">
        <v>114</v>
      </c>
      <c r="C34" s="17" t="s">
        <v>160</v>
      </c>
      <c r="D34" s="1" t="s">
        <v>102</v>
      </c>
      <c r="E34" s="1">
        <v>155030</v>
      </c>
      <c r="F34" s="1" t="s">
        <v>98</v>
      </c>
    </row>
    <row r="35" spans="1:6" x14ac:dyDescent="0.25">
      <c r="A35" s="1" t="s">
        <v>107</v>
      </c>
      <c r="B35" s="1" t="s">
        <v>114</v>
      </c>
      <c r="C35" s="17" t="s">
        <v>160</v>
      </c>
      <c r="D35" s="1" t="s">
        <v>102</v>
      </c>
      <c r="E35" s="1">
        <v>219086</v>
      </c>
      <c r="F35" s="1" t="s">
        <v>71</v>
      </c>
    </row>
  </sheetData>
  <phoneticPr fontId="3" type="noConversion"/>
  <dataValidations count="1">
    <dataValidation type="list" allowBlank="1" showInputMessage="1" showErrorMessage="1" sqref="I4" xr:uid="{9151018E-595D-456A-B6F1-CC8BBC4C1C97}">
      <mc:AlternateContent xmlns:x12ac="http://schemas.microsoft.com/office/spreadsheetml/2011/1/ac" xmlns:mc="http://schemas.openxmlformats.org/markup-compatibility/2006">
        <mc:Choice Requires="x12ac">
          <x12ac:list>"0,05","0,08"</x12ac:list>
        </mc:Choice>
        <mc:Fallback>
          <formula1>"0,05,0,08"</formula1>
        </mc:Fallback>
      </mc:AlternateContent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C1D2-AD74-4E18-8E32-2FB2ABC06B34}">
  <sheetPr codeName="Feuil10"/>
  <dimension ref="A1:R68"/>
  <sheetViews>
    <sheetView workbookViewId="0">
      <pane ySplit="1" topLeftCell="A2" activePane="bottomLeft" state="frozen"/>
      <selection pane="bottomLeft" activeCell="Q17" sqref="Q17"/>
    </sheetView>
  </sheetViews>
  <sheetFormatPr baseColWidth="10" defaultRowHeight="15" x14ac:dyDescent="0.25"/>
  <cols>
    <col min="1" max="1" width="18.140625" bestFit="1" customWidth="1"/>
    <col min="2" max="2" width="4" customWidth="1"/>
    <col min="3" max="3" width="13.5703125" customWidth="1"/>
    <col min="4" max="4" width="4.5703125" customWidth="1"/>
    <col min="5" max="5" width="16.85546875" customWidth="1"/>
    <col min="6" max="6" width="13.42578125" bestFit="1" customWidth="1"/>
    <col min="7" max="7" width="3.5703125" customWidth="1"/>
    <col min="8" max="8" width="15.140625" customWidth="1"/>
    <col min="9" max="9" width="13" style="1" customWidth="1"/>
    <col min="10" max="10" width="18.7109375" customWidth="1"/>
    <col min="11" max="11" width="3.7109375" customWidth="1"/>
    <col min="12" max="12" width="17.85546875" customWidth="1"/>
    <col min="13" max="13" width="19.28515625" customWidth="1"/>
    <col min="14" max="14" width="18.5703125" customWidth="1"/>
    <col min="15" max="15" width="21.85546875" customWidth="1"/>
    <col min="16" max="16" width="23.7109375" customWidth="1"/>
    <col min="17" max="17" width="13.140625" customWidth="1"/>
    <col min="18" max="18" width="13.5703125" customWidth="1"/>
  </cols>
  <sheetData>
    <row r="1" spans="1:18" x14ac:dyDescent="0.25">
      <c r="A1" t="s">
        <v>117</v>
      </c>
      <c r="C1" t="s">
        <v>16</v>
      </c>
      <c r="E1" s="2" t="s">
        <v>154</v>
      </c>
      <c r="F1" s="1" t="s">
        <v>32</v>
      </c>
      <c r="H1" s="2" t="s">
        <v>32</v>
      </c>
      <c r="I1" s="1" t="s">
        <v>14</v>
      </c>
      <c r="J1" t="s">
        <v>134</v>
      </c>
      <c r="L1" s="2" t="s">
        <v>32</v>
      </c>
      <c r="M1" s="2" t="s">
        <v>127</v>
      </c>
      <c r="N1" s="2" t="s">
        <v>128</v>
      </c>
      <c r="O1" s="2" t="s">
        <v>130</v>
      </c>
      <c r="P1" s="2" t="s">
        <v>129</v>
      </c>
      <c r="Q1" s="2" t="s">
        <v>113</v>
      </c>
      <c r="R1" s="2" t="s">
        <v>131</v>
      </c>
    </row>
    <row r="2" spans="1:18" x14ac:dyDescent="0.25">
      <c r="A2" s="25" t="s">
        <v>118</v>
      </c>
      <c r="C2" s="25" t="s">
        <v>158</v>
      </c>
      <c r="E2" s="1" t="s">
        <v>34</v>
      </c>
      <c r="F2" s="1" t="s">
        <v>36</v>
      </c>
      <c r="H2" s="11" t="s">
        <v>36</v>
      </c>
      <c r="I2" s="18" t="s">
        <v>138</v>
      </c>
      <c r="J2" s="2" t="s">
        <v>137</v>
      </c>
      <c r="L2" s="25" t="s">
        <v>36</v>
      </c>
      <c r="M2" s="2" t="s">
        <v>139</v>
      </c>
      <c r="N2" s="2" t="s">
        <v>140</v>
      </c>
      <c r="O2" s="30">
        <v>0.25</v>
      </c>
      <c r="P2" s="30">
        <v>0.75</v>
      </c>
      <c r="Q2" s="2">
        <v>15</v>
      </c>
      <c r="R2" s="2">
        <v>50</v>
      </c>
    </row>
    <row r="3" spans="1:18" x14ac:dyDescent="0.25">
      <c r="A3" s="25" t="s">
        <v>119</v>
      </c>
      <c r="C3" s="25" t="s">
        <v>159</v>
      </c>
      <c r="E3" s="1" t="s">
        <v>38</v>
      </c>
      <c r="F3" s="1" t="s">
        <v>36</v>
      </c>
      <c r="H3" s="11" t="s">
        <v>36</v>
      </c>
      <c r="I3" s="1">
        <v>4</v>
      </c>
      <c r="J3" s="2">
        <v>600</v>
      </c>
      <c r="L3" s="25" t="s">
        <v>53</v>
      </c>
      <c r="M3" s="2" t="s">
        <v>139</v>
      </c>
      <c r="N3" s="2" t="s">
        <v>140</v>
      </c>
      <c r="O3" s="30">
        <v>0.25</v>
      </c>
      <c r="P3" s="30">
        <v>0.75</v>
      </c>
      <c r="Q3" s="2">
        <v>25</v>
      </c>
      <c r="R3" s="2">
        <v>50</v>
      </c>
    </row>
    <row r="4" spans="1:18" x14ac:dyDescent="0.25">
      <c r="A4" s="25" t="s">
        <v>120</v>
      </c>
      <c r="E4" s="1" t="s">
        <v>41</v>
      </c>
      <c r="F4" s="1" t="s">
        <v>36</v>
      </c>
      <c r="H4" s="11" t="s">
        <v>36</v>
      </c>
      <c r="I4" s="1">
        <v>6</v>
      </c>
      <c r="J4" s="2">
        <v>816</v>
      </c>
      <c r="L4" s="25" t="s">
        <v>71</v>
      </c>
      <c r="M4" s="2" t="s">
        <v>139</v>
      </c>
      <c r="N4" s="2" t="s">
        <v>140</v>
      </c>
      <c r="O4" s="30">
        <v>0.25</v>
      </c>
      <c r="P4" s="30">
        <v>0.75</v>
      </c>
      <c r="Q4" s="2">
        <v>10</v>
      </c>
      <c r="R4" s="2">
        <v>50</v>
      </c>
    </row>
    <row r="5" spans="1:18" x14ac:dyDescent="0.25">
      <c r="A5" s="25" t="s">
        <v>121</v>
      </c>
      <c r="E5" s="1" t="s">
        <v>46</v>
      </c>
      <c r="F5" s="1" t="s">
        <v>36</v>
      </c>
      <c r="H5" s="11" t="s">
        <v>36</v>
      </c>
      <c r="I5" s="1">
        <v>10</v>
      </c>
      <c r="J5" s="2">
        <v>1200</v>
      </c>
      <c r="L5" s="25" t="s">
        <v>98</v>
      </c>
      <c r="M5" s="2" t="s">
        <v>139</v>
      </c>
      <c r="N5" s="2" t="s">
        <v>140</v>
      </c>
      <c r="O5" s="30">
        <v>0.25</v>
      </c>
      <c r="P5" s="30">
        <v>0.75</v>
      </c>
      <c r="Q5" s="2">
        <v>25</v>
      </c>
      <c r="R5" s="2">
        <v>50</v>
      </c>
    </row>
    <row r="6" spans="1:18" x14ac:dyDescent="0.25">
      <c r="A6" s="25" t="s">
        <v>122</v>
      </c>
      <c r="E6" s="1" t="s">
        <v>51</v>
      </c>
      <c r="F6" s="1" t="s">
        <v>53</v>
      </c>
      <c r="H6" s="11" t="s">
        <v>36</v>
      </c>
      <c r="I6" s="1">
        <v>16</v>
      </c>
      <c r="J6" s="2">
        <v>1632</v>
      </c>
    </row>
    <row r="7" spans="1:18" x14ac:dyDescent="0.25">
      <c r="A7" s="25" t="s">
        <v>123</v>
      </c>
      <c r="E7" s="1" t="s">
        <v>62</v>
      </c>
      <c r="F7" s="1" t="s">
        <v>36</v>
      </c>
      <c r="H7" s="11" t="s">
        <v>36</v>
      </c>
      <c r="I7" s="1">
        <v>25</v>
      </c>
      <c r="J7" s="2">
        <v>2175</v>
      </c>
    </row>
    <row r="8" spans="1:18" x14ac:dyDescent="0.25">
      <c r="A8" s="25" t="s">
        <v>124</v>
      </c>
      <c r="E8" s="1" t="s">
        <v>65</v>
      </c>
      <c r="F8" s="1" t="s">
        <v>36</v>
      </c>
      <c r="H8" s="11" t="s">
        <v>36</v>
      </c>
      <c r="I8" s="1">
        <v>35</v>
      </c>
      <c r="J8" s="2">
        <v>2660</v>
      </c>
    </row>
    <row r="9" spans="1:18" x14ac:dyDescent="0.25">
      <c r="A9" s="25" t="s">
        <v>125</v>
      </c>
      <c r="E9" s="1" t="s">
        <v>67</v>
      </c>
      <c r="F9" s="1" t="s">
        <v>36</v>
      </c>
      <c r="H9" s="11" t="s">
        <v>36</v>
      </c>
      <c r="I9" s="1">
        <v>50</v>
      </c>
      <c r="J9" s="2">
        <v>3200</v>
      </c>
    </row>
    <row r="10" spans="1:18" x14ac:dyDescent="0.25">
      <c r="A10" s="25" t="s">
        <v>126</v>
      </c>
      <c r="E10" s="1" t="s">
        <v>69</v>
      </c>
      <c r="F10" s="1" t="s">
        <v>71</v>
      </c>
      <c r="H10" s="11" t="s">
        <v>36</v>
      </c>
      <c r="I10" s="1">
        <v>70</v>
      </c>
      <c r="J10" s="2">
        <v>3640</v>
      </c>
    </row>
    <row r="11" spans="1:18" x14ac:dyDescent="0.25">
      <c r="E11" s="1" t="s">
        <v>87</v>
      </c>
      <c r="F11" s="1" t="s">
        <v>71</v>
      </c>
      <c r="H11" s="11" t="s">
        <v>36</v>
      </c>
      <c r="I11" s="1">
        <v>95</v>
      </c>
      <c r="J11" s="2">
        <v>3990</v>
      </c>
    </row>
    <row r="12" spans="1:18" x14ac:dyDescent="0.25">
      <c r="E12" s="1" t="s">
        <v>96</v>
      </c>
      <c r="F12" s="1" t="s">
        <v>98</v>
      </c>
      <c r="H12" s="11" t="s">
        <v>36</v>
      </c>
      <c r="I12" s="1" t="s">
        <v>135</v>
      </c>
      <c r="J12" s="2" t="s">
        <v>136</v>
      </c>
    </row>
    <row r="13" spans="1:18" x14ac:dyDescent="0.25">
      <c r="E13" s="1" t="s">
        <v>102</v>
      </c>
      <c r="F13" s="1" t="s">
        <v>71</v>
      </c>
      <c r="H13" s="11" t="s">
        <v>71</v>
      </c>
      <c r="I13" s="1">
        <v>0.34</v>
      </c>
      <c r="J13" s="2">
        <v>12</v>
      </c>
    </row>
    <row r="14" spans="1:18" x14ac:dyDescent="0.25">
      <c r="H14" s="11" t="s">
        <v>71</v>
      </c>
      <c r="I14" s="1">
        <v>0.5</v>
      </c>
      <c r="J14" s="2">
        <v>12</v>
      </c>
    </row>
    <row r="15" spans="1:18" x14ac:dyDescent="0.25">
      <c r="H15" s="11" t="s">
        <v>71</v>
      </c>
      <c r="I15" s="1">
        <v>0.75</v>
      </c>
      <c r="J15" s="2">
        <v>20</v>
      </c>
    </row>
    <row r="16" spans="1:18" x14ac:dyDescent="0.25">
      <c r="H16" s="11" t="s">
        <v>71</v>
      </c>
      <c r="I16" s="1">
        <v>1</v>
      </c>
      <c r="J16" s="2">
        <v>30</v>
      </c>
    </row>
    <row r="17" spans="8:10" x14ac:dyDescent="0.25">
      <c r="H17" s="11" t="s">
        <v>71</v>
      </c>
      <c r="I17" s="1">
        <v>1.5</v>
      </c>
      <c r="J17" s="2">
        <v>40</v>
      </c>
    </row>
    <row r="18" spans="8:10" x14ac:dyDescent="0.25">
      <c r="H18" s="11" t="s">
        <v>71</v>
      </c>
      <c r="I18" s="1">
        <v>2.5</v>
      </c>
      <c r="J18" s="2">
        <v>50</v>
      </c>
    </row>
    <row r="19" spans="8:10" x14ac:dyDescent="0.25">
      <c r="H19" s="11" t="s">
        <v>71</v>
      </c>
      <c r="I19" s="1">
        <v>4</v>
      </c>
      <c r="J19" s="2">
        <v>50</v>
      </c>
    </row>
    <row r="20" spans="8:10" x14ac:dyDescent="0.25">
      <c r="H20" s="11" t="s">
        <v>71</v>
      </c>
      <c r="I20" s="1">
        <v>6</v>
      </c>
      <c r="J20" s="2">
        <v>60</v>
      </c>
    </row>
    <row r="21" spans="8:10" x14ac:dyDescent="0.25">
      <c r="H21" s="11" t="s">
        <v>71</v>
      </c>
      <c r="I21" s="1">
        <v>10</v>
      </c>
      <c r="J21" s="2">
        <v>80</v>
      </c>
    </row>
    <row r="22" spans="8:10" x14ac:dyDescent="0.25">
      <c r="H22" s="11" t="s">
        <v>71</v>
      </c>
      <c r="I22" s="1">
        <v>16</v>
      </c>
      <c r="J22" s="2">
        <v>90</v>
      </c>
    </row>
    <row r="23" spans="8:10" x14ac:dyDescent="0.25">
      <c r="H23" s="11" t="s">
        <v>71</v>
      </c>
      <c r="I23" s="1">
        <v>25</v>
      </c>
      <c r="J23" s="2">
        <v>100</v>
      </c>
    </row>
    <row r="24" spans="8:10" x14ac:dyDescent="0.25">
      <c r="H24" s="11" t="s">
        <v>71</v>
      </c>
      <c r="I24" s="1">
        <v>35</v>
      </c>
      <c r="J24" s="2">
        <v>120</v>
      </c>
    </row>
    <row r="25" spans="8:10" x14ac:dyDescent="0.25">
      <c r="H25" s="12" t="s">
        <v>71</v>
      </c>
      <c r="I25" s="1">
        <v>50</v>
      </c>
      <c r="J25" s="2">
        <v>140</v>
      </c>
    </row>
    <row r="26" spans="8:10" x14ac:dyDescent="0.25">
      <c r="H26" s="12" t="s">
        <v>53</v>
      </c>
      <c r="I26" s="1">
        <v>0.05</v>
      </c>
      <c r="J26" s="2">
        <v>6</v>
      </c>
    </row>
    <row r="27" spans="8:10" x14ac:dyDescent="0.25">
      <c r="H27" s="12" t="s">
        <v>53</v>
      </c>
      <c r="I27" s="1">
        <v>0.08</v>
      </c>
      <c r="J27" s="2">
        <v>11</v>
      </c>
    </row>
    <row r="28" spans="8:10" x14ac:dyDescent="0.25">
      <c r="H28" s="12" t="s">
        <v>53</v>
      </c>
      <c r="I28" s="1">
        <v>0.12</v>
      </c>
      <c r="J28" s="2">
        <v>15</v>
      </c>
    </row>
    <row r="29" spans="8:10" x14ac:dyDescent="0.25">
      <c r="H29" s="12" t="s">
        <v>53</v>
      </c>
      <c r="I29" s="1">
        <v>0.14000000000000001</v>
      </c>
      <c r="J29" s="2">
        <v>18</v>
      </c>
    </row>
    <row r="30" spans="8:10" x14ac:dyDescent="0.25">
      <c r="H30" s="12" t="s">
        <v>53</v>
      </c>
      <c r="I30" s="1">
        <v>0.22</v>
      </c>
      <c r="J30" s="2">
        <v>28</v>
      </c>
    </row>
    <row r="31" spans="8:10" x14ac:dyDescent="0.25">
      <c r="H31" s="12" t="s">
        <v>53</v>
      </c>
      <c r="I31" s="1">
        <v>0.25</v>
      </c>
      <c r="J31" s="2">
        <v>32</v>
      </c>
    </row>
    <row r="32" spans="8:10" x14ac:dyDescent="0.25">
      <c r="H32" s="12" t="s">
        <v>53</v>
      </c>
      <c r="I32" s="1">
        <v>0.32</v>
      </c>
      <c r="J32" s="2">
        <v>40</v>
      </c>
    </row>
    <row r="33" spans="8:10" x14ac:dyDescent="0.25">
      <c r="H33" s="12" t="s">
        <v>53</v>
      </c>
      <c r="I33" s="1">
        <v>0.5</v>
      </c>
      <c r="J33" s="2">
        <v>60</v>
      </c>
    </row>
    <row r="34" spans="8:10" x14ac:dyDescent="0.25">
      <c r="H34" s="12" t="s">
        <v>53</v>
      </c>
      <c r="I34" s="1">
        <v>0.75</v>
      </c>
      <c r="J34" s="2">
        <v>85</v>
      </c>
    </row>
    <row r="35" spans="8:10" x14ac:dyDescent="0.25">
      <c r="H35" s="12" t="s">
        <v>53</v>
      </c>
      <c r="I35" s="1">
        <v>0.82</v>
      </c>
      <c r="J35" s="2">
        <v>90</v>
      </c>
    </row>
    <row r="36" spans="8:10" x14ac:dyDescent="0.25">
      <c r="H36" s="12" t="s">
        <v>53</v>
      </c>
      <c r="I36" s="1">
        <v>1</v>
      </c>
      <c r="J36" s="2">
        <v>108</v>
      </c>
    </row>
    <row r="37" spans="8:10" x14ac:dyDescent="0.25">
      <c r="H37" s="12" t="s">
        <v>53</v>
      </c>
      <c r="I37" s="1">
        <v>1.3</v>
      </c>
      <c r="J37" s="2">
        <v>135</v>
      </c>
    </row>
    <row r="38" spans="8:10" x14ac:dyDescent="0.25">
      <c r="H38" s="12" t="s">
        <v>53</v>
      </c>
      <c r="I38" s="1">
        <v>1.5</v>
      </c>
      <c r="J38" s="2">
        <v>150</v>
      </c>
    </row>
    <row r="39" spans="8:10" x14ac:dyDescent="0.25">
      <c r="H39" s="12" t="s">
        <v>53</v>
      </c>
      <c r="I39" s="1">
        <v>2.1</v>
      </c>
      <c r="J39" s="2">
        <v>200</v>
      </c>
    </row>
    <row r="40" spans="8:10" x14ac:dyDescent="0.25">
      <c r="H40" s="12" t="s">
        <v>53</v>
      </c>
      <c r="I40" s="1">
        <v>2.5</v>
      </c>
      <c r="J40" s="2">
        <v>230</v>
      </c>
    </row>
    <row r="41" spans="8:10" x14ac:dyDescent="0.25">
      <c r="H41" s="12" t="s">
        <v>53</v>
      </c>
      <c r="I41" s="1">
        <v>3.3</v>
      </c>
      <c r="J41" s="2">
        <v>275</v>
      </c>
    </row>
    <row r="42" spans="8:10" x14ac:dyDescent="0.25">
      <c r="H42" s="12" t="s">
        <v>53</v>
      </c>
      <c r="I42" s="1">
        <v>4</v>
      </c>
      <c r="J42" s="2">
        <v>310</v>
      </c>
    </row>
    <row r="43" spans="8:10" x14ac:dyDescent="0.25">
      <c r="H43" s="12" t="s">
        <v>53</v>
      </c>
      <c r="I43" s="1">
        <v>5.3</v>
      </c>
      <c r="J43" s="2">
        <v>355</v>
      </c>
    </row>
    <row r="44" spans="8:10" x14ac:dyDescent="0.25">
      <c r="H44" s="12" t="s">
        <v>53</v>
      </c>
      <c r="I44" s="1">
        <v>6</v>
      </c>
      <c r="J44" s="2">
        <v>360</v>
      </c>
    </row>
    <row r="45" spans="8:10" x14ac:dyDescent="0.25">
      <c r="H45" s="12" t="s">
        <v>53</v>
      </c>
      <c r="I45" s="1">
        <v>8.4</v>
      </c>
      <c r="J45" s="2">
        <v>370</v>
      </c>
    </row>
    <row r="46" spans="8:10" x14ac:dyDescent="0.25">
      <c r="H46" s="12" t="s">
        <v>53</v>
      </c>
      <c r="I46" s="1">
        <v>10</v>
      </c>
      <c r="J46" s="2">
        <v>380</v>
      </c>
    </row>
    <row r="47" spans="8:10" x14ac:dyDescent="0.25">
      <c r="H47" s="12" t="s">
        <v>98</v>
      </c>
      <c r="I47" s="1">
        <v>0.34</v>
      </c>
      <c r="J47" s="2">
        <v>50</v>
      </c>
    </row>
    <row r="48" spans="8:10" x14ac:dyDescent="0.25">
      <c r="H48" s="12" t="s">
        <v>98</v>
      </c>
      <c r="I48" s="1">
        <v>0.38</v>
      </c>
      <c r="J48" s="2">
        <v>60</v>
      </c>
    </row>
    <row r="49" spans="8:10" x14ac:dyDescent="0.25">
      <c r="H49" s="12" t="s">
        <v>98</v>
      </c>
      <c r="I49" s="1">
        <v>0.5</v>
      </c>
      <c r="J49" s="2">
        <v>80</v>
      </c>
    </row>
    <row r="50" spans="8:10" x14ac:dyDescent="0.25">
      <c r="H50" s="12" t="s">
        <v>98</v>
      </c>
      <c r="I50" s="1">
        <v>0.6</v>
      </c>
      <c r="J50" s="2">
        <v>100</v>
      </c>
    </row>
    <row r="51" spans="8:10" x14ac:dyDescent="0.25">
      <c r="H51" s="12" t="s">
        <v>98</v>
      </c>
      <c r="I51" s="1">
        <v>0.75</v>
      </c>
      <c r="J51" s="2">
        <v>120</v>
      </c>
    </row>
    <row r="52" spans="8:10" x14ac:dyDescent="0.25">
      <c r="H52" s="12" t="s">
        <v>98</v>
      </c>
      <c r="I52" s="1">
        <v>0.93</v>
      </c>
      <c r="J52" s="2">
        <v>150</v>
      </c>
    </row>
    <row r="53" spans="8:10" x14ac:dyDescent="0.25">
      <c r="H53" s="12" t="s">
        <v>98</v>
      </c>
      <c r="I53" s="1">
        <v>1</v>
      </c>
      <c r="J53" s="2">
        <v>160</v>
      </c>
    </row>
    <row r="54" spans="8:10" x14ac:dyDescent="0.25">
      <c r="H54" s="12" t="s">
        <v>98</v>
      </c>
      <c r="I54" s="1">
        <v>1.34</v>
      </c>
      <c r="J54" s="2">
        <v>210</v>
      </c>
    </row>
    <row r="55" spans="8:10" x14ac:dyDescent="0.25">
      <c r="H55" s="12" t="s">
        <v>98</v>
      </c>
      <c r="I55" s="1">
        <v>1.4</v>
      </c>
      <c r="J55" s="2">
        <v>220</v>
      </c>
    </row>
    <row r="56" spans="8:10" x14ac:dyDescent="0.25">
      <c r="H56" s="12" t="s">
        <v>98</v>
      </c>
      <c r="I56" s="1">
        <v>1.5</v>
      </c>
      <c r="J56" s="2">
        <v>240</v>
      </c>
    </row>
    <row r="57" spans="8:10" x14ac:dyDescent="0.25">
      <c r="H57" s="12" t="s">
        <v>98</v>
      </c>
      <c r="I57" s="1">
        <v>1.82</v>
      </c>
      <c r="J57" s="2">
        <v>290</v>
      </c>
    </row>
    <row r="58" spans="8:10" x14ac:dyDescent="0.25">
      <c r="H58" s="12" t="s">
        <v>98</v>
      </c>
      <c r="I58" s="1">
        <v>1.91</v>
      </c>
      <c r="J58" s="2">
        <v>300</v>
      </c>
    </row>
    <row r="59" spans="8:10" x14ac:dyDescent="0.25">
      <c r="H59" s="12" t="s">
        <v>98</v>
      </c>
      <c r="I59" s="1">
        <v>2</v>
      </c>
      <c r="J59" s="2">
        <v>320</v>
      </c>
    </row>
    <row r="60" spans="8:10" x14ac:dyDescent="0.25">
      <c r="H60" s="12" t="s">
        <v>98</v>
      </c>
      <c r="I60" s="1">
        <v>2.5</v>
      </c>
      <c r="J60" s="2">
        <v>400</v>
      </c>
    </row>
    <row r="61" spans="8:10" x14ac:dyDescent="0.25">
      <c r="H61" s="12" t="s">
        <v>98</v>
      </c>
      <c r="I61" s="1">
        <v>2.61</v>
      </c>
      <c r="J61" s="2">
        <v>430</v>
      </c>
    </row>
    <row r="62" spans="8:10" x14ac:dyDescent="0.25">
      <c r="H62" s="12" t="s">
        <v>98</v>
      </c>
      <c r="I62" s="1">
        <v>3.18</v>
      </c>
      <c r="J62" s="2">
        <v>500</v>
      </c>
    </row>
    <row r="63" spans="8:10" x14ac:dyDescent="0.25">
      <c r="H63" s="12" t="s">
        <v>98</v>
      </c>
      <c r="I63" s="1">
        <v>4</v>
      </c>
      <c r="J63" s="2">
        <v>620</v>
      </c>
    </row>
    <row r="64" spans="8:10" x14ac:dyDescent="0.25">
      <c r="H64" s="12" t="s">
        <v>98</v>
      </c>
      <c r="I64" s="1">
        <v>4.32</v>
      </c>
      <c r="J64" s="2">
        <v>660</v>
      </c>
    </row>
    <row r="65" spans="8:10" x14ac:dyDescent="0.25">
      <c r="H65" s="12" t="s">
        <v>98</v>
      </c>
      <c r="I65" s="1">
        <v>7.42</v>
      </c>
      <c r="J65" s="2">
        <v>840</v>
      </c>
    </row>
    <row r="66" spans="8:10" x14ac:dyDescent="0.25">
      <c r="H66" s="12" t="s">
        <v>98</v>
      </c>
      <c r="I66" s="1">
        <v>10</v>
      </c>
      <c r="J66" s="2">
        <v>1300</v>
      </c>
    </row>
    <row r="67" spans="8:10" x14ac:dyDescent="0.25">
      <c r="H67" s="12" t="s">
        <v>98</v>
      </c>
      <c r="I67" s="1">
        <v>16</v>
      </c>
      <c r="J67" s="2">
        <v>1650</v>
      </c>
    </row>
    <row r="68" spans="8:10" x14ac:dyDescent="0.25">
      <c r="H68" s="12" t="s">
        <v>98</v>
      </c>
      <c r="I68" s="1">
        <v>25</v>
      </c>
      <c r="J68" s="2">
        <v>2300</v>
      </c>
    </row>
  </sheetData>
  <phoneticPr fontId="3" type="noConversion"/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Formulaire de saisie</vt:lpstr>
      <vt:lpstr>Bilan</vt:lpstr>
      <vt:lpstr>Rapport</vt:lpstr>
      <vt:lpstr>Base de donnée</vt:lpstr>
      <vt:lpstr>References</vt:lpstr>
      <vt:lpstr>Conformite</vt:lpstr>
      <vt:lpstr>Identifiant</vt:lpstr>
      <vt:lpstr>Norme</vt:lpstr>
      <vt:lpstr>Num_Identification</vt:lpstr>
      <vt:lpstr>Pince</vt:lpstr>
      <vt:lpstr>Verificateur</vt:lpstr>
    </vt:vector>
  </TitlesOfParts>
  <Company>Eiffage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CORBIN Pierrick [EIFFAGE CONCESSIONS]</dc:creator>
  <cp:lastModifiedBy>CORBIN Pierrick [EIFFAGE CONCESSIONS]</cp:lastModifiedBy>
  <cp:lastPrinted>2025-02-06T10:00:32Z</cp:lastPrinted>
  <dcterms:created xsi:type="dcterms:W3CDTF">2025-01-20T08:01:03Z</dcterms:created>
  <dcterms:modified xsi:type="dcterms:W3CDTF">2025-02-06T10:47:26Z</dcterms:modified>
</cp:coreProperties>
</file>