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30" windowWidth="28515" windowHeight="12855"/>
  </bookViews>
  <sheets>
    <sheet name="Modele" sheetId="1" r:id="rId1"/>
  </sheets>
  <functionGroups/>
  <definedNames>
    <definedName name="cible" localSheetId="0">Modele!$F$102</definedName>
    <definedName name="E" localSheetId="0">Modele!$C$103</definedName>
    <definedName name="f" localSheetId="0">Modele!$C$104</definedName>
    <definedName name="g" localSheetId="0">Modele!$C$105</definedName>
    <definedName name="m" localSheetId="0">Modele!$C$102</definedName>
    <definedName name="_xlnm.Print_Area" localSheetId="0">Modele!$A$1:$M$150</definedName>
  </definedNames>
  <calcPr calcId="125725"/>
</workbook>
</file>

<file path=xl/calcChain.xml><?xml version="1.0" encoding="utf-8"?>
<calcChain xmlns="http://schemas.openxmlformats.org/spreadsheetml/2006/main">
  <c r="C102" i="1"/>
  <c r="C106" l="1"/>
  <c r="C105" l="1"/>
  <c r="C104"/>
  <c r="I111" l="1"/>
  <c r="E9"/>
  <c r="E99"/>
  <c r="E95"/>
  <c r="E91"/>
  <c r="E87"/>
  <c r="E83"/>
  <c r="E79"/>
  <c r="E75"/>
  <c r="E71"/>
  <c r="E67"/>
  <c r="E63"/>
  <c r="E59"/>
  <c r="E55"/>
  <c r="E51"/>
  <c r="E47"/>
  <c r="E43"/>
  <c r="E39"/>
  <c r="E35"/>
  <c r="E31"/>
  <c r="E27"/>
  <c r="E23"/>
  <c r="E19"/>
  <c r="E15"/>
  <c r="E11"/>
  <c r="F110"/>
  <c r="E98"/>
  <c r="E94"/>
  <c r="E90"/>
  <c r="E86"/>
  <c r="E82"/>
  <c r="E78"/>
  <c r="E74"/>
  <c r="E70"/>
  <c r="E66"/>
  <c r="E62"/>
  <c r="E58"/>
  <c r="E54"/>
  <c r="E50"/>
  <c r="E46"/>
  <c r="E42"/>
  <c r="E38"/>
  <c r="E34"/>
  <c r="E30"/>
  <c r="E26"/>
  <c r="E22"/>
  <c r="E18"/>
  <c r="E14"/>
  <c r="E10"/>
  <c r="E100"/>
  <c r="E96"/>
  <c r="E92"/>
  <c r="E88"/>
  <c r="E84"/>
  <c r="E80"/>
  <c r="E76"/>
  <c r="E72"/>
  <c r="E68"/>
  <c r="E64"/>
  <c r="E60"/>
  <c r="E56"/>
  <c r="E52"/>
  <c r="E48"/>
  <c r="E44"/>
  <c r="E40"/>
  <c r="E36"/>
  <c r="E32"/>
  <c r="E28"/>
  <c r="E24"/>
  <c r="E20"/>
  <c r="E16"/>
  <c r="E12"/>
  <c r="E8"/>
  <c r="E97"/>
  <c r="E93"/>
  <c r="E89"/>
  <c r="E85"/>
  <c r="E81"/>
  <c r="E77"/>
  <c r="E73"/>
  <c r="E69"/>
  <c r="E65"/>
  <c r="E61"/>
  <c r="E57"/>
  <c r="E53"/>
  <c r="E49"/>
  <c r="E45"/>
  <c r="E41"/>
  <c r="E37"/>
  <c r="E33"/>
  <c r="E29"/>
  <c r="E25"/>
  <c r="E21"/>
  <c r="E17"/>
  <c r="E13"/>
  <c r="I110" l="1"/>
  <c r="V80" l="1"/>
  <c r="W80" s="1"/>
  <c r="V94"/>
  <c r="W94" s="1"/>
  <c r="V97"/>
  <c r="W97" s="1"/>
  <c r="T98"/>
  <c r="U98" s="1"/>
  <c r="G105"/>
  <c r="G104"/>
  <c r="F102"/>
  <c r="A110"/>
  <c r="V9"/>
  <c r="W9" s="1"/>
  <c r="V8"/>
  <c r="W8" s="1"/>
  <c r="T9"/>
  <c r="U9" s="1"/>
  <c r="T8"/>
  <c r="U8" s="1"/>
  <c r="G106"/>
  <c r="F69" l="1"/>
  <c r="V95"/>
  <c r="V81"/>
  <c r="W81" s="1"/>
  <c r="N33"/>
  <c r="H20"/>
  <c r="F67"/>
  <c r="Q64"/>
  <c r="Q59"/>
  <c r="H95"/>
  <c r="N36"/>
  <c r="F52"/>
  <c r="Q16"/>
  <c r="N35"/>
  <c r="N69"/>
  <c r="H84"/>
  <c r="Q53"/>
  <c r="Q87"/>
  <c r="N86"/>
  <c r="N53"/>
  <c r="N39"/>
  <c r="N64"/>
  <c r="H30"/>
  <c r="H73"/>
  <c r="H27"/>
  <c r="F64"/>
  <c r="Q21"/>
  <c r="H56"/>
  <c r="Q76"/>
  <c r="Q49"/>
  <c r="N76"/>
  <c r="N48"/>
  <c r="N93"/>
  <c r="N40"/>
  <c r="G87"/>
  <c r="H40"/>
  <c r="G22"/>
  <c r="G86"/>
  <c r="Q13"/>
  <c r="H98"/>
  <c r="N59"/>
  <c r="Q42"/>
  <c r="Q69"/>
  <c r="N41"/>
  <c r="N73"/>
  <c r="F96"/>
  <c r="G43"/>
  <c r="F77"/>
  <c r="G24"/>
  <c r="N23"/>
  <c r="H82"/>
  <c r="F15"/>
  <c r="G48"/>
  <c r="Q99"/>
  <c r="G33"/>
  <c r="Q75"/>
  <c r="Q47"/>
  <c r="Q57"/>
  <c r="N75"/>
  <c r="N32"/>
  <c r="N46"/>
  <c r="Q83"/>
  <c r="H33"/>
  <c r="F30"/>
  <c r="N38"/>
  <c r="G71"/>
  <c r="G36"/>
  <c r="H52"/>
  <c r="F26"/>
  <c r="Q23"/>
  <c r="G31"/>
  <c r="Q22"/>
  <c r="G14"/>
  <c r="Q65"/>
  <c r="N89"/>
  <c r="Q43"/>
  <c r="Q54"/>
  <c r="Q71"/>
  <c r="N87"/>
  <c r="N42"/>
  <c r="N57"/>
  <c r="N78"/>
  <c r="G94"/>
  <c r="H71"/>
  <c r="Q58"/>
  <c r="G63"/>
  <c r="H34"/>
  <c r="F93"/>
  <c r="H45"/>
  <c r="F25"/>
  <c r="Q14"/>
  <c r="G62"/>
  <c r="F68"/>
  <c r="N15"/>
  <c r="I103"/>
  <c r="I104" s="1"/>
  <c r="F20"/>
  <c r="H83"/>
  <c r="N96"/>
  <c r="Q33"/>
  <c r="Q60"/>
  <c r="F49"/>
  <c r="G70"/>
  <c r="G45"/>
  <c r="H22"/>
  <c r="G12"/>
  <c r="H62"/>
  <c r="H59"/>
  <c r="F54"/>
  <c r="Q9"/>
  <c r="N26"/>
  <c r="F16"/>
  <c r="G29"/>
  <c r="F17"/>
  <c r="F8"/>
  <c r="F98"/>
  <c r="T10"/>
  <c r="U10" s="1"/>
  <c r="Q100"/>
  <c r="H37"/>
  <c r="H79"/>
  <c r="Q20"/>
  <c r="Q27"/>
  <c r="Q11"/>
  <c r="F11"/>
  <c r="H14"/>
  <c r="G25"/>
  <c r="H86"/>
  <c r="H91"/>
  <c r="F99"/>
  <c r="H31"/>
  <c r="T99"/>
  <c r="Q97"/>
  <c r="N52"/>
  <c r="N65"/>
  <c r="Q82"/>
  <c r="N63"/>
  <c r="F88"/>
  <c r="F38"/>
  <c r="N85"/>
  <c r="G47"/>
  <c r="G91"/>
  <c r="F53"/>
  <c r="F97"/>
  <c r="H81"/>
  <c r="H100"/>
  <c r="G15"/>
  <c r="N8"/>
  <c r="O8" s="1"/>
  <c r="P8" s="1"/>
  <c r="G46"/>
  <c r="G90"/>
  <c r="F100"/>
  <c r="F34"/>
  <c r="N28"/>
  <c r="N24"/>
  <c r="Q25"/>
  <c r="H29"/>
  <c r="F13"/>
  <c r="H26"/>
  <c r="F22"/>
  <c r="H9"/>
  <c r="H78"/>
  <c r="F32"/>
  <c r="G37"/>
  <c r="F83"/>
  <c r="G92"/>
  <c r="N97"/>
  <c r="V98"/>
  <c r="Q98"/>
  <c r="Q94"/>
  <c r="N100"/>
  <c r="N99"/>
  <c r="N98"/>
  <c r="Q95"/>
  <c r="N94"/>
  <c r="O94" s="1"/>
  <c r="P94" s="1"/>
  <c r="V88"/>
  <c r="Q96"/>
  <c r="N95"/>
  <c r="V10"/>
  <c r="W10" s="1"/>
  <c r="G61"/>
  <c r="F74"/>
  <c r="G93"/>
  <c r="F42"/>
  <c r="G77"/>
  <c r="V11"/>
  <c r="H41"/>
  <c r="H61"/>
  <c r="F86"/>
  <c r="F58"/>
  <c r="G68"/>
  <c r="F43"/>
  <c r="G80"/>
  <c r="G52"/>
  <c r="N58"/>
  <c r="Q86"/>
  <c r="K22"/>
  <c r="Q31"/>
  <c r="Q41"/>
  <c r="Q51"/>
  <c r="Q56"/>
  <c r="Q73"/>
  <c r="Q80"/>
  <c r="Q39"/>
  <c r="N50"/>
  <c r="N56"/>
  <c r="Q63"/>
  <c r="N81"/>
  <c r="Q91"/>
  <c r="G66"/>
  <c r="F72"/>
  <c r="H90"/>
  <c r="Q88"/>
  <c r="J33"/>
  <c r="G59"/>
  <c r="F45"/>
  <c r="F65"/>
  <c r="H65"/>
  <c r="F39"/>
  <c r="H76"/>
  <c r="G23"/>
  <c r="F21"/>
  <c r="N25"/>
  <c r="Q18"/>
  <c r="G54"/>
  <c r="G82"/>
  <c r="F56"/>
  <c r="F92"/>
  <c r="H63"/>
  <c r="H50"/>
  <c r="N22"/>
  <c r="N13"/>
  <c r="N29"/>
  <c r="Q24"/>
  <c r="Q28"/>
  <c r="N14"/>
  <c r="H13"/>
  <c r="H10"/>
  <c r="G16"/>
  <c r="F10"/>
  <c r="F27"/>
  <c r="G28"/>
  <c r="H16"/>
  <c r="G17"/>
  <c r="H88"/>
  <c r="H70"/>
  <c r="H46"/>
  <c r="H99"/>
  <c r="H67"/>
  <c r="H42"/>
  <c r="F90"/>
  <c r="F75"/>
  <c r="F62"/>
  <c r="F46"/>
  <c r="G100"/>
  <c r="G69"/>
  <c r="G56"/>
  <c r="K27"/>
  <c r="K93"/>
  <c r="Q37"/>
  <c r="Q66"/>
  <c r="N77"/>
  <c r="N91"/>
  <c r="Q30"/>
  <c r="N37"/>
  <c r="Q45"/>
  <c r="Q50"/>
  <c r="Q55"/>
  <c r="N67"/>
  <c r="Q72"/>
  <c r="Q78"/>
  <c r="Q92"/>
  <c r="J90"/>
  <c r="Q35"/>
  <c r="N44"/>
  <c r="N49"/>
  <c r="N54"/>
  <c r="Q62"/>
  <c r="N70"/>
  <c r="N79"/>
  <c r="Q85"/>
  <c r="J20"/>
  <c r="Q77"/>
  <c r="F60"/>
  <c r="G35"/>
  <c r="H58"/>
  <c r="N84"/>
  <c r="Q89"/>
  <c r="N62"/>
  <c r="G55"/>
  <c r="G75"/>
  <c r="G95"/>
  <c r="H38"/>
  <c r="F61"/>
  <c r="F81"/>
  <c r="H49"/>
  <c r="H97"/>
  <c r="F31"/>
  <c r="H68"/>
  <c r="H18"/>
  <c r="H21"/>
  <c r="F23"/>
  <c r="N21"/>
  <c r="G50"/>
  <c r="G74"/>
  <c r="F44"/>
  <c r="F84"/>
  <c r="G39"/>
  <c r="H43"/>
  <c r="N17"/>
  <c r="Q15"/>
  <c r="N12"/>
  <c r="N10"/>
  <c r="Q19"/>
  <c r="Q26"/>
  <c r="H28"/>
  <c r="G11"/>
  <c r="H12"/>
  <c r="F18"/>
  <c r="G27"/>
  <c r="G21"/>
  <c r="G19"/>
  <c r="G10"/>
  <c r="H15"/>
  <c r="H19"/>
  <c r="H94"/>
  <c r="H72"/>
  <c r="H54"/>
  <c r="F36"/>
  <c r="H77"/>
  <c r="H44"/>
  <c r="F94"/>
  <c r="F78"/>
  <c r="F66"/>
  <c r="F51"/>
  <c r="H36"/>
  <c r="G88"/>
  <c r="G72"/>
  <c r="G60"/>
  <c r="N34"/>
  <c r="G44"/>
  <c r="G53"/>
  <c r="G64"/>
  <c r="G76"/>
  <c r="G85"/>
  <c r="G96"/>
  <c r="H39"/>
  <c r="F50"/>
  <c r="F59"/>
  <c r="F70"/>
  <c r="F82"/>
  <c r="F91"/>
  <c r="G34"/>
  <c r="H51"/>
  <c r="H75"/>
  <c r="H93"/>
  <c r="F37"/>
  <c r="H48"/>
  <c r="H64"/>
  <c r="H80"/>
  <c r="H96"/>
  <c r="G18"/>
  <c r="H25"/>
  <c r="H8"/>
  <c r="G9"/>
  <c r="H11"/>
  <c r="F12"/>
  <c r="F9"/>
  <c r="F14"/>
  <c r="G20"/>
  <c r="G26"/>
  <c r="F24"/>
  <c r="F29"/>
  <c r="H23"/>
  <c r="N27"/>
  <c r="Q8"/>
  <c r="R8" s="1"/>
  <c r="S8" s="1"/>
  <c r="N20"/>
  <c r="N11"/>
  <c r="Q10"/>
  <c r="Q17"/>
  <c r="N16"/>
  <c r="N19"/>
  <c r="N18"/>
  <c r="H66"/>
  <c r="H55"/>
  <c r="F76"/>
  <c r="F48"/>
  <c r="G98"/>
  <c r="G78"/>
  <c r="G58"/>
  <c r="G42"/>
  <c r="N9"/>
  <c r="Q29"/>
  <c r="H17"/>
  <c r="G8"/>
  <c r="F19"/>
  <c r="H24"/>
  <c r="H92"/>
  <c r="H60"/>
  <c r="F35"/>
  <c r="H89"/>
  <c r="H57"/>
  <c r="G32"/>
  <c r="F89"/>
  <c r="F73"/>
  <c r="F57"/>
  <c r="F41"/>
  <c r="G99"/>
  <c r="G83"/>
  <c r="G67"/>
  <c r="G51"/>
  <c r="Q90"/>
  <c r="N30"/>
  <c r="N61"/>
  <c r="Q81"/>
  <c r="H74"/>
  <c r="H87"/>
  <c r="F80"/>
  <c r="F40"/>
  <c r="N83"/>
  <c r="Q34"/>
  <c r="J53"/>
  <c r="Q84"/>
  <c r="N80"/>
  <c r="N72"/>
  <c r="N68"/>
  <c r="Q61"/>
  <c r="N55"/>
  <c r="N51"/>
  <c r="N47"/>
  <c r="N43"/>
  <c r="Q38"/>
  <c r="N31"/>
  <c r="J41"/>
  <c r="N88"/>
  <c r="O88" s="1"/>
  <c r="P88" s="1"/>
  <c r="Q79"/>
  <c r="N74"/>
  <c r="Q70"/>
  <c r="N66"/>
  <c r="Q52"/>
  <c r="Q48"/>
  <c r="Q44"/>
  <c r="Q40"/>
  <c r="Q32"/>
  <c r="I59"/>
  <c r="N90"/>
  <c r="N82"/>
  <c r="Q74"/>
  <c r="N60"/>
  <c r="Q36"/>
  <c r="I10"/>
  <c r="J58"/>
  <c r="I51"/>
  <c r="I18"/>
  <c r="J11"/>
  <c r="I93"/>
  <c r="J73"/>
  <c r="J54"/>
  <c r="J19"/>
  <c r="J14"/>
  <c r="I36"/>
  <c r="J47"/>
  <c r="I100"/>
  <c r="I78"/>
  <c r="I49"/>
  <c r="I20"/>
  <c r="I15"/>
  <c r="J32"/>
  <c r="I52"/>
  <c r="J80"/>
  <c r="J50"/>
  <c r="I68"/>
  <c r="L28"/>
  <c r="L60"/>
  <c r="L92"/>
  <c r="L13"/>
  <c r="L45"/>
  <c r="L77"/>
  <c r="J96"/>
  <c r="J18"/>
  <c r="J52"/>
  <c r="I60"/>
  <c r="J42"/>
  <c r="I58"/>
  <c r="I8"/>
  <c r="J89"/>
  <c r="I45"/>
  <c r="Q67"/>
  <c r="J59"/>
  <c r="Q46"/>
  <c r="Q68"/>
  <c r="Q93"/>
  <c r="J24"/>
  <c r="N45"/>
  <c r="N71"/>
  <c r="H47"/>
  <c r="N92"/>
  <c r="O92" s="1"/>
  <c r="P92" s="1"/>
  <c r="G79"/>
  <c r="F85"/>
  <c r="G13"/>
  <c r="Q12"/>
  <c r="F28"/>
  <c r="F33"/>
  <c r="H35"/>
  <c r="G84"/>
  <c r="G40"/>
  <c r="V92"/>
  <c r="V76"/>
  <c r="T59"/>
  <c r="V65"/>
  <c r="V86"/>
  <c r="V54"/>
  <c r="G103"/>
  <c r="F111" s="1"/>
  <c r="V70"/>
  <c r="H85"/>
  <c r="H69"/>
  <c r="H53"/>
  <c r="G38"/>
  <c r="G30"/>
  <c r="F95"/>
  <c r="F87"/>
  <c r="F79"/>
  <c r="F71"/>
  <c r="F63"/>
  <c r="F55"/>
  <c r="F47"/>
  <c r="H32"/>
  <c r="G97"/>
  <c r="G89"/>
  <c r="G81"/>
  <c r="G73"/>
  <c r="G65"/>
  <c r="G57"/>
  <c r="G49"/>
  <c r="G41"/>
  <c r="O95" l="1"/>
  <c r="P95" s="1"/>
  <c r="W86"/>
  <c r="V87"/>
  <c r="W87" s="1"/>
  <c r="O9"/>
  <c r="P9" s="1"/>
  <c r="O93"/>
  <c r="P93" s="1"/>
  <c r="O96"/>
  <c r="P96" s="1"/>
  <c r="W95"/>
  <c r="V96"/>
  <c r="W96" s="1"/>
  <c r="W92"/>
  <c r="V93"/>
  <c r="W93" s="1"/>
  <c r="O97"/>
  <c r="P97" s="1"/>
  <c r="V91"/>
  <c r="W91" s="1"/>
  <c r="W88"/>
  <c r="V89"/>
  <c r="W98"/>
  <c r="V99"/>
  <c r="W76"/>
  <c r="V77"/>
  <c r="V79"/>
  <c r="W79" s="1"/>
  <c r="V82"/>
  <c r="W82" s="1"/>
  <c r="O89"/>
  <c r="P89" s="1"/>
  <c r="T11"/>
  <c r="T12" s="1"/>
  <c r="U99"/>
  <c r="T100"/>
  <c r="AA97"/>
  <c r="AA99"/>
  <c r="AA95"/>
  <c r="AA98"/>
  <c r="AA94"/>
  <c r="AA96"/>
  <c r="AA100"/>
  <c r="R9"/>
  <c r="S9" s="1"/>
  <c r="T19"/>
  <c r="W54"/>
  <c r="V55"/>
  <c r="W11"/>
  <c r="V12"/>
  <c r="L21"/>
  <c r="L78"/>
  <c r="J77"/>
  <c r="L75"/>
  <c r="L49"/>
  <c r="L11"/>
  <c r="L62"/>
  <c r="J78"/>
  <c r="I96"/>
  <c r="I57"/>
  <c r="I69"/>
  <c r="I21"/>
  <c r="I9"/>
  <c r="I74"/>
  <c r="I81"/>
  <c r="I64"/>
  <c r="J17"/>
  <c r="J23"/>
  <c r="J12"/>
  <c r="I86"/>
  <c r="I98"/>
  <c r="J69"/>
  <c r="I92"/>
  <c r="I42"/>
  <c r="J82"/>
  <c r="I72"/>
  <c r="I23"/>
  <c r="J46"/>
  <c r="I76"/>
  <c r="I43"/>
  <c r="J43"/>
  <c r="I28"/>
  <c r="J22"/>
  <c r="I40"/>
  <c r="J86"/>
  <c r="J83"/>
  <c r="J93"/>
  <c r="I26"/>
  <c r="J26"/>
  <c r="J72"/>
  <c r="J84"/>
  <c r="I83"/>
  <c r="J87"/>
  <c r="J37"/>
  <c r="I89"/>
  <c r="J31"/>
  <c r="L76"/>
  <c r="K29"/>
  <c r="K12"/>
  <c r="K10"/>
  <c r="L32"/>
  <c r="L70"/>
  <c r="I47"/>
  <c r="I99"/>
  <c r="J76"/>
  <c r="J44"/>
  <c r="J63"/>
  <c r="J97"/>
  <c r="K44"/>
  <c r="L17"/>
  <c r="L15"/>
  <c r="J57"/>
  <c r="I71"/>
  <c r="I77"/>
  <c r="I12"/>
  <c r="I91"/>
  <c r="I54"/>
  <c r="I94"/>
  <c r="J64"/>
  <c r="I30"/>
  <c r="K59"/>
  <c r="L26"/>
  <c r="L64"/>
  <c r="K33"/>
  <c r="I73"/>
  <c r="I32"/>
  <c r="I80"/>
  <c r="I34"/>
  <c r="I22"/>
  <c r="J62"/>
  <c r="I82"/>
  <c r="I25"/>
  <c r="J36"/>
  <c r="I11"/>
  <c r="J56"/>
  <c r="J71"/>
  <c r="I79"/>
  <c r="J34"/>
  <c r="I85"/>
  <c r="I90"/>
  <c r="I27"/>
  <c r="I31"/>
  <c r="J81"/>
  <c r="I97"/>
  <c r="I33"/>
  <c r="I38"/>
  <c r="J10"/>
  <c r="J30"/>
  <c r="J27"/>
  <c r="I16"/>
  <c r="J25"/>
  <c r="I53"/>
  <c r="I29"/>
  <c r="I35"/>
  <c r="J21"/>
  <c r="J98"/>
  <c r="J49"/>
  <c r="I14"/>
  <c r="J65"/>
  <c r="J15"/>
  <c r="J100"/>
  <c r="I50"/>
  <c r="J51"/>
  <c r="I19"/>
  <c r="J88"/>
  <c r="J8"/>
  <c r="J45"/>
  <c r="I75"/>
  <c r="I39"/>
  <c r="J99"/>
  <c r="J48"/>
  <c r="I46"/>
  <c r="J9"/>
  <c r="I95"/>
  <c r="I56"/>
  <c r="J67"/>
  <c r="I67"/>
  <c r="J38"/>
  <c r="I44"/>
  <c r="J55"/>
  <c r="I55"/>
  <c r="J74"/>
  <c r="J61"/>
  <c r="I61"/>
  <c r="J28"/>
  <c r="J94"/>
  <c r="J79"/>
  <c r="J29"/>
  <c r="I41"/>
  <c r="J35"/>
  <c r="J68"/>
  <c r="I24"/>
  <c r="J75"/>
  <c r="I87"/>
  <c r="I17"/>
  <c r="I63"/>
  <c r="J66"/>
  <c r="J95"/>
  <c r="I84"/>
  <c r="J39"/>
  <c r="I48"/>
  <c r="I13"/>
  <c r="J60"/>
  <c r="I70"/>
  <c r="J70"/>
  <c r="I88"/>
  <c r="J40"/>
  <c r="I66"/>
  <c r="I62"/>
  <c r="I37"/>
  <c r="I65"/>
  <c r="L36"/>
  <c r="L61"/>
  <c r="K61"/>
  <c r="L43"/>
  <c r="K79"/>
  <c r="K30"/>
  <c r="K91"/>
  <c r="K76"/>
  <c r="L58"/>
  <c r="K42"/>
  <c r="K63"/>
  <c r="K14"/>
  <c r="L96"/>
  <c r="L81"/>
  <c r="K65"/>
  <c r="L47"/>
  <c r="K71"/>
  <c r="J92"/>
  <c r="J91"/>
  <c r="J13"/>
  <c r="J85"/>
  <c r="J16"/>
  <c r="AA14"/>
  <c r="AA23"/>
  <c r="AA29"/>
  <c r="AA21"/>
  <c r="AA27"/>
  <c r="AA26"/>
  <c r="AA49"/>
  <c r="AA92"/>
  <c r="AA70"/>
  <c r="AA85"/>
  <c r="AA47"/>
  <c r="AA69"/>
  <c r="AA84"/>
  <c r="AA28"/>
  <c r="AA12"/>
  <c r="AA32"/>
  <c r="AA57"/>
  <c r="AA93"/>
  <c r="AA80"/>
  <c r="AA48"/>
  <c r="AA20"/>
  <c r="AA15"/>
  <c r="AA17"/>
  <c r="AA87"/>
  <c r="AA81"/>
  <c r="AA67"/>
  <c r="AA33"/>
  <c r="AA16"/>
  <c r="AA9"/>
  <c r="AA34"/>
  <c r="AA25"/>
  <c r="AA8"/>
  <c r="AB8" s="1"/>
  <c r="AC8" s="1"/>
  <c r="AA10"/>
  <c r="AA22"/>
  <c r="AA55"/>
  <c r="AA54"/>
  <c r="AA89"/>
  <c r="AA65"/>
  <c r="AA43"/>
  <c r="AA56"/>
  <c r="AA62"/>
  <c r="AA50"/>
  <c r="AA73"/>
  <c r="AA88"/>
  <c r="AA72"/>
  <c r="AA31"/>
  <c r="AA53"/>
  <c r="AA45"/>
  <c r="AA77"/>
  <c r="AA71"/>
  <c r="AA59"/>
  <c r="AA86"/>
  <c r="AA13"/>
  <c r="AA11"/>
  <c r="AA18"/>
  <c r="AA79"/>
  <c r="AA91"/>
  <c r="AA75"/>
  <c r="AA63"/>
  <c r="AA39"/>
  <c r="AA30"/>
  <c r="AA66"/>
  <c r="AA82"/>
  <c r="AA58"/>
  <c r="AA19"/>
  <c r="AA38"/>
  <c r="AA44"/>
  <c r="AA76"/>
  <c r="AA61"/>
  <c r="AA83"/>
  <c r="AA51"/>
  <c r="AA46"/>
  <c r="AA24"/>
  <c r="AA41"/>
  <c r="AA35"/>
  <c r="AA60"/>
  <c r="AA52"/>
  <c r="AA74"/>
  <c r="AA90"/>
  <c r="AA36"/>
  <c r="AA42"/>
  <c r="AA40"/>
  <c r="AA64"/>
  <c r="AA37"/>
  <c r="AA78"/>
  <c r="AA68"/>
  <c r="L20"/>
  <c r="L53"/>
  <c r="K53"/>
  <c r="L35"/>
  <c r="L99"/>
  <c r="K55"/>
  <c r="L54"/>
  <c r="K51"/>
  <c r="K36"/>
  <c r="K100"/>
  <c r="L18"/>
  <c r="L82"/>
  <c r="K98"/>
  <c r="K39"/>
  <c r="K88"/>
  <c r="L24"/>
  <c r="L88"/>
  <c r="L9"/>
  <c r="L73"/>
  <c r="K57"/>
  <c r="L39"/>
  <c r="K47"/>
  <c r="K96"/>
  <c r="L12"/>
  <c r="L100"/>
  <c r="L37"/>
  <c r="K45"/>
  <c r="L59"/>
  <c r="K31"/>
  <c r="L30"/>
  <c r="K11"/>
  <c r="K75"/>
  <c r="K28"/>
  <c r="L42"/>
  <c r="K90"/>
  <c r="L16"/>
  <c r="L80"/>
  <c r="L33"/>
  <c r="K81"/>
  <c r="L63"/>
  <c r="K72"/>
  <c r="K70"/>
  <c r="L29"/>
  <c r="K37"/>
  <c r="K13"/>
  <c r="L91"/>
  <c r="K43"/>
  <c r="K92"/>
  <c r="L74"/>
  <c r="K26"/>
  <c r="K64"/>
  <c r="K62"/>
  <c r="L65"/>
  <c r="K17"/>
  <c r="L31"/>
  <c r="K23"/>
  <c r="L22"/>
  <c r="L44"/>
  <c r="L83"/>
  <c r="L69"/>
  <c r="L19"/>
  <c r="L68"/>
  <c r="L93"/>
  <c r="K21"/>
  <c r="K85"/>
  <c r="L67"/>
  <c r="K19"/>
  <c r="K83"/>
  <c r="K68"/>
  <c r="L50"/>
  <c r="K34"/>
  <c r="K66"/>
  <c r="L38"/>
  <c r="K86"/>
  <c r="L56"/>
  <c r="L41"/>
  <c r="K25"/>
  <c r="K89"/>
  <c r="L8"/>
  <c r="O1" s="1"/>
  <c r="L71"/>
  <c r="L46"/>
  <c r="K94"/>
  <c r="L52"/>
  <c r="L85"/>
  <c r="K77"/>
  <c r="L27"/>
  <c r="K80"/>
  <c r="K78"/>
  <c r="K60"/>
  <c r="L10"/>
  <c r="K58"/>
  <c r="K15"/>
  <c r="L14"/>
  <c r="L48"/>
  <c r="L97"/>
  <c r="K49"/>
  <c r="L95"/>
  <c r="L84"/>
  <c r="K69"/>
  <c r="L51"/>
  <c r="L89"/>
  <c r="K8"/>
  <c r="K67"/>
  <c r="K52"/>
  <c r="L34"/>
  <c r="K18"/>
  <c r="L86"/>
  <c r="L72"/>
  <c r="L57"/>
  <c r="K41"/>
  <c r="L23"/>
  <c r="L94"/>
  <c r="K56"/>
  <c r="K35"/>
  <c r="K20"/>
  <c r="L40"/>
  <c r="L25"/>
  <c r="K9"/>
  <c r="L98"/>
  <c r="K82"/>
  <c r="K40"/>
  <c r="L87"/>
  <c r="K48"/>
  <c r="K54"/>
  <c r="K99"/>
  <c r="K84"/>
  <c r="L66"/>
  <c r="K50"/>
  <c r="K87"/>
  <c r="K38"/>
  <c r="K73"/>
  <c r="L55"/>
  <c r="K95"/>
  <c r="K46"/>
  <c r="K32"/>
  <c r="L90"/>
  <c r="K74"/>
  <c r="K16"/>
  <c r="K97"/>
  <c r="L79"/>
  <c r="K24"/>
  <c r="U59"/>
  <c r="T60"/>
  <c r="W65"/>
  <c r="V66"/>
  <c r="W70"/>
  <c r="V71"/>
  <c r="O98" l="1"/>
  <c r="P98" s="1"/>
  <c r="O10"/>
  <c r="P10" s="1"/>
  <c r="W99"/>
  <c r="V100"/>
  <c r="W77"/>
  <c r="V78"/>
  <c r="W78" s="1"/>
  <c r="W89"/>
  <c r="V90"/>
  <c r="W90" s="1"/>
  <c r="V83"/>
  <c r="V84" s="1"/>
  <c r="W84" s="1"/>
  <c r="O2"/>
  <c r="V85"/>
  <c r="W85" s="1"/>
  <c r="U100"/>
  <c r="O11"/>
  <c r="O99"/>
  <c r="O90"/>
  <c r="U11"/>
  <c r="R10"/>
  <c r="R11" s="1"/>
  <c r="S11" s="1"/>
  <c r="U12"/>
  <c r="T13"/>
  <c r="AD97"/>
  <c r="AD99"/>
  <c r="AD98"/>
  <c r="AD96"/>
  <c r="AD100"/>
  <c r="AD95"/>
  <c r="AD94"/>
  <c r="X94"/>
  <c r="X96"/>
  <c r="X95"/>
  <c r="X98"/>
  <c r="X97"/>
  <c r="Y97" s="1"/>
  <c r="Z97" s="1"/>
  <c r="X99"/>
  <c r="X100"/>
  <c r="AB9"/>
  <c r="AC9" s="1"/>
  <c r="U19"/>
  <c r="T20"/>
  <c r="V20"/>
  <c r="V56"/>
  <c r="W55"/>
  <c r="W12"/>
  <c r="V13"/>
  <c r="V26"/>
  <c r="O14"/>
  <c r="V42"/>
  <c r="X86"/>
  <c r="X62"/>
  <c r="X47"/>
  <c r="X54"/>
  <c r="X64"/>
  <c r="X67"/>
  <c r="X90"/>
  <c r="X32"/>
  <c r="X92"/>
  <c r="X42"/>
  <c r="X85"/>
  <c r="X61"/>
  <c r="X50"/>
  <c r="X66"/>
  <c r="X74"/>
  <c r="X39"/>
  <c r="X70"/>
  <c r="X38"/>
  <c r="X80"/>
  <c r="X24"/>
  <c r="X20"/>
  <c r="X22"/>
  <c r="X10"/>
  <c r="X11"/>
  <c r="X14"/>
  <c r="X55"/>
  <c r="X48"/>
  <c r="X43"/>
  <c r="X49"/>
  <c r="X23"/>
  <c r="X89"/>
  <c r="X68"/>
  <c r="X83"/>
  <c r="X87"/>
  <c r="X26"/>
  <c r="X31"/>
  <c r="X17"/>
  <c r="X19"/>
  <c r="X76"/>
  <c r="X82"/>
  <c r="X78"/>
  <c r="X69"/>
  <c r="X71"/>
  <c r="X65"/>
  <c r="X81"/>
  <c r="X9"/>
  <c r="X41"/>
  <c r="X36"/>
  <c r="X46"/>
  <c r="X93"/>
  <c r="X52"/>
  <c r="X8"/>
  <c r="Y8" s="1"/>
  <c r="Z8" s="1"/>
  <c r="X75"/>
  <c r="X57"/>
  <c r="X91"/>
  <c r="X56"/>
  <c r="X53"/>
  <c r="X34"/>
  <c r="X84"/>
  <c r="X45"/>
  <c r="X40"/>
  <c r="X51"/>
  <c r="X33"/>
  <c r="X29"/>
  <c r="X13"/>
  <c r="X28"/>
  <c r="X27"/>
  <c r="X77"/>
  <c r="X79"/>
  <c r="X73"/>
  <c r="X30"/>
  <c r="X88"/>
  <c r="X44"/>
  <c r="X60"/>
  <c r="X18"/>
  <c r="X16"/>
  <c r="X15"/>
  <c r="X35"/>
  <c r="X37"/>
  <c r="X59"/>
  <c r="X21"/>
  <c r="X25"/>
  <c r="X58"/>
  <c r="X72"/>
  <c r="X63"/>
  <c r="X12"/>
  <c r="AD89"/>
  <c r="AD57"/>
  <c r="AD41"/>
  <c r="AD25"/>
  <c r="AD78"/>
  <c r="AD46"/>
  <c r="AD14"/>
  <c r="AD51"/>
  <c r="AD19"/>
  <c r="AD60"/>
  <c r="AD28"/>
  <c r="AD29"/>
  <c r="AD18"/>
  <c r="AD55"/>
  <c r="AD23"/>
  <c r="AD64"/>
  <c r="AD32"/>
  <c r="AD70"/>
  <c r="AD59"/>
  <c r="AD84"/>
  <c r="AD20"/>
  <c r="AD93"/>
  <c r="AD61"/>
  <c r="AD45"/>
  <c r="AD13"/>
  <c r="AD82"/>
  <c r="AD66"/>
  <c r="AD34"/>
  <c r="AD71"/>
  <c r="AD8"/>
  <c r="AD16"/>
  <c r="AD38"/>
  <c r="AD27"/>
  <c r="AD68"/>
  <c r="AD81"/>
  <c r="AD65"/>
  <c r="AD49"/>
  <c r="AD33"/>
  <c r="AD86"/>
  <c r="AD54"/>
  <c r="AD22"/>
  <c r="AD75"/>
  <c r="AD11"/>
  <c r="AD36"/>
  <c r="AD12"/>
  <c r="AD85"/>
  <c r="AD69"/>
  <c r="AD53"/>
  <c r="AD37"/>
  <c r="AD21"/>
  <c r="AD90"/>
  <c r="AD74"/>
  <c r="AD58"/>
  <c r="AD42"/>
  <c r="AD26"/>
  <c r="AD10"/>
  <c r="AD79"/>
  <c r="AD63"/>
  <c r="AD47"/>
  <c r="AD31"/>
  <c r="AD15"/>
  <c r="AD88"/>
  <c r="AD72"/>
  <c r="AD56"/>
  <c r="AD40"/>
  <c r="AD24"/>
  <c r="AD73"/>
  <c r="AD9"/>
  <c r="AD62"/>
  <c r="AD30"/>
  <c r="AD83"/>
  <c r="AD67"/>
  <c r="AD35"/>
  <c r="AD92"/>
  <c r="AD76"/>
  <c r="AD44"/>
  <c r="AD77"/>
  <c r="AD50"/>
  <c r="AD87"/>
  <c r="AD39"/>
  <c r="AD80"/>
  <c r="AD48"/>
  <c r="AD17"/>
  <c r="AD91"/>
  <c r="AD43"/>
  <c r="AD52"/>
  <c r="U60"/>
  <c r="T61"/>
  <c r="W66"/>
  <c r="V67"/>
  <c r="W71"/>
  <c r="V72"/>
  <c r="AE8"/>
  <c r="W83" l="1"/>
  <c r="W100"/>
  <c r="P11"/>
  <c r="O12"/>
  <c r="S10"/>
  <c r="P99"/>
  <c r="O100"/>
  <c r="P90"/>
  <c r="O91"/>
  <c r="P91" s="1"/>
  <c r="Y9"/>
  <c r="Z9" s="1"/>
  <c r="Y98"/>
  <c r="Z98" s="1"/>
  <c r="R12"/>
  <c r="R13" s="1"/>
  <c r="T14"/>
  <c r="U13"/>
  <c r="AB10"/>
  <c r="T83"/>
  <c r="W67"/>
  <c r="V68"/>
  <c r="T40"/>
  <c r="U20"/>
  <c r="T21"/>
  <c r="V21"/>
  <c r="W20"/>
  <c r="W26"/>
  <c r="V27"/>
  <c r="V14"/>
  <c r="W13"/>
  <c r="W56"/>
  <c r="V57"/>
  <c r="P14"/>
  <c r="O15"/>
  <c r="W42"/>
  <c r="V43"/>
  <c r="D8"/>
  <c r="U61"/>
  <c r="T62"/>
  <c r="W72"/>
  <c r="V73"/>
  <c r="AE9"/>
  <c r="O13" l="1"/>
  <c r="P13" s="1"/>
  <c r="P12"/>
  <c r="W68"/>
  <c r="V69"/>
  <c r="W69" s="1"/>
  <c r="W73"/>
  <c r="V74"/>
  <c r="V62"/>
  <c r="Y10"/>
  <c r="Z10" s="1"/>
  <c r="P100"/>
  <c r="D9"/>
  <c r="Y99"/>
  <c r="S12"/>
  <c r="T15"/>
  <c r="U14"/>
  <c r="AC10"/>
  <c r="AB11"/>
  <c r="U83"/>
  <c r="T84"/>
  <c r="T41"/>
  <c r="U40"/>
  <c r="T22"/>
  <c r="U21"/>
  <c r="W14"/>
  <c r="V15"/>
  <c r="W21"/>
  <c r="V22"/>
  <c r="V28"/>
  <c r="W27"/>
  <c r="W57"/>
  <c r="V58"/>
  <c r="T29"/>
  <c r="S13"/>
  <c r="R14"/>
  <c r="P15"/>
  <c r="O16"/>
  <c r="W43"/>
  <c r="V44"/>
  <c r="T63"/>
  <c r="U62"/>
  <c r="V31"/>
  <c r="AE10"/>
  <c r="Z99" l="1"/>
  <c r="Y100"/>
  <c r="W58"/>
  <c r="V59"/>
  <c r="W28"/>
  <c r="V29"/>
  <c r="V63"/>
  <c r="W62"/>
  <c r="W74"/>
  <c r="V75"/>
  <c r="W75" s="1"/>
  <c r="Y11"/>
  <c r="Y12" s="1"/>
  <c r="W22"/>
  <c r="V23"/>
  <c r="D10"/>
  <c r="T16"/>
  <c r="U15"/>
  <c r="AC11"/>
  <c r="AB12"/>
  <c r="U84"/>
  <c r="T85"/>
  <c r="T73"/>
  <c r="T42"/>
  <c r="U41"/>
  <c r="U22"/>
  <c r="T23"/>
  <c r="W15"/>
  <c r="V16"/>
  <c r="S14"/>
  <c r="R15"/>
  <c r="U29"/>
  <c r="T30"/>
  <c r="P16"/>
  <c r="O17"/>
  <c r="W44"/>
  <c r="V45"/>
  <c r="T64"/>
  <c r="U63"/>
  <c r="W31"/>
  <c r="V32"/>
  <c r="Z11" l="1"/>
  <c r="Z100"/>
  <c r="W59"/>
  <c r="V60"/>
  <c r="V30"/>
  <c r="W30" s="1"/>
  <c r="W29"/>
  <c r="W63"/>
  <c r="V64"/>
  <c r="W64" s="1"/>
  <c r="V24"/>
  <c r="W23"/>
  <c r="U16"/>
  <c r="T17"/>
  <c r="AB13"/>
  <c r="AC12"/>
  <c r="U85"/>
  <c r="T86"/>
  <c r="U73"/>
  <c r="T74"/>
  <c r="T43"/>
  <c r="U42"/>
  <c r="U23"/>
  <c r="T24"/>
  <c r="W16"/>
  <c r="V17"/>
  <c r="S15"/>
  <c r="R16"/>
  <c r="T31"/>
  <c r="U30"/>
  <c r="P17"/>
  <c r="O18"/>
  <c r="Z12"/>
  <c r="Y13"/>
  <c r="W45"/>
  <c r="V46"/>
  <c r="U64"/>
  <c r="T65"/>
  <c r="W32"/>
  <c r="V33"/>
  <c r="AE12"/>
  <c r="AE11"/>
  <c r="D11" l="1"/>
  <c r="V61"/>
  <c r="W61" s="1"/>
  <c r="W60"/>
  <c r="W24"/>
  <c r="V25"/>
  <c r="W25" s="1"/>
  <c r="U17"/>
  <c r="T18"/>
  <c r="U18" s="1"/>
  <c r="AB14"/>
  <c r="AC13"/>
  <c r="U86"/>
  <c r="T87"/>
  <c r="T75"/>
  <c r="U74"/>
  <c r="U65"/>
  <c r="T66"/>
  <c r="T44"/>
  <c r="U43"/>
  <c r="T25"/>
  <c r="U24"/>
  <c r="V18"/>
  <c r="W17"/>
  <c r="S16"/>
  <c r="R17"/>
  <c r="U31"/>
  <c r="T32"/>
  <c r="D12"/>
  <c r="P18"/>
  <c r="O19"/>
  <c r="Z13"/>
  <c r="Y14"/>
  <c r="V47"/>
  <c r="W46"/>
  <c r="V34"/>
  <c r="W33"/>
  <c r="AE13"/>
  <c r="W18" l="1"/>
  <c r="V19"/>
  <c r="W19" s="1"/>
  <c r="AB15"/>
  <c r="AC14"/>
  <c r="T88"/>
  <c r="U87"/>
  <c r="U75"/>
  <c r="T76"/>
  <c r="U66"/>
  <c r="T67"/>
  <c r="T45"/>
  <c r="U44"/>
  <c r="U25"/>
  <c r="T26"/>
  <c r="S17"/>
  <c r="R18"/>
  <c r="T33"/>
  <c r="U32"/>
  <c r="W34"/>
  <c r="V35"/>
  <c r="D13"/>
  <c r="P19"/>
  <c r="O20"/>
  <c r="Z14"/>
  <c r="Y15"/>
  <c r="V48"/>
  <c r="W47"/>
  <c r="AE14"/>
  <c r="U67" l="1"/>
  <c r="T68"/>
  <c r="AC15"/>
  <c r="AB16"/>
  <c r="U88"/>
  <c r="T89"/>
  <c r="U76"/>
  <c r="T77"/>
  <c r="T46"/>
  <c r="U45"/>
  <c r="T27"/>
  <c r="U26"/>
  <c r="S18"/>
  <c r="R19"/>
  <c r="U33"/>
  <c r="T34"/>
  <c r="W35"/>
  <c r="V36"/>
  <c r="W48"/>
  <c r="V49"/>
  <c r="D14"/>
  <c r="P20"/>
  <c r="O21"/>
  <c r="Z15"/>
  <c r="Y16"/>
  <c r="AE15"/>
  <c r="U27" l="1"/>
  <c r="T28"/>
  <c r="U28" s="1"/>
  <c r="U68"/>
  <c r="T69"/>
  <c r="U77"/>
  <c r="T78"/>
  <c r="AC16"/>
  <c r="AB17"/>
  <c r="U89"/>
  <c r="T90"/>
  <c r="T47"/>
  <c r="U46"/>
  <c r="U34"/>
  <c r="T35"/>
  <c r="S19"/>
  <c r="R20"/>
  <c r="W36"/>
  <c r="V37"/>
  <c r="W49"/>
  <c r="V50"/>
  <c r="D15"/>
  <c r="P21"/>
  <c r="O22"/>
  <c r="Z16"/>
  <c r="Y17"/>
  <c r="T49"/>
  <c r="AE16"/>
  <c r="U78" l="1"/>
  <c r="T79"/>
  <c r="U47"/>
  <c r="T48"/>
  <c r="U48" s="1"/>
  <c r="U69"/>
  <c r="T70"/>
  <c r="AB18"/>
  <c r="AC17"/>
  <c r="U90"/>
  <c r="T91"/>
  <c r="U49"/>
  <c r="T50"/>
  <c r="U35"/>
  <c r="T36"/>
  <c r="W37"/>
  <c r="V38"/>
  <c r="S20"/>
  <c r="R21"/>
  <c r="V51"/>
  <c r="W50"/>
  <c r="D16"/>
  <c r="P22"/>
  <c r="O23"/>
  <c r="Z17"/>
  <c r="Y18"/>
  <c r="AE17"/>
  <c r="U79" l="1"/>
  <c r="T80"/>
  <c r="T71"/>
  <c r="U70"/>
  <c r="W38"/>
  <c r="V39"/>
  <c r="AC18"/>
  <c r="AB19"/>
  <c r="U91"/>
  <c r="T92"/>
  <c r="U50"/>
  <c r="T51"/>
  <c r="U36"/>
  <c r="T37"/>
  <c r="S21"/>
  <c r="R22"/>
  <c r="W51"/>
  <c r="V52"/>
  <c r="D17"/>
  <c r="O24"/>
  <c r="P23"/>
  <c r="Z18"/>
  <c r="Y19"/>
  <c r="AE18"/>
  <c r="W39" l="1"/>
  <c r="V40"/>
  <c r="T81"/>
  <c r="U80"/>
  <c r="W52"/>
  <c r="V53"/>
  <c r="W53" s="1"/>
  <c r="U71"/>
  <c r="T72"/>
  <c r="U72" s="1"/>
  <c r="U37"/>
  <c r="T38"/>
  <c r="AC19"/>
  <c r="AB20"/>
  <c r="U92"/>
  <c r="T93"/>
  <c r="T52"/>
  <c r="U51"/>
  <c r="S22"/>
  <c r="R23"/>
  <c r="D18"/>
  <c r="O25"/>
  <c r="P24"/>
  <c r="Z19"/>
  <c r="Y20"/>
  <c r="AE19"/>
  <c r="U38" l="1"/>
  <c r="T39"/>
  <c r="U39" s="1"/>
  <c r="W40"/>
  <c r="V41"/>
  <c r="W41" s="1"/>
  <c r="U81"/>
  <c r="T82"/>
  <c r="U82" s="1"/>
  <c r="AC20"/>
  <c r="AB21"/>
  <c r="U93"/>
  <c r="T94"/>
  <c r="T53"/>
  <c r="U52"/>
  <c r="S23"/>
  <c r="R24"/>
  <c r="D19"/>
  <c r="O26"/>
  <c r="P25"/>
  <c r="Z20"/>
  <c r="Y21"/>
  <c r="AE20"/>
  <c r="AB22" l="1"/>
  <c r="AC21"/>
  <c r="U94"/>
  <c r="T95"/>
  <c r="U53"/>
  <c r="T54"/>
  <c r="S24"/>
  <c r="R25"/>
  <c r="D20"/>
  <c r="O27"/>
  <c r="P26"/>
  <c r="Z21"/>
  <c r="Y22"/>
  <c r="AE21"/>
  <c r="AC22" l="1"/>
  <c r="AB23"/>
  <c r="U95"/>
  <c r="T96"/>
  <c r="U54"/>
  <c r="T55"/>
  <c r="S25"/>
  <c r="R26"/>
  <c r="D21"/>
  <c r="P27"/>
  <c r="O28"/>
  <c r="Z22"/>
  <c r="Y23"/>
  <c r="AE22"/>
  <c r="AC23" l="1"/>
  <c r="AB24"/>
  <c r="U96"/>
  <c r="T97"/>
  <c r="U97" s="1"/>
  <c r="T56"/>
  <c r="U55"/>
  <c r="R27"/>
  <c r="S26"/>
  <c r="D22"/>
  <c r="O29"/>
  <c r="P28"/>
  <c r="Z23"/>
  <c r="Y24"/>
  <c r="AE23"/>
  <c r="AC24" l="1"/>
  <c r="AB25"/>
  <c r="U56"/>
  <c r="T57"/>
  <c r="R28"/>
  <c r="S27"/>
  <c r="D23"/>
  <c r="O30"/>
  <c r="P29"/>
  <c r="Z24"/>
  <c r="Y25"/>
  <c r="AE24"/>
  <c r="U57" l="1"/>
  <c r="T58"/>
  <c r="U58" s="1"/>
  <c r="AC25"/>
  <c r="AB26"/>
  <c r="R29"/>
  <c r="S28"/>
  <c r="D24"/>
  <c r="O31"/>
  <c r="P30"/>
  <c r="Z25"/>
  <c r="Y26"/>
  <c r="AE25"/>
  <c r="AB27" l="1"/>
  <c r="AC26"/>
  <c r="R30"/>
  <c r="S29"/>
  <c r="D25"/>
  <c r="P31"/>
  <c r="O32"/>
  <c r="Z26"/>
  <c r="Y27"/>
  <c r="AE26"/>
  <c r="AC27" l="1"/>
  <c r="AB28"/>
  <c r="R31"/>
  <c r="S30"/>
  <c r="D26"/>
  <c r="P32"/>
  <c r="O33"/>
  <c r="Z27"/>
  <c r="Y28"/>
  <c r="AE27"/>
  <c r="AB29" l="1"/>
  <c r="AC28"/>
  <c r="S31"/>
  <c r="R32"/>
  <c r="D27"/>
  <c r="P33"/>
  <c r="O34"/>
  <c r="Z28"/>
  <c r="Y29"/>
  <c r="AE28"/>
  <c r="AC29" l="1"/>
  <c r="AB30"/>
  <c r="S32"/>
  <c r="R33"/>
  <c r="D28"/>
  <c r="P34"/>
  <c r="O35"/>
  <c r="Z29"/>
  <c r="Y30"/>
  <c r="AE29"/>
  <c r="AC30" l="1"/>
  <c r="AB31"/>
  <c r="S33"/>
  <c r="R34"/>
  <c r="D29"/>
  <c r="O36"/>
  <c r="P35"/>
  <c r="Z30"/>
  <c r="Y31"/>
  <c r="AE30"/>
  <c r="AC31" l="1"/>
  <c r="AB32"/>
  <c r="S34"/>
  <c r="R35"/>
  <c r="D30"/>
  <c r="P36"/>
  <c r="O37"/>
  <c r="Z31"/>
  <c r="Y32"/>
  <c r="AE31"/>
  <c r="AC32" l="1"/>
  <c r="AB33"/>
  <c r="R36"/>
  <c r="S35"/>
  <c r="D31"/>
  <c r="P37"/>
  <c r="O38"/>
  <c r="Z32"/>
  <c r="Y33"/>
  <c r="AE32"/>
  <c r="AB34" l="1"/>
  <c r="AC33"/>
  <c r="R37"/>
  <c r="S36"/>
  <c r="D32"/>
  <c r="P38"/>
  <c r="O39"/>
  <c r="Z33"/>
  <c r="Y34"/>
  <c r="AE33"/>
  <c r="AC34" l="1"/>
  <c r="AB35"/>
  <c r="R38"/>
  <c r="S37"/>
  <c r="D33"/>
  <c r="P39"/>
  <c r="O40"/>
  <c r="Z34"/>
  <c r="Y35"/>
  <c r="AE34"/>
  <c r="AC35" l="1"/>
  <c r="AB36"/>
  <c r="R39"/>
  <c r="S38"/>
  <c r="D34"/>
  <c r="P40"/>
  <c r="O41"/>
  <c r="Z35"/>
  <c r="Y36"/>
  <c r="AE35"/>
  <c r="AC36" l="1"/>
  <c r="AB37"/>
  <c r="R40"/>
  <c r="S39"/>
  <c r="D35"/>
  <c r="P41"/>
  <c r="O42"/>
  <c r="Z36"/>
  <c r="Y37"/>
  <c r="AE36"/>
  <c r="AB38" l="1"/>
  <c r="AC37"/>
  <c r="R41"/>
  <c r="S40"/>
  <c r="D36"/>
  <c r="P42"/>
  <c r="O43"/>
  <c r="Z37"/>
  <c r="Y38"/>
  <c r="AE37"/>
  <c r="AB39" l="1"/>
  <c r="AC38"/>
  <c r="R42"/>
  <c r="S41"/>
  <c r="D37"/>
  <c r="P43"/>
  <c r="O44"/>
  <c r="Z38"/>
  <c r="Y39"/>
  <c r="AE38"/>
  <c r="AB40" l="1"/>
  <c r="AC39"/>
  <c r="S42"/>
  <c r="R43"/>
  <c r="D38"/>
  <c r="P44"/>
  <c r="O45"/>
  <c r="Z39"/>
  <c r="Y40"/>
  <c r="AE39"/>
  <c r="AB41" l="1"/>
  <c r="AC40"/>
  <c r="R44"/>
  <c r="S43"/>
  <c r="D39"/>
  <c r="O46"/>
  <c r="P45"/>
  <c r="Z40"/>
  <c r="Y41"/>
  <c r="AE40"/>
  <c r="AB42" l="1"/>
  <c r="AC41"/>
  <c r="S44"/>
  <c r="R45"/>
  <c r="D40"/>
  <c r="O47"/>
  <c r="P46"/>
  <c r="Z41"/>
  <c r="Y42"/>
  <c r="AE41"/>
  <c r="AB43" l="1"/>
  <c r="AC42"/>
  <c r="R46"/>
  <c r="S45"/>
  <c r="D41"/>
  <c r="P47"/>
  <c r="O48"/>
  <c r="Z42"/>
  <c r="Y43"/>
  <c r="AE42"/>
  <c r="AB44" l="1"/>
  <c r="AC43"/>
  <c r="S46"/>
  <c r="R47"/>
  <c r="D42"/>
  <c r="Z43"/>
  <c r="Y44"/>
  <c r="P48"/>
  <c r="O49"/>
  <c r="AE43"/>
  <c r="AB45" l="1"/>
  <c r="AC44"/>
  <c r="S47"/>
  <c r="R48"/>
  <c r="D43"/>
  <c r="P49"/>
  <c r="O50"/>
  <c r="Z44"/>
  <c r="Y45"/>
  <c r="AE44"/>
  <c r="AC45" l="1"/>
  <c r="AB46"/>
  <c r="R49"/>
  <c r="S48"/>
  <c r="D44"/>
  <c r="Z45"/>
  <c r="Y46"/>
  <c r="P50"/>
  <c r="O51"/>
  <c r="AE45"/>
  <c r="AC46" l="1"/>
  <c r="AB47"/>
  <c r="R50"/>
  <c r="S49"/>
  <c r="D45"/>
  <c r="P51"/>
  <c r="O52"/>
  <c r="Z46"/>
  <c r="Y47"/>
  <c r="AE46"/>
  <c r="AB48" l="1"/>
  <c r="AC47"/>
  <c r="S50"/>
  <c r="R51"/>
  <c r="D46"/>
  <c r="Z47"/>
  <c r="Y48"/>
  <c r="P52"/>
  <c r="O53"/>
  <c r="AE47"/>
  <c r="AB49" l="1"/>
  <c r="AC48"/>
  <c r="S51"/>
  <c r="R52"/>
  <c r="D47"/>
  <c r="P53"/>
  <c r="O54"/>
  <c r="Z48"/>
  <c r="Y49"/>
  <c r="AE48"/>
  <c r="AB50" l="1"/>
  <c r="AC49"/>
  <c r="R53"/>
  <c r="S52"/>
  <c r="D48"/>
  <c r="Z49"/>
  <c r="Y50"/>
  <c r="P54"/>
  <c r="O55"/>
  <c r="AE49"/>
  <c r="AC50" l="1"/>
  <c r="AB51"/>
  <c r="S53"/>
  <c r="R54"/>
  <c r="D49"/>
  <c r="P55"/>
  <c r="O56"/>
  <c r="Z50"/>
  <c r="Y51"/>
  <c r="AE50"/>
  <c r="AC51" l="1"/>
  <c r="AB52"/>
  <c r="R55"/>
  <c r="S54"/>
  <c r="D50"/>
  <c r="Z51"/>
  <c r="Y52"/>
  <c r="O57"/>
  <c r="P56"/>
  <c r="AE51"/>
  <c r="AC52" l="1"/>
  <c r="AB53"/>
  <c r="R56"/>
  <c r="S55"/>
  <c r="D51"/>
  <c r="Z52"/>
  <c r="Y53"/>
  <c r="P57"/>
  <c r="O58"/>
  <c r="AE52"/>
  <c r="AC53" l="1"/>
  <c r="AB54"/>
  <c r="S56"/>
  <c r="R57"/>
  <c r="D52"/>
  <c r="P58"/>
  <c r="O59"/>
  <c r="Z53"/>
  <c r="Y54"/>
  <c r="AE53"/>
  <c r="AC54" l="1"/>
  <c r="AB55"/>
  <c r="S57"/>
  <c r="R58"/>
  <c r="D53"/>
  <c r="Z54"/>
  <c r="Y55"/>
  <c r="P59"/>
  <c r="O60"/>
  <c r="AE54"/>
  <c r="AC55" l="1"/>
  <c r="AB56"/>
  <c r="S58"/>
  <c r="R59"/>
  <c r="D54"/>
  <c r="Z55"/>
  <c r="Y56"/>
  <c r="P60"/>
  <c r="O61"/>
  <c r="AE55"/>
  <c r="AB57" l="1"/>
  <c r="AC56"/>
  <c r="R60"/>
  <c r="S59"/>
  <c r="D55"/>
  <c r="P61"/>
  <c r="O62"/>
  <c r="Z56"/>
  <c r="Y57"/>
  <c r="AE56"/>
  <c r="AB58" l="1"/>
  <c r="AC57"/>
  <c r="R61"/>
  <c r="S60"/>
  <c r="D56"/>
  <c r="Z57"/>
  <c r="Y58"/>
  <c r="P62"/>
  <c r="O63"/>
  <c r="AE57"/>
  <c r="AB59" l="1"/>
  <c r="AC58"/>
  <c r="S61"/>
  <c r="R62"/>
  <c r="D57"/>
  <c r="O64"/>
  <c r="P63"/>
  <c r="Z58"/>
  <c r="Y59"/>
  <c r="AE58"/>
  <c r="AB60" l="1"/>
  <c r="AC59"/>
  <c r="S62"/>
  <c r="R63"/>
  <c r="D58"/>
  <c r="Z59"/>
  <c r="Y60"/>
  <c r="P64"/>
  <c r="O65"/>
  <c r="AE59"/>
  <c r="AC60" l="1"/>
  <c r="AB61"/>
  <c r="R64"/>
  <c r="S63"/>
  <c r="D59"/>
  <c r="P65"/>
  <c r="O66"/>
  <c r="Z60"/>
  <c r="Y61"/>
  <c r="AE60"/>
  <c r="AB62" l="1"/>
  <c r="AC61"/>
  <c r="S64"/>
  <c r="R65"/>
  <c r="D60"/>
  <c r="Z61"/>
  <c r="Y62"/>
  <c r="P66"/>
  <c r="O67"/>
  <c r="AE61"/>
  <c r="AC62" l="1"/>
  <c r="AB63"/>
  <c r="R66"/>
  <c r="S65"/>
  <c r="D61"/>
  <c r="P67"/>
  <c r="O68"/>
  <c r="Z62"/>
  <c r="Y63"/>
  <c r="AE62"/>
  <c r="AB64" l="1"/>
  <c r="AC63"/>
  <c r="R67"/>
  <c r="S66"/>
  <c r="D62"/>
  <c r="Z63"/>
  <c r="Y64"/>
  <c r="P68"/>
  <c r="O69"/>
  <c r="AE63"/>
  <c r="AC64" l="1"/>
  <c r="AB65"/>
  <c r="S67"/>
  <c r="R68"/>
  <c r="D63"/>
  <c r="P69"/>
  <c r="O70"/>
  <c r="Z64"/>
  <c r="Y65"/>
  <c r="AE64"/>
  <c r="AB66" l="1"/>
  <c r="AC65"/>
  <c r="S68"/>
  <c r="R69"/>
  <c r="D64"/>
  <c r="Z65"/>
  <c r="Y66"/>
  <c r="P70"/>
  <c r="O71"/>
  <c r="AE65"/>
  <c r="AC66" l="1"/>
  <c r="AB67"/>
  <c r="S69"/>
  <c r="R70"/>
  <c r="D65"/>
  <c r="P71"/>
  <c r="O72"/>
  <c r="Z66"/>
  <c r="Y67"/>
  <c r="AE66"/>
  <c r="AC67" l="1"/>
  <c r="AB68"/>
  <c r="S70"/>
  <c r="R71"/>
  <c r="D66"/>
  <c r="Z67"/>
  <c r="Y68"/>
  <c r="P72"/>
  <c r="O73"/>
  <c r="AE67"/>
  <c r="AB69" l="1"/>
  <c r="AC68"/>
  <c r="R72"/>
  <c r="S71"/>
  <c r="D67"/>
  <c r="O74"/>
  <c r="P73"/>
  <c r="Z68"/>
  <c r="Y69"/>
  <c r="AE68"/>
  <c r="AB70" l="1"/>
  <c r="AC69"/>
  <c r="S72"/>
  <c r="R73"/>
  <c r="D68"/>
  <c r="Z69"/>
  <c r="Y70"/>
  <c r="P74"/>
  <c r="O75"/>
  <c r="AE69"/>
  <c r="AC70" l="1"/>
  <c r="AB71"/>
  <c r="R74"/>
  <c r="S73"/>
  <c r="D69"/>
  <c r="P75"/>
  <c r="O76"/>
  <c r="Z70"/>
  <c r="Y71"/>
  <c r="AE70"/>
  <c r="AC71" l="1"/>
  <c r="AB72"/>
  <c r="R75"/>
  <c r="S74"/>
  <c r="D70"/>
  <c r="Z71"/>
  <c r="Y72"/>
  <c r="P76"/>
  <c r="O77"/>
  <c r="AE71"/>
  <c r="AB73" l="1"/>
  <c r="AC72"/>
  <c r="R76"/>
  <c r="S75"/>
  <c r="D71"/>
  <c r="P77"/>
  <c r="O78"/>
  <c r="Z72"/>
  <c r="Y73"/>
  <c r="AE72"/>
  <c r="AB74" l="1"/>
  <c r="AC73"/>
  <c r="R77"/>
  <c r="S76"/>
  <c r="D72"/>
  <c r="Z73"/>
  <c r="Y74"/>
  <c r="P78"/>
  <c r="O79"/>
  <c r="AE73"/>
  <c r="AB75" l="1"/>
  <c r="AC74"/>
  <c r="S77"/>
  <c r="R78"/>
  <c r="D73"/>
  <c r="P79"/>
  <c r="O80"/>
  <c r="Z74"/>
  <c r="Y75"/>
  <c r="AE74"/>
  <c r="AC75" l="1"/>
  <c r="AB76"/>
  <c r="S78"/>
  <c r="R79"/>
  <c r="D74"/>
  <c r="Z75"/>
  <c r="Y76"/>
  <c r="P80"/>
  <c r="O81"/>
  <c r="AE75"/>
  <c r="AB77" l="1"/>
  <c r="AC76"/>
  <c r="S79"/>
  <c r="R80"/>
  <c r="D75"/>
  <c r="P81"/>
  <c r="O82"/>
  <c r="Z76"/>
  <c r="Y77"/>
  <c r="AE76"/>
  <c r="AB78" l="1"/>
  <c r="AC77"/>
  <c r="S80"/>
  <c r="R81"/>
  <c r="D76"/>
  <c r="Z77"/>
  <c r="Y78"/>
  <c r="P82"/>
  <c r="O83"/>
  <c r="AE77"/>
  <c r="AC78" l="1"/>
  <c r="AB79"/>
  <c r="S81"/>
  <c r="R82"/>
  <c r="D77"/>
  <c r="P83"/>
  <c r="O84"/>
  <c r="Z78"/>
  <c r="Y79"/>
  <c r="AE78"/>
  <c r="AB80" l="1"/>
  <c r="AC79"/>
  <c r="S82"/>
  <c r="R83"/>
  <c r="D78"/>
  <c r="Z79"/>
  <c r="Y80"/>
  <c r="P84"/>
  <c r="O85"/>
  <c r="AE79"/>
  <c r="AC80" l="1"/>
  <c r="AB81"/>
  <c r="S83"/>
  <c r="R84"/>
  <c r="D79"/>
  <c r="P85"/>
  <c r="O86"/>
  <c r="Z80"/>
  <c r="Y81"/>
  <c r="AE80"/>
  <c r="P86" l="1"/>
  <c r="O87"/>
  <c r="P87" s="1"/>
  <c r="AB82"/>
  <c r="AC81"/>
  <c r="S84"/>
  <c r="R85"/>
  <c r="D80"/>
  <c r="Z81"/>
  <c r="Y82"/>
  <c r="AE81"/>
  <c r="AC82" l="1"/>
  <c r="AB83"/>
  <c r="S85"/>
  <c r="R86"/>
  <c r="D81"/>
  <c r="Z82"/>
  <c r="Y83"/>
  <c r="AE82"/>
  <c r="AC83" l="1"/>
  <c r="AB84"/>
  <c r="S86"/>
  <c r="R87"/>
  <c r="D82"/>
  <c r="Z83"/>
  <c r="Y84"/>
  <c r="AE83"/>
  <c r="AB85" l="1"/>
  <c r="AC84"/>
  <c r="S87"/>
  <c r="R88"/>
  <c r="D83"/>
  <c r="Z84"/>
  <c r="Y85"/>
  <c r="AE84"/>
  <c r="AC85" l="1"/>
  <c r="AB86"/>
  <c r="S88"/>
  <c r="R89"/>
  <c r="D84"/>
  <c r="Z85"/>
  <c r="Y86"/>
  <c r="AE85"/>
  <c r="Z86" l="1"/>
  <c r="Y87"/>
  <c r="AC86"/>
  <c r="AB87"/>
  <c r="S89"/>
  <c r="R90"/>
  <c r="D85"/>
  <c r="AE86"/>
  <c r="Z87" l="1"/>
  <c r="Y88"/>
  <c r="D86"/>
  <c r="AB88"/>
  <c r="AC87"/>
  <c r="S90"/>
  <c r="R91"/>
  <c r="AE87"/>
  <c r="Z88" l="1"/>
  <c r="Y89"/>
  <c r="D87"/>
  <c r="AC88"/>
  <c r="AB89"/>
  <c r="S91"/>
  <c r="R92"/>
  <c r="AE88"/>
  <c r="Z89" l="1"/>
  <c r="Y90"/>
  <c r="D88"/>
  <c r="AB90"/>
  <c r="AC89"/>
  <c r="S92"/>
  <c r="R93"/>
  <c r="AE89"/>
  <c r="Z90" l="1"/>
  <c r="Y91"/>
  <c r="D89"/>
  <c r="AB91"/>
  <c r="AC90"/>
  <c r="R94"/>
  <c r="S93"/>
  <c r="AE90"/>
  <c r="Z91" l="1"/>
  <c r="Y92"/>
  <c r="D90"/>
  <c r="AB92"/>
  <c r="AC91"/>
  <c r="R95"/>
  <c r="S94"/>
  <c r="AE91"/>
  <c r="Z92" l="1"/>
  <c r="Y93"/>
  <c r="D91"/>
  <c r="AB93"/>
  <c r="AC92"/>
  <c r="R96"/>
  <c r="S95"/>
  <c r="AE92"/>
  <c r="Z93" l="1"/>
  <c r="Y94"/>
  <c r="D92"/>
  <c r="AC93"/>
  <c r="AB94"/>
  <c r="R97"/>
  <c r="S96"/>
  <c r="AE93"/>
  <c r="Z94" l="1"/>
  <c r="Y95"/>
  <c r="D93"/>
  <c r="AC94"/>
  <c r="AB95"/>
  <c r="S97"/>
  <c r="R98"/>
  <c r="AE94"/>
  <c r="Z95" l="1"/>
  <c r="Y96"/>
  <c r="Z96" s="1"/>
  <c r="D94"/>
  <c r="AB96"/>
  <c r="AC95"/>
  <c r="S98"/>
  <c r="R99"/>
  <c r="AE95"/>
  <c r="D95" l="1"/>
  <c r="AC96"/>
  <c r="AB97"/>
  <c r="S99"/>
  <c r="R100"/>
  <c r="AE96"/>
  <c r="D96" l="1"/>
  <c r="AB98"/>
  <c r="AC97"/>
  <c r="S100"/>
  <c r="AE97"/>
  <c r="D97" l="1"/>
  <c r="AB99"/>
  <c r="AC98"/>
  <c r="AE98"/>
  <c r="D98" l="1"/>
  <c r="AB100"/>
  <c r="AC99"/>
  <c r="AE99"/>
  <c r="AC100" l="1"/>
  <c r="D99"/>
  <c r="AE100"/>
  <c r="D100" l="1"/>
</calcChain>
</file>

<file path=xl/sharedStrings.xml><?xml version="1.0" encoding="utf-8"?>
<sst xmlns="http://schemas.openxmlformats.org/spreadsheetml/2006/main" count="164" uniqueCount="71">
  <si>
    <t>valeur cible</t>
  </si>
  <si>
    <t>Date</t>
  </si>
  <si>
    <t>valeurs</t>
  </si>
  <si>
    <t>moy</t>
  </si>
  <si>
    <t>réél</t>
  </si>
  <si>
    <t>t</t>
  </si>
  <si>
    <t>CV %</t>
  </si>
  <si>
    <t>vraie valeur</t>
  </si>
  <si>
    <t>t=(mo-m)/h</t>
  </si>
  <si>
    <t>t50 (table)</t>
  </si>
  <si>
    <t>répétabilité n=30</t>
  </si>
  <si>
    <t>M=vraie val.</t>
  </si>
  <si>
    <t>si test &lt; t table</t>
  </si>
  <si>
    <t>SIGMA</t>
  </si>
  <si>
    <t>2 SIGMA</t>
  </si>
  <si>
    <t>Valeur &lt; C</t>
  </si>
  <si>
    <t>Valeur &gt; C</t>
  </si>
  <si>
    <t>Commentaire</t>
  </si>
  <si>
    <t>V consécu
 &lt; C</t>
  </si>
  <si>
    <t>V consécu
 &gt; C</t>
  </si>
  <si>
    <t>V
montantes</t>
  </si>
  <si>
    <t>V
descendantes</t>
  </si>
  <si>
    <t>A</t>
  </si>
  <si>
    <t>B</t>
  </si>
  <si>
    <t>C</t>
  </si>
  <si>
    <t>D</t>
  </si>
  <si>
    <t>2 valeurs
&gt; 2 sigma</t>
  </si>
  <si>
    <t>2 valeurs
&lt; 2 sigma</t>
  </si>
  <si>
    <t>valeur &lt; 2 sigma</t>
  </si>
  <si>
    <t>valeur &gt; 2 sigma</t>
  </si>
  <si>
    <t>Conclusion</t>
  </si>
  <si>
    <t>10 valeurs &lt; cible</t>
  </si>
  <si>
    <t>E</t>
  </si>
  <si>
    <t>F</t>
  </si>
  <si>
    <t>10 valeurs &gt; cible</t>
  </si>
  <si>
    <t>7 valeurs consécutives montantes</t>
  </si>
  <si>
    <t>7 valeurs consécutives descendantes</t>
  </si>
  <si>
    <t>G</t>
  </si>
  <si>
    <t>2 valeurs inférieures à 2 sigma</t>
  </si>
  <si>
    <t>2 valeurs supérieures à 2 sigma</t>
  </si>
  <si>
    <t>&gt;3 sigma ou
&lt; 3 sigma</t>
  </si>
  <si>
    <t>valeur supérieure ou inférieure à 3 sigma</t>
  </si>
  <si>
    <t>réel + sig</t>
  </si>
  <si>
    <t>réel - sig</t>
  </si>
  <si>
    <t>réel + 2 sig</t>
  </si>
  <si>
    <t>réel - 2 sig</t>
  </si>
  <si>
    <t>réel - 3 sig</t>
  </si>
  <si>
    <t>réel + 3 sig</t>
  </si>
  <si>
    <t xml:space="preserve">moyenne : </t>
  </si>
  <si>
    <t xml:space="preserve">CV % : </t>
  </si>
  <si>
    <t>&gt;40</t>
  </si>
  <si>
    <t>Commentaire auto</t>
  </si>
  <si>
    <t>Cible :</t>
  </si>
  <si>
    <t>IC 95% (30) 2EC/racine(n)</t>
  </si>
  <si>
    <t>h=sigma/racine(n)             1</t>
  </si>
  <si>
    <t>Visa</t>
  </si>
  <si>
    <t xml:space="preserve">Sigma : </t>
  </si>
  <si>
    <t xml:space="preserve">2 sigma : </t>
  </si>
  <si>
    <t xml:space="preserve">3 sigma : </t>
  </si>
  <si>
    <t xml:space="preserve">Nombre : </t>
  </si>
  <si>
    <t>Bilan</t>
  </si>
  <si>
    <t>Min Graph :</t>
  </si>
  <si>
    <t>Max Graph :</t>
  </si>
  <si>
    <t>Conclusion2</t>
  </si>
  <si>
    <t>Conclusion3</t>
  </si>
  <si>
    <t>Conclusion4</t>
  </si>
  <si>
    <t>Conclusion5</t>
  </si>
  <si>
    <t>Conclusion6</t>
  </si>
  <si>
    <t>CARTE DE CONTRÔLE</t>
  </si>
  <si>
    <t>ELEMENT</t>
  </si>
  <si>
    <t>AA</t>
  </si>
</sst>
</file>

<file path=xl/styles.xml><?xml version="1.0" encoding="utf-8"?>
<styleSheet xmlns="http://schemas.openxmlformats.org/spreadsheetml/2006/main">
  <numFmts count="2">
    <numFmt numFmtId="164" formatCode="d/m/yy"/>
    <numFmt numFmtId="165" formatCode="0.000"/>
  </numFmts>
  <fonts count="16">
    <font>
      <sz val="10"/>
      <name val="Arial"/>
    </font>
    <font>
      <b/>
      <sz val="10"/>
      <name val="Arial"/>
    </font>
    <font>
      <sz val="10"/>
      <name val="Arial"/>
      <family val="2"/>
    </font>
    <font>
      <b/>
      <sz val="18"/>
      <name val="Arial"/>
      <family val="2"/>
    </font>
    <font>
      <sz val="10"/>
      <color indexed="10"/>
      <name val="Arial"/>
      <family val="2"/>
    </font>
    <font>
      <b/>
      <sz val="10"/>
      <name val="Arial"/>
      <family val="2"/>
    </font>
    <font>
      <sz val="16"/>
      <name val="Calibri"/>
      <family val="2"/>
    </font>
    <font>
      <b/>
      <u/>
      <sz val="24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indexed="12"/>
      <name val="Arial"/>
      <family val="2"/>
    </font>
    <font>
      <i/>
      <sz val="8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8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99E67"/>
        <bgColor indexed="64"/>
      </patternFill>
    </fill>
    <fill>
      <patternFill patternType="solid">
        <fgColor rgb="FF12A19A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1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164" fontId="0" fillId="0" borderId="0" xfId="0" applyNumberFormat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5" fillId="0" borderId="0" xfId="0" applyFont="1" applyAlignment="1">
      <alignment horizontal="center" vertical="center"/>
    </xf>
    <xf numFmtId="2" fontId="2" fillId="0" borderId="0" xfId="0" applyNumberFormat="1" applyFon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165" fontId="4" fillId="2" borderId="14" xfId="0" applyNumberFormat="1" applyFont="1" applyFill="1" applyBorder="1" applyAlignment="1">
      <alignment horizontal="left" vertical="center"/>
    </xf>
    <xf numFmtId="2" fontId="4" fillId="2" borderId="14" xfId="0" applyNumberFormat="1" applyFont="1" applyFill="1" applyBorder="1" applyAlignment="1">
      <alignment horizontal="left" vertical="center"/>
    </xf>
    <xf numFmtId="0" fontId="7" fillId="0" borderId="0" xfId="0" applyFont="1" applyAlignment="1">
      <alignment vertical="center"/>
    </xf>
    <xf numFmtId="164" fontId="0" fillId="0" borderId="11" xfId="0" applyNumberFormat="1" applyBorder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4" fontId="2" fillId="12" borderId="1" xfId="1" applyNumberFormat="1" applyFont="1" applyFill="1" applyBorder="1" applyAlignment="1" applyProtection="1">
      <alignment horizontal="center" vertical="center"/>
      <protection locked="0"/>
    </xf>
    <xf numFmtId="0" fontId="2" fillId="12" borderId="1" xfId="1" applyFont="1" applyFill="1" applyBorder="1" applyAlignment="1" applyProtection="1">
      <alignment horizontal="center" vertical="center"/>
      <protection locked="0"/>
    </xf>
    <xf numFmtId="0" fontId="1" fillId="12" borderId="1" xfId="0" applyFont="1" applyFill="1" applyBorder="1" applyAlignment="1">
      <alignment horizontal="center" vertical="center"/>
    </xf>
    <xf numFmtId="0" fontId="5" fillId="12" borderId="1" xfId="0" applyFont="1" applyFill="1" applyBorder="1" applyAlignment="1">
      <alignment horizontal="center" vertical="center"/>
    </xf>
    <xf numFmtId="0" fontId="10" fillId="12" borderId="1" xfId="0" applyFont="1" applyFill="1" applyBorder="1" applyAlignment="1">
      <alignment horizontal="center" vertical="center"/>
    </xf>
    <xf numFmtId="0" fontId="10" fillId="0" borderId="0" xfId="0" applyFont="1" applyAlignment="1">
      <alignment vertical="center"/>
    </xf>
    <xf numFmtId="165" fontId="11" fillId="2" borderId="1" xfId="0" applyNumberFormat="1" applyFont="1" applyFill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10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vertical="center"/>
    </xf>
    <xf numFmtId="0" fontId="10" fillId="0" borderId="3" xfId="0" applyFont="1" applyBorder="1" applyAlignment="1">
      <alignment horizontal="right" vertical="center"/>
    </xf>
    <xf numFmtId="0" fontId="10" fillId="0" borderId="4" xfId="0" applyFont="1" applyBorder="1" applyAlignment="1">
      <alignment vertical="center"/>
    </xf>
    <xf numFmtId="165" fontId="10" fillId="0" borderId="3" xfId="0" applyNumberFormat="1" applyFont="1" applyBorder="1" applyAlignment="1">
      <alignment vertical="center"/>
    </xf>
    <xf numFmtId="0" fontId="10" fillId="0" borderId="5" xfId="0" applyFont="1" applyBorder="1" applyAlignment="1">
      <alignment vertical="center"/>
    </xf>
    <xf numFmtId="2" fontId="10" fillId="0" borderId="1" xfId="0" applyNumberFormat="1" applyFont="1" applyBorder="1" applyAlignment="1">
      <alignment horizontal="center" vertical="center"/>
    </xf>
    <xf numFmtId="0" fontId="10" fillId="0" borderId="1" xfId="0" applyFont="1" applyBorder="1" applyAlignment="1">
      <alignment vertical="center"/>
    </xf>
    <xf numFmtId="0" fontId="10" fillId="0" borderId="7" xfId="0" applyFont="1" applyBorder="1" applyAlignment="1">
      <alignment vertical="center"/>
    </xf>
    <xf numFmtId="0" fontId="10" fillId="0" borderId="8" xfId="0" applyFont="1" applyBorder="1" applyAlignment="1">
      <alignment vertical="center"/>
    </xf>
    <xf numFmtId="1" fontId="12" fillId="0" borderId="1" xfId="0" applyNumberFormat="1" applyFont="1" applyBorder="1" applyAlignment="1">
      <alignment horizontal="center" vertical="center"/>
    </xf>
    <xf numFmtId="2" fontId="12" fillId="0" borderId="1" xfId="0" applyNumberFormat="1" applyFont="1" applyBorder="1" applyAlignment="1">
      <alignment horizontal="center" vertical="center"/>
    </xf>
    <xf numFmtId="0" fontId="10" fillId="0" borderId="9" xfId="0" applyFont="1" applyBorder="1" applyAlignment="1">
      <alignment vertical="center"/>
    </xf>
    <xf numFmtId="0" fontId="10" fillId="0" borderId="12" xfId="0" applyFont="1" applyBorder="1" applyAlignment="1">
      <alignment vertical="center"/>
    </xf>
    <xf numFmtId="0" fontId="9" fillId="0" borderId="10" xfId="0" applyFont="1" applyBorder="1" applyAlignment="1">
      <alignment vertical="center"/>
    </xf>
    <xf numFmtId="0" fontId="9" fillId="0" borderId="11" xfId="0" applyFont="1" applyBorder="1" applyAlignment="1">
      <alignment vertical="center"/>
    </xf>
    <xf numFmtId="0" fontId="9" fillId="0" borderId="13" xfId="0" applyFont="1" applyBorder="1" applyAlignment="1">
      <alignment vertical="center"/>
    </xf>
    <xf numFmtId="0" fontId="5" fillId="0" borderId="11" xfId="0" applyFont="1" applyBorder="1" applyAlignment="1">
      <alignment horizontal="right" vertical="center"/>
    </xf>
    <xf numFmtId="0" fontId="8" fillId="0" borderId="11" xfId="0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right" vertical="center"/>
    </xf>
    <xf numFmtId="0" fontId="0" fillId="0" borderId="14" xfId="0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164" fontId="4" fillId="2" borderId="6" xfId="0" applyNumberFormat="1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2" fillId="12" borderId="14" xfId="1" applyFill="1" applyBorder="1" applyAlignment="1">
      <alignment horizontal="center" vertical="center"/>
    </xf>
    <xf numFmtId="0" fontId="1" fillId="11" borderId="6" xfId="0" applyFont="1" applyFill="1" applyBorder="1" applyAlignment="1">
      <alignment horizontal="center" vertical="center"/>
    </xf>
    <xf numFmtId="0" fontId="2" fillId="12" borderId="5" xfId="1" applyFill="1" applyBorder="1" applyAlignment="1">
      <alignment horizontal="center" vertical="center"/>
    </xf>
    <xf numFmtId="14" fontId="2" fillId="12" borderId="4" xfId="1" applyNumberFormat="1" applyFont="1" applyFill="1" applyBorder="1" applyAlignment="1" applyProtection="1">
      <alignment horizontal="center" vertical="center"/>
      <protection locked="0"/>
    </xf>
    <xf numFmtId="0" fontId="2" fillId="12" borderId="4" xfId="1" applyFont="1" applyFill="1" applyBorder="1" applyAlignment="1" applyProtection="1">
      <alignment horizontal="center" vertical="center"/>
      <protection locked="0"/>
    </xf>
    <xf numFmtId="0" fontId="1" fillId="12" borderId="4" xfId="0" applyFont="1" applyFill="1" applyBorder="1" applyAlignment="1">
      <alignment horizontal="center" vertical="center"/>
    </xf>
    <xf numFmtId="0" fontId="10" fillId="12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164" fontId="0" fillId="0" borderId="3" xfId="0" applyNumberFormat="1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3" xfId="0" applyFont="1" applyBorder="1" applyAlignment="1">
      <alignment vertical="center"/>
    </xf>
    <xf numFmtId="0" fontId="10" fillId="0" borderId="15" xfId="0" applyFont="1" applyBorder="1" applyAlignment="1">
      <alignment vertical="center"/>
    </xf>
    <xf numFmtId="9" fontId="10" fillId="0" borderId="14" xfId="0" applyNumberFormat="1" applyFont="1" applyBorder="1" applyAlignment="1">
      <alignment horizontal="center" vertical="center"/>
    </xf>
    <xf numFmtId="0" fontId="10" fillId="0" borderId="6" xfId="0" applyFont="1" applyBorder="1" applyAlignment="1">
      <alignment vertical="center"/>
    </xf>
    <xf numFmtId="0" fontId="10" fillId="0" borderId="14" xfId="0" applyFont="1" applyBorder="1" applyAlignment="1">
      <alignment vertical="center"/>
    </xf>
    <xf numFmtId="164" fontId="13" fillId="9" borderId="13" xfId="0" applyNumberFormat="1" applyFont="1" applyFill="1" applyBorder="1" applyAlignment="1">
      <alignment horizontal="center" vertical="center"/>
    </xf>
    <xf numFmtId="164" fontId="13" fillId="9" borderId="12" xfId="0" applyNumberFormat="1" applyFont="1" applyFill="1" applyBorder="1" applyAlignment="1">
      <alignment horizontal="center" vertical="center"/>
    </xf>
    <xf numFmtId="0" fontId="13" fillId="9" borderId="12" xfId="0" applyFont="1" applyFill="1" applyBorder="1" applyAlignment="1">
      <alignment horizontal="center" vertical="center"/>
    </xf>
    <xf numFmtId="0" fontId="15" fillId="9" borderId="12" xfId="0" applyFont="1" applyFill="1" applyBorder="1" applyAlignment="1">
      <alignment horizontal="center" vertical="center" wrapText="1"/>
    </xf>
    <xf numFmtId="0" fontId="15" fillId="9" borderId="12" xfId="0" applyNumberFormat="1" applyFont="1" applyFill="1" applyBorder="1" applyAlignment="1">
      <alignment horizontal="center" vertical="center"/>
    </xf>
    <xf numFmtId="0" fontId="14" fillId="3" borderId="12" xfId="0" applyFont="1" applyFill="1" applyBorder="1" applyAlignment="1">
      <alignment horizontal="center" vertical="center"/>
    </xf>
    <xf numFmtId="0" fontId="14" fillId="3" borderId="12" xfId="0" applyFont="1" applyFill="1" applyBorder="1" applyAlignment="1">
      <alignment horizontal="center" vertical="center" wrapText="1"/>
    </xf>
    <xf numFmtId="0" fontId="14" fillId="4" borderId="12" xfId="0" applyFont="1" applyFill="1" applyBorder="1" applyAlignment="1">
      <alignment horizontal="center" vertical="center"/>
    </xf>
    <xf numFmtId="0" fontId="14" fillId="4" borderId="12" xfId="0" applyFont="1" applyFill="1" applyBorder="1" applyAlignment="1">
      <alignment horizontal="center" vertical="center" wrapText="1"/>
    </xf>
    <xf numFmtId="0" fontId="14" fillId="5" borderId="12" xfId="0" applyFont="1" applyFill="1" applyBorder="1" applyAlignment="1">
      <alignment horizontal="center" vertical="center" wrapText="1"/>
    </xf>
    <xf numFmtId="0" fontId="14" fillId="6" borderId="12" xfId="0" applyFont="1" applyFill="1" applyBorder="1" applyAlignment="1">
      <alignment horizontal="center" vertical="center" wrapText="1"/>
    </xf>
    <xf numFmtId="0" fontId="14" fillId="7" borderId="12" xfId="0" applyFont="1" applyFill="1" applyBorder="1" applyAlignment="1">
      <alignment horizontal="center" vertical="center" wrapText="1"/>
    </xf>
    <xf numFmtId="0" fontId="14" fillId="8" borderId="12" xfId="0" applyFont="1" applyFill="1" applyBorder="1" applyAlignment="1">
      <alignment horizontal="center" vertical="center" wrapText="1"/>
    </xf>
    <xf numFmtId="0" fontId="13" fillId="12" borderId="12" xfId="0" applyFont="1" applyFill="1" applyBorder="1" applyAlignment="1">
      <alignment horizontal="center" vertical="center" wrapText="1"/>
    </xf>
    <xf numFmtId="0" fontId="13" fillId="11" borderId="10" xfId="0" applyFont="1" applyFill="1" applyBorder="1" applyAlignment="1">
      <alignment horizontal="center" vertical="center"/>
    </xf>
    <xf numFmtId="0" fontId="10" fillId="12" borderId="1" xfId="0" applyNumberFormat="1" applyFont="1" applyFill="1" applyBorder="1" applyAlignment="1">
      <alignment horizontal="center" vertical="center"/>
    </xf>
    <xf numFmtId="0" fontId="10" fillId="12" borderId="4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right" vertical="center"/>
    </xf>
    <xf numFmtId="0" fontId="8" fillId="10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10" fillId="0" borderId="10" xfId="0" applyFont="1" applyBorder="1" applyAlignment="1">
      <alignment horizontal="left" vertical="center"/>
    </xf>
    <xf numFmtId="0" fontId="10" fillId="0" borderId="13" xfId="0" applyFont="1" applyBorder="1" applyAlignment="1">
      <alignment horizontal="left" vertical="center"/>
    </xf>
    <xf numFmtId="0" fontId="7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10" fillId="0" borderId="2" xfId="0" applyFont="1" applyBorder="1" applyAlignment="1">
      <alignment horizontal="left" vertical="center"/>
    </xf>
    <xf numFmtId="0" fontId="10" fillId="0" borderId="5" xfId="0" applyFont="1" applyBorder="1" applyAlignment="1">
      <alignment horizontal="left" vertical="center"/>
    </xf>
    <xf numFmtId="165" fontId="0" fillId="0" borderId="1" xfId="0" applyNumberFormat="1" applyBorder="1" applyAlignment="1">
      <alignment horizontal="center" vertical="center"/>
    </xf>
    <xf numFmtId="0" fontId="10" fillId="0" borderId="6" xfId="0" applyFont="1" applyBorder="1" applyAlignment="1">
      <alignment horizontal="left" vertical="center"/>
    </xf>
    <xf numFmtId="0" fontId="10" fillId="0" borderId="14" xfId="0" applyFont="1" applyBorder="1" applyAlignment="1">
      <alignment horizontal="left" vertical="center"/>
    </xf>
    <xf numFmtId="0" fontId="15" fillId="9" borderId="1" xfId="0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41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00B05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0" justifyLastLine="0" shrinkToFit="0" mergeCell="0" readingOrder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12A19A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0" defaultTableStyle="TableStyleMedium9" defaultPivotStyle="PivotStyleLight16"/>
  <colors>
    <mruColors>
      <color rgb="FFED3B6E"/>
      <color rgb="FFEC244A"/>
      <color rgb="FFCC1235"/>
      <color rgb="FF12A19A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4.1640776906340826E-2"/>
          <c:y val="2.5260016089909739E-2"/>
          <c:w val="0.94097557479496252"/>
          <c:h val="0.88159802200941384"/>
        </c:manualLayout>
      </c:layout>
      <c:lineChart>
        <c:grouping val="standard"/>
        <c:ser>
          <c:idx val="2"/>
          <c:order val="0"/>
          <c:tx>
            <c:strRef>
              <c:f>Modele!$F$7</c:f>
              <c:strCache>
                <c:ptCount val="1"/>
                <c:pt idx="0">
                  <c:v>réél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Modele!$B$8:$B$101</c:f>
              <c:numCache>
                <c:formatCode>dd/mm/yyyy</c:formatCode>
                <c:ptCount val="94"/>
                <c:pt idx="0">
                  <c:v>45483</c:v>
                </c:pt>
                <c:pt idx="1">
                  <c:v>45483</c:v>
                </c:pt>
                <c:pt idx="2">
                  <c:v>45491</c:v>
                </c:pt>
                <c:pt idx="3">
                  <c:v>45491</c:v>
                </c:pt>
                <c:pt idx="4">
                  <c:v>45496</c:v>
                </c:pt>
                <c:pt idx="5">
                  <c:v>45496</c:v>
                </c:pt>
                <c:pt idx="6">
                  <c:v>45496</c:v>
                </c:pt>
                <c:pt idx="7">
                  <c:v>45498</c:v>
                </c:pt>
                <c:pt idx="8">
                  <c:v>45498</c:v>
                </c:pt>
                <c:pt idx="9">
                  <c:v>45502</c:v>
                </c:pt>
                <c:pt idx="10">
                  <c:v>45502</c:v>
                </c:pt>
                <c:pt idx="11">
                  <c:v>45509</c:v>
                </c:pt>
                <c:pt idx="12">
                  <c:v>45509</c:v>
                </c:pt>
                <c:pt idx="13">
                  <c:v>45512</c:v>
                </c:pt>
                <c:pt idx="14">
                  <c:v>45512</c:v>
                </c:pt>
                <c:pt idx="15">
                  <c:v>45513</c:v>
                </c:pt>
                <c:pt idx="16">
                  <c:v>45513</c:v>
                </c:pt>
                <c:pt idx="17">
                  <c:v>45525</c:v>
                </c:pt>
                <c:pt idx="18">
                  <c:v>45525</c:v>
                </c:pt>
                <c:pt idx="19">
                  <c:v>45525</c:v>
                </c:pt>
                <c:pt idx="20">
                  <c:v>45525</c:v>
                </c:pt>
                <c:pt idx="21">
                  <c:v>45566</c:v>
                </c:pt>
                <c:pt idx="22">
                  <c:v>45566</c:v>
                </c:pt>
                <c:pt idx="23">
                  <c:v>45569</c:v>
                </c:pt>
                <c:pt idx="24">
                  <c:v>45569</c:v>
                </c:pt>
                <c:pt idx="25">
                  <c:v>45569</c:v>
                </c:pt>
                <c:pt idx="26">
                  <c:v>45569</c:v>
                </c:pt>
                <c:pt idx="27">
                  <c:v>45573</c:v>
                </c:pt>
                <c:pt idx="28">
                  <c:v>45573</c:v>
                </c:pt>
                <c:pt idx="29">
                  <c:v>45611</c:v>
                </c:pt>
                <c:pt idx="30">
                  <c:v>45611</c:v>
                </c:pt>
                <c:pt idx="31">
                  <c:v>45617</c:v>
                </c:pt>
                <c:pt idx="32">
                  <c:v>45617</c:v>
                </c:pt>
                <c:pt idx="33">
                  <c:v>45621</c:v>
                </c:pt>
                <c:pt idx="34">
                  <c:v>45621</c:v>
                </c:pt>
                <c:pt idx="35">
                  <c:v>45623</c:v>
                </c:pt>
                <c:pt idx="36">
                  <c:v>45623</c:v>
                </c:pt>
                <c:pt idx="37">
                  <c:v>45629</c:v>
                </c:pt>
                <c:pt idx="38">
                  <c:v>45629</c:v>
                </c:pt>
                <c:pt idx="39">
                  <c:v>45636</c:v>
                </c:pt>
                <c:pt idx="40">
                  <c:v>45636</c:v>
                </c:pt>
                <c:pt idx="41">
                  <c:v>45637</c:v>
                </c:pt>
                <c:pt idx="42">
                  <c:v>45637</c:v>
                </c:pt>
                <c:pt idx="43">
                  <c:v>45643</c:v>
                </c:pt>
                <c:pt idx="44">
                  <c:v>45643</c:v>
                </c:pt>
                <c:pt idx="45">
                  <c:v>45645</c:v>
                </c:pt>
                <c:pt idx="46">
                  <c:v>45645</c:v>
                </c:pt>
                <c:pt idx="47">
                  <c:v>45659</c:v>
                </c:pt>
                <c:pt idx="48">
                  <c:v>45659</c:v>
                </c:pt>
                <c:pt idx="49">
                  <c:v>45660</c:v>
                </c:pt>
                <c:pt idx="50">
                  <c:v>45660</c:v>
                </c:pt>
                <c:pt idx="51">
                  <c:v>45665</c:v>
                </c:pt>
                <c:pt idx="52">
                  <c:v>45665</c:v>
                </c:pt>
                <c:pt idx="53">
                  <c:v>45666</c:v>
                </c:pt>
                <c:pt idx="54">
                  <c:v>45666</c:v>
                </c:pt>
                <c:pt idx="55">
                  <c:v>45672</c:v>
                </c:pt>
                <c:pt idx="56">
                  <c:v>45672</c:v>
                </c:pt>
                <c:pt idx="57">
                  <c:v>45673</c:v>
                </c:pt>
                <c:pt idx="58">
                  <c:v>45673</c:v>
                </c:pt>
                <c:pt idx="59">
                  <c:v>45684</c:v>
                </c:pt>
                <c:pt idx="60">
                  <c:v>45684</c:v>
                </c:pt>
                <c:pt idx="61">
                  <c:v>45686</c:v>
                </c:pt>
                <c:pt idx="62">
                  <c:v>45686</c:v>
                </c:pt>
                <c:pt idx="63">
                  <c:v>45687</c:v>
                </c:pt>
                <c:pt idx="64">
                  <c:v>45687</c:v>
                </c:pt>
                <c:pt idx="65">
                  <c:v>45699</c:v>
                </c:pt>
                <c:pt idx="66">
                  <c:v>45699</c:v>
                </c:pt>
                <c:pt idx="67">
                  <c:v>45701</c:v>
                </c:pt>
                <c:pt idx="68">
                  <c:v>45701</c:v>
                </c:pt>
                <c:pt idx="69">
                  <c:v>45705</c:v>
                </c:pt>
                <c:pt idx="70">
                  <c:v>45705</c:v>
                </c:pt>
                <c:pt idx="71">
                  <c:v>45712</c:v>
                </c:pt>
                <c:pt idx="72">
                  <c:v>45712</c:v>
                </c:pt>
                <c:pt idx="73">
                  <c:v>45713</c:v>
                </c:pt>
                <c:pt idx="74">
                  <c:v>45713</c:v>
                </c:pt>
                <c:pt idx="75">
                  <c:v>45714</c:v>
                </c:pt>
                <c:pt idx="76">
                  <c:v>45714</c:v>
                </c:pt>
                <c:pt idx="77">
                  <c:v>45716</c:v>
                </c:pt>
                <c:pt idx="78">
                  <c:v>45716</c:v>
                </c:pt>
                <c:pt idx="79">
                  <c:v>45719</c:v>
                </c:pt>
                <c:pt idx="80">
                  <c:v>45719</c:v>
                </c:pt>
                <c:pt idx="81">
                  <c:v>45721</c:v>
                </c:pt>
                <c:pt idx="82">
                  <c:v>45721</c:v>
                </c:pt>
                <c:pt idx="83">
                  <c:v>45727</c:v>
                </c:pt>
                <c:pt idx="84">
                  <c:v>45727</c:v>
                </c:pt>
                <c:pt idx="85">
                  <c:v>45728</c:v>
                </c:pt>
                <c:pt idx="86">
                  <c:v>45728</c:v>
                </c:pt>
                <c:pt idx="87">
                  <c:v>45729</c:v>
                </c:pt>
                <c:pt idx="88">
                  <c:v>45729</c:v>
                </c:pt>
                <c:pt idx="89">
                  <c:v>45740</c:v>
                </c:pt>
                <c:pt idx="90">
                  <c:v>45740</c:v>
                </c:pt>
                <c:pt idx="91">
                  <c:v>45749</c:v>
                </c:pt>
                <c:pt idx="92">
                  <c:v>45749</c:v>
                </c:pt>
              </c:numCache>
            </c:numRef>
          </c:cat>
          <c:val>
            <c:numRef>
              <c:f>Modele!$F$8:$F$101</c:f>
              <c:numCache>
                <c:formatCode>General</c:formatCode>
                <c:ptCount val="94"/>
                <c:pt idx="0">
                  <c:v>134.22</c:v>
                </c:pt>
                <c:pt idx="1">
                  <c:v>134.22</c:v>
                </c:pt>
                <c:pt idx="2">
                  <c:v>134.22</c:v>
                </c:pt>
                <c:pt idx="3">
                  <c:v>134.22</c:v>
                </c:pt>
                <c:pt idx="4">
                  <c:v>134.22</c:v>
                </c:pt>
                <c:pt idx="5">
                  <c:v>134.22</c:v>
                </c:pt>
                <c:pt idx="6">
                  <c:v>134.22</c:v>
                </c:pt>
                <c:pt idx="7">
                  <c:v>134.22</c:v>
                </c:pt>
                <c:pt idx="8">
                  <c:v>134.22</c:v>
                </c:pt>
                <c:pt idx="9">
                  <c:v>134.22</c:v>
                </c:pt>
                <c:pt idx="10">
                  <c:v>134.22</c:v>
                </c:pt>
                <c:pt idx="11">
                  <c:v>134.22</c:v>
                </c:pt>
                <c:pt idx="12">
                  <c:v>134.22</c:v>
                </c:pt>
                <c:pt idx="13">
                  <c:v>134.22</c:v>
                </c:pt>
                <c:pt idx="14">
                  <c:v>134.22</c:v>
                </c:pt>
                <c:pt idx="15">
                  <c:v>134.22</c:v>
                </c:pt>
                <c:pt idx="16">
                  <c:v>134.22</c:v>
                </c:pt>
                <c:pt idx="17">
                  <c:v>134.22</c:v>
                </c:pt>
                <c:pt idx="18">
                  <c:v>134.22</c:v>
                </c:pt>
                <c:pt idx="19">
                  <c:v>134.22</c:v>
                </c:pt>
                <c:pt idx="20">
                  <c:v>134.22</c:v>
                </c:pt>
                <c:pt idx="21">
                  <c:v>134.22</c:v>
                </c:pt>
                <c:pt idx="22">
                  <c:v>134.22</c:v>
                </c:pt>
                <c:pt idx="23">
                  <c:v>134.22</c:v>
                </c:pt>
                <c:pt idx="24">
                  <c:v>134.22</c:v>
                </c:pt>
                <c:pt idx="25">
                  <c:v>134.22</c:v>
                </c:pt>
                <c:pt idx="26">
                  <c:v>134.22</c:v>
                </c:pt>
                <c:pt idx="27">
                  <c:v>134.22</c:v>
                </c:pt>
                <c:pt idx="28">
                  <c:v>134.22</c:v>
                </c:pt>
                <c:pt idx="29">
                  <c:v>134.22</c:v>
                </c:pt>
                <c:pt idx="30">
                  <c:v>134.22</c:v>
                </c:pt>
                <c:pt idx="31">
                  <c:v>134.22</c:v>
                </c:pt>
                <c:pt idx="32">
                  <c:v>134.22</c:v>
                </c:pt>
                <c:pt idx="33">
                  <c:v>134.22</c:v>
                </c:pt>
                <c:pt idx="34">
                  <c:v>134.22</c:v>
                </c:pt>
                <c:pt idx="35">
                  <c:v>134.22</c:v>
                </c:pt>
                <c:pt idx="36">
                  <c:v>134.22</c:v>
                </c:pt>
                <c:pt idx="37">
                  <c:v>134.22</c:v>
                </c:pt>
                <c:pt idx="38">
                  <c:v>134.22</c:v>
                </c:pt>
                <c:pt idx="39">
                  <c:v>134.22</c:v>
                </c:pt>
                <c:pt idx="40">
                  <c:v>134.22</c:v>
                </c:pt>
                <c:pt idx="41">
                  <c:v>134.22</c:v>
                </c:pt>
                <c:pt idx="42">
                  <c:v>134.22</c:v>
                </c:pt>
                <c:pt idx="43">
                  <c:v>134.22</c:v>
                </c:pt>
                <c:pt idx="44">
                  <c:v>134.22</c:v>
                </c:pt>
                <c:pt idx="45">
                  <c:v>134.22</c:v>
                </c:pt>
                <c:pt idx="46">
                  <c:v>134.22</c:v>
                </c:pt>
                <c:pt idx="47">
                  <c:v>134.22</c:v>
                </c:pt>
                <c:pt idx="48">
                  <c:v>134.22</c:v>
                </c:pt>
                <c:pt idx="49">
                  <c:v>134.22</c:v>
                </c:pt>
                <c:pt idx="50">
                  <c:v>134.22</c:v>
                </c:pt>
                <c:pt idx="51">
                  <c:v>134.22</c:v>
                </c:pt>
                <c:pt idx="52">
                  <c:v>134.22</c:v>
                </c:pt>
                <c:pt idx="53">
                  <c:v>134.22</c:v>
                </c:pt>
                <c:pt idx="54">
                  <c:v>134.22</c:v>
                </c:pt>
                <c:pt idx="55">
                  <c:v>134.22</c:v>
                </c:pt>
                <c:pt idx="56">
                  <c:v>134.22</c:v>
                </c:pt>
                <c:pt idx="57">
                  <c:v>134.22</c:v>
                </c:pt>
                <c:pt idx="58">
                  <c:v>134.22</c:v>
                </c:pt>
                <c:pt idx="59">
                  <c:v>134.22</c:v>
                </c:pt>
                <c:pt idx="60">
                  <c:v>134.22</c:v>
                </c:pt>
                <c:pt idx="61">
                  <c:v>134.22</c:v>
                </c:pt>
                <c:pt idx="62">
                  <c:v>134.22</c:v>
                </c:pt>
                <c:pt idx="63">
                  <c:v>134.22</c:v>
                </c:pt>
                <c:pt idx="64">
                  <c:v>134.22</c:v>
                </c:pt>
                <c:pt idx="65">
                  <c:v>134.22</c:v>
                </c:pt>
                <c:pt idx="66">
                  <c:v>134.22</c:v>
                </c:pt>
                <c:pt idx="67">
                  <c:v>134.22</c:v>
                </c:pt>
                <c:pt idx="68">
                  <c:v>134.22</c:v>
                </c:pt>
                <c:pt idx="69">
                  <c:v>134.22</c:v>
                </c:pt>
                <c:pt idx="70">
                  <c:v>134.22</c:v>
                </c:pt>
                <c:pt idx="71">
                  <c:v>134.22</c:v>
                </c:pt>
                <c:pt idx="72">
                  <c:v>134.22</c:v>
                </c:pt>
                <c:pt idx="73">
                  <c:v>134.22</c:v>
                </c:pt>
                <c:pt idx="74">
                  <c:v>134.22</c:v>
                </c:pt>
                <c:pt idx="75">
                  <c:v>134.22</c:v>
                </c:pt>
                <c:pt idx="76">
                  <c:v>134.22</c:v>
                </c:pt>
                <c:pt idx="77">
                  <c:v>134.22</c:v>
                </c:pt>
                <c:pt idx="78">
                  <c:v>134.22</c:v>
                </c:pt>
                <c:pt idx="79">
                  <c:v>134.22</c:v>
                </c:pt>
                <c:pt idx="80">
                  <c:v>134.22</c:v>
                </c:pt>
                <c:pt idx="81">
                  <c:v>134.22</c:v>
                </c:pt>
                <c:pt idx="82">
                  <c:v>134.22</c:v>
                </c:pt>
                <c:pt idx="83">
                  <c:v>134.22</c:v>
                </c:pt>
                <c:pt idx="84">
                  <c:v>134.22</c:v>
                </c:pt>
                <c:pt idx="85">
                  <c:v>134.22</c:v>
                </c:pt>
                <c:pt idx="86">
                  <c:v>134.22</c:v>
                </c:pt>
                <c:pt idx="87">
                  <c:v>134.22</c:v>
                </c:pt>
                <c:pt idx="88">
                  <c:v>134.22</c:v>
                </c:pt>
                <c:pt idx="89">
                  <c:v>134.22</c:v>
                </c:pt>
                <c:pt idx="90">
                  <c:v>134.22</c:v>
                </c:pt>
                <c:pt idx="91">
                  <c:v>134.22</c:v>
                </c:pt>
                <c:pt idx="92">
                  <c:v>134.22</c:v>
                </c:pt>
              </c:numCache>
            </c:numRef>
          </c:val>
        </c:ser>
        <c:ser>
          <c:idx val="3"/>
          <c:order val="1"/>
          <c:tx>
            <c:strRef>
              <c:f>Modele!$G$7</c:f>
              <c:strCache>
                <c:ptCount val="1"/>
                <c:pt idx="0">
                  <c:v>réel + sig</c:v>
                </c:pt>
              </c:strCache>
            </c:strRef>
          </c:tx>
          <c:spPr>
            <a:ln w="25400">
              <a:solidFill>
                <a:srgbClr val="FF00FF"/>
              </a:solidFill>
              <a:prstDash val="sysDash"/>
            </a:ln>
          </c:spPr>
          <c:marker>
            <c:symbol val="none"/>
          </c:marker>
          <c:cat>
            <c:numRef>
              <c:f>Modele!$B$8:$B$101</c:f>
              <c:numCache>
                <c:formatCode>dd/mm/yyyy</c:formatCode>
                <c:ptCount val="94"/>
                <c:pt idx="0">
                  <c:v>45483</c:v>
                </c:pt>
                <c:pt idx="1">
                  <c:v>45483</c:v>
                </c:pt>
                <c:pt idx="2">
                  <c:v>45491</c:v>
                </c:pt>
                <c:pt idx="3">
                  <c:v>45491</c:v>
                </c:pt>
                <c:pt idx="4">
                  <c:v>45496</c:v>
                </c:pt>
                <c:pt idx="5">
                  <c:v>45496</c:v>
                </c:pt>
                <c:pt idx="6">
                  <c:v>45496</c:v>
                </c:pt>
                <c:pt idx="7">
                  <c:v>45498</c:v>
                </c:pt>
                <c:pt idx="8">
                  <c:v>45498</c:v>
                </c:pt>
                <c:pt idx="9">
                  <c:v>45502</c:v>
                </c:pt>
                <c:pt idx="10">
                  <c:v>45502</c:v>
                </c:pt>
                <c:pt idx="11">
                  <c:v>45509</c:v>
                </c:pt>
                <c:pt idx="12">
                  <c:v>45509</c:v>
                </c:pt>
                <c:pt idx="13">
                  <c:v>45512</c:v>
                </c:pt>
                <c:pt idx="14">
                  <c:v>45512</c:v>
                </c:pt>
                <c:pt idx="15">
                  <c:v>45513</c:v>
                </c:pt>
                <c:pt idx="16">
                  <c:v>45513</c:v>
                </c:pt>
                <c:pt idx="17">
                  <c:v>45525</c:v>
                </c:pt>
                <c:pt idx="18">
                  <c:v>45525</c:v>
                </c:pt>
                <c:pt idx="19">
                  <c:v>45525</c:v>
                </c:pt>
                <c:pt idx="20">
                  <c:v>45525</c:v>
                </c:pt>
                <c:pt idx="21">
                  <c:v>45566</c:v>
                </c:pt>
                <c:pt idx="22">
                  <c:v>45566</c:v>
                </c:pt>
                <c:pt idx="23">
                  <c:v>45569</c:v>
                </c:pt>
                <c:pt idx="24">
                  <c:v>45569</c:v>
                </c:pt>
                <c:pt idx="25">
                  <c:v>45569</c:v>
                </c:pt>
                <c:pt idx="26">
                  <c:v>45569</c:v>
                </c:pt>
                <c:pt idx="27">
                  <c:v>45573</c:v>
                </c:pt>
                <c:pt idx="28">
                  <c:v>45573</c:v>
                </c:pt>
                <c:pt idx="29">
                  <c:v>45611</c:v>
                </c:pt>
                <c:pt idx="30">
                  <c:v>45611</c:v>
                </c:pt>
                <c:pt idx="31">
                  <c:v>45617</c:v>
                </c:pt>
                <c:pt idx="32">
                  <c:v>45617</c:v>
                </c:pt>
                <c:pt idx="33">
                  <c:v>45621</c:v>
                </c:pt>
                <c:pt idx="34">
                  <c:v>45621</c:v>
                </c:pt>
                <c:pt idx="35">
                  <c:v>45623</c:v>
                </c:pt>
                <c:pt idx="36">
                  <c:v>45623</c:v>
                </c:pt>
                <c:pt idx="37">
                  <c:v>45629</c:v>
                </c:pt>
                <c:pt idx="38">
                  <c:v>45629</c:v>
                </c:pt>
                <c:pt idx="39">
                  <c:v>45636</c:v>
                </c:pt>
                <c:pt idx="40">
                  <c:v>45636</c:v>
                </c:pt>
                <c:pt idx="41">
                  <c:v>45637</c:v>
                </c:pt>
                <c:pt idx="42">
                  <c:v>45637</c:v>
                </c:pt>
                <c:pt idx="43">
                  <c:v>45643</c:v>
                </c:pt>
                <c:pt idx="44">
                  <c:v>45643</c:v>
                </c:pt>
                <c:pt idx="45">
                  <c:v>45645</c:v>
                </c:pt>
                <c:pt idx="46">
                  <c:v>45645</c:v>
                </c:pt>
                <c:pt idx="47">
                  <c:v>45659</c:v>
                </c:pt>
                <c:pt idx="48">
                  <c:v>45659</c:v>
                </c:pt>
                <c:pt idx="49">
                  <c:v>45660</c:v>
                </c:pt>
                <c:pt idx="50">
                  <c:v>45660</c:v>
                </c:pt>
                <c:pt idx="51">
                  <c:v>45665</c:v>
                </c:pt>
                <c:pt idx="52">
                  <c:v>45665</c:v>
                </c:pt>
                <c:pt idx="53">
                  <c:v>45666</c:v>
                </c:pt>
                <c:pt idx="54">
                  <c:v>45666</c:v>
                </c:pt>
                <c:pt idx="55">
                  <c:v>45672</c:v>
                </c:pt>
                <c:pt idx="56">
                  <c:v>45672</c:v>
                </c:pt>
                <c:pt idx="57">
                  <c:v>45673</c:v>
                </c:pt>
                <c:pt idx="58">
                  <c:v>45673</c:v>
                </c:pt>
                <c:pt idx="59">
                  <c:v>45684</c:v>
                </c:pt>
                <c:pt idx="60">
                  <c:v>45684</c:v>
                </c:pt>
                <c:pt idx="61">
                  <c:v>45686</c:v>
                </c:pt>
                <c:pt idx="62">
                  <c:v>45686</c:v>
                </c:pt>
                <c:pt idx="63">
                  <c:v>45687</c:v>
                </c:pt>
                <c:pt idx="64">
                  <c:v>45687</c:v>
                </c:pt>
                <c:pt idx="65">
                  <c:v>45699</c:v>
                </c:pt>
                <c:pt idx="66">
                  <c:v>45699</c:v>
                </c:pt>
                <c:pt idx="67">
                  <c:v>45701</c:v>
                </c:pt>
                <c:pt idx="68">
                  <c:v>45701</c:v>
                </c:pt>
                <c:pt idx="69">
                  <c:v>45705</c:v>
                </c:pt>
                <c:pt idx="70">
                  <c:v>45705</c:v>
                </c:pt>
                <c:pt idx="71">
                  <c:v>45712</c:v>
                </c:pt>
                <c:pt idx="72">
                  <c:v>45712</c:v>
                </c:pt>
                <c:pt idx="73">
                  <c:v>45713</c:v>
                </c:pt>
                <c:pt idx="74">
                  <c:v>45713</c:v>
                </c:pt>
                <c:pt idx="75">
                  <c:v>45714</c:v>
                </c:pt>
                <c:pt idx="76">
                  <c:v>45714</c:v>
                </c:pt>
                <c:pt idx="77">
                  <c:v>45716</c:v>
                </c:pt>
                <c:pt idx="78">
                  <c:v>45716</c:v>
                </c:pt>
                <c:pt idx="79">
                  <c:v>45719</c:v>
                </c:pt>
                <c:pt idx="80">
                  <c:v>45719</c:v>
                </c:pt>
                <c:pt idx="81">
                  <c:v>45721</c:v>
                </c:pt>
                <c:pt idx="82">
                  <c:v>45721</c:v>
                </c:pt>
                <c:pt idx="83">
                  <c:v>45727</c:v>
                </c:pt>
                <c:pt idx="84">
                  <c:v>45727</c:v>
                </c:pt>
                <c:pt idx="85">
                  <c:v>45728</c:v>
                </c:pt>
                <c:pt idx="86">
                  <c:v>45728</c:v>
                </c:pt>
                <c:pt idx="87">
                  <c:v>45729</c:v>
                </c:pt>
                <c:pt idx="88">
                  <c:v>45729</c:v>
                </c:pt>
                <c:pt idx="89">
                  <c:v>45740</c:v>
                </c:pt>
                <c:pt idx="90">
                  <c:v>45740</c:v>
                </c:pt>
                <c:pt idx="91">
                  <c:v>45749</c:v>
                </c:pt>
                <c:pt idx="92">
                  <c:v>45749</c:v>
                </c:pt>
              </c:numCache>
            </c:numRef>
          </c:cat>
          <c:val>
            <c:numRef>
              <c:f>Modele!$G$8:$G$101</c:f>
              <c:numCache>
                <c:formatCode>General</c:formatCode>
                <c:ptCount val="94"/>
                <c:pt idx="0">
                  <c:v>140.34805771059203</c:v>
                </c:pt>
                <c:pt idx="1">
                  <c:v>140.34805771059203</c:v>
                </c:pt>
                <c:pt idx="2">
                  <c:v>140.34805771059203</c:v>
                </c:pt>
                <c:pt idx="3">
                  <c:v>140.34805771059203</c:v>
                </c:pt>
                <c:pt idx="4">
                  <c:v>140.34805771059203</c:v>
                </c:pt>
                <c:pt idx="5">
                  <c:v>140.34805771059203</c:v>
                </c:pt>
                <c:pt idx="6">
                  <c:v>140.34805771059203</c:v>
                </c:pt>
                <c:pt idx="7">
                  <c:v>140.34805771059203</c:v>
                </c:pt>
                <c:pt idx="8">
                  <c:v>140.34805771059203</c:v>
                </c:pt>
                <c:pt idx="9">
                  <c:v>140.34805771059203</c:v>
                </c:pt>
                <c:pt idx="10">
                  <c:v>140.34805771059203</c:v>
                </c:pt>
                <c:pt idx="11">
                  <c:v>140.34805771059203</c:v>
                </c:pt>
                <c:pt idx="12">
                  <c:v>140.34805771059203</c:v>
                </c:pt>
                <c:pt idx="13">
                  <c:v>140.34805771059203</c:v>
                </c:pt>
                <c:pt idx="14">
                  <c:v>140.34805771059203</c:v>
                </c:pt>
                <c:pt idx="15">
                  <c:v>140.34805771059203</c:v>
                </c:pt>
                <c:pt idx="16">
                  <c:v>140.34805771059203</c:v>
                </c:pt>
                <c:pt idx="17">
                  <c:v>140.34805771059203</c:v>
                </c:pt>
                <c:pt idx="18">
                  <c:v>140.34805771059203</c:v>
                </c:pt>
                <c:pt idx="19">
                  <c:v>140.34805771059203</c:v>
                </c:pt>
                <c:pt idx="20">
                  <c:v>140.34805771059203</c:v>
                </c:pt>
                <c:pt idx="21">
                  <c:v>140.34805771059203</c:v>
                </c:pt>
                <c:pt idx="22">
                  <c:v>140.34805771059203</c:v>
                </c:pt>
                <c:pt idx="23">
                  <c:v>140.34805771059203</c:v>
                </c:pt>
                <c:pt idx="24">
                  <c:v>140.34805771059203</c:v>
                </c:pt>
                <c:pt idx="25">
                  <c:v>140.34805771059203</c:v>
                </c:pt>
                <c:pt idx="26">
                  <c:v>140.34805771059203</c:v>
                </c:pt>
                <c:pt idx="27">
                  <c:v>140.34805771059203</c:v>
                </c:pt>
                <c:pt idx="28">
                  <c:v>140.34805771059203</c:v>
                </c:pt>
                <c:pt idx="29">
                  <c:v>140.34805771059203</c:v>
                </c:pt>
                <c:pt idx="30">
                  <c:v>140.34805771059203</c:v>
                </c:pt>
                <c:pt idx="31">
                  <c:v>140.34805771059203</c:v>
                </c:pt>
                <c:pt idx="32">
                  <c:v>140.34805771059203</c:v>
                </c:pt>
                <c:pt idx="33">
                  <c:v>140.34805771059203</c:v>
                </c:pt>
                <c:pt idx="34">
                  <c:v>140.34805771059203</c:v>
                </c:pt>
                <c:pt idx="35">
                  <c:v>140.34805771059203</c:v>
                </c:pt>
                <c:pt idx="36">
                  <c:v>140.34805771059203</c:v>
                </c:pt>
                <c:pt idx="37">
                  <c:v>140.34805771059203</c:v>
                </c:pt>
                <c:pt idx="38">
                  <c:v>140.34805771059203</c:v>
                </c:pt>
                <c:pt idx="39">
                  <c:v>140.34805771059203</c:v>
                </c:pt>
                <c:pt idx="40">
                  <c:v>140.34805771059203</c:v>
                </c:pt>
                <c:pt idx="41">
                  <c:v>140.34805771059203</c:v>
                </c:pt>
                <c:pt idx="42">
                  <c:v>140.34805771059203</c:v>
                </c:pt>
                <c:pt idx="43">
                  <c:v>140.34805771059203</c:v>
                </c:pt>
                <c:pt idx="44">
                  <c:v>140.34805771059203</c:v>
                </c:pt>
                <c:pt idx="45">
                  <c:v>140.34805771059203</c:v>
                </c:pt>
                <c:pt idx="46">
                  <c:v>140.34805771059203</c:v>
                </c:pt>
                <c:pt idx="47">
                  <c:v>140.34805771059203</c:v>
                </c:pt>
                <c:pt idx="48">
                  <c:v>140.34805771059203</c:v>
                </c:pt>
                <c:pt idx="49">
                  <c:v>140.34805771059203</c:v>
                </c:pt>
                <c:pt idx="50">
                  <c:v>140.34805771059203</c:v>
                </c:pt>
                <c:pt idx="51">
                  <c:v>140.34805771059203</c:v>
                </c:pt>
                <c:pt idx="52">
                  <c:v>140.34805771059203</c:v>
                </c:pt>
                <c:pt idx="53">
                  <c:v>140.34805771059203</c:v>
                </c:pt>
                <c:pt idx="54">
                  <c:v>140.34805771059203</c:v>
                </c:pt>
                <c:pt idx="55">
                  <c:v>140.34805771059203</c:v>
                </c:pt>
                <c:pt idx="56">
                  <c:v>140.34805771059203</c:v>
                </c:pt>
                <c:pt idx="57">
                  <c:v>140.34805771059203</c:v>
                </c:pt>
                <c:pt idx="58">
                  <c:v>140.34805771059203</c:v>
                </c:pt>
                <c:pt idx="59">
                  <c:v>140.34805771059203</c:v>
                </c:pt>
                <c:pt idx="60">
                  <c:v>140.34805771059203</c:v>
                </c:pt>
                <c:pt idx="61">
                  <c:v>140.34805771059203</c:v>
                </c:pt>
                <c:pt idx="62">
                  <c:v>140.34805771059203</c:v>
                </c:pt>
                <c:pt idx="63">
                  <c:v>140.34805771059203</c:v>
                </c:pt>
                <c:pt idx="64">
                  <c:v>140.34805771059203</c:v>
                </c:pt>
                <c:pt idx="65">
                  <c:v>140.34805771059203</c:v>
                </c:pt>
                <c:pt idx="66">
                  <c:v>140.34805771059203</c:v>
                </c:pt>
                <c:pt idx="67">
                  <c:v>140.34805771059203</c:v>
                </c:pt>
                <c:pt idx="68">
                  <c:v>140.34805771059203</c:v>
                </c:pt>
                <c:pt idx="69">
                  <c:v>140.34805771059203</c:v>
                </c:pt>
                <c:pt idx="70">
                  <c:v>140.34805771059203</c:v>
                </c:pt>
                <c:pt idx="71">
                  <c:v>140.34805771059203</c:v>
                </c:pt>
                <c:pt idx="72">
                  <c:v>140.34805771059203</c:v>
                </c:pt>
                <c:pt idx="73">
                  <c:v>140.34805771059203</c:v>
                </c:pt>
                <c:pt idx="74">
                  <c:v>140.34805771059203</c:v>
                </c:pt>
                <c:pt idx="75">
                  <c:v>140.34805771059203</c:v>
                </c:pt>
                <c:pt idx="76">
                  <c:v>140.34805771059203</c:v>
                </c:pt>
                <c:pt idx="77">
                  <c:v>140.34805771059203</c:v>
                </c:pt>
                <c:pt idx="78">
                  <c:v>140.34805771059203</c:v>
                </c:pt>
                <c:pt idx="79">
                  <c:v>140.34805771059203</c:v>
                </c:pt>
                <c:pt idx="80">
                  <c:v>140.34805771059203</c:v>
                </c:pt>
                <c:pt idx="81">
                  <c:v>140.34805771059203</c:v>
                </c:pt>
                <c:pt idx="82">
                  <c:v>140.34805771059203</c:v>
                </c:pt>
                <c:pt idx="83">
                  <c:v>140.34805771059203</c:v>
                </c:pt>
                <c:pt idx="84">
                  <c:v>140.34805771059203</c:v>
                </c:pt>
                <c:pt idx="85">
                  <c:v>140.34805771059203</c:v>
                </c:pt>
                <c:pt idx="86">
                  <c:v>140.34805771059203</c:v>
                </c:pt>
                <c:pt idx="87">
                  <c:v>140.34805771059203</c:v>
                </c:pt>
                <c:pt idx="88">
                  <c:v>140.34805771059203</c:v>
                </c:pt>
                <c:pt idx="89">
                  <c:v>140.34805771059203</c:v>
                </c:pt>
                <c:pt idx="90">
                  <c:v>140.34805771059203</c:v>
                </c:pt>
                <c:pt idx="91">
                  <c:v>140.34805771059203</c:v>
                </c:pt>
                <c:pt idx="92">
                  <c:v>140.34805771059203</c:v>
                </c:pt>
              </c:numCache>
            </c:numRef>
          </c:val>
        </c:ser>
        <c:ser>
          <c:idx val="4"/>
          <c:order val="2"/>
          <c:tx>
            <c:strRef>
              <c:f>Modele!$H$7</c:f>
              <c:strCache>
                <c:ptCount val="1"/>
                <c:pt idx="0">
                  <c:v>réel - sig</c:v>
                </c:pt>
              </c:strCache>
            </c:strRef>
          </c:tx>
          <c:spPr>
            <a:ln w="25400">
              <a:solidFill>
                <a:srgbClr val="800080"/>
              </a:solidFill>
              <a:prstDash val="sysDash"/>
            </a:ln>
          </c:spPr>
          <c:marker>
            <c:symbol val="none"/>
          </c:marker>
          <c:cat>
            <c:numRef>
              <c:f>Modele!$B$8:$B$101</c:f>
              <c:numCache>
                <c:formatCode>dd/mm/yyyy</c:formatCode>
                <c:ptCount val="94"/>
                <c:pt idx="0">
                  <c:v>45483</c:v>
                </c:pt>
                <c:pt idx="1">
                  <c:v>45483</c:v>
                </c:pt>
                <c:pt idx="2">
                  <c:v>45491</c:v>
                </c:pt>
                <c:pt idx="3">
                  <c:v>45491</c:v>
                </c:pt>
                <c:pt idx="4">
                  <c:v>45496</c:v>
                </c:pt>
                <c:pt idx="5">
                  <c:v>45496</c:v>
                </c:pt>
                <c:pt idx="6">
                  <c:v>45496</c:v>
                </c:pt>
                <c:pt idx="7">
                  <c:v>45498</c:v>
                </c:pt>
                <c:pt idx="8">
                  <c:v>45498</c:v>
                </c:pt>
                <c:pt idx="9">
                  <c:v>45502</c:v>
                </c:pt>
                <c:pt idx="10">
                  <c:v>45502</c:v>
                </c:pt>
                <c:pt idx="11">
                  <c:v>45509</c:v>
                </c:pt>
                <c:pt idx="12">
                  <c:v>45509</c:v>
                </c:pt>
                <c:pt idx="13">
                  <c:v>45512</c:v>
                </c:pt>
                <c:pt idx="14">
                  <c:v>45512</c:v>
                </c:pt>
                <c:pt idx="15">
                  <c:v>45513</c:v>
                </c:pt>
                <c:pt idx="16">
                  <c:v>45513</c:v>
                </c:pt>
                <c:pt idx="17">
                  <c:v>45525</c:v>
                </c:pt>
                <c:pt idx="18">
                  <c:v>45525</c:v>
                </c:pt>
                <c:pt idx="19">
                  <c:v>45525</c:v>
                </c:pt>
                <c:pt idx="20">
                  <c:v>45525</c:v>
                </c:pt>
                <c:pt idx="21">
                  <c:v>45566</c:v>
                </c:pt>
                <c:pt idx="22">
                  <c:v>45566</c:v>
                </c:pt>
                <c:pt idx="23">
                  <c:v>45569</c:v>
                </c:pt>
                <c:pt idx="24">
                  <c:v>45569</c:v>
                </c:pt>
                <c:pt idx="25">
                  <c:v>45569</c:v>
                </c:pt>
                <c:pt idx="26">
                  <c:v>45569</c:v>
                </c:pt>
                <c:pt idx="27">
                  <c:v>45573</c:v>
                </c:pt>
                <c:pt idx="28">
                  <c:v>45573</c:v>
                </c:pt>
                <c:pt idx="29">
                  <c:v>45611</c:v>
                </c:pt>
                <c:pt idx="30">
                  <c:v>45611</c:v>
                </c:pt>
                <c:pt idx="31">
                  <c:v>45617</c:v>
                </c:pt>
                <c:pt idx="32">
                  <c:v>45617</c:v>
                </c:pt>
                <c:pt idx="33">
                  <c:v>45621</c:v>
                </c:pt>
                <c:pt idx="34">
                  <c:v>45621</c:v>
                </c:pt>
                <c:pt idx="35">
                  <c:v>45623</c:v>
                </c:pt>
                <c:pt idx="36">
                  <c:v>45623</c:v>
                </c:pt>
                <c:pt idx="37">
                  <c:v>45629</c:v>
                </c:pt>
                <c:pt idx="38">
                  <c:v>45629</c:v>
                </c:pt>
                <c:pt idx="39">
                  <c:v>45636</c:v>
                </c:pt>
                <c:pt idx="40">
                  <c:v>45636</c:v>
                </c:pt>
                <c:pt idx="41">
                  <c:v>45637</c:v>
                </c:pt>
                <c:pt idx="42">
                  <c:v>45637</c:v>
                </c:pt>
                <c:pt idx="43">
                  <c:v>45643</c:v>
                </c:pt>
                <c:pt idx="44">
                  <c:v>45643</c:v>
                </c:pt>
                <c:pt idx="45">
                  <c:v>45645</c:v>
                </c:pt>
                <c:pt idx="46">
                  <c:v>45645</c:v>
                </c:pt>
                <c:pt idx="47">
                  <c:v>45659</c:v>
                </c:pt>
                <c:pt idx="48">
                  <c:v>45659</c:v>
                </c:pt>
                <c:pt idx="49">
                  <c:v>45660</c:v>
                </c:pt>
                <c:pt idx="50">
                  <c:v>45660</c:v>
                </c:pt>
                <c:pt idx="51">
                  <c:v>45665</c:v>
                </c:pt>
                <c:pt idx="52">
                  <c:v>45665</c:v>
                </c:pt>
                <c:pt idx="53">
                  <c:v>45666</c:v>
                </c:pt>
                <c:pt idx="54">
                  <c:v>45666</c:v>
                </c:pt>
                <c:pt idx="55">
                  <c:v>45672</c:v>
                </c:pt>
                <c:pt idx="56">
                  <c:v>45672</c:v>
                </c:pt>
                <c:pt idx="57">
                  <c:v>45673</c:v>
                </c:pt>
                <c:pt idx="58">
                  <c:v>45673</c:v>
                </c:pt>
                <c:pt idx="59">
                  <c:v>45684</c:v>
                </c:pt>
                <c:pt idx="60">
                  <c:v>45684</c:v>
                </c:pt>
                <c:pt idx="61">
                  <c:v>45686</c:v>
                </c:pt>
                <c:pt idx="62">
                  <c:v>45686</c:v>
                </c:pt>
                <c:pt idx="63">
                  <c:v>45687</c:v>
                </c:pt>
                <c:pt idx="64">
                  <c:v>45687</c:v>
                </c:pt>
                <c:pt idx="65">
                  <c:v>45699</c:v>
                </c:pt>
                <c:pt idx="66">
                  <c:v>45699</c:v>
                </c:pt>
                <c:pt idx="67">
                  <c:v>45701</c:v>
                </c:pt>
                <c:pt idx="68">
                  <c:v>45701</c:v>
                </c:pt>
                <c:pt idx="69">
                  <c:v>45705</c:v>
                </c:pt>
                <c:pt idx="70">
                  <c:v>45705</c:v>
                </c:pt>
                <c:pt idx="71">
                  <c:v>45712</c:v>
                </c:pt>
                <c:pt idx="72">
                  <c:v>45712</c:v>
                </c:pt>
                <c:pt idx="73">
                  <c:v>45713</c:v>
                </c:pt>
                <c:pt idx="74">
                  <c:v>45713</c:v>
                </c:pt>
                <c:pt idx="75">
                  <c:v>45714</c:v>
                </c:pt>
                <c:pt idx="76">
                  <c:v>45714</c:v>
                </c:pt>
                <c:pt idx="77">
                  <c:v>45716</c:v>
                </c:pt>
                <c:pt idx="78">
                  <c:v>45716</c:v>
                </c:pt>
                <c:pt idx="79">
                  <c:v>45719</c:v>
                </c:pt>
                <c:pt idx="80">
                  <c:v>45719</c:v>
                </c:pt>
                <c:pt idx="81">
                  <c:v>45721</c:v>
                </c:pt>
                <c:pt idx="82">
                  <c:v>45721</c:v>
                </c:pt>
                <c:pt idx="83">
                  <c:v>45727</c:v>
                </c:pt>
                <c:pt idx="84">
                  <c:v>45727</c:v>
                </c:pt>
                <c:pt idx="85">
                  <c:v>45728</c:v>
                </c:pt>
                <c:pt idx="86">
                  <c:v>45728</c:v>
                </c:pt>
                <c:pt idx="87">
                  <c:v>45729</c:v>
                </c:pt>
                <c:pt idx="88">
                  <c:v>45729</c:v>
                </c:pt>
                <c:pt idx="89">
                  <c:v>45740</c:v>
                </c:pt>
                <c:pt idx="90">
                  <c:v>45740</c:v>
                </c:pt>
                <c:pt idx="91">
                  <c:v>45749</c:v>
                </c:pt>
                <c:pt idx="92">
                  <c:v>45749</c:v>
                </c:pt>
              </c:numCache>
            </c:numRef>
          </c:cat>
          <c:val>
            <c:numRef>
              <c:f>Modele!$H$8:$H$101</c:f>
              <c:numCache>
                <c:formatCode>General</c:formatCode>
                <c:ptCount val="94"/>
                <c:pt idx="0">
                  <c:v>128.09194228940797</c:v>
                </c:pt>
                <c:pt idx="1">
                  <c:v>128.09194228940797</c:v>
                </c:pt>
                <c:pt idx="2">
                  <c:v>128.09194228940797</c:v>
                </c:pt>
                <c:pt idx="3">
                  <c:v>128.09194228940797</c:v>
                </c:pt>
                <c:pt idx="4">
                  <c:v>128.09194228940797</c:v>
                </c:pt>
                <c:pt idx="5">
                  <c:v>128.09194228940797</c:v>
                </c:pt>
                <c:pt idx="6">
                  <c:v>128.09194228940797</c:v>
                </c:pt>
                <c:pt idx="7">
                  <c:v>128.09194228940797</c:v>
                </c:pt>
                <c:pt idx="8">
                  <c:v>128.09194228940797</c:v>
                </c:pt>
                <c:pt idx="9">
                  <c:v>128.09194228940797</c:v>
                </c:pt>
                <c:pt idx="10">
                  <c:v>128.09194228940797</c:v>
                </c:pt>
                <c:pt idx="11">
                  <c:v>128.09194228940797</c:v>
                </c:pt>
                <c:pt idx="12">
                  <c:v>128.09194228940797</c:v>
                </c:pt>
                <c:pt idx="13">
                  <c:v>128.09194228940797</c:v>
                </c:pt>
                <c:pt idx="14">
                  <c:v>128.09194228940797</c:v>
                </c:pt>
                <c:pt idx="15">
                  <c:v>128.09194228940797</c:v>
                </c:pt>
                <c:pt idx="16">
                  <c:v>128.09194228940797</c:v>
                </c:pt>
                <c:pt idx="17">
                  <c:v>128.09194228940797</c:v>
                </c:pt>
                <c:pt idx="18">
                  <c:v>128.09194228940797</c:v>
                </c:pt>
                <c:pt idx="19">
                  <c:v>128.09194228940797</c:v>
                </c:pt>
                <c:pt idx="20">
                  <c:v>128.09194228940797</c:v>
                </c:pt>
                <c:pt idx="21">
                  <c:v>128.09194228940797</c:v>
                </c:pt>
                <c:pt idx="22">
                  <c:v>128.09194228940797</c:v>
                </c:pt>
                <c:pt idx="23">
                  <c:v>128.09194228940797</c:v>
                </c:pt>
                <c:pt idx="24">
                  <c:v>128.09194228940797</c:v>
                </c:pt>
                <c:pt idx="25">
                  <c:v>128.09194228940797</c:v>
                </c:pt>
                <c:pt idx="26">
                  <c:v>128.09194228940797</c:v>
                </c:pt>
                <c:pt idx="27">
                  <c:v>128.09194228940797</c:v>
                </c:pt>
                <c:pt idx="28">
                  <c:v>128.09194228940797</c:v>
                </c:pt>
                <c:pt idx="29">
                  <c:v>128.09194228940797</c:v>
                </c:pt>
                <c:pt idx="30">
                  <c:v>128.09194228940797</c:v>
                </c:pt>
                <c:pt idx="31">
                  <c:v>128.09194228940797</c:v>
                </c:pt>
                <c:pt idx="32">
                  <c:v>128.09194228940797</c:v>
                </c:pt>
                <c:pt idx="33">
                  <c:v>128.09194228940797</c:v>
                </c:pt>
                <c:pt idx="34">
                  <c:v>128.09194228940797</c:v>
                </c:pt>
                <c:pt idx="35">
                  <c:v>128.09194228940797</c:v>
                </c:pt>
                <c:pt idx="36">
                  <c:v>128.09194228940797</c:v>
                </c:pt>
                <c:pt idx="37">
                  <c:v>128.09194228940797</c:v>
                </c:pt>
                <c:pt idx="38">
                  <c:v>128.09194228940797</c:v>
                </c:pt>
                <c:pt idx="39">
                  <c:v>128.09194228940797</c:v>
                </c:pt>
                <c:pt idx="40">
                  <c:v>128.09194228940797</c:v>
                </c:pt>
                <c:pt idx="41">
                  <c:v>128.09194228940797</c:v>
                </c:pt>
                <c:pt idx="42">
                  <c:v>128.09194228940797</c:v>
                </c:pt>
                <c:pt idx="43">
                  <c:v>128.09194228940797</c:v>
                </c:pt>
                <c:pt idx="44">
                  <c:v>128.09194228940797</c:v>
                </c:pt>
                <c:pt idx="45">
                  <c:v>128.09194228940797</c:v>
                </c:pt>
                <c:pt idx="46">
                  <c:v>128.09194228940797</c:v>
                </c:pt>
                <c:pt idx="47">
                  <c:v>128.09194228940797</c:v>
                </c:pt>
                <c:pt idx="48">
                  <c:v>128.09194228940797</c:v>
                </c:pt>
                <c:pt idx="49">
                  <c:v>128.09194228940797</c:v>
                </c:pt>
                <c:pt idx="50">
                  <c:v>128.09194228940797</c:v>
                </c:pt>
                <c:pt idx="51">
                  <c:v>128.09194228940797</c:v>
                </c:pt>
                <c:pt idx="52">
                  <c:v>128.09194228940797</c:v>
                </c:pt>
                <c:pt idx="53">
                  <c:v>128.09194228940797</c:v>
                </c:pt>
                <c:pt idx="54">
                  <c:v>128.09194228940797</c:v>
                </c:pt>
                <c:pt idx="55">
                  <c:v>128.09194228940797</c:v>
                </c:pt>
                <c:pt idx="56">
                  <c:v>128.09194228940797</c:v>
                </c:pt>
                <c:pt idx="57">
                  <c:v>128.09194228940797</c:v>
                </c:pt>
                <c:pt idx="58">
                  <c:v>128.09194228940797</c:v>
                </c:pt>
                <c:pt idx="59">
                  <c:v>128.09194228940797</c:v>
                </c:pt>
                <c:pt idx="60">
                  <c:v>128.09194228940797</c:v>
                </c:pt>
                <c:pt idx="61">
                  <c:v>128.09194228940797</c:v>
                </c:pt>
                <c:pt idx="62">
                  <c:v>128.09194228940797</c:v>
                </c:pt>
                <c:pt idx="63">
                  <c:v>128.09194228940797</c:v>
                </c:pt>
                <c:pt idx="64">
                  <c:v>128.09194228940797</c:v>
                </c:pt>
                <c:pt idx="65">
                  <c:v>128.09194228940797</c:v>
                </c:pt>
                <c:pt idx="66">
                  <c:v>128.09194228940797</c:v>
                </c:pt>
                <c:pt idx="67">
                  <c:v>128.09194228940797</c:v>
                </c:pt>
                <c:pt idx="68">
                  <c:v>128.09194228940797</c:v>
                </c:pt>
                <c:pt idx="69">
                  <c:v>128.09194228940797</c:v>
                </c:pt>
                <c:pt idx="70">
                  <c:v>128.09194228940797</c:v>
                </c:pt>
                <c:pt idx="71">
                  <c:v>128.09194228940797</c:v>
                </c:pt>
                <c:pt idx="72">
                  <c:v>128.09194228940797</c:v>
                </c:pt>
                <c:pt idx="73">
                  <c:v>128.09194228940797</c:v>
                </c:pt>
                <c:pt idx="74">
                  <c:v>128.09194228940797</c:v>
                </c:pt>
                <c:pt idx="75">
                  <c:v>128.09194228940797</c:v>
                </c:pt>
                <c:pt idx="76">
                  <c:v>128.09194228940797</c:v>
                </c:pt>
                <c:pt idx="77">
                  <c:v>128.09194228940797</c:v>
                </c:pt>
                <c:pt idx="78">
                  <c:v>128.09194228940797</c:v>
                </c:pt>
                <c:pt idx="79">
                  <c:v>128.09194228940797</c:v>
                </c:pt>
                <c:pt idx="80">
                  <c:v>128.09194228940797</c:v>
                </c:pt>
                <c:pt idx="81">
                  <c:v>128.09194228940797</c:v>
                </c:pt>
                <c:pt idx="82">
                  <c:v>128.09194228940797</c:v>
                </c:pt>
                <c:pt idx="83">
                  <c:v>128.09194228940797</c:v>
                </c:pt>
                <c:pt idx="84">
                  <c:v>128.09194228940797</c:v>
                </c:pt>
                <c:pt idx="85">
                  <c:v>128.09194228940797</c:v>
                </c:pt>
                <c:pt idx="86">
                  <c:v>128.09194228940797</c:v>
                </c:pt>
                <c:pt idx="87">
                  <c:v>128.09194228940797</c:v>
                </c:pt>
                <c:pt idx="88">
                  <c:v>128.09194228940797</c:v>
                </c:pt>
                <c:pt idx="89">
                  <c:v>128.09194228940797</c:v>
                </c:pt>
                <c:pt idx="90">
                  <c:v>128.09194228940797</c:v>
                </c:pt>
                <c:pt idx="91">
                  <c:v>128.09194228940797</c:v>
                </c:pt>
                <c:pt idx="92">
                  <c:v>128.09194228940797</c:v>
                </c:pt>
              </c:numCache>
            </c:numRef>
          </c:val>
        </c:ser>
        <c:ser>
          <c:idx val="5"/>
          <c:order val="3"/>
          <c:tx>
            <c:strRef>
              <c:f>Modele!$I$7</c:f>
              <c:strCache>
                <c:ptCount val="1"/>
                <c:pt idx="0">
                  <c:v>réel + 2 sig</c:v>
                </c:pt>
              </c:strCache>
            </c:strRef>
          </c:tx>
          <c:spPr>
            <a:ln w="25400">
              <a:solidFill>
                <a:srgbClr val="00FF00"/>
              </a:solidFill>
              <a:prstDash val="lgDash"/>
            </a:ln>
          </c:spPr>
          <c:marker>
            <c:symbol val="none"/>
          </c:marker>
          <c:cat>
            <c:numRef>
              <c:f>Modele!$B$8:$B$101</c:f>
              <c:numCache>
                <c:formatCode>dd/mm/yyyy</c:formatCode>
                <c:ptCount val="94"/>
                <c:pt idx="0">
                  <c:v>45483</c:v>
                </c:pt>
                <c:pt idx="1">
                  <c:v>45483</c:v>
                </c:pt>
                <c:pt idx="2">
                  <c:v>45491</c:v>
                </c:pt>
                <c:pt idx="3">
                  <c:v>45491</c:v>
                </c:pt>
                <c:pt idx="4">
                  <c:v>45496</c:v>
                </c:pt>
                <c:pt idx="5">
                  <c:v>45496</c:v>
                </c:pt>
                <c:pt idx="6">
                  <c:v>45496</c:v>
                </c:pt>
                <c:pt idx="7">
                  <c:v>45498</c:v>
                </c:pt>
                <c:pt idx="8">
                  <c:v>45498</c:v>
                </c:pt>
                <c:pt idx="9">
                  <c:v>45502</c:v>
                </c:pt>
                <c:pt idx="10">
                  <c:v>45502</c:v>
                </c:pt>
                <c:pt idx="11">
                  <c:v>45509</c:v>
                </c:pt>
                <c:pt idx="12">
                  <c:v>45509</c:v>
                </c:pt>
                <c:pt idx="13">
                  <c:v>45512</c:v>
                </c:pt>
                <c:pt idx="14">
                  <c:v>45512</c:v>
                </c:pt>
                <c:pt idx="15">
                  <c:v>45513</c:v>
                </c:pt>
                <c:pt idx="16">
                  <c:v>45513</c:v>
                </c:pt>
                <c:pt idx="17">
                  <c:v>45525</c:v>
                </c:pt>
                <c:pt idx="18">
                  <c:v>45525</c:v>
                </c:pt>
                <c:pt idx="19">
                  <c:v>45525</c:v>
                </c:pt>
                <c:pt idx="20">
                  <c:v>45525</c:v>
                </c:pt>
                <c:pt idx="21">
                  <c:v>45566</c:v>
                </c:pt>
                <c:pt idx="22">
                  <c:v>45566</c:v>
                </c:pt>
                <c:pt idx="23">
                  <c:v>45569</c:v>
                </c:pt>
                <c:pt idx="24">
                  <c:v>45569</c:v>
                </c:pt>
                <c:pt idx="25">
                  <c:v>45569</c:v>
                </c:pt>
                <c:pt idx="26">
                  <c:v>45569</c:v>
                </c:pt>
                <c:pt idx="27">
                  <c:v>45573</c:v>
                </c:pt>
                <c:pt idx="28">
                  <c:v>45573</c:v>
                </c:pt>
                <c:pt idx="29">
                  <c:v>45611</c:v>
                </c:pt>
                <c:pt idx="30">
                  <c:v>45611</c:v>
                </c:pt>
                <c:pt idx="31">
                  <c:v>45617</c:v>
                </c:pt>
                <c:pt idx="32">
                  <c:v>45617</c:v>
                </c:pt>
                <c:pt idx="33">
                  <c:v>45621</c:v>
                </c:pt>
                <c:pt idx="34">
                  <c:v>45621</c:v>
                </c:pt>
                <c:pt idx="35">
                  <c:v>45623</c:v>
                </c:pt>
                <c:pt idx="36">
                  <c:v>45623</c:v>
                </c:pt>
                <c:pt idx="37">
                  <c:v>45629</c:v>
                </c:pt>
                <c:pt idx="38">
                  <c:v>45629</c:v>
                </c:pt>
                <c:pt idx="39">
                  <c:v>45636</c:v>
                </c:pt>
                <c:pt idx="40">
                  <c:v>45636</c:v>
                </c:pt>
                <c:pt idx="41">
                  <c:v>45637</c:v>
                </c:pt>
                <c:pt idx="42">
                  <c:v>45637</c:v>
                </c:pt>
                <c:pt idx="43">
                  <c:v>45643</c:v>
                </c:pt>
                <c:pt idx="44">
                  <c:v>45643</c:v>
                </c:pt>
                <c:pt idx="45">
                  <c:v>45645</c:v>
                </c:pt>
                <c:pt idx="46">
                  <c:v>45645</c:v>
                </c:pt>
                <c:pt idx="47">
                  <c:v>45659</c:v>
                </c:pt>
                <c:pt idx="48">
                  <c:v>45659</c:v>
                </c:pt>
                <c:pt idx="49">
                  <c:v>45660</c:v>
                </c:pt>
                <c:pt idx="50">
                  <c:v>45660</c:v>
                </c:pt>
                <c:pt idx="51">
                  <c:v>45665</c:v>
                </c:pt>
                <c:pt idx="52">
                  <c:v>45665</c:v>
                </c:pt>
                <c:pt idx="53">
                  <c:v>45666</c:v>
                </c:pt>
                <c:pt idx="54">
                  <c:v>45666</c:v>
                </c:pt>
                <c:pt idx="55">
                  <c:v>45672</c:v>
                </c:pt>
                <c:pt idx="56">
                  <c:v>45672</c:v>
                </c:pt>
                <c:pt idx="57">
                  <c:v>45673</c:v>
                </c:pt>
                <c:pt idx="58">
                  <c:v>45673</c:v>
                </c:pt>
                <c:pt idx="59">
                  <c:v>45684</c:v>
                </c:pt>
                <c:pt idx="60">
                  <c:v>45684</c:v>
                </c:pt>
                <c:pt idx="61">
                  <c:v>45686</c:v>
                </c:pt>
                <c:pt idx="62">
                  <c:v>45686</c:v>
                </c:pt>
                <c:pt idx="63">
                  <c:v>45687</c:v>
                </c:pt>
                <c:pt idx="64">
                  <c:v>45687</c:v>
                </c:pt>
                <c:pt idx="65">
                  <c:v>45699</c:v>
                </c:pt>
                <c:pt idx="66">
                  <c:v>45699</c:v>
                </c:pt>
                <c:pt idx="67">
                  <c:v>45701</c:v>
                </c:pt>
                <c:pt idx="68">
                  <c:v>45701</c:v>
                </c:pt>
                <c:pt idx="69">
                  <c:v>45705</c:v>
                </c:pt>
                <c:pt idx="70">
                  <c:v>45705</c:v>
                </c:pt>
                <c:pt idx="71">
                  <c:v>45712</c:v>
                </c:pt>
                <c:pt idx="72">
                  <c:v>45712</c:v>
                </c:pt>
                <c:pt idx="73">
                  <c:v>45713</c:v>
                </c:pt>
                <c:pt idx="74">
                  <c:v>45713</c:v>
                </c:pt>
                <c:pt idx="75">
                  <c:v>45714</c:v>
                </c:pt>
                <c:pt idx="76">
                  <c:v>45714</c:v>
                </c:pt>
                <c:pt idx="77">
                  <c:v>45716</c:v>
                </c:pt>
                <c:pt idx="78">
                  <c:v>45716</c:v>
                </c:pt>
                <c:pt idx="79">
                  <c:v>45719</c:v>
                </c:pt>
                <c:pt idx="80">
                  <c:v>45719</c:v>
                </c:pt>
                <c:pt idx="81">
                  <c:v>45721</c:v>
                </c:pt>
                <c:pt idx="82">
                  <c:v>45721</c:v>
                </c:pt>
                <c:pt idx="83">
                  <c:v>45727</c:v>
                </c:pt>
                <c:pt idx="84">
                  <c:v>45727</c:v>
                </c:pt>
                <c:pt idx="85">
                  <c:v>45728</c:v>
                </c:pt>
                <c:pt idx="86">
                  <c:v>45728</c:v>
                </c:pt>
                <c:pt idx="87">
                  <c:v>45729</c:v>
                </c:pt>
                <c:pt idx="88">
                  <c:v>45729</c:v>
                </c:pt>
                <c:pt idx="89">
                  <c:v>45740</c:v>
                </c:pt>
                <c:pt idx="90">
                  <c:v>45740</c:v>
                </c:pt>
                <c:pt idx="91">
                  <c:v>45749</c:v>
                </c:pt>
                <c:pt idx="92">
                  <c:v>45749</c:v>
                </c:pt>
              </c:numCache>
            </c:numRef>
          </c:cat>
          <c:val>
            <c:numRef>
              <c:f>Modele!$I$8:$I$101</c:f>
              <c:numCache>
                <c:formatCode>General</c:formatCode>
                <c:ptCount val="94"/>
                <c:pt idx="0">
                  <c:v>146.47611542118403</c:v>
                </c:pt>
                <c:pt idx="1">
                  <c:v>146.47611542118403</c:v>
                </c:pt>
                <c:pt idx="2">
                  <c:v>146.47611542118403</c:v>
                </c:pt>
                <c:pt idx="3">
                  <c:v>146.47611542118403</c:v>
                </c:pt>
                <c:pt idx="4">
                  <c:v>146.47611542118403</c:v>
                </c:pt>
                <c:pt idx="5">
                  <c:v>146.47611542118403</c:v>
                </c:pt>
                <c:pt idx="6">
                  <c:v>146.47611542118403</c:v>
                </c:pt>
                <c:pt idx="7">
                  <c:v>146.47611542118403</c:v>
                </c:pt>
                <c:pt idx="8">
                  <c:v>146.47611542118403</c:v>
                </c:pt>
                <c:pt idx="9">
                  <c:v>146.47611542118403</c:v>
                </c:pt>
                <c:pt idx="10">
                  <c:v>146.47611542118403</c:v>
                </c:pt>
                <c:pt idx="11">
                  <c:v>146.47611542118403</c:v>
                </c:pt>
                <c:pt idx="12">
                  <c:v>146.47611542118403</c:v>
                </c:pt>
                <c:pt idx="13">
                  <c:v>146.47611542118403</c:v>
                </c:pt>
                <c:pt idx="14">
                  <c:v>146.47611542118403</c:v>
                </c:pt>
                <c:pt idx="15">
                  <c:v>146.47611542118403</c:v>
                </c:pt>
                <c:pt idx="16">
                  <c:v>146.47611542118403</c:v>
                </c:pt>
                <c:pt idx="17">
                  <c:v>146.47611542118403</c:v>
                </c:pt>
                <c:pt idx="18">
                  <c:v>146.47611542118403</c:v>
                </c:pt>
                <c:pt idx="19">
                  <c:v>146.47611542118403</c:v>
                </c:pt>
                <c:pt idx="20">
                  <c:v>146.47611542118403</c:v>
                </c:pt>
                <c:pt idx="21">
                  <c:v>146.47611542118403</c:v>
                </c:pt>
                <c:pt idx="22">
                  <c:v>146.47611542118403</c:v>
                </c:pt>
                <c:pt idx="23">
                  <c:v>146.47611542118403</c:v>
                </c:pt>
                <c:pt idx="24">
                  <c:v>146.47611542118403</c:v>
                </c:pt>
                <c:pt idx="25">
                  <c:v>146.47611542118403</c:v>
                </c:pt>
                <c:pt idx="26">
                  <c:v>146.47611542118403</c:v>
                </c:pt>
                <c:pt idx="27">
                  <c:v>146.47611542118403</c:v>
                </c:pt>
                <c:pt idx="28">
                  <c:v>146.47611542118403</c:v>
                </c:pt>
                <c:pt idx="29">
                  <c:v>146.47611542118403</c:v>
                </c:pt>
                <c:pt idx="30">
                  <c:v>146.47611542118403</c:v>
                </c:pt>
                <c:pt idx="31">
                  <c:v>146.47611542118403</c:v>
                </c:pt>
                <c:pt idx="32">
                  <c:v>146.47611542118403</c:v>
                </c:pt>
                <c:pt idx="33">
                  <c:v>146.47611542118403</c:v>
                </c:pt>
                <c:pt idx="34">
                  <c:v>146.47611542118403</c:v>
                </c:pt>
                <c:pt idx="35">
                  <c:v>146.47611542118403</c:v>
                </c:pt>
                <c:pt idx="36">
                  <c:v>146.47611542118403</c:v>
                </c:pt>
                <c:pt idx="37">
                  <c:v>146.47611542118403</c:v>
                </c:pt>
                <c:pt idx="38">
                  <c:v>146.47611542118403</c:v>
                </c:pt>
                <c:pt idx="39">
                  <c:v>146.47611542118403</c:v>
                </c:pt>
                <c:pt idx="40">
                  <c:v>146.47611542118403</c:v>
                </c:pt>
                <c:pt idx="41">
                  <c:v>146.47611542118403</c:v>
                </c:pt>
                <c:pt idx="42">
                  <c:v>146.47611542118403</c:v>
                </c:pt>
                <c:pt idx="43">
                  <c:v>146.47611542118403</c:v>
                </c:pt>
                <c:pt idx="44">
                  <c:v>146.47611542118403</c:v>
                </c:pt>
                <c:pt idx="45">
                  <c:v>146.47611542118403</c:v>
                </c:pt>
                <c:pt idx="46">
                  <c:v>146.47611542118403</c:v>
                </c:pt>
                <c:pt idx="47">
                  <c:v>146.47611542118403</c:v>
                </c:pt>
                <c:pt idx="48">
                  <c:v>146.47611542118403</c:v>
                </c:pt>
                <c:pt idx="49">
                  <c:v>146.47611542118403</c:v>
                </c:pt>
                <c:pt idx="50">
                  <c:v>146.47611542118403</c:v>
                </c:pt>
                <c:pt idx="51">
                  <c:v>146.47611542118403</c:v>
                </c:pt>
                <c:pt idx="52">
                  <c:v>146.47611542118403</c:v>
                </c:pt>
                <c:pt idx="53">
                  <c:v>146.47611542118403</c:v>
                </c:pt>
                <c:pt idx="54">
                  <c:v>146.47611542118403</c:v>
                </c:pt>
                <c:pt idx="55">
                  <c:v>146.47611542118403</c:v>
                </c:pt>
                <c:pt idx="56">
                  <c:v>146.47611542118403</c:v>
                </c:pt>
                <c:pt idx="57">
                  <c:v>146.47611542118403</c:v>
                </c:pt>
                <c:pt idx="58">
                  <c:v>146.47611542118403</c:v>
                </c:pt>
                <c:pt idx="59">
                  <c:v>146.47611542118403</c:v>
                </c:pt>
                <c:pt idx="60">
                  <c:v>146.47611542118403</c:v>
                </c:pt>
                <c:pt idx="61">
                  <c:v>146.47611542118403</c:v>
                </c:pt>
                <c:pt idx="62">
                  <c:v>146.47611542118403</c:v>
                </c:pt>
                <c:pt idx="63">
                  <c:v>146.47611542118403</c:v>
                </c:pt>
                <c:pt idx="64">
                  <c:v>146.47611542118403</c:v>
                </c:pt>
                <c:pt idx="65">
                  <c:v>146.47611542118403</c:v>
                </c:pt>
                <c:pt idx="66">
                  <c:v>146.47611542118403</c:v>
                </c:pt>
                <c:pt idx="67">
                  <c:v>146.47611542118403</c:v>
                </c:pt>
                <c:pt idx="68">
                  <c:v>146.47611542118403</c:v>
                </c:pt>
                <c:pt idx="69">
                  <c:v>146.47611542118403</c:v>
                </c:pt>
                <c:pt idx="70">
                  <c:v>146.47611542118403</c:v>
                </c:pt>
                <c:pt idx="71">
                  <c:v>146.47611542118403</c:v>
                </c:pt>
                <c:pt idx="72">
                  <c:v>146.47611542118403</c:v>
                </c:pt>
                <c:pt idx="73">
                  <c:v>146.47611542118403</c:v>
                </c:pt>
                <c:pt idx="74">
                  <c:v>146.47611542118403</c:v>
                </c:pt>
                <c:pt idx="75">
                  <c:v>146.47611542118403</c:v>
                </c:pt>
                <c:pt idx="76">
                  <c:v>146.47611542118403</c:v>
                </c:pt>
                <c:pt idx="77">
                  <c:v>146.47611542118403</c:v>
                </c:pt>
                <c:pt idx="78">
                  <c:v>146.47611542118403</c:v>
                </c:pt>
                <c:pt idx="79">
                  <c:v>146.47611542118403</c:v>
                </c:pt>
                <c:pt idx="80">
                  <c:v>146.47611542118403</c:v>
                </c:pt>
                <c:pt idx="81">
                  <c:v>146.47611542118403</c:v>
                </c:pt>
                <c:pt idx="82">
                  <c:v>146.47611542118403</c:v>
                </c:pt>
                <c:pt idx="83">
                  <c:v>146.47611542118403</c:v>
                </c:pt>
                <c:pt idx="84">
                  <c:v>146.47611542118403</c:v>
                </c:pt>
                <c:pt idx="85">
                  <c:v>146.47611542118403</c:v>
                </c:pt>
                <c:pt idx="86">
                  <c:v>146.47611542118403</c:v>
                </c:pt>
                <c:pt idx="87">
                  <c:v>146.47611542118403</c:v>
                </c:pt>
                <c:pt idx="88">
                  <c:v>146.47611542118403</c:v>
                </c:pt>
                <c:pt idx="89">
                  <c:v>146.47611542118403</c:v>
                </c:pt>
                <c:pt idx="90">
                  <c:v>146.47611542118403</c:v>
                </c:pt>
                <c:pt idx="91">
                  <c:v>146.47611542118403</c:v>
                </c:pt>
                <c:pt idx="92">
                  <c:v>146.47611542118403</c:v>
                </c:pt>
              </c:numCache>
            </c:numRef>
          </c:val>
        </c:ser>
        <c:ser>
          <c:idx val="6"/>
          <c:order val="4"/>
          <c:tx>
            <c:strRef>
              <c:f>Modele!$J$7</c:f>
              <c:strCache>
                <c:ptCount val="1"/>
                <c:pt idx="0">
                  <c:v>réel - 2 sig</c:v>
                </c:pt>
              </c:strCache>
            </c:strRef>
          </c:tx>
          <c:spPr>
            <a:ln w="25400">
              <a:solidFill>
                <a:srgbClr val="00FF00"/>
              </a:solidFill>
              <a:prstDash val="lgDash"/>
            </a:ln>
          </c:spPr>
          <c:marker>
            <c:symbol val="none"/>
          </c:marker>
          <c:cat>
            <c:numRef>
              <c:f>Modele!$B$8:$B$101</c:f>
              <c:numCache>
                <c:formatCode>dd/mm/yyyy</c:formatCode>
                <c:ptCount val="94"/>
                <c:pt idx="0">
                  <c:v>45483</c:v>
                </c:pt>
                <c:pt idx="1">
                  <c:v>45483</c:v>
                </c:pt>
                <c:pt idx="2">
                  <c:v>45491</c:v>
                </c:pt>
                <c:pt idx="3">
                  <c:v>45491</c:v>
                </c:pt>
                <c:pt idx="4">
                  <c:v>45496</c:v>
                </c:pt>
                <c:pt idx="5">
                  <c:v>45496</c:v>
                </c:pt>
                <c:pt idx="6">
                  <c:v>45496</c:v>
                </c:pt>
                <c:pt idx="7">
                  <c:v>45498</c:v>
                </c:pt>
                <c:pt idx="8">
                  <c:v>45498</c:v>
                </c:pt>
                <c:pt idx="9">
                  <c:v>45502</c:v>
                </c:pt>
                <c:pt idx="10">
                  <c:v>45502</c:v>
                </c:pt>
                <c:pt idx="11">
                  <c:v>45509</c:v>
                </c:pt>
                <c:pt idx="12">
                  <c:v>45509</c:v>
                </c:pt>
                <c:pt idx="13">
                  <c:v>45512</c:v>
                </c:pt>
                <c:pt idx="14">
                  <c:v>45512</c:v>
                </c:pt>
                <c:pt idx="15">
                  <c:v>45513</c:v>
                </c:pt>
                <c:pt idx="16">
                  <c:v>45513</c:v>
                </c:pt>
                <c:pt idx="17">
                  <c:v>45525</c:v>
                </c:pt>
                <c:pt idx="18">
                  <c:v>45525</c:v>
                </c:pt>
                <c:pt idx="19">
                  <c:v>45525</c:v>
                </c:pt>
                <c:pt idx="20">
                  <c:v>45525</c:v>
                </c:pt>
                <c:pt idx="21">
                  <c:v>45566</c:v>
                </c:pt>
                <c:pt idx="22">
                  <c:v>45566</c:v>
                </c:pt>
                <c:pt idx="23">
                  <c:v>45569</c:v>
                </c:pt>
                <c:pt idx="24">
                  <c:v>45569</c:v>
                </c:pt>
                <c:pt idx="25">
                  <c:v>45569</c:v>
                </c:pt>
                <c:pt idx="26">
                  <c:v>45569</c:v>
                </c:pt>
                <c:pt idx="27">
                  <c:v>45573</c:v>
                </c:pt>
                <c:pt idx="28">
                  <c:v>45573</c:v>
                </c:pt>
                <c:pt idx="29">
                  <c:v>45611</c:v>
                </c:pt>
                <c:pt idx="30">
                  <c:v>45611</c:v>
                </c:pt>
                <c:pt idx="31">
                  <c:v>45617</c:v>
                </c:pt>
                <c:pt idx="32">
                  <c:v>45617</c:v>
                </c:pt>
                <c:pt idx="33">
                  <c:v>45621</c:v>
                </c:pt>
                <c:pt idx="34">
                  <c:v>45621</c:v>
                </c:pt>
                <c:pt idx="35">
                  <c:v>45623</c:v>
                </c:pt>
                <c:pt idx="36">
                  <c:v>45623</c:v>
                </c:pt>
                <c:pt idx="37">
                  <c:v>45629</c:v>
                </c:pt>
                <c:pt idx="38">
                  <c:v>45629</c:v>
                </c:pt>
                <c:pt idx="39">
                  <c:v>45636</c:v>
                </c:pt>
                <c:pt idx="40">
                  <c:v>45636</c:v>
                </c:pt>
                <c:pt idx="41">
                  <c:v>45637</c:v>
                </c:pt>
                <c:pt idx="42">
                  <c:v>45637</c:v>
                </c:pt>
                <c:pt idx="43">
                  <c:v>45643</c:v>
                </c:pt>
                <c:pt idx="44">
                  <c:v>45643</c:v>
                </c:pt>
                <c:pt idx="45">
                  <c:v>45645</c:v>
                </c:pt>
                <c:pt idx="46">
                  <c:v>45645</c:v>
                </c:pt>
                <c:pt idx="47">
                  <c:v>45659</c:v>
                </c:pt>
                <c:pt idx="48">
                  <c:v>45659</c:v>
                </c:pt>
                <c:pt idx="49">
                  <c:v>45660</c:v>
                </c:pt>
                <c:pt idx="50">
                  <c:v>45660</c:v>
                </c:pt>
                <c:pt idx="51">
                  <c:v>45665</c:v>
                </c:pt>
                <c:pt idx="52">
                  <c:v>45665</c:v>
                </c:pt>
                <c:pt idx="53">
                  <c:v>45666</c:v>
                </c:pt>
                <c:pt idx="54">
                  <c:v>45666</c:v>
                </c:pt>
                <c:pt idx="55">
                  <c:v>45672</c:v>
                </c:pt>
                <c:pt idx="56">
                  <c:v>45672</c:v>
                </c:pt>
                <c:pt idx="57">
                  <c:v>45673</c:v>
                </c:pt>
                <c:pt idx="58">
                  <c:v>45673</c:v>
                </c:pt>
                <c:pt idx="59">
                  <c:v>45684</c:v>
                </c:pt>
                <c:pt idx="60">
                  <c:v>45684</c:v>
                </c:pt>
                <c:pt idx="61">
                  <c:v>45686</c:v>
                </c:pt>
                <c:pt idx="62">
                  <c:v>45686</c:v>
                </c:pt>
                <c:pt idx="63">
                  <c:v>45687</c:v>
                </c:pt>
                <c:pt idx="64">
                  <c:v>45687</c:v>
                </c:pt>
                <c:pt idx="65">
                  <c:v>45699</c:v>
                </c:pt>
                <c:pt idx="66">
                  <c:v>45699</c:v>
                </c:pt>
                <c:pt idx="67">
                  <c:v>45701</c:v>
                </c:pt>
                <c:pt idx="68">
                  <c:v>45701</c:v>
                </c:pt>
                <c:pt idx="69">
                  <c:v>45705</c:v>
                </c:pt>
                <c:pt idx="70">
                  <c:v>45705</c:v>
                </c:pt>
                <c:pt idx="71">
                  <c:v>45712</c:v>
                </c:pt>
                <c:pt idx="72">
                  <c:v>45712</c:v>
                </c:pt>
                <c:pt idx="73">
                  <c:v>45713</c:v>
                </c:pt>
                <c:pt idx="74">
                  <c:v>45713</c:v>
                </c:pt>
                <c:pt idx="75">
                  <c:v>45714</c:v>
                </c:pt>
                <c:pt idx="76">
                  <c:v>45714</c:v>
                </c:pt>
                <c:pt idx="77">
                  <c:v>45716</c:v>
                </c:pt>
                <c:pt idx="78">
                  <c:v>45716</c:v>
                </c:pt>
                <c:pt idx="79">
                  <c:v>45719</c:v>
                </c:pt>
                <c:pt idx="80">
                  <c:v>45719</c:v>
                </c:pt>
                <c:pt idx="81">
                  <c:v>45721</c:v>
                </c:pt>
                <c:pt idx="82">
                  <c:v>45721</c:v>
                </c:pt>
                <c:pt idx="83">
                  <c:v>45727</c:v>
                </c:pt>
                <c:pt idx="84">
                  <c:v>45727</c:v>
                </c:pt>
                <c:pt idx="85">
                  <c:v>45728</c:v>
                </c:pt>
                <c:pt idx="86">
                  <c:v>45728</c:v>
                </c:pt>
                <c:pt idx="87">
                  <c:v>45729</c:v>
                </c:pt>
                <c:pt idx="88">
                  <c:v>45729</c:v>
                </c:pt>
                <c:pt idx="89">
                  <c:v>45740</c:v>
                </c:pt>
                <c:pt idx="90">
                  <c:v>45740</c:v>
                </c:pt>
                <c:pt idx="91">
                  <c:v>45749</c:v>
                </c:pt>
                <c:pt idx="92">
                  <c:v>45749</c:v>
                </c:pt>
              </c:numCache>
            </c:numRef>
          </c:cat>
          <c:val>
            <c:numRef>
              <c:f>Modele!$J$8:$J$101</c:f>
              <c:numCache>
                <c:formatCode>General</c:formatCode>
                <c:ptCount val="94"/>
                <c:pt idx="0">
                  <c:v>121.96388457881595</c:v>
                </c:pt>
                <c:pt idx="1">
                  <c:v>121.96388457881595</c:v>
                </c:pt>
                <c:pt idx="2">
                  <c:v>121.96388457881595</c:v>
                </c:pt>
                <c:pt idx="3">
                  <c:v>121.96388457881595</c:v>
                </c:pt>
                <c:pt idx="4">
                  <c:v>121.96388457881595</c:v>
                </c:pt>
                <c:pt idx="5">
                  <c:v>121.96388457881595</c:v>
                </c:pt>
                <c:pt idx="6">
                  <c:v>121.96388457881595</c:v>
                </c:pt>
                <c:pt idx="7">
                  <c:v>121.96388457881595</c:v>
                </c:pt>
                <c:pt idx="8">
                  <c:v>121.96388457881595</c:v>
                </c:pt>
                <c:pt idx="9">
                  <c:v>121.96388457881595</c:v>
                </c:pt>
                <c:pt idx="10">
                  <c:v>121.96388457881595</c:v>
                </c:pt>
                <c:pt idx="11">
                  <c:v>121.96388457881595</c:v>
                </c:pt>
                <c:pt idx="12">
                  <c:v>121.96388457881595</c:v>
                </c:pt>
                <c:pt idx="13">
                  <c:v>121.96388457881595</c:v>
                </c:pt>
                <c:pt idx="14">
                  <c:v>121.96388457881595</c:v>
                </c:pt>
                <c:pt idx="15">
                  <c:v>121.96388457881595</c:v>
                </c:pt>
                <c:pt idx="16">
                  <c:v>121.96388457881595</c:v>
                </c:pt>
                <c:pt idx="17">
                  <c:v>121.96388457881595</c:v>
                </c:pt>
                <c:pt idx="18">
                  <c:v>121.96388457881595</c:v>
                </c:pt>
                <c:pt idx="19">
                  <c:v>121.96388457881595</c:v>
                </c:pt>
                <c:pt idx="20">
                  <c:v>121.96388457881595</c:v>
                </c:pt>
                <c:pt idx="21">
                  <c:v>121.96388457881595</c:v>
                </c:pt>
                <c:pt idx="22">
                  <c:v>121.96388457881595</c:v>
                </c:pt>
                <c:pt idx="23">
                  <c:v>121.96388457881595</c:v>
                </c:pt>
                <c:pt idx="24">
                  <c:v>121.96388457881595</c:v>
                </c:pt>
                <c:pt idx="25">
                  <c:v>121.96388457881595</c:v>
                </c:pt>
                <c:pt idx="26">
                  <c:v>121.96388457881595</c:v>
                </c:pt>
                <c:pt idx="27">
                  <c:v>121.96388457881595</c:v>
                </c:pt>
                <c:pt idx="28">
                  <c:v>121.96388457881595</c:v>
                </c:pt>
                <c:pt idx="29">
                  <c:v>121.96388457881595</c:v>
                </c:pt>
                <c:pt idx="30">
                  <c:v>121.96388457881595</c:v>
                </c:pt>
                <c:pt idx="31">
                  <c:v>121.96388457881595</c:v>
                </c:pt>
                <c:pt idx="32">
                  <c:v>121.96388457881595</c:v>
                </c:pt>
                <c:pt idx="33">
                  <c:v>121.96388457881595</c:v>
                </c:pt>
                <c:pt idx="34">
                  <c:v>121.96388457881595</c:v>
                </c:pt>
                <c:pt idx="35">
                  <c:v>121.96388457881595</c:v>
                </c:pt>
                <c:pt idx="36">
                  <c:v>121.96388457881595</c:v>
                </c:pt>
                <c:pt idx="37">
                  <c:v>121.96388457881595</c:v>
                </c:pt>
                <c:pt idx="38">
                  <c:v>121.96388457881595</c:v>
                </c:pt>
                <c:pt idx="39">
                  <c:v>121.96388457881595</c:v>
                </c:pt>
                <c:pt idx="40">
                  <c:v>121.96388457881595</c:v>
                </c:pt>
                <c:pt idx="41">
                  <c:v>121.96388457881595</c:v>
                </c:pt>
                <c:pt idx="42">
                  <c:v>121.96388457881595</c:v>
                </c:pt>
                <c:pt idx="43">
                  <c:v>121.96388457881595</c:v>
                </c:pt>
                <c:pt idx="44">
                  <c:v>121.96388457881595</c:v>
                </c:pt>
                <c:pt idx="45">
                  <c:v>121.96388457881595</c:v>
                </c:pt>
                <c:pt idx="46">
                  <c:v>121.96388457881595</c:v>
                </c:pt>
                <c:pt idx="47">
                  <c:v>121.96388457881595</c:v>
                </c:pt>
                <c:pt idx="48">
                  <c:v>121.96388457881595</c:v>
                </c:pt>
                <c:pt idx="49">
                  <c:v>121.96388457881595</c:v>
                </c:pt>
                <c:pt idx="50">
                  <c:v>121.96388457881595</c:v>
                </c:pt>
                <c:pt idx="51">
                  <c:v>121.96388457881595</c:v>
                </c:pt>
                <c:pt idx="52">
                  <c:v>121.96388457881595</c:v>
                </c:pt>
                <c:pt idx="53">
                  <c:v>121.96388457881595</c:v>
                </c:pt>
                <c:pt idx="54">
                  <c:v>121.96388457881595</c:v>
                </c:pt>
                <c:pt idx="55">
                  <c:v>121.96388457881595</c:v>
                </c:pt>
                <c:pt idx="56">
                  <c:v>121.96388457881595</c:v>
                </c:pt>
                <c:pt idx="57">
                  <c:v>121.96388457881595</c:v>
                </c:pt>
                <c:pt idx="58">
                  <c:v>121.96388457881595</c:v>
                </c:pt>
                <c:pt idx="59">
                  <c:v>121.96388457881595</c:v>
                </c:pt>
                <c:pt idx="60">
                  <c:v>121.96388457881595</c:v>
                </c:pt>
                <c:pt idx="61">
                  <c:v>121.96388457881595</c:v>
                </c:pt>
                <c:pt idx="62">
                  <c:v>121.96388457881595</c:v>
                </c:pt>
                <c:pt idx="63">
                  <c:v>121.96388457881595</c:v>
                </c:pt>
                <c:pt idx="64">
                  <c:v>121.96388457881595</c:v>
                </c:pt>
                <c:pt idx="65">
                  <c:v>121.96388457881595</c:v>
                </c:pt>
                <c:pt idx="66">
                  <c:v>121.96388457881595</c:v>
                </c:pt>
                <c:pt idx="67">
                  <c:v>121.96388457881595</c:v>
                </c:pt>
                <c:pt idx="68">
                  <c:v>121.96388457881595</c:v>
                </c:pt>
                <c:pt idx="69">
                  <c:v>121.96388457881595</c:v>
                </c:pt>
                <c:pt idx="70">
                  <c:v>121.96388457881595</c:v>
                </c:pt>
                <c:pt idx="71">
                  <c:v>121.96388457881595</c:v>
                </c:pt>
                <c:pt idx="72">
                  <c:v>121.96388457881595</c:v>
                </c:pt>
                <c:pt idx="73">
                  <c:v>121.96388457881595</c:v>
                </c:pt>
                <c:pt idx="74">
                  <c:v>121.96388457881595</c:v>
                </c:pt>
                <c:pt idx="75">
                  <c:v>121.96388457881595</c:v>
                </c:pt>
                <c:pt idx="76">
                  <c:v>121.96388457881595</c:v>
                </c:pt>
                <c:pt idx="77">
                  <c:v>121.96388457881595</c:v>
                </c:pt>
                <c:pt idx="78">
                  <c:v>121.96388457881595</c:v>
                </c:pt>
                <c:pt idx="79">
                  <c:v>121.96388457881595</c:v>
                </c:pt>
                <c:pt idx="80">
                  <c:v>121.96388457881595</c:v>
                </c:pt>
                <c:pt idx="81">
                  <c:v>121.96388457881595</c:v>
                </c:pt>
                <c:pt idx="82">
                  <c:v>121.96388457881595</c:v>
                </c:pt>
                <c:pt idx="83">
                  <c:v>121.96388457881595</c:v>
                </c:pt>
                <c:pt idx="84">
                  <c:v>121.96388457881595</c:v>
                </c:pt>
                <c:pt idx="85">
                  <c:v>121.96388457881595</c:v>
                </c:pt>
                <c:pt idx="86">
                  <c:v>121.96388457881595</c:v>
                </c:pt>
                <c:pt idx="87">
                  <c:v>121.96388457881595</c:v>
                </c:pt>
                <c:pt idx="88">
                  <c:v>121.96388457881595</c:v>
                </c:pt>
                <c:pt idx="89">
                  <c:v>121.96388457881595</c:v>
                </c:pt>
                <c:pt idx="90">
                  <c:v>121.96388457881595</c:v>
                </c:pt>
                <c:pt idx="91">
                  <c:v>121.96388457881595</c:v>
                </c:pt>
                <c:pt idx="92">
                  <c:v>121.96388457881595</c:v>
                </c:pt>
              </c:numCache>
            </c:numRef>
          </c:val>
        </c:ser>
        <c:ser>
          <c:idx val="7"/>
          <c:order val="5"/>
          <c:tx>
            <c:strRef>
              <c:f>Modele!$K$7</c:f>
              <c:strCache>
                <c:ptCount val="1"/>
                <c:pt idx="0">
                  <c:v>réel + 3 sig</c:v>
                </c:pt>
              </c:strCache>
            </c:strRef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cat>
            <c:numRef>
              <c:f>Modele!$B$8:$B$101</c:f>
              <c:numCache>
                <c:formatCode>dd/mm/yyyy</c:formatCode>
                <c:ptCount val="94"/>
                <c:pt idx="0">
                  <c:v>45483</c:v>
                </c:pt>
                <c:pt idx="1">
                  <c:v>45483</c:v>
                </c:pt>
                <c:pt idx="2">
                  <c:v>45491</c:v>
                </c:pt>
                <c:pt idx="3">
                  <c:v>45491</c:v>
                </c:pt>
                <c:pt idx="4">
                  <c:v>45496</c:v>
                </c:pt>
                <c:pt idx="5">
                  <c:v>45496</c:v>
                </c:pt>
                <c:pt idx="6">
                  <c:v>45496</c:v>
                </c:pt>
                <c:pt idx="7">
                  <c:v>45498</c:v>
                </c:pt>
                <c:pt idx="8">
                  <c:v>45498</c:v>
                </c:pt>
                <c:pt idx="9">
                  <c:v>45502</c:v>
                </c:pt>
                <c:pt idx="10">
                  <c:v>45502</c:v>
                </c:pt>
                <c:pt idx="11">
                  <c:v>45509</c:v>
                </c:pt>
                <c:pt idx="12">
                  <c:v>45509</c:v>
                </c:pt>
                <c:pt idx="13">
                  <c:v>45512</c:v>
                </c:pt>
                <c:pt idx="14">
                  <c:v>45512</c:v>
                </c:pt>
                <c:pt idx="15">
                  <c:v>45513</c:v>
                </c:pt>
                <c:pt idx="16">
                  <c:v>45513</c:v>
                </c:pt>
                <c:pt idx="17">
                  <c:v>45525</c:v>
                </c:pt>
                <c:pt idx="18">
                  <c:v>45525</c:v>
                </c:pt>
                <c:pt idx="19">
                  <c:v>45525</c:v>
                </c:pt>
                <c:pt idx="20">
                  <c:v>45525</c:v>
                </c:pt>
                <c:pt idx="21">
                  <c:v>45566</c:v>
                </c:pt>
                <c:pt idx="22">
                  <c:v>45566</c:v>
                </c:pt>
                <c:pt idx="23">
                  <c:v>45569</c:v>
                </c:pt>
                <c:pt idx="24">
                  <c:v>45569</c:v>
                </c:pt>
                <c:pt idx="25">
                  <c:v>45569</c:v>
                </c:pt>
                <c:pt idx="26">
                  <c:v>45569</c:v>
                </c:pt>
                <c:pt idx="27">
                  <c:v>45573</c:v>
                </c:pt>
                <c:pt idx="28">
                  <c:v>45573</c:v>
                </c:pt>
                <c:pt idx="29">
                  <c:v>45611</c:v>
                </c:pt>
                <c:pt idx="30">
                  <c:v>45611</c:v>
                </c:pt>
                <c:pt idx="31">
                  <c:v>45617</c:v>
                </c:pt>
                <c:pt idx="32">
                  <c:v>45617</c:v>
                </c:pt>
                <c:pt idx="33">
                  <c:v>45621</c:v>
                </c:pt>
                <c:pt idx="34">
                  <c:v>45621</c:v>
                </c:pt>
                <c:pt idx="35">
                  <c:v>45623</c:v>
                </c:pt>
                <c:pt idx="36">
                  <c:v>45623</c:v>
                </c:pt>
                <c:pt idx="37">
                  <c:v>45629</c:v>
                </c:pt>
                <c:pt idx="38">
                  <c:v>45629</c:v>
                </c:pt>
                <c:pt idx="39">
                  <c:v>45636</c:v>
                </c:pt>
                <c:pt idx="40">
                  <c:v>45636</c:v>
                </c:pt>
                <c:pt idx="41">
                  <c:v>45637</c:v>
                </c:pt>
                <c:pt idx="42">
                  <c:v>45637</c:v>
                </c:pt>
                <c:pt idx="43">
                  <c:v>45643</c:v>
                </c:pt>
                <c:pt idx="44">
                  <c:v>45643</c:v>
                </c:pt>
                <c:pt idx="45">
                  <c:v>45645</c:v>
                </c:pt>
                <c:pt idx="46">
                  <c:v>45645</c:v>
                </c:pt>
                <c:pt idx="47">
                  <c:v>45659</c:v>
                </c:pt>
                <c:pt idx="48">
                  <c:v>45659</c:v>
                </c:pt>
                <c:pt idx="49">
                  <c:v>45660</c:v>
                </c:pt>
                <c:pt idx="50">
                  <c:v>45660</c:v>
                </c:pt>
                <c:pt idx="51">
                  <c:v>45665</c:v>
                </c:pt>
                <c:pt idx="52">
                  <c:v>45665</c:v>
                </c:pt>
                <c:pt idx="53">
                  <c:v>45666</c:v>
                </c:pt>
                <c:pt idx="54">
                  <c:v>45666</c:v>
                </c:pt>
                <c:pt idx="55">
                  <c:v>45672</c:v>
                </c:pt>
                <c:pt idx="56">
                  <c:v>45672</c:v>
                </c:pt>
                <c:pt idx="57">
                  <c:v>45673</c:v>
                </c:pt>
                <c:pt idx="58">
                  <c:v>45673</c:v>
                </c:pt>
                <c:pt idx="59">
                  <c:v>45684</c:v>
                </c:pt>
                <c:pt idx="60">
                  <c:v>45684</c:v>
                </c:pt>
                <c:pt idx="61">
                  <c:v>45686</c:v>
                </c:pt>
                <c:pt idx="62">
                  <c:v>45686</c:v>
                </c:pt>
                <c:pt idx="63">
                  <c:v>45687</c:v>
                </c:pt>
                <c:pt idx="64">
                  <c:v>45687</c:v>
                </c:pt>
                <c:pt idx="65">
                  <c:v>45699</c:v>
                </c:pt>
                <c:pt idx="66">
                  <c:v>45699</c:v>
                </c:pt>
                <c:pt idx="67">
                  <c:v>45701</c:v>
                </c:pt>
                <c:pt idx="68">
                  <c:v>45701</c:v>
                </c:pt>
                <c:pt idx="69">
                  <c:v>45705</c:v>
                </c:pt>
                <c:pt idx="70">
                  <c:v>45705</c:v>
                </c:pt>
                <c:pt idx="71">
                  <c:v>45712</c:v>
                </c:pt>
                <c:pt idx="72">
                  <c:v>45712</c:v>
                </c:pt>
                <c:pt idx="73">
                  <c:v>45713</c:v>
                </c:pt>
                <c:pt idx="74">
                  <c:v>45713</c:v>
                </c:pt>
                <c:pt idx="75">
                  <c:v>45714</c:v>
                </c:pt>
                <c:pt idx="76">
                  <c:v>45714</c:v>
                </c:pt>
                <c:pt idx="77">
                  <c:v>45716</c:v>
                </c:pt>
                <c:pt idx="78">
                  <c:v>45716</c:v>
                </c:pt>
                <c:pt idx="79">
                  <c:v>45719</c:v>
                </c:pt>
                <c:pt idx="80">
                  <c:v>45719</c:v>
                </c:pt>
                <c:pt idx="81">
                  <c:v>45721</c:v>
                </c:pt>
                <c:pt idx="82">
                  <c:v>45721</c:v>
                </c:pt>
                <c:pt idx="83">
                  <c:v>45727</c:v>
                </c:pt>
                <c:pt idx="84">
                  <c:v>45727</c:v>
                </c:pt>
                <c:pt idx="85">
                  <c:v>45728</c:v>
                </c:pt>
                <c:pt idx="86">
                  <c:v>45728</c:v>
                </c:pt>
                <c:pt idx="87">
                  <c:v>45729</c:v>
                </c:pt>
                <c:pt idx="88">
                  <c:v>45729</c:v>
                </c:pt>
                <c:pt idx="89">
                  <c:v>45740</c:v>
                </c:pt>
                <c:pt idx="90">
                  <c:v>45740</c:v>
                </c:pt>
                <c:pt idx="91">
                  <c:v>45749</c:v>
                </c:pt>
                <c:pt idx="92">
                  <c:v>45749</c:v>
                </c:pt>
              </c:numCache>
            </c:numRef>
          </c:cat>
          <c:val>
            <c:numRef>
              <c:f>Modele!$K$8:$K$101</c:f>
              <c:numCache>
                <c:formatCode>General</c:formatCode>
                <c:ptCount val="94"/>
                <c:pt idx="0">
                  <c:v>152.60417313177607</c:v>
                </c:pt>
                <c:pt idx="1">
                  <c:v>152.60417313177607</c:v>
                </c:pt>
                <c:pt idx="2">
                  <c:v>152.60417313177607</c:v>
                </c:pt>
                <c:pt idx="3">
                  <c:v>152.60417313177607</c:v>
                </c:pt>
                <c:pt idx="4">
                  <c:v>152.60417313177607</c:v>
                </c:pt>
                <c:pt idx="5">
                  <c:v>152.60417313177607</c:v>
                </c:pt>
                <c:pt idx="6">
                  <c:v>152.60417313177607</c:v>
                </c:pt>
                <c:pt idx="7">
                  <c:v>152.60417313177607</c:v>
                </c:pt>
                <c:pt idx="8">
                  <c:v>152.60417313177607</c:v>
                </c:pt>
                <c:pt idx="9">
                  <c:v>152.60417313177607</c:v>
                </c:pt>
                <c:pt idx="10">
                  <c:v>152.60417313177607</c:v>
                </c:pt>
                <c:pt idx="11">
                  <c:v>152.60417313177607</c:v>
                </c:pt>
                <c:pt idx="12">
                  <c:v>152.60417313177607</c:v>
                </c:pt>
                <c:pt idx="13">
                  <c:v>152.60417313177607</c:v>
                </c:pt>
                <c:pt idx="14">
                  <c:v>152.60417313177607</c:v>
                </c:pt>
                <c:pt idx="15">
                  <c:v>152.60417313177607</c:v>
                </c:pt>
                <c:pt idx="16">
                  <c:v>152.60417313177607</c:v>
                </c:pt>
                <c:pt idx="17">
                  <c:v>152.60417313177607</c:v>
                </c:pt>
                <c:pt idx="18">
                  <c:v>152.60417313177607</c:v>
                </c:pt>
                <c:pt idx="19">
                  <c:v>152.60417313177607</c:v>
                </c:pt>
                <c:pt idx="20">
                  <c:v>152.60417313177607</c:v>
                </c:pt>
                <c:pt idx="21">
                  <c:v>152.60417313177607</c:v>
                </c:pt>
                <c:pt idx="22">
                  <c:v>152.60417313177607</c:v>
                </c:pt>
                <c:pt idx="23">
                  <c:v>152.60417313177607</c:v>
                </c:pt>
                <c:pt idx="24">
                  <c:v>152.60417313177607</c:v>
                </c:pt>
                <c:pt idx="25">
                  <c:v>152.60417313177607</c:v>
                </c:pt>
                <c:pt idx="26">
                  <c:v>152.60417313177607</c:v>
                </c:pt>
                <c:pt idx="27">
                  <c:v>152.60417313177607</c:v>
                </c:pt>
                <c:pt idx="28">
                  <c:v>152.60417313177607</c:v>
                </c:pt>
                <c:pt idx="29">
                  <c:v>152.60417313177607</c:v>
                </c:pt>
                <c:pt idx="30">
                  <c:v>152.60417313177607</c:v>
                </c:pt>
                <c:pt idx="31">
                  <c:v>152.60417313177607</c:v>
                </c:pt>
                <c:pt idx="32">
                  <c:v>152.60417313177607</c:v>
                </c:pt>
                <c:pt idx="33">
                  <c:v>152.60417313177607</c:v>
                </c:pt>
                <c:pt idx="34">
                  <c:v>152.60417313177607</c:v>
                </c:pt>
                <c:pt idx="35">
                  <c:v>152.60417313177607</c:v>
                </c:pt>
                <c:pt idx="36">
                  <c:v>152.60417313177607</c:v>
                </c:pt>
                <c:pt idx="37">
                  <c:v>152.60417313177607</c:v>
                </c:pt>
                <c:pt idx="38">
                  <c:v>152.60417313177607</c:v>
                </c:pt>
                <c:pt idx="39">
                  <c:v>152.60417313177607</c:v>
                </c:pt>
                <c:pt idx="40">
                  <c:v>152.60417313177607</c:v>
                </c:pt>
                <c:pt idx="41">
                  <c:v>152.60417313177607</c:v>
                </c:pt>
                <c:pt idx="42">
                  <c:v>152.60417313177607</c:v>
                </c:pt>
                <c:pt idx="43">
                  <c:v>152.60417313177607</c:v>
                </c:pt>
                <c:pt idx="44">
                  <c:v>152.60417313177607</c:v>
                </c:pt>
                <c:pt idx="45">
                  <c:v>152.60417313177607</c:v>
                </c:pt>
                <c:pt idx="46">
                  <c:v>152.60417313177607</c:v>
                </c:pt>
                <c:pt idx="47">
                  <c:v>152.60417313177607</c:v>
                </c:pt>
                <c:pt idx="48">
                  <c:v>152.60417313177607</c:v>
                </c:pt>
                <c:pt idx="49">
                  <c:v>152.60417313177607</c:v>
                </c:pt>
                <c:pt idx="50">
                  <c:v>152.60417313177607</c:v>
                </c:pt>
                <c:pt idx="51">
                  <c:v>152.60417313177607</c:v>
                </c:pt>
                <c:pt idx="52">
                  <c:v>152.60417313177607</c:v>
                </c:pt>
                <c:pt idx="53">
                  <c:v>152.60417313177607</c:v>
                </c:pt>
                <c:pt idx="54">
                  <c:v>152.60417313177607</c:v>
                </c:pt>
                <c:pt idx="55">
                  <c:v>152.60417313177607</c:v>
                </c:pt>
                <c:pt idx="56">
                  <c:v>152.60417313177607</c:v>
                </c:pt>
                <c:pt idx="57">
                  <c:v>152.60417313177607</c:v>
                </c:pt>
                <c:pt idx="58">
                  <c:v>152.60417313177607</c:v>
                </c:pt>
                <c:pt idx="59">
                  <c:v>152.60417313177607</c:v>
                </c:pt>
                <c:pt idx="60">
                  <c:v>152.60417313177607</c:v>
                </c:pt>
                <c:pt idx="61">
                  <c:v>152.60417313177607</c:v>
                </c:pt>
                <c:pt idx="62">
                  <c:v>152.60417313177607</c:v>
                </c:pt>
                <c:pt idx="63">
                  <c:v>152.60417313177607</c:v>
                </c:pt>
                <c:pt idx="64">
                  <c:v>152.60417313177607</c:v>
                </c:pt>
                <c:pt idx="65">
                  <c:v>152.60417313177607</c:v>
                </c:pt>
                <c:pt idx="66">
                  <c:v>152.60417313177607</c:v>
                </c:pt>
                <c:pt idx="67">
                  <c:v>152.60417313177607</c:v>
                </c:pt>
                <c:pt idx="68">
                  <c:v>152.60417313177607</c:v>
                </c:pt>
                <c:pt idx="69">
                  <c:v>152.60417313177607</c:v>
                </c:pt>
                <c:pt idx="70">
                  <c:v>152.60417313177607</c:v>
                </c:pt>
                <c:pt idx="71">
                  <c:v>152.60417313177607</c:v>
                </c:pt>
                <c:pt idx="72">
                  <c:v>152.60417313177607</c:v>
                </c:pt>
                <c:pt idx="73">
                  <c:v>152.60417313177607</c:v>
                </c:pt>
                <c:pt idx="74">
                  <c:v>152.60417313177607</c:v>
                </c:pt>
                <c:pt idx="75">
                  <c:v>152.60417313177607</c:v>
                </c:pt>
                <c:pt idx="76">
                  <c:v>152.60417313177607</c:v>
                </c:pt>
                <c:pt idx="77">
                  <c:v>152.60417313177607</c:v>
                </c:pt>
                <c:pt idx="78">
                  <c:v>152.60417313177607</c:v>
                </c:pt>
                <c:pt idx="79">
                  <c:v>152.60417313177607</c:v>
                </c:pt>
                <c:pt idx="80">
                  <c:v>152.60417313177607</c:v>
                </c:pt>
                <c:pt idx="81">
                  <c:v>152.60417313177607</c:v>
                </c:pt>
                <c:pt idx="82">
                  <c:v>152.60417313177607</c:v>
                </c:pt>
                <c:pt idx="83">
                  <c:v>152.60417313177607</c:v>
                </c:pt>
                <c:pt idx="84">
                  <c:v>152.60417313177607</c:v>
                </c:pt>
                <c:pt idx="85">
                  <c:v>152.60417313177607</c:v>
                </c:pt>
                <c:pt idx="86">
                  <c:v>152.60417313177607</c:v>
                </c:pt>
                <c:pt idx="87">
                  <c:v>152.60417313177607</c:v>
                </c:pt>
                <c:pt idx="88">
                  <c:v>152.60417313177607</c:v>
                </c:pt>
                <c:pt idx="89">
                  <c:v>152.60417313177607</c:v>
                </c:pt>
                <c:pt idx="90">
                  <c:v>152.60417313177607</c:v>
                </c:pt>
                <c:pt idx="91">
                  <c:v>152.60417313177607</c:v>
                </c:pt>
                <c:pt idx="92">
                  <c:v>152.60417313177607</c:v>
                </c:pt>
              </c:numCache>
            </c:numRef>
          </c:val>
        </c:ser>
        <c:ser>
          <c:idx val="8"/>
          <c:order val="6"/>
          <c:tx>
            <c:strRef>
              <c:f>Modele!$L$7</c:f>
              <c:strCache>
                <c:ptCount val="1"/>
                <c:pt idx="0">
                  <c:v>réel - 3 sig</c:v>
                </c:pt>
              </c:strCache>
            </c:strRef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cat>
            <c:numRef>
              <c:f>Modele!$B$8:$B$101</c:f>
              <c:numCache>
                <c:formatCode>dd/mm/yyyy</c:formatCode>
                <c:ptCount val="94"/>
                <c:pt idx="0">
                  <c:v>45483</c:v>
                </c:pt>
                <c:pt idx="1">
                  <c:v>45483</c:v>
                </c:pt>
                <c:pt idx="2">
                  <c:v>45491</c:v>
                </c:pt>
                <c:pt idx="3">
                  <c:v>45491</c:v>
                </c:pt>
                <c:pt idx="4">
                  <c:v>45496</c:v>
                </c:pt>
                <c:pt idx="5">
                  <c:v>45496</c:v>
                </c:pt>
                <c:pt idx="6">
                  <c:v>45496</c:v>
                </c:pt>
                <c:pt idx="7">
                  <c:v>45498</c:v>
                </c:pt>
                <c:pt idx="8">
                  <c:v>45498</c:v>
                </c:pt>
                <c:pt idx="9">
                  <c:v>45502</c:v>
                </c:pt>
                <c:pt idx="10">
                  <c:v>45502</c:v>
                </c:pt>
                <c:pt idx="11">
                  <c:v>45509</c:v>
                </c:pt>
                <c:pt idx="12">
                  <c:v>45509</c:v>
                </c:pt>
                <c:pt idx="13">
                  <c:v>45512</c:v>
                </c:pt>
                <c:pt idx="14">
                  <c:v>45512</c:v>
                </c:pt>
                <c:pt idx="15">
                  <c:v>45513</c:v>
                </c:pt>
                <c:pt idx="16">
                  <c:v>45513</c:v>
                </c:pt>
                <c:pt idx="17">
                  <c:v>45525</c:v>
                </c:pt>
                <c:pt idx="18">
                  <c:v>45525</c:v>
                </c:pt>
                <c:pt idx="19">
                  <c:v>45525</c:v>
                </c:pt>
                <c:pt idx="20">
                  <c:v>45525</c:v>
                </c:pt>
                <c:pt idx="21">
                  <c:v>45566</c:v>
                </c:pt>
                <c:pt idx="22">
                  <c:v>45566</c:v>
                </c:pt>
                <c:pt idx="23">
                  <c:v>45569</c:v>
                </c:pt>
                <c:pt idx="24">
                  <c:v>45569</c:v>
                </c:pt>
                <c:pt idx="25">
                  <c:v>45569</c:v>
                </c:pt>
                <c:pt idx="26">
                  <c:v>45569</c:v>
                </c:pt>
                <c:pt idx="27">
                  <c:v>45573</c:v>
                </c:pt>
                <c:pt idx="28">
                  <c:v>45573</c:v>
                </c:pt>
                <c:pt idx="29">
                  <c:v>45611</c:v>
                </c:pt>
                <c:pt idx="30">
                  <c:v>45611</c:v>
                </c:pt>
                <c:pt idx="31">
                  <c:v>45617</c:v>
                </c:pt>
                <c:pt idx="32">
                  <c:v>45617</c:v>
                </c:pt>
                <c:pt idx="33">
                  <c:v>45621</c:v>
                </c:pt>
                <c:pt idx="34">
                  <c:v>45621</c:v>
                </c:pt>
                <c:pt idx="35">
                  <c:v>45623</c:v>
                </c:pt>
                <c:pt idx="36">
                  <c:v>45623</c:v>
                </c:pt>
                <c:pt idx="37">
                  <c:v>45629</c:v>
                </c:pt>
                <c:pt idx="38">
                  <c:v>45629</c:v>
                </c:pt>
                <c:pt idx="39">
                  <c:v>45636</c:v>
                </c:pt>
                <c:pt idx="40">
                  <c:v>45636</c:v>
                </c:pt>
                <c:pt idx="41">
                  <c:v>45637</c:v>
                </c:pt>
                <c:pt idx="42">
                  <c:v>45637</c:v>
                </c:pt>
                <c:pt idx="43">
                  <c:v>45643</c:v>
                </c:pt>
                <c:pt idx="44">
                  <c:v>45643</c:v>
                </c:pt>
                <c:pt idx="45">
                  <c:v>45645</c:v>
                </c:pt>
                <c:pt idx="46">
                  <c:v>45645</c:v>
                </c:pt>
                <c:pt idx="47">
                  <c:v>45659</c:v>
                </c:pt>
                <c:pt idx="48">
                  <c:v>45659</c:v>
                </c:pt>
                <c:pt idx="49">
                  <c:v>45660</c:v>
                </c:pt>
                <c:pt idx="50">
                  <c:v>45660</c:v>
                </c:pt>
                <c:pt idx="51">
                  <c:v>45665</c:v>
                </c:pt>
                <c:pt idx="52">
                  <c:v>45665</c:v>
                </c:pt>
                <c:pt idx="53">
                  <c:v>45666</c:v>
                </c:pt>
                <c:pt idx="54">
                  <c:v>45666</c:v>
                </c:pt>
                <c:pt idx="55">
                  <c:v>45672</c:v>
                </c:pt>
                <c:pt idx="56">
                  <c:v>45672</c:v>
                </c:pt>
                <c:pt idx="57">
                  <c:v>45673</c:v>
                </c:pt>
                <c:pt idx="58">
                  <c:v>45673</c:v>
                </c:pt>
                <c:pt idx="59">
                  <c:v>45684</c:v>
                </c:pt>
                <c:pt idx="60">
                  <c:v>45684</c:v>
                </c:pt>
                <c:pt idx="61">
                  <c:v>45686</c:v>
                </c:pt>
                <c:pt idx="62">
                  <c:v>45686</c:v>
                </c:pt>
                <c:pt idx="63">
                  <c:v>45687</c:v>
                </c:pt>
                <c:pt idx="64">
                  <c:v>45687</c:v>
                </c:pt>
                <c:pt idx="65">
                  <c:v>45699</c:v>
                </c:pt>
                <c:pt idx="66">
                  <c:v>45699</c:v>
                </c:pt>
                <c:pt idx="67">
                  <c:v>45701</c:v>
                </c:pt>
                <c:pt idx="68">
                  <c:v>45701</c:v>
                </c:pt>
                <c:pt idx="69">
                  <c:v>45705</c:v>
                </c:pt>
                <c:pt idx="70">
                  <c:v>45705</c:v>
                </c:pt>
                <c:pt idx="71">
                  <c:v>45712</c:v>
                </c:pt>
                <c:pt idx="72">
                  <c:v>45712</c:v>
                </c:pt>
                <c:pt idx="73">
                  <c:v>45713</c:v>
                </c:pt>
                <c:pt idx="74">
                  <c:v>45713</c:v>
                </c:pt>
                <c:pt idx="75">
                  <c:v>45714</c:v>
                </c:pt>
                <c:pt idx="76">
                  <c:v>45714</c:v>
                </c:pt>
                <c:pt idx="77">
                  <c:v>45716</c:v>
                </c:pt>
                <c:pt idx="78">
                  <c:v>45716</c:v>
                </c:pt>
                <c:pt idx="79">
                  <c:v>45719</c:v>
                </c:pt>
                <c:pt idx="80">
                  <c:v>45719</c:v>
                </c:pt>
                <c:pt idx="81">
                  <c:v>45721</c:v>
                </c:pt>
                <c:pt idx="82">
                  <c:v>45721</c:v>
                </c:pt>
                <c:pt idx="83">
                  <c:v>45727</c:v>
                </c:pt>
                <c:pt idx="84">
                  <c:v>45727</c:v>
                </c:pt>
                <c:pt idx="85">
                  <c:v>45728</c:v>
                </c:pt>
                <c:pt idx="86">
                  <c:v>45728</c:v>
                </c:pt>
                <c:pt idx="87">
                  <c:v>45729</c:v>
                </c:pt>
                <c:pt idx="88">
                  <c:v>45729</c:v>
                </c:pt>
                <c:pt idx="89">
                  <c:v>45740</c:v>
                </c:pt>
                <c:pt idx="90">
                  <c:v>45740</c:v>
                </c:pt>
                <c:pt idx="91">
                  <c:v>45749</c:v>
                </c:pt>
                <c:pt idx="92">
                  <c:v>45749</c:v>
                </c:pt>
              </c:numCache>
            </c:numRef>
          </c:cat>
          <c:val>
            <c:numRef>
              <c:f>Modele!$L$8:$L$101</c:f>
              <c:numCache>
                <c:formatCode>General</c:formatCode>
                <c:ptCount val="94"/>
                <c:pt idx="0">
                  <c:v>115.83582686822393</c:v>
                </c:pt>
                <c:pt idx="1">
                  <c:v>115.83582686822393</c:v>
                </c:pt>
                <c:pt idx="2">
                  <c:v>115.83582686822393</c:v>
                </c:pt>
                <c:pt idx="3">
                  <c:v>115.83582686822393</c:v>
                </c:pt>
                <c:pt idx="4">
                  <c:v>115.83582686822393</c:v>
                </c:pt>
                <c:pt idx="5">
                  <c:v>115.83582686822393</c:v>
                </c:pt>
                <c:pt idx="6">
                  <c:v>115.83582686822393</c:v>
                </c:pt>
                <c:pt idx="7">
                  <c:v>115.83582686822393</c:v>
                </c:pt>
                <c:pt idx="8">
                  <c:v>115.83582686822393</c:v>
                </c:pt>
                <c:pt idx="9">
                  <c:v>115.83582686822393</c:v>
                </c:pt>
                <c:pt idx="10">
                  <c:v>115.83582686822393</c:v>
                </c:pt>
                <c:pt idx="11">
                  <c:v>115.83582686822393</c:v>
                </c:pt>
                <c:pt idx="12">
                  <c:v>115.83582686822393</c:v>
                </c:pt>
                <c:pt idx="13">
                  <c:v>115.83582686822393</c:v>
                </c:pt>
                <c:pt idx="14">
                  <c:v>115.83582686822393</c:v>
                </c:pt>
                <c:pt idx="15">
                  <c:v>115.83582686822393</c:v>
                </c:pt>
                <c:pt idx="16">
                  <c:v>115.83582686822393</c:v>
                </c:pt>
                <c:pt idx="17">
                  <c:v>115.83582686822393</c:v>
                </c:pt>
                <c:pt idx="18">
                  <c:v>115.83582686822393</c:v>
                </c:pt>
                <c:pt idx="19">
                  <c:v>115.83582686822393</c:v>
                </c:pt>
                <c:pt idx="20">
                  <c:v>115.83582686822393</c:v>
                </c:pt>
                <c:pt idx="21">
                  <c:v>115.83582686822393</c:v>
                </c:pt>
                <c:pt idx="22">
                  <c:v>115.83582686822393</c:v>
                </c:pt>
                <c:pt idx="23">
                  <c:v>115.83582686822393</c:v>
                </c:pt>
                <c:pt idx="24">
                  <c:v>115.83582686822393</c:v>
                </c:pt>
                <c:pt idx="25">
                  <c:v>115.83582686822393</c:v>
                </c:pt>
                <c:pt idx="26">
                  <c:v>115.83582686822393</c:v>
                </c:pt>
                <c:pt idx="27">
                  <c:v>115.83582686822393</c:v>
                </c:pt>
                <c:pt idx="28">
                  <c:v>115.83582686822393</c:v>
                </c:pt>
                <c:pt idx="29">
                  <c:v>115.83582686822393</c:v>
                </c:pt>
                <c:pt idx="30">
                  <c:v>115.83582686822393</c:v>
                </c:pt>
                <c:pt idx="31">
                  <c:v>115.83582686822393</c:v>
                </c:pt>
                <c:pt idx="32">
                  <c:v>115.83582686822393</c:v>
                </c:pt>
                <c:pt idx="33">
                  <c:v>115.83582686822393</c:v>
                </c:pt>
                <c:pt idx="34">
                  <c:v>115.83582686822393</c:v>
                </c:pt>
                <c:pt idx="35">
                  <c:v>115.83582686822393</c:v>
                </c:pt>
                <c:pt idx="36">
                  <c:v>115.83582686822393</c:v>
                </c:pt>
                <c:pt idx="37">
                  <c:v>115.83582686822393</c:v>
                </c:pt>
                <c:pt idx="38">
                  <c:v>115.83582686822393</c:v>
                </c:pt>
                <c:pt idx="39">
                  <c:v>115.83582686822393</c:v>
                </c:pt>
                <c:pt idx="40">
                  <c:v>115.83582686822393</c:v>
                </c:pt>
                <c:pt idx="41">
                  <c:v>115.83582686822393</c:v>
                </c:pt>
                <c:pt idx="42">
                  <c:v>115.83582686822393</c:v>
                </c:pt>
                <c:pt idx="43">
                  <c:v>115.83582686822393</c:v>
                </c:pt>
                <c:pt idx="44">
                  <c:v>115.83582686822393</c:v>
                </c:pt>
                <c:pt idx="45">
                  <c:v>115.83582686822393</c:v>
                </c:pt>
                <c:pt idx="46">
                  <c:v>115.83582686822393</c:v>
                </c:pt>
                <c:pt idx="47">
                  <c:v>115.83582686822393</c:v>
                </c:pt>
                <c:pt idx="48">
                  <c:v>115.83582686822393</c:v>
                </c:pt>
                <c:pt idx="49">
                  <c:v>115.83582686822393</c:v>
                </c:pt>
                <c:pt idx="50">
                  <c:v>115.83582686822393</c:v>
                </c:pt>
                <c:pt idx="51">
                  <c:v>115.83582686822393</c:v>
                </c:pt>
                <c:pt idx="52">
                  <c:v>115.83582686822393</c:v>
                </c:pt>
                <c:pt idx="53">
                  <c:v>115.83582686822393</c:v>
                </c:pt>
                <c:pt idx="54">
                  <c:v>115.83582686822393</c:v>
                </c:pt>
                <c:pt idx="55">
                  <c:v>115.83582686822393</c:v>
                </c:pt>
                <c:pt idx="56">
                  <c:v>115.83582686822393</c:v>
                </c:pt>
                <c:pt idx="57">
                  <c:v>115.83582686822393</c:v>
                </c:pt>
                <c:pt idx="58">
                  <c:v>115.83582686822393</c:v>
                </c:pt>
                <c:pt idx="59">
                  <c:v>115.83582686822393</c:v>
                </c:pt>
                <c:pt idx="60">
                  <c:v>115.83582686822393</c:v>
                </c:pt>
                <c:pt idx="61">
                  <c:v>115.83582686822393</c:v>
                </c:pt>
                <c:pt idx="62">
                  <c:v>115.83582686822393</c:v>
                </c:pt>
                <c:pt idx="63">
                  <c:v>115.83582686822393</c:v>
                </c:pt>
                <c:pt idx="64">
                  <c:v>115.83582686822393</c:v>
                </c:pt>
                <c:pt idx="65">
                  <c:v>115.83582686822393</c:v>
                </c:pt>
                <c:pt idx="66">
                  <c:v>115.83582686822393</c:v>
                </c:pt>
                <c:pt idx="67">
                  <c:v>115.83582686822393</c:v>
                </c:pt>
                <c:pt idx="68">
                  <c:v>115.83582686822393</c:v>
                </c:pt>
                <c:pt idx="69">
                  <c:v>115.83582686822393</c:v>
                </c:pt>
                <c:pt idx="70">
                  <c:v>115.83582686822393</c:v>
                </c:pt>
                <c:pt idx="71">
                  <c:v>115.83582686822393</c:v>
                </c:pt>
                <c:pt idx="72">
                  <c:v>115.83582686822393</c:v>
                </c:pt>
                <c:pt idx="73">
                  <c:v>115.83582686822393</c:v>
                </c:pt>
                <c:pt idx="74">
                  <c:v>115.83582686822393</c:v>
                </c:pt>
                <c:pt idx="75">
                  <c:v>115.83582686822393</c:v>
                </c:pt>
                <c:pt idx="76">
                  <c:v>115.83582686822393</c:v>
                </c:pt>
                <c:pt idx="77">
                  <c:v>115.83582686822393</c:v>
                </c:pt>
                <c:pt idx="78">
                  <c:v>115.83582686822393</c:v>
                </c:pt>
                <c:pt idx="79">
                  <c:v>115.83582686822393</c:v>
                </c:pt>
                <c:pt idx="80">
                  <c:v>115.83582686822393</c:v>
                </c:pt>
                <c:pt idx="81">
                  <c:v>115.83582686822393</c:v>
                </c:pt>
                <c:pt idx="82">
                  <c:v>115.83582686822393</c:v>
                </c:pt>
                <c:pt idx="83">
                  <c:v>115.83582686822393</c:v>
                </c:pt>
                <c:pt idx="84">
                  <c:v>115.83582686822393</c:v>
                </c:pt>
                <c:pt idx="85">
                  <c:v>115.83582686822393</c:v>
                </c:pt>
                <c:pt idx="86">
                  <c:v>115.83582686822393</c:v>
                </c:pt>
                <c:pt idx="87">
                  <c:v>115.83582686822393</c:v>
                </c:pt>
                <c:pt idx="88">
                  <c:v>115.83582686822393</c:v>
                </c:pt>
                <c:pt idx="89">
                  <c:v>115.83582686822393</c:v>
                </c:pt>
                <c:pt idx="90">
                  <c:v>115.83582686822393</c:v>
                </c:pt>
                <c:pt idx="91">
                  <c:v>115.83582686822393</c:v>
                </c:pt>
                <c:pt idx="92">
                  <c:v>115.83582686822393</c:v>
                </c:pt>
              </c:numCache>
            </c:numRef>
          </c:val>
        </c:ser>
        <c:ser>
          <c:idx val="0"/>
          <c:order val="7"/>
          <c:tx>
            <c:strRef>
              <c:f>Modele!$C$7</c:f>
              <c:strCache>
                <c:ptCount val="1"/>
                <c:pt idx="0">
                  <c:v>valeurs</c:v>
                </c:pt>
              </c:strCache>
            </c:strRef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numRef>
              <c:f>Modele!$B$8:$B$101</c:f>
              <c:numCache>
                <c:formatCode>dd/mm/yyyy</c:formatCode>
                <c:ptCount val="94"/>
                <c:pt idx="0">
                  <c:v>45483</c:v>
                </c:pt>
                <c:pt idx="1">
                  <c:v>45483</c:v>
                </c:pt>
                <c:pt idx="2">
                  <c:v>45491</c:v>
                </c:pt>
                <c:pt idx="3">
                  <c:v>45491</c:v>
                </c:pt>
                <c:pt idx="4">
                  <c:v>45496</c:v>
                </c:pt>
                <c:pt idx="5">
                  <c:v>45496</c:v>
                </c:pt>
                <c:pt idx="6">
                  <c:v>45496</c:v>
                </c:pt>
                <c:pt idx="7">
                  <c:v>45498</c:v>
                </c:pt>
                <c:pt idx="8">
                  <c:v>45498</c:v>
                </c:pt>
                <c:pt idx="9">
                  <c:v>45502</c:v>
                </c:pt>
                <c:pt idx="10">
                  <c:v>45502</c:v>
                </c:pt>
                <c:pt idx="11">
                  <c:v>45509</c:v>
                </c:pt>
                <c:pt idx="12">
                  <c:v>45509</c:v>
                </c:pt>
                <c:pt idx="13">
                  <c:v>45512</c:v>
                </c:pt>
                <c:pt idx="14">
                  <c:v>45512</c:v>
                </c:pt>
                <c:pt idx="15">
                  <c:v>45513</c:v>
                </c:pt>
                <c:pt idx="16">
                  <c:v>45513</c:v>
                </c:pt>
                <c:pt idx="17">
                  <c:v>45525</c:v>
                </c:pt>
                <c:pt idx="18">
                  <c:v>45525</c:v>
                </c:pt>
                <c:pt idx="19">
                  <c:v>45525</c:v>
                </c:pt>
                <c:pt idx="20">
                  <c:v>45525</c:v>
                </c:pt>
                <c:pt idx="21">
                  <c:v>45566</c:v>
                </c:pt>
                <c:pt idx="22">
                  <c:v>45566</c:v>
                </c:pt>
                <c:pt idx="23">
                  <c:v>45569</c:v>
                </c:pt>
                <c:pt idx="24">
                  <c:v>45569</c:v>
                </c:pt>
                <c:pt idx="25">
                  <c:v>45569</c:v>
                </c:pt>
                <c:pt idx="26">
                  <c:v>45569</c:v>
                </c:pt>
                <c:pt idx="27">
                  <c:v>45573</c:v>
                </c:pt>
                <c:pt idx="28">
                  <c:v>45573</c:v>
                </c:pt>
                <c:pt idx="29">
                  <c:v>45611</c:v>
                </c:pt>
                <c:pt idx="30">
                  <c:v>45611</c:v>
                </c:pt>
                <c:pt idx="31">
                  <c:v>45617</c:v>
                </c:pt>
                <c:pt idx="32">
                  <c:v>45617</c:v>
                </c:pt>
                <c:pt idx="33">
                  <c:v>45621</c:v>
                </c:pt>
                <c:pt idx="34">
                  <c:v>45621</c:v>
                </c:pt>
                <c:pt idx="35">
                  <c:v>45623</c:v>
                </c:pt>
                <c:pt idx="36">
                  <c:v>45623</c:v>
                </c:pt>
                <c:pt idx="37">
                  <c:v>45629</c:v>
                </c:pt>
                <c:pt idx="38">
                  <c:v>45629</c:v>
                </c:pt>
                <c:pt idx="39">
                  <c:v>45636</c:v>
                </c:pt>
                <c:pt idx="40">
                  <c:v>45636</c:v>
                </c:pt>
                <c:pt idx="41">
                  <c:v>45637</c:v>
                </c:pt>
                <c:pt idx="42">
                  <c:v>45637</c:v>
                </c:pt>
                <c:pt idx="43">
                  <c:v>45643</c:v>
                </c:pt>
                <c:pt idx="44">
                  <c:v>45643</c:v>
                </c:pt>
                <c:pt idx="45">
                  <c:v>45645</c:v>
                </c:pt>
                <c:pt idx="46">
                  <c:v>45645</c:v>
                </c:pt>
                <c:pt idx="47">
                  <c:v>45659</c:v>
                </c:pt>
                <c:pt idx="48">
                  <c:v>45659</c:v>
                </c:pt>
                <c:pt idx="49">
                  <c:v>45660</c:v>
                </c:pt>
                <c:pt idx="50">
                  <c:v>45660</c:v>
                </c:pt>
                <c:pt idx="51">
                  <c:v>45665</c:v>
                </c:pt>
                <c:pt idx="52">
                  <c:v>45665</c:v>
                </c:pt>
                <c:pt idx="53">
                  <c:v>45666</c:v>
                </c:pt>
                <c:pt idx="54">
                  <c:v>45666</c:v>
                </c:pt>
                <c:pt idx="55">
                  <c:v>45672</c:v>
                </c:pt>
                <c:pt idx="56">
                  <c:v>45672</c:v>
                </c:pt>
                <c:pt idx="57">
                  <c:v>45673</c:v>
                </c:pt>
                <c:pt idx="58">
                  <c:v>45673</c:v>
                </c:pt>
                <c:pt idx="59">
                  <c:v>45684</c:v>
                </c:pt>
                <c:pt idx="60">
                  <c:v>45684</c:v>
                </c:pt>
                <c:pt idx="61">
                  <c:v>45686</c:v>
                </c:pt>
                <c:pt idx="62">
                  <c:v>45686</c:v>
                </c:pt>
                <c:pt idx="63">
                  <c:v>45687</c:v>
                </c:pt>
                <c:pt idx="64">
                  <c:v>45687</c:v>
                </c:pt>
                <c:pt idx="65">
                  <c:v>45699</c:v>
                </c:pt>
                <c:pt idx="66">
                  <c:v>45699</c:v>
                </c:pt>
                <c:pt idx="67">
                  <c:v>45701</c:v>
                </c:pt>
                <c:pt idx="68">
                  <c:v>45701</c:v>
                </c:pt>
                <c:pt idx="69">
                  <c:v>45705</c:v>
                </c:pt>
                <c:pt idx="70">
                  <c:v>45705</c:v>
                </c:pt>
                <c:pt idx="71">
                  <c:v>45712</c:v>
                </c:pt>
                <c:pt idx="72">
                  <c:v>45712</c:v>
                </c:pt>
                <c:pt idx="73">
                  <c:v>45713</c:v>
                </c:pt>
                <c:pt idx="74">
                  <c:v>45713</c:v>
                </c:pt>
                <c:pt idx="75">
                  <c:v>45714</c:v>
                </c:pt>
                <c:pt idx="76">
                  <c:v>45714</c:v>
                </c:pt>
                <c:pt idx="77">
                  <c:v>45716</c:v>
                </c:pt>
                <c:pt idx="78">
                  <c:v>45716</c:v>
                </c:pt>
                <c:pt idx="79">
                  <c:v>45719</c:v>
                </c:pt>
                <c:pt idx="80">
                  <c:v>45719</c:v>
                </c:pt>
                <c:pt idx="81">
                  <c:v>45721</c:v>
                </c:pt>
                <c:pt idx="82">
                  <c:v>45721</c:v>
                </c:pt>
                <c:pt idx="83">
                  <c:v>45727</c:v>
                </c:pt>
                <c:pt idx="84">
                  <c:v>45727</c:v>
                </c:pt>
                <c:pt idx="85">
                  <c:v>45728</c:v>
                </c:pt>
                <c:pt idx="86">
                  <c:v>45728</c:v>
                </c:pt>
                <c:pt idx="87">
                  <c:v>45729</c:v>
                </c:pt>
                <c:pt idx="88">
                  <c:v>45729</c:v>
                </c:pt>
                <c:pt idx="89">
                  <c:v>45740</c:v>
                </c:pt>
                <c:pt idx="90">
                  <c:v>45740</c:v>
                </c:pt>
                <c:pt idx="91">
                  <c:v>45749</c:v>
                </c:pt>
                <c:pt idx="92">
                  <c:v>45749</c:v>
                </c:pt>
              </c:numCache>
            </c:numRef>
          </c:cat>
          <c:val>
            <c:numRef>
              <c:f>Modele!$C$8:$C$101</c:f>
              <c:numCache>
                <c:formatCode>General</c:formatCode>
                <c:ptCount val="94"/>
                <c:pt idx="0">
                  <c:v>121.79</c:v>
                </c:pt>
                <c:pt idx="1">
                  <c:v>130.18</c:v>
                </c:pt>
                <c:pt idx="2">
                  <c:v>129.41</c:v>
                </c:pt>
                <c:pt idx="3">
                  <c:v>134.94</c:v>
                </c:pt>
                <c:pt idx="4">
                  <c:v>125.28</c:v>
                </c:pt>
                <c:pt idx="5">
                  <c:v>135.63999999999999</c:v>
                </c:pt>
                <c:pt idx="6">
                  <c:v>142.56</c:v>
                </c:pt>
                <c:pt idx="7">
                  <c:v>132.63</c:v>
                </c:pt>
                <c:pt idx="8">
                  <c:v>134.05000000000001</c:v>
                </c:pt>
                <c:pt idx="9">
                  <c:v>147.55000000000001</c:v>
                </c:pt>
                <c:pt idx="10">
                  <c:v>145.59</c:v>
                </c:pt>
                <c:pt idx="11">
                  <c:v>137.04</c:v>
                </c:pt>
                <c:pt idx="12">
                  <c:v>144.21</c:v>
                </c:pt>
                <c:pt idx="13">
                  <c:v>125.21</c:v>
                </c:pt>
                <c:pt idx="14">
                  <c:v>145.91</c:v>
                </c:pt>
                <c:pt idx="15">
                  <c:v>141.33000000000001</c:v>
                </c:pt>
                <c:pt idx="16">
                  <c:v>142.66999999999999</c:v>
                </c:pt>
                <c:pt idx="17">
                  <c:v>134.59</c:v>
                </c:pt>
                <c:pt idx="18">
                  <c:v>148.6</c:v>
                </c:pt>
                <c:pt idx="19">
                  <c:v>125.41</c:v>
                </c:pt>
                <c:pt idx="20">
                  <c:v>138.83000000000001</c:v>
                </c:pt>
                <c:pt idx="21">
                  <c:v>133.75</c:v>
                </c:pt>
                <c:pt idx="22">
                  <c:v>132.09</c:v>
                </c:pt>
                <c:pt idx="23">
                  <c:v>132.09</c:v>
                </c:pt>
                <c:pt idx="24">
                  <c:v>131.6</c:v>
                </c:pt>
                <c:pt idx="25">
                  <c:v>137.01</c:v>
                </c:pt>
                <c:pt idx="26">
                  <c:v>138.72999999999999</c:v>
                </c:pt>
                <c:pt idx="27">
                  <c:v>132.61000000000001</c:v>
                </c:pt>
                <c:pt idx="28">
                  <c:v>134.13999999999999</c:v>
                </c:pt>
                <c:pt idx="29">
                  <c:v>133.97</c:v>
                </c:pt>
                <c:pt idx="30">
                  <c:v>128.06</c:v>
                </c:pt>
                <c:pt idx="31">
                  <c:v>131.1</c:v>
                </c:pt>
                <c:pt idx="32">
                  <c:v>129.49</c:v>
                </c:pt>
                <c:pt idx="33">
                  <c:v>127.1</c:v>
                </c:pt>
                <c:pt idx="34">
                  <c:v>136.55000000000001</c:v>
                </c:pt>
                <c:pt idx="35">
                  <c:v>129.32</c:v>
                </c:pt>
                <c:pt idx="36">
                  <c:v>132.87</c:v>
                </c:pt>
                <c:pt idx="37">
                  <c:v>135.33000000000001</c:v>
                </c:pt>
                <c:pt idx="38">
                  <c:v>126.84</c:v>
                </c:pt>
                <c:pt idx="39">
                  <c:v>127.6</c:v>
                </c:pt>
                <c:pt idx="40">
                  <c:v>133.24</c:v>
                </c:pt>
                <c:pt idx="41">
                  <c:v>132.22</c:v>
                </c:pt>
                <c:pt idx="42">
                  <c:v>131.61000000000001</c:v>
                </c:pt>
                <c:pt idx="43">
                  <c:v>134.13</c:v>
                </c:pt>
                <c:pt idx="44">
                  <c:v>134.11000000000001</c:v>
                </c:pt>
                <c:pt idx="45">
                  <c:v>132.69</c:v>
                </c:pt>
                <c:pt idx="46">
                  <c:v>136.66999999999999</c:v>
                </c:pt>
                <c:pt idx="47">
                  <c:v>131.79</c:v>
                </c:pt>
                <c:pt idx="48">
                  <c:v>135.02000000000001</c:v>
                </c:pt>
                <c:pt idx="49">
                  <c:v>140.52000000000001</c:v>
                </c:pt>
                <c:pt idx="50">
                  <c:v>141.37</c:v>
                </c:pt>
                <c:pt idx="51">
                  <c:v>139.03</c:v>
                </c:pt>
                <c:pt idx="52">
                  <c:v>134.91999999999999</c:v>
                </c:pt>
                <c:pt idx="53">
                  <c:v>127.05</c:v>
                </c:pt>
                <c:pt idx="54">
                  <c:v>128.77000000000001</c:v>
                </c:pt>
                <c:pt idx="55">
                  <c:v>136.83000000000001</c:v>
                </c:pt>
                <c:pt idx="56">
                  <c:v>137.99</c:v>
                </c:pt>
                <c:pt idx="57">
                  <c:v>138.1</c:v>
                </c:pt>
                <c:pt idx="58">
                  <c:v>142.47</c:v>
                </c:pt>
                <c:pt idx="59">
                  <c:v>136.87</c:v>
                </c:pt>
                <c:pt idx="60">
                  <c:v>136.68</c:v>
                </c:pt>
                <c:pt idx="61">
                  <c:v>128.28</c:v>
                </c:pt>
                <c:pt idx="62">
                  <c:v>129.03</c:v>
                </c:pt>
                <c:pt idx="63">
                  <c:v>135.13</c:v>
                </c:pt>
                <c:pt idx="64">
                  <c:v>136.47</c:v>
                </c:pt>
                <c:pt idx="65">
                  <c:v>136.02000000000001</c:v>
                </c:pt>
                <c:pt idx="66">
                  <c:v>133.38</c:v>
                </c:pt>
                <c:pt idx="67">
                  <c:v>131.33000000000001</c:v>
                </c:pt>
                <c:pt idx="68">
                  <c:v>136.57</c:v>
                </c:pt>
                <c:pt idx="69">
                  <c:v>134.72</c:v>
                </c:pt>
                <c:pt idx="70">
                  <c:v>124.96</c:v>
                </c:pt>
                <c:pt idx="71">
                  <c:v>133.79</c:v>
                </c:pt>
                <c:pt idx="72">
                  <c:v>137.88999999999999</c:v>
                </c:pt>
                <c:pt idx="73">
                  <c:v>132.75</c:v>
                </c:pt>
                <c:pt idx="74">
                  <c:v>135.43</c:v>
                </c:pt>
                <c:pt idx="75">
                  <c:v>134.11000000000001</c:v>
                </c:pt>
                <c:pt idx="76">
                  <c:v>135.05000000000001</c:v>
                </c:pt>
                <c:pt idx="77">
                  <c:v>139.24</c:v>
                </c:pt>
                <c:pt idx="78">
                  <c:v>140.03</c:v>
                </c:pt>
                <c:pt idx="79">
                  <c:v>136.69999999999999</c:v>
                </c:pt>
                <c:pt idx="80">
                  <c:v>137.66999999999999</c:v>
                </c:pt>
                <c:pt idx="81">
                  <c:v>134.61000000000001</c:v>
                </c:pt>
                <c:pt idx="82">
                  <c:v>131.53</c:v>
                </c:pt>
                <c:pt idx="83">
                  <c:v>132.15</c:v>
                </c:pt>
                <c:pt idx="84">
                  <c:v>134.37</c:v>
                </c:pt>
                <c:pt idx="85">
                  <c:v>127.76</c:v>
                </c:pt>
                <c:pt idx="86">
                  <c:v>138.22999999999999</c:v>
                </c:pt>
                <c:pt idx="87">
                  <c:v>131.91</c:v>
                </c:pt>
                <c:pt idx="88">
                  <c:v>134.96</c:v>
                </c:pt>
                <c:pt idx="89">
                  <c:v>135.33000000000001</c:v>
                </c:pt>
                <c:pt idx="90">
                  <c:v>133.82</c:v>
                </c:pt>
                <c:pt idx="91">
                  <c:v>139.61000000000001</c:v>
                </c:pt>
                <c:pt idx="92">
                  <c:v>135.75</c:v>
                </c:pt>
              </c:numCache>
            </c:numRef>
          </c:val>
        </c:ser>
        <c:marker val="1"/>
        <c:axId val="155254784"/>
        <c:axId val="155257472"/>
      </c:lineChart>
      <c:catAx>
        <c:axId val="155254784"/>
        <c:scaling>
          <c:orientation val="minMax"/>
        </c:scaling>
        <c:axPos val="b"/>
        <c:numFmt formatCode="dd/mm/yyyy" sourceLinked="1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6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5257472"/>
        <c:crosses val="autoZero"/>
        <c:lblAlgn val="ctr"/>
        <c:lblOffset val="100"/>
        <c:tickLblSkip val="1"/>
        <c:tickMarkSkip val="1"/>
      </c:catAx>
      <c:valAx>
        <c:axId val="155257472"/>
        <c:scaling>
          <c:orientation val="minMax"/>
          <c:max val="157.60417313177595"/>
          <c:min val="113.8358268682239"/>
        </c:scaling>
        <c:axPos val="l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5254784"/>
        <c:crosses val="autoZero"/>
        <c:crossBetween val="midCat"/>
        <c:minorUnit val="1"/>
      </c:valAx>
      <c:spPr>
        <a:noFill/>
        <a:ln w="25400">
          <a:noFill/>
        </a:ln>
      </c:spPr>
    </c:plotArea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899999956" l="0.78740157499999996" r="0.78740157499999996" t="0.98425196899999956" header="0.49212598450000061" footer="0.49212598450000061"/>
    <c:pageSetup paperSize="9" orientation="landscape" horizontalDpi="180" verticalDpi="180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28989</xdr:colOff>
      <xdr:row>112</xdr:row>
      <xdr:rowOff>38100</xdr:rowOff>
    </xdr:from>
    <xdr:to>
      <xdr:col>12</xdr:col>
      <xdr:colOff>2542761</xdr:colOff>
      <xdr:row>149</xdr:row>
      <xdr:rowOff>0</xdr:rowOff>
    </xdr:to>
    <xdr:graphicFrame macro="">
      <xdr:nvGraphicFramePr>
        <xdr:cNvPr id="1088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0.49968</cdr:x>
      <cdr:y>0.97179</cdr:y>
    </cdr:from>
    <cdr:to>
      <cdr:x>0.50458</cdr:x>
      <cdr:y>0.99873</cdr:y>
    </cdr:to>
    <cdr:sp macro="" textlink="">
      <cdr:nvSpPr>
        <cdr:cNvPr id="16385" name="Text Box 1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6677727" y="5919199"/>
          <a:ext cx="65466" cy="164084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1">
          <a:noFill/>
          <a:miter lim="800000"/>
          <a:headEnd/>
          <a:tailEnd/>
        </a:ln>
        <a:effectLst xmlns:a="http://schemas.openxmlformats.org/drawingml/2006/main"/>
      </cdr:spPr>
      <cdr:txBody>
        <a:bodyPr xmlns:a="http://schemas.openxmlformats.org/drawingml/2006/main" wrap="none" lIns="18288" tIns="22860" rIns="18288" bIns="22860" anchor="ctr" upright="1">
          <a:spAutoFit/>
        </a:bodyPr>
        <a:lstStyle xmlns:a="http://schemas.openxmlformats.org/drawingml/2006/main"/>
        <a:p xmlns:a="http://schemas.openxmlformats.org/drawingml/2006/main">
          <a:pPr algn="ctr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cdr:txBody>
    </cdr:sp>
  </cdr:relSizeAnchor>
</c:userShapes>
</file>

<file path=xl/tables/table1.xml><?xml version="1.0" encoding="utf-8"?>
<table xmlns="http://schemas.openxmlformats.org/spreadsheetml/2006/main" id="1" name="Tableau1" displayName="Tableau1" ref="A7:AE100" totalsRowShown="0" headerRowDxfId="35" dataDxfId="33" headerRowBorderDxfId="34" tableBorderDxfId="32" totalsRowBorderDxfId="31">
  <autoFilter ref="A7:AE100"/>
  <tableColumns count="31">
    <tableColumn id="1" name="Visa" dataDxfId="30" dataCellStyle="Normal 2"/>
    <tableColumn id="2" name="Date" dataDxfId="29" dataCellStyle="Normal 2"/>
    <tableColumn id="3" name="valeurs" dataDxfId="28" dataCellStyle="Normal 2"/>
    <tableColumn id="4" name="Commentaire auto" dataDxfId="27">
      <calculatedColumnFormula>IF(C8="","/",IF(AE8=$AH$1,$AI$1,IF(AE8=$AH$2,$AI$2,IF(AE8=$AH$3,$AI$3,IF(AE8=$AH$4,$AI$4,IF(AE8=$AH$5,$AI$5,IF(AE8=$AH$6,$AI$6,IF(AE8=$AH$7,$AI$7,"OK"))))))))</calculatedColumnFormula>
    </tableColumn>
    <tableColumn id="5" name="moy" dataDxfId="26">
      <calculatedColumnFormula>IFERROR(m,"")</calculatedColumnFormula>
    </tableColumn>
    <tableColumn id="6" name="réél" dataDxfId="25">
      <calculatedColumnFormula>cible</calculatedColumnFormula>
    </tableColumn>
    <tableColumn id="7" name="réel + sig" dataDxfId="24">
      <calculatedColumnFormula>cible+E</calculatedColumnFormula>
    </tableColumn>
    <tableColumn id="8" name="réel - sig" dataDxfId="23">
      <calculatedColumnFormula>cible-E</calculatedColumnFormula>
    </tableColumn>
    <tableColumn id="9" name="réel + 2 sig" dataDxfId="22">
      <calculatedColumnFormula>IFERROR(cible+f,"")</calculatedColumnFormula>
    </tableColumn>
    <tableColumn id="10" name="réel - 2 sig" dataDxfId="21">
      <calculatedColumnFormula>IFERROR(cible-f,"")</calculatedColumnFormula>
    </tableColumn>
    <tableColumn id="11" name="réel + 3 sig" dataDxfId="20">
      <calculatedColumnFormula>IFERROR(cible+g,"")</calculatedColumnFormula>
    </tableColumn>
    <tableColumn id="12" name="réel - 3 sig" dataDxfId="19">
      <calculatedColumnFormula>IFERROR(cible-g,"")</calculatedColumnFormula>
    </tableColumn>
    <tableColumn id="13" name="Commentaire" dataDxfId="18"/>
    <tableColumn id="14" name="Valeur &lt; C" dataDxfId="17">
      <calculatedColumnFormula>IF(ISBLANK(A8),"",IF(C8&lt;cible,1,0))</calculatedColumnFormula>
    </tableColumn>
    <tableColumn id="15" name="V consécu_x000a_ &lt; C" dataDxfId="16">
      <calculatedColumnFormula>IF(ISBLANK(A8),"",IF(N8=0,0,IF(N8=1,O7+1,0)))</calculatedColumnFormula>
    </tableColumn>
    <tableColumn id="16" name="Conclusion" dataDxfId="15">
      <calculatedColumnFormula>IF(ISBLANK(A8),"",IF(O8&gt;=10,"A",0))</calculatedColumnFormula>
    </tableColumn>
    <tableColumn id="17" name="Valeur &gt; C" dataDxfId="14">
      <calculatedColumnFormula>IF(ISBLANK(A8),"",IF(C8&gt;cible,1,0))</calculatedColumnFormula>
    </tableColumn>
    <tableColumn id="18" name="V consécu_x000a_ &gt; C" dataDxfId="13">
      <calculatedColumnFormula>IF(ISBLANK(A8),"",IF(Q8=0,0,IF(Q8=1,R7+1,0)))</calculatedColumnFormula>
    </tableColumn>
    <tableColumn id="19" name="Conclusion2" dataDxfId="12">
      <calculatedColumnFormula>IF(ISBLANK(A8),"",IF(R8&gt;=10,"B",0))</calculatedColumnFormula>
    </tableColumn>
    <tableColumn id="20" name="V_x000a_montantes" dataDxfId="11">
      <calculatedColumnFormula>IF(ISBLANK(A8),"",IF(C8&gt;C7,T7+1,0))</calculatedColumnFormula>
    </tableColumn>
    <tableColumn id="21" name="Conclusion3" dataDxfId="10">
      <calculatedColumnFormula>IF(ISBLANK(A8),"",IF(T8&gt;=7,"C",0))</calculatedColumnFormula>
    </tableColumn>
    <tableColumn id="22" name="V_x000a_descendantes" dataDxfId="9">
      <calculatedColumnFormula>IF(ISBLANK(A8),"",IF(C8&lt;C7,V7+1,0))</calculatedColumnFormula>
    </tableColumn>
    <tableColumn id="23" name="Conclusion4" dataDxfId="8">
      <calculatedColumnFormula>IF(ISBLANK(A8),"",IF(V8&gt;=7,"D",0))</calculatedColumnFormula>
    </tableColumn>
    <tableColumn id="24" name="valeur &lt; 2 sigma" dataDxfId="7">
      <calculatedColumnFormula>IF(ISBLANK(A8),"",IF(C8&lt;$J$8,1,0))</calculatedColumnFormula>
    </tableColumn>
    <tableColumn id="25" name="2 valeurs_x000a_&lt; 2 sigma" dataDxfId="6">
      <calculatedColumnFormula>IF(ISBLANK(A8),"",IF(X8=0,0,IF(X8=1,Y7+1,0)))</calculatedColumnFormula>
    </tableColumn>
    <tableColumn id="26" name="Conclusion5" dataDxfId="5">
      <calculatedColumnFormula>IF(ISBLANK(A8),"",IF(C8="","",IF(Y8&gt;=2,"E",0)))</calculatedColumnFormula>
    </tableColumn>
    <tableColumn id="27" name="valeur &gt; 2 sigma" dataDxfId="4">
      <calculatedColumnFormula>IF(ISBLANK(A8),"",IF(C8&gt;$I$8,1,0))</calculatedColumnFormula>
    </tableColumn>
    <tableColumn id="28" name="2 valeurs_x000a_&gt; 2 sigma" dataDxfId="3">
      <calculatedColumnFormula>IF(ISBLANK(A8),"",IF(AA8=0,0,IF(AA8=1,AB7+1,0)))</calculatedColumnFormula>
    </tableColumn>
    <tableColumn id="29" name="Conclusion6" dataDxfId="2">
      <calculatedColumnFormula>IF(ISBLANK(A8),"",IF(AB8&gt;=2,"F",0))</calculatedColumnFormula>
    </tableColumn>
    <tableColumn id="30" name="&gt;3 sigma ou_x000a_&lt; 3 sigma" dataDxfId="1">
      <calculatedColumnFormula>IF(ISBLANK(A8),"",IF(C8&gt;$K$8,"G",IF(C8&lt;$L$8,"G",0)))</calculatedColumnFormula>
    </tableColumn>
    <tableColumn id="31" name="Bilan" dataDxfId="0">
      <calculatedColumnFormula>NonNumeriques(N8:AD8)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L111"/>
  <sheetViews>
    <sheetView showGridLines="0" tabSelected="1" view="pageBreakPreview" zoomScale="115" zoomScaleNormal="100" zoomScaleSheetLayoutView="115" workbookViewId="0">
      <pane ySplit="7" topLeftCell="A8" activePane="bottomLeft" state="frozen"/>
      <selection pane="bottomLeft" activeCell="AO89" sqref="AO89"/>
    </sheetView>
  </sheetViews>
  <sheetFormatPr baseColWidth="10" defaultRowHeight="12.75"/>
  <cols>
    <col min="1" max="1" width="6.85546875" style="8" customWidth="1"/>
    <col min="2" max="2" width="11.7109375" style="9" customWidth="1"/>
    <col min="3" max="3" width="11.7109375" style="2" customWidth="1"/>
    <col min="4" max="4" width="39.140625" style="1" bestFit="1" customWidth="1"/>
    <col min="5" max="5" width="9.7109375" style="2" customWidth="1"/>
    <col min="6" max="8" width="9.7109375" style="1" customWidth="1"/>
    <col min="9" max="9" width="10.42578125" style="1" customWidth="1"/>
    <col min="10" max="10" width="10" style="1" customWidth="1"/>
    <col min="11" max="11" width="10.42578125" style="1" customWidth="1"/>
    <col min="12" max="12" width="10" style="1" customWidth="1"/>
    <col min="13" max="13" width="39.140625" style="1" customWidth="1"/>
    <col min="14" max="14" width="11.28515625" style="2" hidden="1" customWidth="1"/>
    <col min="15" max="15" width="9.85546875" style="2" hidden="1" customWidth="1"/>
    <col min="16" max="16" width="11.85546875" style="2" hidden="1" customWidth="1"/>
    <col min="17" max="17" width="11.28515625" style="2" hidden="1" customWidth="1"/>
    <col min="18" max="18" width="9.85546875" style="2" hidden="1" customWidth="1"/>
    <col min="19" max="19" width="12.85546875" style="2" hidden="1" customWidth="1"/>
    <col min="20" max="20" width="11.42578125" style="2" hidden="1" customWidth="1"/>
    <col min="21" max="21" width="12.85546875" style="2" hidden="1" customWidth="1"/>
    <col min="22" max="22" width="12.28515625" style="2" hidden="1" customWidth="1"/>
    <col min="23" max="23" width="12.85546875" style="2" hidden="1" customWidth="1"/>
    <col min="24" max="24" width="16.140625" style="2" hidden="1" customWidth="1"/>
    <col min="25" max="25" width="11.42578125" style="2" hidden="1" customWidth="1"/>
    <col min="26" max="26" width="12.85546875" style="2" hidden="1" customWidth="1"/>
    <col min="27" max="27" width="16.140625" style="2" hidden="1" customWidth="1"/>
    <col min="28" max="28" width="11.42578125" style="1" hidden="1" customWidth="1"/>
    <col min="29" max="29" width="12.85546875" style="1" hidden="1" customWidth="1"/>
    <col min="30" max="33" width="11.42578125" style="1" hidden="1" customWidth="1"/>
    <col min="34" max="34" width="2.28515625" style="10" hidden="1" customWidth="1"/>
    <col min="35" max="35" width="11.42578125" style="15" hidden="1" customWidth="1"/>
    <col min="36" max="38" width="11.42578125" style="1" hidden="1" customWidth="1"/>
    <col min="39" max="44" width="11.42578125" style="1" customWidth="1"/>
    <col min="45" max="16384" width="11.42578125" style="1"/>
  </cols>
  <sheetData>
    <row r="1" spans="1:36" ht="15" customHeight="1">
      <c r="A1" s="107" t="s">
        <v>68</v>
      </c>
      <c r="B1" s="107"/>
      <c r="C1" s="107"/>
      <c r="D1" s="107"/>
      <c r="E1" s="107"/>
      <c r="F1" s="107"/>
      <c r="G1" s="107"/>
      <c r="H1" s="107"/>
      <c r="I1" s="20"/>
      <c r="J1" s="20"/>
      <c r="K1" s="20"/>
      <c r="L1" s="20"/>
      <c r="M1" s="20"/>
      <c r="N1" s="16" t="s">
        <v>61</v>
      </c>
      <c r="O1" s="16">
        <f>IFERROR(L8-2,0)</f>
        <v>113.83582686822393</v>
      </c>
      <c r="AH1" s="10" t="s">
        <v>22</v>
      </c>
      <c r="AI1" s="15" t="s">
        <v>31</v>
      </c>
    </row>
    <row r="2" spans="1:36" ht="15" customHeight="1">
      <c r="A2" s="107"/>
      <c r="B2" s="107"/>
      <c r="C2" s="107"/>
      <c r="D2" s="107"/>
      <c r="E2" s="107"/>
      <c r="F2" s="107"/>
      <c r="G2" s="107"/>
      <c r="H2" s="107"/>
      <c r="I2" s="20"/>
      <c r="J2" s="20"/>
      <c r="K2" s="20"/>
      <c r="L2" s="20"/>
      <c r="M2" s="20"/>
      <c r="N2" s="16" t="s">
        <v>62</v>
      </c>
      <c r="O2" s="16">
        <f>IFERROR(K8+5,0)</f>
        <v>157.60417313177607</v>
      </c>
      <c r="AH2" s="10" t="s">
        <v>23</v>
      </c>
      <c r="AI2" s="15" t="s">
        <v>34</v>
      </c>
      <c r="AJ2" s="17"/>
    </row>
    <row r="3" spans="1:36" ht="15" customHeight="1">
      <c r="A3" s="107"/>
      <c r="B3" s="107"/>
      <c r="C3" s="107"/>
      <c r="D3" s="107"/>
      <c r="E3" s="107"/>
      <c r="F3" s="107"/>
      <c r="G3" s="107"/>
      <c r="H3" s="107"/>
      <c r="I3" s="20"/>
      <c r="J3" s="20"/>
      <c r="K3" s="102"/>
      <c r="L3" s="20"/>
      <c r="M3" s="20"/>
      <c r="AH3" s="10" t="s">
        <v>24</v>
      </c>
      <c r="AI3" s="15" t="s">
        <v>35</v>
      </c>
      <c r="AJ3" s="17"/>
    </row>
    <row r="4" spans="1:36" ht="15" customHeight="1">
      <c r="A4" s="107"/>
      <c r="B4" s="107"/>
      <c r="C4" s="107"/>
      <c r="D4" s="107"/>
      <c r="E4" s="107"/>
      <c r="F4" s="107"/>
      <c r="G4" s="107"/>
      <c r="H4" s="107"/>
      <c r="I4" s="20"/>
      <c r="J4" s="20"/>
      <c r="K4" s="102"/>
      <c r="L4" s="20"/>
      <c r="AH4" s="10" t="s">
        <v>25</v>
      </c>
      <c r="AI4" s="15" t="s">
        <v>36</v>
      </c>
      <c r="AJ4" s="17"/>
    </row>
    <row r="5" spans="1:36" ht="21">
      <c r="A5" s="104" t="s">
        <v>69</v>
      </c>
      <c r="B5" s="104"/>
      <c r="C5" s="104"/>
      <c r="D5" s="104"/>
      <c r="F5" s="103" t="s">
        <v>52</v>
      </c>
      <c r="G5" s="103"/>
      <c r="H5" s="103">
        <v>134.22</v>
      </c>
      <c r="I5" s="103"/>
      <c r="AH5" s="10" t="s">
        <v>32</v>
      </c>
      <c r="AI5" s="15" t="s">
        <v>38</v>
      </c>
      <c r="AJ5" s="17"/>
    </row>
    <row r="6" spans="1:36" ht="8.1" customHeight="1">
      <c r="A6" s="1"/>
      <c r="B6" s="21"/>
      <c r="C6" s="49"/>
      <c r="D6" s="50"/>
      <c r="AH6" s="10" t="s">
        <v>33</v>
      </c>
      <c r="AI6" s="15" t="s">
        <v>39</v>
      </c>
      <c r="AJ6" s="17"/>
    </row>
    <row r="7" spans="1:36" s="3" customFormat="1" ht="38.25">
      <c r="A7" s="85" t="s">
        <v>55</v>
      </c>
      <c r="B7" s="86" t="s">
        <v>1</v>
      </c>
      <c r="C7" s="87" t="s">
        <v>2</v>
      </c>
      <c r="D7" s="87" t="s">
        <v>51</v>
      </c>
      <c r="E7" s="115" t="s">
        <v>3</v>
      </c>
      <c r="F7" s="88" t="s">
        <v>4</v>
      </c>
      <c r="G7" s="89" t="s">
        <v>42</v>
      </c>
      <c r="H7" s="89" t="s">
        <v>43</v>
      </c>
      <c r="I7" s="89" t="s">
        <v>44</v>
      </c>
      <c r="J7" s="89" t="s">
        <v>45</v>
      </c>
      <c r="K7" s="89" t="s">
        <v>47</v>
      </c>
      <c r="L7" s="89" t="s">
        <v>46</v>
      </c>
      <c r="M7" s="116" t="s">
        <v>17</v>
      </c>
      <c r="N7" s="90" t="s">
        <v>15</v>
      </c>
      <c r="O7" s="91" t="s">
        <v>18</v>
      </c>
      <c r="P7" s="91" t="s">
        <v>30</v>
      </c>
      <c r="Q7" s="92" t="s">
        <v>16</v>
      </c>
      <c r="R7" s="93" t="s">
        <v>19</v>
      </c>
      <c r="S7" s="93" t="s">
        <v>63</v>
      </c>
      <c r="T7" s="94" t="s">
        <v>20</v>
      </c>
      <c r="U7" s="94" t="s">
        <v>64</v>
      </c>
      <c r="V7" s="95" t="s">
        <v>21</v>
      </c>
      <c r="W7" s="95" t="s">
        <v>65</v>
      </c>
      <c r="X7" s="96" t="s">
        <v>28</v>
      </c>
      <c r="Y7" s="96" t="s">
        <v>27</v>
      </c>
      <c r="Z7" s="96" t="s">
        <v>66</v>
      </c>
      <c r="AA7" s="97" t="s">
        <v>29</v>
      </c>
      <c r="AB7" s="97" t="s">
        <v>26</v>
      </c>
      <c r="AC7" s="97" t="s">
        <v>67</v>
      </c>
      <c r="AD7" s="98" t="s">
        <v>40</v>
      </c>
      <c r="AE7" s="99" t="s">
        <v>60</v>
      </c>
      <c r="AF7" s="22"/>
      <c r="AG7" s="22"/>
      <c r="AH7" s="10" t="s">
        <v>37</v>
      </c>
      <c r="AI7" s="15" t="s">
        <v>41</v>
      </c>
    </row>
    <row r="8" spans="1:36" s="3" customFormat="1" ht="15" customHeight="1">
      <c r="A8" s="62" t="s">
        <v>70</v>
      </c>
      <c r="B8" s="24">
        <v>45483</v>
      </c>
      <c r="C8" s="25">
        <v>121.79</v>
      </c>
      <c r="D8" s="26" t="str">
        <f t="shared" ref="D8:D39" si="0">IF(C8="","/",IF(AE8=$AH$1,$AI$1,IF(AE8=$AH$2,$AI$2,IF(AE8=$AH$3,$AI$3,IF(AE8=$AH$4,$AI$4,IF(AE8=$AH$5,$AI$5,IF(AE8=$AH$6,$AI$6,IF(AE8=$AH$7,$AI$7,"OK"))))))))</f>
        <v>OK</v>
      </c>
      <c r="E8" s="100">
        <f t="shared" ref="E8:E39" si="1">IFERROR(m,"")</f>
        <v>134.56268817204304</v>
      </c>
      <c r="F8" s="28">
        <f t="shared" ref="F8:F100" si="2">cible</f>
        <v>134.22</v>
      </c>
      <c r="G8" s="28">
        <f t="shared" ref="G8:G100" si="3">cible+E</f>
        <v>140.34805771059203</v>
      </c>
      <c r="H8" s="28">
        <f t="shared" ref="H8:H100" si="4">cible-E</f>
        <v>128.09194228940797</v>
      </c>
      <c r="I8" s="28">
        <f t="shared" ref="I8:I39" si="5">IFERROR(cible+f,"")</f>
        <v>146.47611542118403</v>
      </c>
      <c r="J8" s="28">
        <f t="shared" ref="J8:J39" si="6">IFERROR(cible-f,"")</f>
        <v>121.96388457881595</v>
      </c>
      <c r="K8" s="28">
        <f t="shared" ref="K8:K39" si="7">IFERROR(cible+g,"")</f>
        <v>152.60417313177607</v>
      </c>
      <c r="L8" s="28">
        <f t="shared" ref="L8:L39" si="8">IFERROR(cible-g,"")</f>
        <v>115.83582686822393</v>
      </c>
      <c r="M8" s="27"/>
      <c r="N8" s="13">
        <f t="shared" ref="N8:N29" si="9">IF(ISBLANK(A8),"",IF(C8&lt;cible,1,0))</f>
        <v>1</v>
      </c>
      <c r="O8" s="13">
        <f>N8</f>
        <v>1</v>
      </c>
      <c r="P8" s="13">
        <f>IF(ISBLANK(A8),"",IF(O8&gt;=10,"A",0))</f>
        <v>0</v>
      </c>
      <c r="Q8" s="14">
        <f t="shared" ref="Q8:Q29" si="10">IF(ISBLANK(A8),"",IF(C8&gt;cible,1,0))</f>
        <v>0</v>
      </c>
      <c r="R8" s="14">
        <f>Q8</f>
        <v>0</v>
      </c>
      <c r="S8" s="14">
        <f>IF(ISBLANK(A8),"",IF(R8&gt;=10,"B",0))</f>
        <v>0</v>
      </c>
      <c r="T8" s="58">
        <f>IF(ISBLANK(A8),"",IF(C8&gt;C7,1,0))</f>
        <v>0</v>
      </c>
      <c r="U8" s="58">
        <f>IF(ISBLANK(A8),"",IF(T8&gt;=7,"C",0))</f>
        <v>0</v>
      </c>
      <c r="V8" s="59">
        <f>IF(ISBLANK(A8),"",IF(C8&lt;C7,1,0))</f>
        <v>1</v>
      </c>
      <c r="W8" s="59">
        <f>IF(ISBLANK(A8),"",IF(V8&gt;=7,"D",0))</f>
        <v>0</v>
      </c>
      <c r="X8" s="60">
        <f t="shared" ref="X8:X29" si="11">IF(ISBLANK(A8),"",IF(C8&lt;$J$8,1,0))</f>
        <v>1</v>
      </c>
      <c r="Y8" s="60">
        <f>X8</f>
        <v>1</v>
      </c>
      <c r="Z8" s="60">
        <f>IF(ISBLANK(A8),"",IF(C8="","",IF(Y8&gt;=2,"E",0)))</f>
        <v>0</v>
      </c>
      <c r="AA8" s="61">
        <f t="shared" ref="AA8:AA29" si="12">IF(ISBLANK(A8),"",IF(C8&gt;$I$8,1,0))</f>
        <v>0</v>
      </c>
      <c r="AB8" s="61">
        <f>AA8</f>
        <v>0</v>
      </c>
      <c r="AC8" s="61">
        <f>IF(ISBLANK(A8),"",IF(AB8&gt;=2,"F",0))</f>
        <v>0</v>
      </c>
      <c r="AD8" s="26">
        <f>IF(ISBLANK(A8),"",IF(C8&gt;$K$8,"G",IF(C8&lt;$L$8,"G",0)))</f>
        <v>0</v>
      </c>
      <c r="AE8" s="63" t="str">
        <f>NonNumeriques(N8:AD8)</f>
        <v/>
      </c>
      <c r="AF8" s="23"/>
      <c r="AG8" s="23"/>
    </row>
    <row r="9" spans="1:36" s="3" customFormat="1" ht="15" customHeight="1">
      <c r="A9" s="62" t="s">
        <v>70</v>
      </c>
      <c r="B9" s="24">
        <v>45483</v>
      </c>
      <c r="C9" s="25">
        <v>130.18</v>
      </c>
      <c r="D9" s="26" t="str">
        <f t="shared" si="0"/>
        <v>OK</v>
      </c>
      <c r="E9" s="100">
        <f t="shared" si="1"/>
        <v>134.56268817204304</v>
      </c>
      <c r="F9" s="28">
        <f t="shared" si="2"/>
        <v>134.22</v>
      </c>
      <c r="G9" s="28">
        <f t="shared" si="3"/>
        <v>140.34805771059203</v>
      </c>
      <c r="H9" s="28">
        <f t="shared" si="4"/>
        <v>128.09194228940797</v>
      </c>
      <c r="I9" s="28">
        <f t="shared" si="5"/>
        <v>146.47611542118403</v>
      </c>
      <c r="J9" s="28">
        <f t="shared" si="6"/>
        <v>121.96388457881595</v>
      </c>
      <c r="K9" s="28">
        <f t="shared" si="7"/>
        <v>152.60417313177607</v>
      </c>
      <c r="L9" s="28">
        <f t="shared" si="8"/>
        <v>115.83582686822393</v>
      </c>
      <c r="M9" s="27"/>
      <c r="N9" s="13">
        <f t="shared" si="9"/>
        <v>1</v>
      </c>
      <c r="O9" s="13">
        <f t="shared" ref="O9:O29" si="13">IF(ISBLANK(A9),"",IF(N9=0,0,IF(N9=1,O8+1,0)))</f>
        <v>2</v>
      </c>
      <c r="P9" s="13">
        <f t="shared" ref="P9:P72" si="14">IF(ISBLANK(A9),"",IF(O9&gt;=10,"A",0))</f>
        <v>0</v>
      </c>
      <c r="Q9" s="14">
        <f t="shared" si="10"/>
        <v>0</v>
      </c>
      <c r="R9" s="14">
        <f t="shared" ref="R9:R29" si="15">IF(ISBLANK(A9),"",IF(Q9=0,0,IF(Q9=1,R8+1,0)))</f>
        <v>0</v>
      </c>
      <c r="S9" s="14">
        <f t="shared" ref="S9:S72" si="16">IF(ISBLANK(A9),"",IF(R9&gt;=10,"B",0))</f>
        <v>0</v>
      </c>
      <c r="T9" s="58">
        <f>IF(ISBLANK(A9),"",IF(C9&gt;C8,1,0))</f>
        <v>1</v>
      </c>
      <c r="U9" s="58">
        <f t="shared" ref="U9:U72" si="17">IF(ISBLANK(A9),"",IF(T9&gt;=7,"C",0))</f>
        <v>0</v>
      </c>
      <c r="V9" s="59">
        <f>IF(ISBLANK(A9),"",IF(C9&lt;C8,1,0))</f>
        <v>0</v>
      </c>
      <c r="W9" s="59">
        <f t="shared" ref="W9:W72" si="18">IF(ISBLANK(A9),"",IF(V9&gt;=7,"D",0))</f>
        <v>0</v>
      </c>
      <c r="X9" s="60">
        <f t="shared" si="11"/>
        <v>0</v>
      </c>
      <c r="Y9" s="60">
        <f t="shared" ref="Y9:Y29" si="19">IF(ISBLANK(A9),"",IF(X9=0,0,IF(X9=1,Y8+1,0)))</f>
        <v>0</v>
      </c>
      <c r="Z9" s="60">
        <f t="shared" ref="Z9:Z72" si="20">IF(ISBLANK(A9),"",IF(C9="","",IF(Y9&gt;=2,"E",0)))</f>
        <v>0</v>
      </c>
      <c r="AA9" s="61">
        <f t="shared" si="12"/>
        <v>0</v>
      </c>
      <c r="AB9" s="61">
        <f t="shared" ref="AB9:AB29" si="21">IF(ISBLANK(A9),"",IF(AA9=0,0,IF(AA9=1,AB8+1,0)))</f>
        <v>0</v>
      </c>
      <c r="AC9" s="61">
        <f t="shared" ref="AC9:AC72" si="22">IF(ISBLANK(A9),"",IF(AB9&gt;=2,"F",0))</f>
        <v>0</v>
      </c>
      <c r="AD9" s="26">
        <f t="shared" ref="AD9:AD72" si="23">IF(ISBLANK(A9),"",IF(C9&gt;$K$8,"G",IF(C9&lt;$L$8,"G",0)))</f>
        <v>0</v>
      </c>
      <c r="AE9" s="63" t="str">
        <f t="shared" ref="AE9:AE72" si="24">NonNumeriques(N9:AD9)</f>
        <v/>
      </c>
      <c r="AF9" s="23"/>
      <c r="AG9" s="23"/>
    </row>
    <row r="10" spans="1:36" s="3" customFormat="1" ht="15" customHeight="1">
      <c r="A10" s="62" t="s">
        <v>70</v>
      </c>
      <c r="B10" s="24">
        <v>45491</v>
      </c>
      <c r="C10" s="25">
        <v>129.41</v>
      </c>
      <c r="D10" s="26" t="str">
        <f t="shared" si="0"/>
        <v>OK</v>
      </c>
      <c r="E10" s="100">
        <f t="shared" si="1"/>
        <v>134.56268817204304</v>
      </c>
      <c r="F10" s="28">
        <f t="shared" si="2"/>
        <v>134.22</v>
      </c>
      <c r="G10" s="28">
        <f t="shared" si="3"/>
        <v>140.34805771059203</v>
      </c>
      <c r="H10" s="28">
        <f t="shared" si="4"/>
        <v>128.09194228940797</v>
      </c>
      <c r="I10" s="28">
        <f t="shared" si="5"/>
        <v>146.47611542118403</v>
      </c>
      <c r="J10" s="28">
        <f t="shared" si="6"/>
        <v>121.96388457881595</v>
      </c>
      <c r="K10" s="28">
        <f t="shared" si="7"/>
        <v>152.60417313177607</v>
      </c>
      <c r="L10" s="28">
        <f t="shared" si="8"/>
        <v>115.83582686822393</v>
      </c>
      <c r="M10" s="27"/>
      <c r="N10" s="13">
        <f t="shared" si="9"/>
        <v>1</v>
      </c>
      <c r="O10" s="13">
        <f t="shared" si="13"/>
        <v>3</v>
      </c>
      <c r="P10" s="13">
        <f t="shared" si="14"/>
        <v>0</v>
      </c>
      <c r="Q10" s="14">
        <f t="shared" si="10"/>
        <v>0</v>
      </c>
      <c r="R10" s="14">
        <f t="shared" si="15"/>
        <v>0</v>
      </c>
      <c r="S10" s="14">
        <f t="shared" si="16"/>
        <v>0</v>
      </c>
      <c r="T10" s="58">
        <f t="shared" ref="T10:T29" si="25">IF(ISBLANK(A10),"",IF(C10&gt;C9,T9+1,0))</f>
        <v>0</v>
      </c>
      <c r="U10" s="58">
        <f t="shared" si="17"/>
        <v>0</v>
      </c>
      <c r="V10" s="59">
        <f t="shared" ref="V10:V29" si="26">IF(ISBLANK(A10),"",IF(C10&lt;C9,V9+1,0))</f>
        <v>1</v>
      </c>
      <c r="W10" s="59">
        <f t="shared" si="18"/>
        <v>0</v>
      </c>
      <c r="X10" s="60">
        <f t="shared" si="11"/>
        <v>0</v>
      </c>
      <c r="Y10" s="60">
        <f t="shared" si="19"/>
        <v>0</v>
      </c>
      <c r="Z10" s="60">
        <f t="shared" si="20"/>
        <v>0</v>
      </c>
      <c r="AA10" s="61">
        <f t="shared" si="12"/>
        <v>0</v>
      </c>
      <c r="AB10" s="61">
        <f t="shared" si="21"/>
        <v>0</v>
      </c>
      <c r="AC10" s="61">
        <f t="shared" si="22"/>
        <v>0</v>
      </c>
      <c r="AD10" s="26">
        <f t="shared" si="23"/>
        <v>0</v>
      </c>
      <c r="AE10" s="63" t="str">
        <f t="shared" si="24"/>
        <v/>
      </c>
      <c r="AF10" s="23"/>
      <c r="AG10" s="23"/>
    </row>
    <row r="11" spans="1:36" s="3" customFormat="1" ht="15" customHeight="1">
      <c r="A11" s="62" t="s">
        <v>70</v>
      </c>
      <c r="B11" s="24">
        <v>45491</v>
      </c>
      <c r="C11" s="25">
        <v>134.94</v>
      </c>
      <c r="D11" s="26" t="str">
        <f t="shared" si="0"/>
        <v>OK</v>
      </c>
      <c r="E11" s="100">
        <f t="shared" si="1"/>
        <v>134.56268817204304</v>
      </c>
      <c r="F11" s="28">
        <f t="shared" si="2"/>
        <v>134.22</v>
      </c>
      <c r="G11" s="28">
        <f t="shared" si="3"/>
        <v>140.34805771059203</v>
      </c>
      <c r="H11" s="28">
        <f t="shared" si="4"/>
        <v>128.09194228940797</v>
      </c>
      <c r="I11" s="28">
        <f t="shared" si="5"/>
        <v>146.47611542118403</v>
      </c>
      <c r="J11" s="28">
        <f t="shared" si="6"/>
        <v>121.96388457881595</v>
      </c>
      <c r="K11" s="28">
        <f t="shared" si="7"/>
        <v>152.60417313177607</v>
      </c>
      <c r="L11" s="28">
        <f t="shared" si="8"/>
        <v>115.83582686822393</v>
      </c>
      <c r="M11" s="27"/>
      <c r="N11" s="13">
        <f t="shared" si="9"/>
        <v>0</v>
      </c>
      <c r="O11" s="13">
        <f t="shared" si="13"/>
        <v>0</v>
      </c>
      <c r="P11" s="13">
        <f t="shared" si="14"/>
        <v>0</v>
      </c>
      <c r="Q11" s="14">
        <f t="shared" si="10"/>
        <v>1</v>
      </c>
      <c r="R11" s="14">
        <f t="shared" si="15"/>
        <v>1</v>
      </c>
      <c r="S11" s="14">
        <f t="shared" si="16"/>
        <v>0</v>
      </c>
      <c r="T11" s="58">
        <f t="shared" si="25"/>
        <v>1</v>
      </c>
      <c r="U11" s="58">
        <f t="shared" si="17"/>
        <v>0</v>
      </c>
      <c r="V11" s="59">
        <f t="shared" si="26"/>
        <v>0</v>
      </c>
      <c r="W11" s="59">
        <f t="shared" si="18"/>
        <v>0</v>
      </c>
      <c r="X11" s="60">
        <f t="shared" si="11"/>
        <v>0</v>
      </c>
      <c r="Y11" s="60">
        <f t="shared" si="19"/>
        <v>0</v>
      </c>
      <c r="Z11" s="60">
        <f t="shared" si="20"/>
        <v>0</v>
      </c>
      <c r="AA11" s="61">
        <f t="shared" si="12"/>
        <v>0</v>
      </c>
      <c r="AB11" s="61">
        <f t="shared" si="21"/>
        <v>0</v>
      </c>
      <c r="AC11" s="61">
        <f t="shared" si="22"/>
        <v>0</v>
      </c>
      <c r="AD11" s="26">
        <f t="shared" si="23"/>
        <v>0</v>
      </c>
      <c r="AE11" s="63" t="str">
        <f t="shared" si="24"/>
        <v/>
      </c>
      <c r="AF11" s="23"/>
      <c r="AG11" s="23"/>
    </row>
    <row r="12" spans="1:36" s="3" customFormat="1" ht="15" customHeight="1">
      <c r="A12" s="62" t="s">
        <v>70</v>
      </c>
      <c r="B12" s="24">
        <v>45496</v>
      </c>
      <c r="C12" s="25">
        <v>125.28</v>
      </c>
      <c r="D12" s="26" t="str">
        <f t="shared" si="0"/>
        <v>OK</v>
      </c>
      <c r="E12" s="100">
        <f t="shared" si="1"/>
        <v>134.56268817204304</v>
      </c>
      <c r="F12" s="28">
        <f t="shared" si="2"/>
        <v>134.22</v>
      </c>
      <c r="G12" s="28">
        <f t="shared" si="3"/>
        <v>140.34805771059203</v>
      </c>
      <c r="H12" s="28">
        <f t="shared" si="4"/>
        <v>128.09194228940797</v>
      </c>
      <c r="I12" s="28">
        <f t="shared" si="5"/>
        <v>146.47611542118403</v>
      </c>
      <c r="J12" s="28">
        <f t="shared" si="6"/>
        <v>121.96388457881595</v>
      </c>
      <c r="K12" s="28">
        <f t="shared" si="7"/>
        <v>152.60417313177607</v>
      </c>
      <c r="L12" s="28">
        <f t="shared" si="8"/>
        <v>115.83582686822393</v>
      </c>
      <c r="M12" s="27"/>
      <c r="N12" s="13">
        <f t="shared" si="9"/>
        <v>1</v>
      </c>
      <c r="O12" s="13">
        <f t="shared" si="13"/>
        <v>1</v>
      </c>
      <c r="P12" s="13">
        <f t="shared" si="14"/>
        <v>0</v>
      </c>
      <c r="Q12" s="14">
        <f t="shared" si="10"/>
        <v>0</v>
      </c>
      <c r="R12" s="14">
        <f t="shared" si="15"/>
        <v>0</v>
      </c>
      <c r="S12" s="14">
        <f t="shared" si="16"/>
        <v>0</v>
      </c>
      <c r="T12" s="58">
        <f t="shared" si="25"/>
        <v>0</v>
      </c>
      <c r="U12" s="58">
        <f t="shared" si="17"/>
        <v>0</v>
      </c>
      <c r="V12" s="59">
        <f t="shared" si="26"/>
        <v>1</v>
      </c>
      <c r="W12" s="59">
        <f t="shared" si="18"/>
        <v>0</v>
      </c>
      <c r="X12" s="60">
        <f t="shared" si="11"/>
        <v>0</v>
      </c>
      <c r="Y12" s="60">
        <f t="shared" si="19"/>
        <v>0</v>
      </c>
      <c r="Z12" s="60">
        <f t="shared" si="20"/>
        <v>0</v>
      </c>
      <c r="AA12" s="61">
        <f t="shared" si="12"/>
        <v>0</v>
      </c>
      <c r="AB12" s="61">
        <f t="shared" si="21"/>
        <v>0</v>
      </c>
      <c r="AC12" s="61">
        <f t="shared" si="22"/>
        <v>0</v>
      </c>
      <c r="AD12" s="26">
        <f t="shared" si="23"/>
        <v>0</v>
      </c>
      <c r="AE12" s="63" t="str">
        <f t="shared" si="24"/>
        <v/>
      </c>
      <c r="AF12" s="23"/>
      <c r="AG12" s="23"/>
    </row>
    <row r="13" spans="1:36" s="3" customFormat="1" ht="15" customHeight="1">
      <c r="A13" s="62" t="s">
        <v>70</v>
      </c>
      <c r="B13" s="24">
        <v>45496</v>
      </c>
      <c r="C13" s="25">
        <v>135.63999999999999</v>
      </c>
      <c r="D13" s="26" t="str">
        <f t="shared" si="0"/>
        <v>OK</v>
      </c>
      <c r="E13" s="100">
        <f t="shared" si="1"/>
        <v>134.56268817204304</v>
      </c>
      <c r="F13" s="28">
        <f t="shared" si="2"/>
        <v>134.22</v>
      </c>
      <c r="G13" s="28">
        <f t="shared" si="3"/>
        <v>140.34805771059203</v>
      </c>
      <c r="H13" s="28">
        <f t="shared" si="4"/>
        <v>128.09194228940797</v>
      </c>
      <c r="I13" s="28">
        <f t="shared" si="5"/>
        <v>146.47611542118403</v>
      </c>
      <c r="J13" s="28">
        <f t="shared" si="6"/>
        <v>121.96388457881595</v>
      </c>
      <c r="K13" s="28">
        <f t="shared" si="7"/>
        <v>152.60417313177607</v>
      </c>
      <c r="L13" s="28">
        <f t="shared" si="8"/>
        <v>115.83582686822393</v>
      </c>
      <c r="M13" s="27"/>
      <c r="N13" s="13">
        <f t="shared" si="9"/>
        <v>0</v>
      </c>
      <c r="O13" s="13">
        <f t="shared" si="13"/>
        <v>0</v>
      </c>
      <c r="P13" s="13">
        <f t="shared" si="14"/>
        <v>0</v>
      </c>
      <c r="Q13" s="14">
        <f t="shared" si="10"/>
        <v>1</v>
      </c>
      <c r="R13" s="14">
        <f t="shared" si="15"/>
        <v>1</v>
      </c>
      <c r="S13" s="14">
        <f t="shared" si="16"/>
        <v>0</v>
      </c>
      <c r="T13" s="58">
        <f t="shared" si="25"/>
        <v>1</v>
      </c>
      <c r="U13" s="58">
        <f t="shared" si="17"/>
        <v>0</v>
      </c>
      <c r="V13" s="59">
        <f t="shared" si="26"/>
        <v>0</v>
      </c>
      <c r="W13" s="59">
        <f t="shared" si="18"/>
        <v>0</v>
      </c>
      <c r="X13" s="60">
        <f t="shared" si="11"/>
        <v>0</v>
      </c>
      <c r="Y13" s="60">
        <f t="shared" si="19"/>
        <v>0</v>
      </c>
      <c r="Z13" s="60">
        <f t="shared" si="20"/>
        <v>0</v>
      </c>
      <c r="AA13" s="61">
        <f t="shared" si="12"/>
        <v>0</v>
      </c>
      <c r="AB13" s="61">
        <f t="shared" si="21"/>
        <v>0</v>
      </c>
      <c r="AC13" s="61">
        <f t="shared" si="22"/>
        <v>0</v>
      </c>
      <c r="AD13" s="26">
        <f t="shared" si="23"/>
        <v>0</v>
      </c>
      <c r="AE13" s="63" t="str">
        <f t="shared" si="24"/>
        <v/>
      </c>
      <c r="AF13" s="23"/>
      <c r="AG13" s="23"/>
    </row>
    <row r="14" spans="1:36" s="3" customFormat="1" ht="15" customHeight="1">
      <c r="A14" s="62" t="s">
        <v>70</v>
      </c>
      <c r="B14" s="24">
        <v>45496</v>
      </c>
      <c r="C14" s="25">
        <v>142.56</v>
      </c>
      <c r="D14" s="26" t="str">
        <f t="shared" si="0"/>
        <v>OK</v>
      </c>
      <c r="E14" s="100">
        <f t="shared" si="1"/>
        <v>134.56268817204304</v>
      </c>
      <c r="F14" s="28">
        <f t="shared" si="2"/>
        <v>134.22</v>
      </c>
      <c r="G14" s="28">
        <f t="shared" si="3"/>
        <v>140.34805771059203</v>
      </c>
      <c r="H14" s="28">
        <f t="shared" si="4"/>
        <v>128.09194228940797</v>
      </c>
      <c r="I14" s="28">
        <f t="shared" si="5"/>
        <v>146.47611542118403</v>
      </c>
      <c r="J14" s="28">
        <f t="shared" si="6"/>
        <v>121.96388457881595</v>
      </c>
      <c r="K14" s="28">
        <f t="shared" si="7"/>
        <v>152.60417313177607</v>
      </c>
      <c r="L14" s="28">
        <f t="shared" si="8"/>
        <v>115.83582686822393</v>
      </c>
      <c r="M14" s="27"/>
      <c r="N14" s="13">
        <f t="shared" si="9"/>
        <v>0</v>
      </c>
      <c r="O14" s="13">
        <f t="shared" si="13"/>
        <v>0</v>
      </c>
      <c r="P14" s="13">
        <f t="shared" si="14"/>
        <v>0</v>
      </c>
      <c r="Q14" s="14">
        <f t="shared" si="10"/>
        <v>1</v>
      </c>
      <c r="R14" s="14">
        <f t="shared" si="15"/>
        <v>2</v>
      </c>
      <c r="S14" s="14">
        <f t="shared" si="16"/>
        <v>0</v>
      </c>
      <c r="T14" s="58">
        <f t="shared" si="25"/>
        <v>2</v>
      </c>
      <c r="U14" s="58">
        <f t="shared" si="17"/>
        <v>0</v>
      </c>
      <c r="V14" s="59">
        <f t="shared" si="26"/>
        <v>0</v>
      </c>
      <c r="W14" s="59">
        <f t="shared" si="18"/>
        <v>0</v>
      </c>
      <c r="X14" s="60">
        <f t="shared" si="11"/>
        <v>0</v>
      </c>
      <c r="Y14" s="60">
        <f t="shared" si="19"/>
        <v>0</v>
      </c>
      <c r="Z14" s="60">
        <f t="shared" si="20"/>
        <v>0</v>
      </c>
      <c r="AA14" s="61">
        <f t="shared" si="12"/>
        <v>0</v>
      </c>
      <c r="AB14" s="61">
        <f t="shared" si="21"/>
        <v>0</v>
      </c>
      <c r="AC14" s="61">
        <f t="shared" si="22"/>
        <v>0</v>
      </c>
      <c r="AD14" s="26">
        <f t="shared" si="23"/>
        <v>0</v>
      </c>
      <c r="AE14" s="63" t="str">
        <f t="shared" si="24"/>
        <v/>
      </c>
      <c r="AF14" s="23"/>
      <c r="AG14" s="23"/>
    </row>
    <row r="15" spans="1:36" s="3" customFormat="1" ht="15" customHeight="1">
      <c r="A15" s="62" t="s">
        <v>70</v>
      </c>
      <c r="B15" s="24">
        <v>45498</v>
      </c>
      <c r="C15" s="25">
        <v>132.63</v>
      </c>
      <c r="D15" s="26" t="str">
        <f t="shared" si="0"/>
        <v>OK</v>
      </c>
      <c r="E15" s="100">
        <f t="shared" si="1"/>
        <v>134.56268817204304</v>
      </c>
      <c r="F15" s="28">
        <f t="shared" si="2"/>
        <v>134.22</v>
      </c>
      <c r="G15" s="28">
        <f t="shared" si="3"/>
        <v>140.34805771059203</v>
      </c>
      <c r="H15" s="28">
        <f t="shared" si="4"/>
        <v>128.09194228940797</v>
      </c>
      <c r="I15" s="28">
        <f t="shared" si="5"/>
        <v>146.47611542118403</v>
      </c>
      <c r="J15" s="28">
        <f t="shared" si="6"/>
        <v>121.96388457881595</v>
      </c>
      <c r="K15" s="28">
        <f t="shared" si="7"/>
        <v>152.60417313177607</v>
      </c>
      <c r="L15" s="28">
        <f t="shared" si="8"/>
        <v>115.83582686822393</v>
      </c>
      <c r="M15" s="27"/>
      <c r="N15" s="13">
        <f t="shared" si="9"/>
        <v>1</v>
      </c>
      <c r="O15" s="13">
        <f t="shared" si="13"/>
        <v>1</v>
      </c>
      <c r="P15" s="13">
        <f t="shared" si="14"/>
        <v>0</v>
      </c>
      <c r="Q15" s="14">
        <f t="shared" si="10"/>
        <v>0</v>
      </c>
      <c r="R15" s="14">
        <f t="shared" si="15"/>
        <v>0</v>
      </c>
      <c r="S15" s="14">
        <f t="shared" si="16"/>
        <v>0</v>
      </c>
      <c r="T15" s="58">
        <f t="shared" si="25"/>
        <v>0</v>
      </c>
      <c r="U15" s="58">
        <f t="shared" si="17"/>
        <v>0</v>
      </c>
      <c r="V15" s="59">
        <f t="shared" si="26"/>
        <v>1</v>
      </c>
      <c r="W15" s="59">
        <f t="shared" si="18"/>
        <v>0</v>
      </c>
      <c r="X15" s="60">
        <f t="shared" si="11"/>
        <v>0</v>
      </c>
      <c r="Y15" s="60">
        <f t="shared" si="19"/>
        <v>0</v>
      </c>
      <c r="Z15" s="60">
        <f t="shared" si="20"/>
        <v>0</v>
      </c>
      <c r="AA15" s="61">
        <f t="shared" si="12"/>
        <v>0</v>
      </c>
      <c r="AB15" s="61">
        <f t="shared" si="21"/>
        <v>0</v>
      </c>
      <c r="AC15" s="61">
        <f t="shared" si="22"/>
        <v>0</v>
      </c>
      <c r="AD15" s="26">
        <f t="shared" si="23"/>
        <v>0</v>
      </c>
      <c r="AE15" s="63" t="str">
        <f t="shared" si="24"/>
        <v/>
      </c>
      <c r="AF15" s="23"/>
      <c r="AG15" s="23"/>
      <c r="AH15" s="10"/>
    </row>
    <row r="16" spans="1:36" s="3" customFormat="1" ht="15" customHeight="1">
      <c r="A16" s="62" t="s">
        <v>70</v>
      </c>
      <c r="B16" s="24">
        <v>45498</v>
      </c>
      <c r="C16" s="25">
        <v>134.05000000000001</v>
      </c>
      <c r="D16" s="26" t="str">
        <f t="shared" si="0"/>
        <v>OK</v>
      </c>
      <c r="E16" s="100">
        <f t="shared" si="1"/>
        <v>134.56268817204304</v>
      </c>
      <c r="F16" s="28">
        <f t="shared" si="2"/>
        <v>134.22</v>
      </c>
      <c r="G16" s="28">
        <f t="shared" si="3"/>
        <v>140.34805771059203</v>
      </c>
      <c r="H16" s="28">
        <f t="shared" si="4"/>
        <v>128.09194228940797</v>
      </c>
      <c r="I16" s="28">
        <f t="shared" si="5"/>
        <v>146.47611542118403</v>
      </c>
      <c r="J16" s="28">
        <f t="shared" si="6"/>
        <v>121.96388457881595</v>
      </c>
      <c r="K16" s="28">
        <f t="shared" si="7"/>
        <v>152.60417313177607</v>
      </c>
      <c r="L16" s="28">
        <f t="shared" si="8"/>
        <v>115.83582686822393</v>
      </c>
      <c r="M16" s="27"/>
      <c r="N16" s="13">
        <f t="shared" si="9"/>
        <v>1</v>
      </c>
      <c r="O16" s="13">
        <f t="shared" si="13"/>
        <v>2</v>
      </c>
      <c r="P16" s="13">
        <f t="shared" si="14"/>
        <v>0</v>
      </c>
      <c r="Q16" s="14">
        <f t="shared" si="10"/>
        <v>0</v>
      </c>
      <c r="R16" s="14">
        <f t="shared" si="15"/>
        <v>0</v>
      </c>
      <c r="S16" s="14">
        <f t="shared" si="16"/>
        <v>0</v>
      </c>
      <c r="T16" s="58">
        <f t="shared" si="25"/>
        <v>1</v>
      </c>
      <c r="U16" s="58">
        <f t="shared" si="17"/>
        <v>0</v>
      </c>
      <c r="V16" s="59">
        <f t="shared" si="26"/>
        <v>0</v>
      </c>
      <c r="W16" s="59">
        <f t="shared" si="18"/>
        <v>0</v>
      </c>
      <c r="X16" s="60">
        <f t="shared" si="11"/>
        <v>0</v>
      </c>
      <c r="Y16" s="60">
        <f t="shared" si="19"/>
        <v>0</v>
      </c>
      <c r="Z16" s="60">
        <f t="shared" si="20"/>
        <v>0</v>
      </c>
      <c r="AA16" s="61">
        <f t="shared" si="12"/>
        <v>0</v>
      </c>
      <c r="AB16" s="61">
        <f t="shared" si="21"/>
        <v>0</v>
      </c>
      <c r="AC16" s="61">
        <f t="shared" si="22"/>
        <v>0</v>
      </c>
      <c r="AD16" s="26">
        <f t="shared" si="23"/>
        <v>0</v>
      </c>
      <c r="AE16" s="63" t="str">
        <f t="shared" si="24"/>
        <v/>
      </c>
      <c r="AF16" s="23"/>
      <c r="AG16" s="23"/>
      <c r="AH16" s="10"/>
    </row>
    <row r="17" spans="1:35" s="3" customFormat="1" ht="15" customHeight="1">
      <c r="A17" s="62" t="s">
        <v>70</v>
      </c>
      <c r="B17" s="24">
        <v>45502</v>
      </c>
      <c r="C17" s="25">
        <v>147.55000000000001</v>
      </c>
      <c r="D17" s="26" t="str">
        <f t="shared" si="0"/>
        <v>OK</v>
      </c>
      <c r="E17" s="100">
        <f t="shared" si="1"/>
        <v>134.56268817204304</v>
      </c>
      <c r="F17" s="28">
        <f t="shared" si="2"/>
        <v>134.22</v>
      </c>
      <c r="G17" s="28">
        <f t="shared" si="3"/>
        <v>140.34805771059203</v>
      </c>
      <c r="H17" s="28">
        <f t="shared" si="4"/>
        <v>128.09194228940797</v>
      </c>
      <c r="I17" s="28">
        <f t="shared" si="5"/>
        <v>146.47611542118403</v>
      </c>
      <c r="J17" s="28">
        <f t="shared" si="6"/>
        <v>121.96388457881595</v>
      </c>
      <c r="K17" s="28">
        <f t="shared" si="7"/>
        <v>152.60417313177607</v>
      </c>
      <c r="L17" s="28">
        <f t="shared" si="8"/>
        <v>115.83582686822393</v>
      </c>
      <c r="M17" s="26"/>
      <c r="N17" s="13">
        <f t="shared" si="9"/>
        <v>0</v>
      </c>
      <c r="O17" s="13">
        <f t="shared" si="13"/>
        <v>0</v>
      </c>
      <c r="P17" s="13">
        <f t="shared" si="14"/>
        <v>0</v>
      </c>
      <c r="Q17" s="14">
        <f t="shared" si="10"/>
        <v>1</v>
      </c>
      <c r="R17" s="14">
        <f t="shared" si="15"/>
        <v>1</v>
      </c>
      <c r="S17" s="14">
        <f t="shared" si="16"/>
        <v>0</v>
      </c>
      <c r="T17" s="58">
        <f t="shared" si="25"/>
        <v>2</v>
      </c>
      <c r="U17" s="58">
        <f t="shared" si="17"/>
        <v>0</v>
      </c>
      <c r="V17" s="59">
        <f t="shared" si="26"/>
        <v>0</v>
      </c>
      <c r="W17" s="59">
        <f t="shared" si="18"/>
        <v>0</v>
      </c>
      <c r="X17" s="60">
        <f t="shared" si="11"/>
        <v>0</v>
      </c>
      <c r="Y17" s="60">
        <f t="shared" si="19"/>
        <v>0</v>
      </c>
      <c r="Z17" s="60">
        <f t="shared" si="20"/>
        <v>0</v>
      </c>
      <c r="AA17" s="61">
        <f t="shared" si="12"/>
        <v>1</v>
      </c>
      <c r="AB17" s="61">
        <f t="shared" si="21"/>
        <v>1</v>
      </c>
      <c r="AC17" s="61">
        <f t="shared" si="22"/>
        <v>0</v>
      </c>
      <c r="AD17" s="26">
        <f t="shared" si="23"/>
        <v>0</v>
      </c>
      <c r="AE17" s="63" t="str">
        <f t="shared" si="24"/>
        <v/>
      </c>
      <c r="AF17" s="23"/>
      <c r="AG17" s="23"/>
      <c r="AH17" s="10"/>
      <c r="AI17" s="15"/>
    </row>
    <row r="18" spans="1:35" s="3" customFormat="1" ht="15" customHeight="1">
      <c r="A18" s="62" t="s">
        <v>70</v>
      </c>
      <c r="B18" s="24">
        <v>45502</v>
      </c>
      <c r="C18" s="25">
        <v>145.59</v>
      </c>
      <c r="D18" s="26" t="str">
        <f t="shared" si="0"/>
        <v>OK</v>
      </c>
      <c r="E18" s="100">
        <f t="shared" si="1"/>
        <v>134.56268817204304</v>
      </c>
      <c r="F18" s="28">
        <f t="shared" si="2"/>
        <v>134.22</v>
      </c>
      <c r="G18" s="28">
        <f t="shared" si="3"/>
        <v>140.34805771059203</v>
      </c>
      <c r="H18" s="28">
        <f t="shared" si="4"/>
        <v>128.09194228940797</v>
      </c>
      <c r="I18" s="28">
        <f t="shared" si="5"/>
        <v>146.47611542118403</v>
      </c>
      <c r="J18" s="28">
        <f t="shared" si="6"/>
        <v>121.96388457881595</v>
      </c>
      <c r="K18" s="28">
        <f t="shared" si="7"/>
        <v>152.60417313177607</v>
      </c>
      <c r="L18" s="28">
        <f t="shared" si="8"/>
        <v>115.83582686822393</v>
      </c>
      <c r="M18" s="26"/>
      <c r="N18" s="13">
        <f t="shared" si="9"/>
        <v>0</v>
      </c>
      <c r="O18" s="13">
        <f t="shared" si="13"/>
        <v>0</v>
      </c>
      <c r="P18" s="13">
        <f t="shared" si="14"/>
        <v>0</v>
      </c>
      <c r="Q18" s="14">
        <f t="shared" si="10"/>
        <v>1</v>
      </c>
      <c r="R18" s="14">
        <f t="shared" si="15"/>
        <v>2</v>
      </c>
      <c r="S18" s="14">
        <f t="shared" si="16"/>
        <v>0</v>
      </c>
      <c r="T18" s="58">
        <f t="shared" si="25"/>
        <v>0</v>
      </c>
      <c r="U18" s="58">
        <f t="shared" si="17"/>
        <v>0</v>
      </c>
      <c r="V18" s="59">
        <f t="shared" si="26"/>
        <v>1</v>
      </c>
      <c r="W18" s="59">
        <f t="shared" si="18"/>
        <v>0</v>
      </c>
      <c r="X18" s="60">
        <f t="shared" si="11"/>
        <v>0</v>
      </c>
      <c r="Y18" s="60">
        <f t="shared" si="19"/>
        <v>0</v>
      </c>
      <c r="Z18" s="60">
        <f t="shared" si="20"/>
        <v>0</v>
      </c>
      <c r="AA18" s="61">
        <f t="shared" si="12"/>
        <v>0</v>
      </c>
      <c r="AB18" s="61">
        <f t="shared" si="21"/>
        <v>0</v>
      </c>
      <c r="AC18" s="61">
        <f t="shared" si="22"/>
        <v>0</v>
      </c>
      <c r="AD18" s="26">
        <f t="shared" si="23"/>
        <v>0</v>
      </c>
      <c r="AE18" s="63" t="str">
        <f t="shared" si="24"/>
        <v/>
      </c>
      <c r="AF18" s="23"/>
      <c r="AG18" s="23"/>
      <c r="AH18" s="10"/>
      <c r="AI18" s="15"/>
    </row>
    <row r="19" spans="1:35" s="3" customFormat="1" ht="15" customHeight="1">
      <c r="A19" s="62" t="s">
        <v>70</v>
      </c>
      <c r="B19" s="24">
        <v>45509</v>
      </c>
      <c r="C19" s="25">
        <v>137.04</v>
      </c>
      <c r="D19" s="26" t="str">
        <f t="shared" si="0"/>
        <v>OK</v>
      </c>
      <c r="E19" s="100">
        <f t="shared" si="1"/>
        <v>134.56268817204304</v>
      </c>
      <c r="F19" s="28">
        <f t="shared" si="2"/>
        <v>134.22</v>
      </c>
      <c r="G19" s="28">
        <f t="shared" si="3"/>
        <v>140.34805771059203</v>
      </c>
      <c r="H19" s="28">
        <f t="shared" si="4"/>
        <v>128.09194228940797</v>
      </c>
      <c r="I19" s="28">
        <f t="shared" si="5"/>
        <v>146.47611542118403</v>
      </c>
      <c r="J19" s="28">
        <f t="shared" si="6"/>
        <v>121.96388457881595</v>
      </c>
      <c r="K19" s="28">
        <f t="shared" si="7"/>
        <v>152.60417313177607</v>
      </c>
      <c r="L19" s="28">
        <f t="shared" si="8"/>
        <v>115.83582686822393</v>
      </c>
      <c r="M19" s="26"/>
      <c r="N19" s="13">
        <f t="shared" si="9"/>
        <v>0</v>
      </c>
      <c r="O19" s="13">
        <f t="shared" si="13"/>
        <v>0</v>
      </c>
      <c r="P19" s="13">
        <f t="shared" si="14"/>
        <v>0</v>
      </c>
      <c r="Q19" s="14">
        <f t="shared" si="10"/>
        <v>1</v>
      </c>
      <c r="R19" s="14">
        <f t="shared" si="15"/>
        <v>3</v>
      </c>
      <c r="S19" s="14">
        <f t="shared" si="16"/>
        <v>0</v>
      </c>
      <c r="T19" s="58">
        <f t="shared" si="25"/>
        <v>0</v>
      </c>
      <c r="U19" s="58">
        <f t="shared" si="17"/>
        <v>0</v>
      </c>
      <c r="V19" s="59">
        <f t="shared" si="26"/>
        <v>2</v>
      </c>
      <c r="W19" s="59">
        <f t="shared" si="18"/>
        <v>0</v>
      </c>
      <c r="X19" s="60">
        <f t="shared" si="11"/>
        <v>0</v>
      </c>
      <c r="Y19" s="60">
        <f t="shared" si="19"/>
        <v>0</v>
      </c>
      <c r="Z19" s="60">
        <f t="shared" si="20"/>
        <v>0</v>
      </c>
      <c r="AA19" s="61">
        <f t="shared" si="12"/>
        <v>0</v>
      </c>
      <c r="AB19" s="61">
        <f t="shared" si="21"/>
        <v>0</v>
      </c>
      <c r="AC19" s="61">
        <f t="shared" si="22"/>
        <v>0</v>
      </c>
      <c r="AD19" s="26">
        <f t="shared" si="23"/>
        <v>0</v>
      </c>
      <c r="AE19" s="63" t="str">
        <f t="shared" si="24"/>
        <v/>
      </c>
      <c r="AF19" s="23"/>
      <c r="AG19" s="23"/>
      <c r="AH19" s="10"/>
      <c r="AI19" s="15"/>
    </row>
    <row r="20" spans="1:35" s="3" customFormat="1" ht="15" customHeight="1">
      <c r="A20" s="62" t="s">
        <v>70</v>
      </c>
      <c r="B20" s="24">
        <v>45509</v>
      </c>
      <c r="C20" s="25">
        <v>144.21</v>
      </c>
      <c r="D20" s="26" t="str">
        <f t="shared" si="0"/>
        <v>OK</v>
      </c>
      <c r="E20" s="100">
        <f t="shared" si="1"/>
        <v>134.56268817204304</v>
      </c>
      <c r="F20" s="28">
        <f t="shared" si="2"/>
        <v>134.22</v>
      </c>
      <c r="G20" s="28">
        <f t="shared" si="3"/>
        <v>140.34805771059203</v>
      </c>
      <c r="H20" s="28">
        <f t="shared" si="4"/>
        <v>128.09194228940797</v>
      </c>
      <c r="I20" s="28">
        <f t="shared" si="5"/>
        <v>146.47611542118403</v>
      </c>
      <c r="J20" s="28">
        <f t="shared" si="6"/>
        <v>121.96388457881595</v>
      </c>
      <c r="K20" s="28">
        <f t="shared" si="7"/>
        <v>152.60417313177607</v>
      </c>
      <c r="L20" s="28">
        <f t="shared" si="8"/>
        <v>115.83582686822393</v>
      </c>
      <c r="M20" s="27"/>
      <c r="N20" s="13">
        <f t="shared" si="9"/>
        <v>0</v>
      </c>
      <c r="O20" s="13">
        <f t="shared" si="13"/>
        <v>0</v>
      </c>
      <c r="P20" s="13">
        <f t="shared" si="14"/>
        <v>0</v>
      </c>
      <c r="Q20" s="14">
        <f t="shared" si="10"/>
        <v>1</v>
      </c>
      <c r="R20" s="14">
        <f t="shared" si="15"/>
        <v>4</v>
      </c>
      <c r="S20" s="14">
        <f t="shared" si="16"/>
        <v>0</v>
      </c>
      <c r="T20" s="58">
        <f t="shared" si="25"/>
        <v>1</v>
      </c>
      <c r="U20" s="58">
        <f t="shared" si="17"/>
        <v>0</v>
      </c>
      <c r="V20" s="59">
        <f t="shared" si="26"/>
        <v>0</v>
      </c>
      <c r="W20" s="59">
        <f t="shared" si="18"/>
        <v>0</v>
      </c>
      <c r="X20" s="60">
        <f t="shared" si="11"/>
        <v>0</v>
      </c>
      <c r="Y20" s="60">
        <f t="shared" si="19"/>
        <v>0</v>
      </c>
      <c r="Z20" s="60">
        <f t="shared" si="20"/>
        <v>0</v>
      </c>
      <c r="AA20" s="61">
        <f t="shared" si="12"/>
        <v>0</v>
      </c>
      <c r="AB20" s="61">
        <f t="shared" si="21"/>
        <v>0</v>
      </c>
      <c r="AC20" s="61">
        <f t="shared" si="22"/>
        <v>0</v>
      </c>
      <c r="AD20" s="26">
        <f t="shared" si="23"/>
        <v>0</v>
      </c>
      <c r="AE20" s="63" t="str">
        <f t="shared" si="24"/>
        <v/>
      </c>
      <c r="AF20" s="23"/>
      <c r="AG20" s="23"/>
      <c r="AH20" s="10"/>
      <c r="AI20" s="15"/>
    </row>
    <row r="21" spans="1:35" s="3" customFormat="1" ht="15" customHeight="1">
      <c r="A21" s="62" t="s">
        <v>70</v>
      </c>
      <c r="B21" s="24">
        <v>45512</v>
      </c>
      <c r="C21" s="25">
        <v>125.21</v>
      </c>
      <c r="D21" s="26" t="str">
        <f t="shared" si="0"/>
        <v>OK</v>
      </c>
      <c r="E21" s="100">
        <f t="shared" si="1"/>
        <v>134.56268817204304</v>
      </c>
      <c r="F21" s="28">
        <f t="shared" si="2"/>
        <v>134.22</v>
      </c>
      <c r="G21" s="28">
        <f t="shared" si="3"/>
        <v>140.34805771059203</v>
      </c>
      <c r="H21" s="28">
        <f t="shared" si="4"/>
        <v>128.09194228940797</v>
      </c>
      <c r="I21" s="28">
        <f t="shared" si="5"/>
        <v>146.47611542118403</v>
      </c>
      <c r="J21" s="28">
        <f t="shared" si="6"/>
        <v>121.96388457881595</v>
      </c>
      <c r="K21" s="28">
        <f t="shared" si="7"/>
        <v>152.60417313177607</v>
      </c>
      <c r="L21" s="28">
        <f t="shared" si="8"/>
        <v>115.83582686822393</v>
      </c>
      <c r="M21" s="27"/>
      <c r="N21" s="13">
        <f t="shared" si="9"/>
        <v>1</v>
      </c>
      <c r="O21" s="13">
        <f t="shared" si="13"/>
        <v>1</v>
      </c>
      <c r="P21" s="13">
        <f t="shared" si="14"/>
        <v>0</v>
      </c>
      <c r="Q21" s="14">
        <f t="shared" si="10"/>
        <v>0</v>
      </c>
      <c r="R21" s="14">
        <f t="shared" si="15"/>
        <v>0</v>
      </c>
      <c r="S21" s="14">
        <f t="shared" si="16"/>
        <v>0</v>
      </c>
      <c r="T21" s="58">
        <f t="shared" si="25"/>
        <v>0</v>
      </c>
      <c r="U21" s="58">
        <f t="shared" si="17"/>
        <v>0</v>
      </c>
      <c r="V21" s="59">
        <f t="shared" si="26"/>
        <v>1</v>
      </c>
      <c r="W21" s="59">
        <f t="shared" si="18"/>
        <v>0</v>
      </c>
      <c r="X21" s="60">
        <f t="shared" si="11"/>
        <v>0</v>
      </c>
      <c r="Y21" s="60">
        <f t="shared" si="19"/>
        <v>0</v>
      </c>
      <c r="Z21" s="60">
        <f t="shared" si="20"/>
        <v>0</v>
      </c>
      <c r="AA21" s="61">
        <f t="shared" si="12"/>
        <v>0</v>
      </c>
      <c r="AB21" s="61">
        <f t="shared" si="21"/>
        <v>0</v>
      </c>
      <c r="AC21" s="61">
        <f t="shared" si="22"/>
        <v>0</v>
      </c>
      <c r="AD21" s="26">
        <f t="shared" si="23"/>
        <v>0</v>
      </c>
      <c r="AE21" s="63" t="str">
        <f t="shared" si="24"/>
        <v/>
      </c>
      <c r="AF21" s="23"/>
      <c r="AG21" s="23"/>
      <c r="AH21" s="10"/>
      <c r="AI21" s="15"/>
    </row>
    <row r="22" spans="1:35" s="3" customFormat="1" ht="15" customHeight="1">
      <c r="A22" s="62" t="s">
        <v>70</v>
      </c>
      <c r="B22" s="24">
        <v>45512</v>
      </c>
      <c r="C22" s="25">
        <v>145.91</v>
      </c>
      <c r="D22" s="26" t="str">
        <f t="shared" si="0"/>
        <v>OK</v>
      </c>
      <c r="E22" s="100">
        <f t="shared" si="1"/>
        <v>134.56268817204304</v>
      </c>
      <c r="F22" s="28">
        <f t="shared" si="2"/>
        <v>134.22</v>
      </c>
      <c r="G22" s="28">
        <f t="shared" si="3"/>
        <v>140.34805771059203</v>
      </c>
      <c r="H22" s="28">
        <f t="shared" si="4"/>
        <v>128.09194228940797</v>
      </c>
      <c r="I22" s="28">
        <f t="shared" si="5"/>
        <v>146.47611542118403</v>
      </c>
      <c r="J22" s="28">
        <f t="shared" si="6"/>
        <v>121.96388457881595</v>
      </c>
      <c r="K22" s="28">
        <f t="shared" si="7"/>
        <v>152.60417313177607</v>
      </c>
      <c r="L22" s="28">
        <f t="shared" si="8"/>
        <v>115.83582686822393</v>
      </c>
      <c r="M22" s="27"/>
      <c r="N22" s="13">
        <f t="shared" si="9"/>
        <v>0</v>
      </c>
      <c r="O22" s="13">
        <f t="shared" si="13"/>
        <v>0</v>
      </c>
      <c r="P22" s="13">
        <f t="shared" si="14"/>
        <v>0</v>
      </c>
      <c r="Q22" s="14">
        <f t="shared" si="10"/>
        <v>1</v>
      </c>
      <c r="R22" s="14">
        <f t="shared" si="15"/>
        <v>1</v>
      </c>
      <c r="S22" s="14">
        <f t="shared" si="16"/>
        <v>0</v>
      </c>
      <c r="T22" s="58">
        <f t="shared" si="25"/>
        <v>1</v>
      </c>
      <c r="U22" s="58">
        <f t="shared" si="17"/>
        <v>0</v>
      </c>
      <c r="V22" s="59">
        <f t="shared" si="26"/>
        <v>0</v>
      </c>
      <c r="W22" s="59">
        <f t="shared" si="18"/>
        <v>0</v>
      </c>
      <c r="X22" s="60">
        <f t="shared" si="11"/>
        <v>0</v>
      </c>
      <c r="Y22" s="60">
        <f t="shared" si="19"/>
        <v>0</v>
      </c>
      <c r="Z22" s="60">
        <f t="shared" si="20"/>
        <v>0</v>
      </c>
      <c r="AA22" s="61">
        <f t="shared" si="12"/>
        <v>0</v>
      </c>
      <c r="AB22" s="61">
        <f t="shared" si="21"/>
        <v>0</v>
      </c>
      <c r="AC22" s="61">
        <f t="shared" si="22"/>
        <v>0</v>
      </c>
      <c r="AD22" s="26">
        <f t="shared" si="23"/>
        <v>0</v>
      </c>
      <c r="AE22" s="63" t="str">
        <f t="shared" si="24"/>
        <v/>
      </c>
      <c r="AF22" s="23"/>
      <c r="AG22" s="23"/>
      <c r="AH22" s="10"/>
      <c r="AI22" s="15"/>
    </row>
    <row r="23" spans="1:35" s="3" customFormat="1" ht="15" customHeight="1">
      <c r="A23" s="62" t="s">
        <v>70</v>
      </c>
      <c r="B23" s="24">
        <v>45513</v>
      </c>
      <c r="C23" s="25">
        <v>141.33000000000001</v>
      </c>
      <c r="D23" s="26" t="str">
        <f t="shared" si="0"/>
        <v>OK</v>
      </c>
      <c r="E23" s="100">
        <f t="shared" si="1"/>
        <v>134.56268817204304</v>
      </c>
      <c r="F23" s="28">
        <f t="shared" si="2"/>
        <v>134.22</v>
      </c>
      <c r="G23" s="28">
        <f t="shared" si="3"/>
        <v>140.34805771059203</v>
      </c>
      <c r="H23" s="28">
        <f t="shared" si="4"/>
        <v>128.09194228940797</v>
      </c>
      <c r="I23" s="28">
        <f t="shared" si="5"/>
        <v>146.47611542118403</v>
      </c>
      <c r="J23" s="28">
        <f t="shared" si="6"/>
        <v>121.96388457881595</v>
      </c>
      <c r="K23" s="28">
        <f t="shared" si="7"/>
        <v>152.60417313177607</v>
      </c>
      <c r="L23" s="28">
        <f t="shared" si="8"/>
        <v>115.83582686822393</v>
      </c>
      <c r="M23" s="27"/>
      <c r="N23" s="13">
        <f t="shared" si="9"/>
        <v>0</v>
      </c>
      <c r="O23" s="13">
        <f t="shared" si="13"/>
        <v>0</v>
      </c>
      <c r="P23" s="13">
        <f t="shared" si="14"/>
        <v>0</v>
      </c>
      <c r="Q23" s="14">
        <f t="shared" si="10"/>
        <v>1</v>
      </c>
      <c r="R23" s="14">
        <f t="shared" si="15"/>
        <v>2</v>
      </c>
      <c r="S23" s="14">
        <f t="shared" si="16"/>
        <v>0</v>
      </c>
      <c r="T23" s="58">
        <f t="shared" si="25"/>
        <v>0</v>
      </c>
      <c r="U23" s="58">
        <f t="shared" si="17"/>
        <v>0</v>
      </c>
      <c r="V23" s="59">
        <f t="shared" si="26"/>
        <v>1</v>
      </c>
      <c r="W23" s="59">
        <f t="shared" si="18"/>
        <v>0</v>
      </c>
      <c r="X23" s="60">
        <f t="shared" si="11"/>
        <v>0</v>
      </c>
      <c r="Y23" s="60">
        <f t="shared" si="19"/>
        <v>0</v>
      </c>
      <c r="Z23" s="60">
        <f t="shared" si="20"/>
        <v>0</v>
      </c>
      <c r="AA23" s="61">
        <f t="shared" si="12"/>
        <v>0</v>
      </c>
      <c r="AB23" s="61">
        <f t="shared" si="21"/>
        <v>0</v>
      </c>
      <c r="AC23" s="61">
        <f t="shared" si="22"/>
        <v>0</v>
      </c>
      <c r="AD23" s="26">
        <f t="shared" si="23"/>
        <v>0</v>
      </c>
      <c r="AE23" s="63" t="str">
        <f t="shared" si="24"/>
        <v/>
      </c>
      <c r="AF23" s="23"/>
      <c r="AG23" s="23"/>
      <c r="AH23" s="10"/>
      <c r="AI23" s="15"/>
    </row>
    <row r="24" spans="1:35" s="3" customFormat="1" ht="15" customHeight="1">
      <c r="A24" s="62" t="s">
        <v>70</v>
      </c>
      <c r="B24" s="24">
        <v>45513</v>
      </c>
      <c r="C24" s="25">
        <v>142.66999999999999</v>
      </c>
      <c r="D24" s="26" t="str">
        <f t="shared" si="0"/>
        <v>OK</v>
      </c>
      <c r="E24" s="100">
        <f t="shared" si="1"/>
        <v>134.56268817204304</v>
      </c>
      <c r="F24" s="28">
        <f t="shared" si="2"/>
        <v>134.22</v>
      </c>
      <c r="G24" s="28">
        <f t="shared" si="3"/>
        <v>140.34805771059203</v>
      </c>
      <c r="H24" s="28">
        <f t="shared" si="4"/>
        <v>128.09194228940797</v>
      </c>
      <c r="I24" s="28">
        <f t="shared" si="5"/>
        <v>146.47611542118403</v>
      </c>
      <c r="J24" s="28">
        <f t="shared" si="6"/>
        <v>121.96388457881595</v>
      </c>
      <c r="K24" s="28">
        <f t="shared" si="7"/>
        <v>152.60417313177607</v>
      </c>
      <c r="L24" s="28">
        <f t="shared" si="8"/>
        <v>115.83582686822393</v>
      </c>
      <c r="M24" s="27"/>
      <c r="N24" s="13">
        <f t="shared" si="9"/>
        <v>0</v>
      </c>
      <c r="O24" s="13">
        <f t="shared" si="13"/>
        <v>0</v>
      </c>
      <c r="P24" s="13">
        <f t="shared" si="14"/>
        <v>0</v>
      </c>
      <c r="Q24" s="14">
        <f t="shared" si="10"/>
        <v>1</v>
      </c>
      <c r="R24" s="14">
        <f t="shared" si="15"/>
        <v>3</v>
      </c>
      <c r="S24" s="14">
        <f t="shared" si="16"/>
        <v>0</v>
      </c>
      <c r="T24" s="58">
        <f t="shared" si="25"/>
        <v>1</v>
      </c>
      <c r="U24" s="58">
        <f t="shared" si="17"/>
        <v>0</v>
      </c>
      <c r="V24" s="59">
        <f t="shared" si="26"/>
        <v>0</v>
      </c>
      <c r="W24" s="59">
        <f t="shared" si="18"/>
        <v>0</v>
      </c>
      <c r="X24" s="60">
        <f t="shared" si="11"/>
        <v>0</v>
      </c>
      <c r="Y24" s="60">
        <f t="shared" si="19"/>
        <v>0</v>
      </c>
      <c r="Z24" s="60">
        <f t="shared" si="20"/>
        <v>0</v>
      </c>
      <c r="AA24" s="61">
        <f t="shared" si="12"/>
        <v>0</v>
      </c>
      <c r="AB24" s="61">
        <f t="shared" si="21"/>
        <v>0</v>
      </c>
      <c r="AC24" s="61">
        <f t="shared" si="22"/>
        <v>0</v>
      </c>
      <c r="AD24" s="26">
        <f t="shared" si="23"/>
        <v>0</v>
      </c>
      <c r="AE24" s="63" t="str">
        <f t="shared" si="24"/>
        <v/>
      </c>
      <c r="AF24" s="23"/>
      <c r="AG24" s="23"/>
      <c r="AH24" s="10"/>
      <c r="AI24" s="15"/>
    </row>
    <row r="25" spans="1:35" s="3" customFormat="1" ht="15" customHeight="1">
      <c r="A25" s="62" t="s">
        <v>70</v>
      </c>
      <c r="B25" s="24">
        <v>45525</v>
      </c>
      <c r="C25" s="25">
        <v>134.59</v>
      </c>
      <c r="D25" s="26" t="str">
        <f t="shared" si="0"/>
        <v>OK</v>
      </c>
      <c r="E25" s="100">
        <f t="shared" si="1"/>
        <v>134.56268817204304</v>
      </c>
      <c r="F25" s="28">
        <f t="shared" si="2"/>
        <v>134.22</v>
      </c>
      <c r="G25" s="28">
        <f t="shared" si="3"/>
        <v>140.34805771059203</v>
      </c>
      <c r="H25" s="28">
        <f t="shared" si="4"/>
        <v>128.09194228940797</v>
      </c>
      <c r="I25" s="28">
        <f t="shared" si="5"/>
        <v>146.47611542118403</v>
      </c>
      <c r="J25" s="28">
        <f t="shared" si="6"/>
        <v>121.96388457881595</v>
      </c>
      <c r="K25" s="28">
        <f t="shared" si="7"/>
        <v>152.60417313177607</v>
      </c>
      <c r="L25" s="28">
        <f t="shared" si="8"/>
        <v>115.83582686822393</v>
      </c>
      <c r="M25" s="27"/>
      <c r="N25" s="13">
        <f t="shared" si="9"/>
        <v>0</v>
      </c>
      <c r="O25" s="13">
        <f t="shared" si="13"/>
        <v>0</v>
      </c>
      <c r="P25" s="13">
        <f t="shared" si="14"/>
        <v>0</v>
      </c>
      <c r="Q25" s="14">
        <f t="shared" si="10"/>
        <v>1</v>
      </c>
      <c r="R25" s="14">
        <f t="shared" si="15"/>
        <v>4</v>
      </c>
      <c r="S25" s="14">
        <f t="shared" si="16"/>
        <v>0</v>
      </c>
      <c r="T25" s="58">
        <f t="shared" si="25"/>
        <v>0</v>
      </c>
      <c r="U25" s="58">
        <f t="shared" si="17"/>
        <v>0</v>
      </c>
      <c r="V25" s="59">
        <f t="shared" si="26"/>
        <v>1</v>
      </c>
      <c r="W25" s="59">
        <f t="shared" si="18"/>
        <v>0</v>
      </c>
      <c r="X25" s="60">
        <f t="shared" si="11"/>
        <v>0</v>
      </c>
      <c r="Y25" s="60">
        <f t="shared" si="19"/>
        <v>0</v>
      </c>
      <c r="Z25" s="60">
        <f t="shared" si="20"/>
        <v>0</v>
      </c>
      <c r="AA25" s="61">
        <f t="shared" si="12"/>
        <v>0</v>
      </c>
      <c r="AB25" s="61">
        <f t="shared" si="21"/>
        <v>0</v>
      </c>
      <c r="AC25" s="61">
        <f t="shared" si="22"/>
        <v>0</v>
      </c>
      <c r="AD25" s="26">
        <f t="shared" si="23"/>
        <v>0</v>
      </c>
      <c r="AE25" s="63" t="str">
        <f t="shared" si="24"/>
        <v/>
      </c>
      <c r="AF25" s="23"/>
      <c r="AG25" s="23"/>
      <c r="AH25" s="10"/>
      <c r="AI25" s="15"/>
    </row>
    <row r="26" spans="1:35" s="3" customFormat="1" ht="15" customHeight="1">
      <c r="A26" s="62" t="s">
        <v>70</v>
      </c>
      <c r="B26" s="24">
        <v>45525</v>
      </c>
      <c r="C26" s="25">
        <v>148.6</v>
      </c>
      <c r="D26" s="26" t="str">
        <f t="shared" si="0"/>
        <v>OK</v>
      </c>
      <c r="E26" s="100">
        <f t="shared" si="1"/>
        <v>134.56268817204304</v>
      </c>
      <c r="F26" s="28">
        <f t="shared" si="2"/>
        <v>134.22</v>
      </c>
      <c r="G26" s="28">
        <f t="shared" si="3"/>
        <v>140.34805771059203</v>
      </c>
      <c r="H26" s="28">
        <f t="shared" si="4"/>
        <v>128.09194228940797</v>
      </c>
      <c r="I26" s="28">
        <f t="shared" si="5"/>
        <v>146.47611542118403</v>
      </c>
      <c r="J26" s="28">
        <f t="shared" si="6"/>
        <v>121.96388457881595</v>
      </c>
      <c r="K26" s="28">
        <f t="shared" si="7"/>
        <v>152.60417313177607</v>
      </c>
      <c r="L26" s="28">
        <f t="shared" si="8"/>
        <v>115.83582686822393</v>
      </c>
      <c r="M26" s="27"/>
      <c r="N26" s="13">
        <f t="shared" si="9"/>
        <v>0</v>
      </c>
      <c r="O26" s="13">
        <f t="shared" si="13"/>
        <v>0</v>
      </c>
      <c r="P26" s="13">
        <f t="shared" si="14"/>
        <v>0</v>
      </c>
      <c r="Q26" s="14">
        <f t="shared" si="10"/>
        <v>1</v>
      </c>
      <c r="R26" s="14">
        <f t="shared" si="15"/>
        <v>5</v>
      </c>
      <c r="S26" s="14">
        <f t="shared" si="16"/>
        <v>0</v>
      </c>
      <c r="T26" s="58">
        <f t="shared" si="25"/>
        <v>1</v>
      </c>
      <c r="U26" s="58">
        <f t="shared" si="17"/>
        <v>0</v>
      </c>
      <c r="V26" s="59">
        <f t="shared" si="26"/>
        <v>0</v>
      </c>
      <c r="W26" s="59">
        <f t="shared" si="18"/>
        <v>0</v>
      </c>
      <c r="X26" s="60">
        <f t="shared" si="11"/>
        <v>0</v>
      </c>
      <c r="Y26" s="60">
        <f t="shared" si="19"/>
        <v>0</v>
      </c>
      <c r="Z26" s="60">
        <f t="shared" si="20"/>
        <v>0</v>
      </c>
      <c r="AA26" s="61">
        <f t="shared" si="12"/>
        <v>1</v>
      </c>
      <c r="AB26" s="61">
        <f t="shared" si="21"/>
        <v>1</v>
      </c>
      <c r="AC26" s="61">
        <f t="shared" si="22"/>
        <v>0</v>
      </c>
      <c r="AD26" s="26">
        <f t="shared" si="23"/>
        <v>0</v>
      </c>
      <c r="AE26" s="63" t="str">
        <f t="shared" si="24"/>
        <v/>
      </c>
      <c r="AF26" s="23"/>
      <c r="AG26" s="23"/>
      <c r="AH26" s="10"/>
      <c r="AI26" s="15"/>
    </row>
    <row r="27" spans="1:35" s="3" customFormat="1" ht="15" customHeight="1">
      <c r="A27" s="62" t="s">
        <v>70</v>
      </c>
      <c r="B27" s="24">
        <v>45525</v>
      </c>
      <c r="C27" s="25">
        <v>125.41</v>
      </c>
      <c r="D27" s="26" t="str">
        <f t="shared" si="0"/>
        <v>OK</v>
      </c>
      <c r="E27" s="100">
        <f t="shared" si="1"/>
        <v>134.56268817204304</v>
      </c>
      <c r="F27" s="28">
        <f t="shared" si="2"/>
        <v>134.22</v>
      </c>
      <c r="G27" s="28">
        <f t="shared" si="3"/>
        <v>140.34805771059203</v>
      </c>
      <c r="H27" s="28">
        <f t="shared" si="4"/>
        <v>128.09194228940797</v>
      </c>
      <c r="I27" s="28">
        <f t="shared" si="5"/>
        <v>146.47611542118403</v>
      </c>
      <c r="J27" s="28">
        <f t="shared" si="6"/>
        <v>121.96388457881595</v>
      </c>
      <c r="K27" s="28">
        <f t="shared" si="7"/>
        <v>152.60417313177607</v>
      </c>
      <c r="L27" s="28">
        <f t="shared" si="8"/>
        <v>115.83582686822393</v>
      </c>
      <c r="M27" s="27"/>
      <c r="N27" s="13">
        <f t="shared" si="9"/>
        <v>1</v>
      </c>
      <c r="O27" s="13">
        <f t="shared" si="13"/>
        <v>1</v>
      </c>
      <c r="P27" s="13">
        <f t="shared" si="14"/>
        <v>0</v>
      </c>
      <c r="Q27" s="14">
        <f t="shared" si="10"/>
        <v>0</v>
      </c>
      <c r="R27" s="14">
        <f t="shared" si="15"/>
        <v>0</v>
      </c>
      <c r="S27" s="14">
        <f t="shared" si="16"/>
        <v>0</v>
      </c>
      <c r="T27" s="58">
        <f t="shared" si="25"/>
        <v>0</v>
      </c>
      <c r="U27" s="58">
        <f t="shared" si="17"/>
        <v>0</v>
      </c>
      <c r="V27" s="59">
        <f t="shared" si="26"/>
        <v>1</v>
      </c>
      <c r="W27" s="59">
        <f t="shared" si="18"/>
        <v>0</v>
      </c>
      <c r="X27" s="60">
        <f t="shared" si="11"/>
        <v>0</v>
      </c>
      <c r="Y27" s="60">
        <f t="shared" si="19"/>
        <v>0</v>
      </c>
      <c r="Z27" s="60">
        <f t="shared" si="20"/>
        <v>0</v>
      </c>
      <c r="AA27" s="61">
        <f t="shared" si="12"/>
        <v>0</v>
      </c>
      <c r="AB27" s="61">
        <f t="shared" si="21"/>
        <v>0</v>
      </c>
      <c r="AC27" s="61">
        <f t="shared" si="22"/>
        <v>0</v>
      </c>
      <c r="AD27" s="26">
        <f t="shared" si="23"/>
        <v>0</v>
      </c>
      <c r="AE27" s="63" t="str">
        <f t="shared" si="24"/>
        <v/>
      </c>
      <c r="AF27" s="23"/>
      <c r="AG27" s="23"/>
      <c r="AH27" s="10"/>
      <c r="AI27" s="15"/>
    </row>
    <row r="28" spans="1:35" s="3" customFormat="1" ht="15" customHeight="1">
      <c r="A28" s="62" t="s">
        <v>70</v>
      </c>
      <c r="B28" s="24">
        <v>45525</v>
      </c>
      <c r="C28" s="25">
        <v>138.83000000000001</v>
      </c>
      <c r="D28" s="26" t="str">
        <f t="shared" si="0"/>
        <v>OK</v>
      </c>
      <c r="E28" s="100">
        <f t="shared" si="1"/>
        <v>134.56268817204304</v>
      </c>
      <c r="F28" s="28">
        <f t="shared" si="2"/>
        <v>134.22</v>
      </c>
      <c r="G28" s="28">
        <f t="shared" si="3"/>
        <v>140.34805771059203</v>
      </c>
      <c r="H28" s="28">
        <f t="shared" si="4"/>
        <v>128.09194228940797</v>
      </c>
      <c r="I28" s="28">
        <f t="shared" si="5"/>
        <v>146.47611542118403</v>
      </c>
      <c r="J28" s="28">
        <f t="shared" si="6"/>
        <v>121.96388457881595</v>
      </c>
      <c r="K28" s="28">
        <f t="shared" si="7"/>
        <v>152.60417313177607</v>
      </c>
      <c r="L28" s="28">
        <f t="shared" si="8"/>
        <v>115.83582686822393</v>
      </c>
      <c r="M28" s="27"/>
      <c r="N28" s="13">
        <f t="shared" si="9"/>
        <v>0</v>
      </c>
      <c r="O28" s="13">
        <f t="shared" si="13"/>
        <v>0</v>
      </c>
      <c r="P28" s="13">
        <f t="shared" si="14"/>
        <v>0</v>
      </c>
      <c r="Q28" s="14">
        <f t="shared" si="10"/>
        <v>1</v>
      </c>
      <c r="R28" s="14">
        <f t="shared" si="15"/>
        <v>1</v>
      </c>
      <c r="S28" s="14">
        <f t="shared" si="16"/>
        <v>0</v>
      </c>
      <c r="T28" s="58">
        <f t="shared" si="25"/>
        <v>1</v>
      </c>
      <c r="U28" s="58">
        <f t="shared" si="17"/>
        <v>0</v>
      </c>
      <c r="V28" s="59">
        <f t="shared" si="26"/>
        <v>0</v>
      </c>
      <c r="W28" s="59">
        <f t="shared" si="18"/>
        <v>0</v>
      </c>
      <c r="X28" s="60">
        <f t="shared" si="11"/>
        <v>0</v>
      </c>
      <c r="Y28" s="60">
        <f t="shared" si="19"/>
        <v>0</v>
      </c>
      <c r="Z28" s="60">
        <f t="shared" si="20"/>
        <v>0</v>
      </c>
      <c r="AA28" s="61">
        <f t="shared" si="12"/>
        <v>0</v>
      </c>
      <c r="AB28" s="61">
        <f t="shared" si="21"/>
        <v>0</v>
      </c>
      <c r="AC28" s="61">
        <f t="shared" si="22"/>
        <v>0</v>
      </c>
      <c r="AD28" s="26">
        <f t="shared" si="23"/>
        <v>0</v>
      </c>
      <c r="AE28" s="63" t="str">
        <f t="shared" si="24"/>
        <v/>
      </c>
      <c r="AF28" s="23"/>
      <c r="AG28" s="23"/>
      <c r="AH28" s="10"/>
      <c r="AI28" s="15"/>
    </row>
    <row r="29" spans="1:35" s="3" customFormat="1" ht="15" customHeight="1">
      <c r="A29" s="62" t="s">
        <v>70</v>
      </c>
      <c r="B29" s="24">
        <v>45566</v>
      </c>
      <c r="C29" s="25">
        <v>133.75</v>
      </c>
      <c r="D29" s="26" t="str">
        <f t="shared" si="0"/>
        <v>OK</v>
      </c>
      <c r="E29" s="100">
        <f t="shared" si="1"/>
        <v>134.56268817204304</v>
      </c>
      <c r="F29" s="28">
        <f t="shared" si="2"/>
        <v>134.22</v>
      </c>
      <c r="G29" s="28">
        <f t="shared" si="3"/>
        <v>140.34805771059203</v>
      </c>
      <c r="H29" s="28">
        <f t="shared" si="4"/>
        <v>128.09194228940797</v>
      </c>
      <c r="I29" s="28">
        <f t="shared" si="5"/>
        <v>146.47611542118403</v>
      </c>
      <c r="J29" s="28">
        <f t="shared" si="6"/>
        <v>121.96388457881595</v>
      </c>
      <c r="K29" s="28">
        <f t="shared" si="7"/>
        <v>152.60417313177607</v>
      </c>
      <c r="L29" s="28">
        <f t="shared" si="8"/>
        <v>115.83582686822393</v>
      </c>
      <c r="M29" s="27"/>
      <c r="N29" s="13">
        <f t="shared" si="9"/>
        <v>1</v>
      </c>
      <c r="O29" s="13">
        <f t="shared" si="13"/>
        <v>1</v>
      </c>
      <c r="P29" s="13">
        <f t="shared" si="14"/>
        <v>0</v>
      </c>
      <c r="Q29" s="14">
        <f t="shared" si="10"/>
        <v>0</v>
      </c>
      <c r="R29" s="14">
        <f t="shared" si="15"/>
        <v>0</v>
      </c>
      <c r="S29" s="14">
        <f t="shared" si="16"/>
        <v>0</v>
      </c>
      <c r="T29" s="58">
        <f t="shared" si="25"/>
        <v>0</v>
      </c>
      <c r="U29" s="58">
        <f t="shared" si="17"/>
        <v>0</v>
      </c>
      <c r="V29" s="59">
        <f t="shared" si="26"/>
        <v>1</v>
      </c>
      <c r="W29" s="59">
        <f t="shared" si="18"/>
        <v>0</v>
      </c>
      <c r="X29" s="60">
        <f t="shared" si="11"/>
        <v>0</v>
      </c>
      <c r="Y29" s="60">
        <f t="shared" si="19"/>
        <v>0</v>
      </c>
      <c r="Z29" s="60">
        <f t="shared" si="20"/>
        <v>0</v>
      </c>
      <c r="AA29" s="61">
        <f t="shared" si="12"/>
        <v>0</v>
      </c>
      <c r="AB29" s="61">
        <f t="shared" si="21"/>
        <v>0</v>
      </c>
      <c r="AC29" s="61">
        <f t="shared" si="22"/>
        <v>0</v>
      </c>
      <c r="AD29" s="26">
        <f t="shared" si="23"/>
        <v>0</v>
      </c>
      <c r="AE29" s="63" t="str">
        <f t="shared" si="24"/>
        <v/>
      </c>
      <c r="AF29" s="23"/>
      <c r="AG29" s="23"/>
      <c r="AH29" s="10"/>
      <c r="AI29" s="15"/>
    </row>
    <row r="30" spans="1:35" s="3" customFormat="1" ht="15" customHeight="1">
      <c r="A30" s="62" t="s">
        <v>70</v>
      </c>
      <c r="B30" s="24">
        <v>45566</v>
      </c>
      <c r="C30" s="25">
        <v>132.09</v>
      </c>
      <c r="D30" s="26" t="str">
        <f t="shared" si="0"/>
        <v>OK</v>
      </c>
      <c r="E30" s="100">
        <f t="shared" si="1"/>
        <v>134.56268817204304</v>
      </c>
      <c r="F30" s="28">
        <f t="shared" si="2"/>
        <v>134.22</v>
      </c>
      <c r="G30" s="28">
        <f t="shared" si="3"/>
        <v>140.34805771059203</v>
      </c>
      <c r="H30" s="28">
        <f t="shared" si="4"/>
        <v>128.09194228940797</v>
      </c>
      <c r="I30" s="28">
        <f t="shared" si="5"/>
        <v>146.47611542118403</v>
      </c>
      <c r="J30" s="28">
        <f t="shared" si="6"/>
        <v>121.96388457881595</v>
      </c>
      <c r="K30" s="28">
        <f t="shared" si="7"/>
        <v>152.60417313177607</v>
      </c>
      <c r="L30" s="28">
        <f t="shared" si="8"/>
        <v>115.83582686822393</v>
      </c>
      <c r="M30" s="27"/>
      <c r="N30" s="13">
        <f t="shared" ref="N30:N93" si="27">IF(ISBLANK(A30),"",IF(C30&lt;cible,1,0))</f>
        <v>1</v>
      </c>
      <c r="O30" s="13">
        <f t="shared" ref="O30:O93" si="28">IF(ISBLANK(A30),"",IF(N30=0,0,IF(N30=1,O29+1,0)))</f>
        <v>2</v>
      </c>
      <c r="P30" s="13">
        <f t="shared" si="14"/>
        <v>0</v>
      </c>
      <c r="Q30" s="14">
        <f t="shared" ref="Q30:Q93" si="29">IF(ISBLANK(A30),"",IF(C30&gt;cible,1,0))</f>
        <v>0</v>
      </c>
      <c r="R30" s="14">
        <f t="shared" ref="R30:R93" si="30">IF(ISBLANK(A30),"",IF(Q30=0,0,IF(Q30=1,R29+1,0)))</f>
        <v>0</v>
      </c>
      <c r="S30" s="14">
        <f t="shared" si="16"/>
        <v>0</v>
      </c>
      <c r="T30" s="58">
        <f t="shared" ref="T30:T93" si="31">IF(ISBLANK(A30),"",IF(C30&gt;C29,T29+1,0))</f>
        <v>0</v>
      </c>
      <c r="U30" s="58">
        <f t="shared" si="17"/>
        <v>0</v>
      </c>
      <c r="V30" s="59">
        <f t="shared" ref="V30:V93" si="32">IF(ISBLANK(A30),"",IF(C30&lt;C29,V29+1,0))</f>
        <v>2</v>
      </c>
      <c r="W30" s="59">
        <f t="shared" si="18"/>
        <v>0</v>
      </c>
      <c r="X30" s="60">
        <f t="shared" ref="X30:X93" si="33">IF(ISBLANK(A30),"",IF(C30&lt;$J$8,1,0))</f>
        <v>0</v>
      </c>
      <c r="Y30" s="60">
        <f t="shared" ref="Y30:Y93" si="34">IF(ISBLANK(A30),"",IF(X30=0,0,IF(X30=1,Y29+1,0)))</f>
        <v>0</v>
      </c>
      <c r="Z30" s="60">
        <f t="shared" si="20"/>
        <v>0</v>
      </c>
      <c r="AA30" s="61">
        <f t="shared" ref="AA30:AA93" si="35">IF(ISBLANK(A30),"",IF(C30&gt;$I$8,1,0))</f>
        <v>0</v>
      </c>
      <c r="AB30" s="61">
        <f t="shared" ref="AB30:AB93" si="36">IF(ISBLANK(A30),"",IF(AA30=0,0,IF(AA30=1,AB29+1,0)))</f>
        <v>0</v>
      </c>
      <c r="AC30" s="61">
        <f t="shared" si="22"/>
        <v>0</v>
      </c>
      <c r="AD30" s="26">
        <f t="shared" si="23"/>
        <v>0</v>
      </c>
      <c r="AE30" s="63" t="str">
        <f t="shared" si="24"/>
        <v/>
      </c>
      <c r="AF30" s="23"/>
      <c r="AG30" s="23"/>
      <c r="AH30" s="10"/>
      <c r="AI30" s="15"/>
    </row>
    <row r="31" spans="1:35" s="3" customFormat="1" ht="15" customHeight="1">
      <c r="A31" s="62" t="s">
        <v>70</v>
      </c>
      <c r="B31" s="24">
        <v>45569</v>
      </c>
      <c r="C31" s="25">
        <v>132.09</v>
      </c>
      <c r="D31" s="26" t="str">
        <f t="shared" si="0"/>
        <v>OK</v>
      </c>
      <c r="E31" s="100">
        <f t="shared" si="1"/>
        <v>134.56268817204304</v>
      </c>
      <c r="F31" s="28">
        <f t="shared" si="2"/>
        <v>134.22</v>
      </c>
      <c r="G31" s="28">
        <f t="shared" si="3"/>
        <v>140.34805771059203</v>
      </c>
      <c r="H31" s="28">
        <f t="shared" si="4"/>
        <v>128.09194228940797</v>
      </c>
      <c r="I31" s="28">
        <f t="shared" si="5"/>
        <v>146.47611542118403</v>
      </c>
      <c r="J31" s="28">
        <f t="shared" si="6"/>
        <v>121.96388457881595</v>
      </c>
      <c r="K31" s="28">
        <f t="shared" si="7"/>
        <v>152.60417313177607</v>
      </c>
      <c r="L31" s="28">
        <f t="shared" si="8"/>
        <v>115.83582686822393</v>
      </c>
      <c r="M31" s="27"/>
      <c r="N31" s="13">
        <f t="shared" si="27"/>
        <v>1</v>
      </c>
      <c r="O31" s="13">
        <f t="shared" si="28"/>
        <v>3</v>
      </c>
      <c r="P31" s="13">
        <f t="shared" si="14"/>
        <v>0</v>
      </c>
      <c r="Q31" s="14">
        <f t="shared" si="29"/>
        <v>0</v>
      </c>
      <c r="R31" s="14">
        <f t="shared" si="30"/>
        <v>0</v>
      </c>
      <c r="S31" s="14">
        <f t="shared" si="16"/>
        <v>0</v>
      </c>
      <c r="T31" s="58">
        <f t="shared" si="31"/>
        <v>0</v>
      </c>
      <c r="U31" s="58">
        <f t="shared" si="17"/>
        <v>0</v>
      </c>
      <c r="V31" s="59">
        <f t="shared" si="32"/>
        <v>0</v>
      </c>
      <c r="W31" s="59">
        <f t="shared" si="18"/>
        <v>0</v>
      </c>
      <c r="X31" s="60">
        <f t="shared" si="33"/>
        <v>0</v>
      </c>
      <c r="Y31" s="60">
        <f t="shared" si="34"/>
        <v>0</v>
      </c>
      <c r="Z31" s="60">
        <f t="shared" si="20"/>
        <v>0</v>
      </c>
      <c r="AA31" s="61">
        <f t="shared" si="35"/>
        <v>0</v>
      </c>
      <c r="AB31" s="61">
        <f t="shared" si="36"/>
        <v>0</v>
      </c>
      <c r="AC31" s="61">
        <f t="shared" si="22"/>
        <v>0</v>
      </c>
      <c r="AD31" s="26">
        <f t="shared" si="23"/>
        <v>0</v>
      </c>
      <c r="AE31" s="63" t="str">
        <f t="shared" si="24"/>
        <v/>
      </c>
      <c r="AF31" s="23"/>
      <c r="AG31" s="23"/>
      <c r="AH31" s="10"/>
      <c r="AI31" s="15"/>
    </row>
    <row r="32" spans="1:35" s="3" customFormat="1" ht="15" customHeight="1">
      <c r="A32" s="62" t="s">
        <v>70</v>
      </c>
      <c r="B32" s="24">
        <v>45569</v>
      </c>
      <c r="C32" s="25">
        <v>131.6</v>
      </c>
      <c r="D32" s="26" t="str">
        <f t="shared" si="0"/>
        <v>OK</v>
      </c>
      <c r="E32" s="100">
        <f t="shared" si="1"/>
        <v>134.56268817204304</v>
      </c>
      <c r="F32" s="28">
        <f t="shared" si="2"/>
        <v>134.22</v>
      </c>
      <c r="G32" s="28">
        <f t="shared" si="3"/>
        <v>140.34805771059203</v>
      </c>
      <c r="H32" s="28">
        <f t="shared" si="4"/>
        <v>128.09194228940797</v>
      </c>
      <c r="I32" s="28">
        <f t="shared" si="5"/>
        <v>146.47611542118403</v>
      </c>
      <c r="J32" s="28">
        <f t="shared" si="6"/>
        <v>121.96388457881595</v>
      </c>
      <c r="K32" s="28">
        <f t="shared" si="7"/>
        <v>152.60417313177607</v>
      </c>
      <c r="L32" s="28">
        <f t="shared" si="8"/>
        <v>115.83582686822393</v>
      </c>
      <c r="M32" s="27"/>
      <c r="N32" s="13">
        <f t="shared" si="27"/>
        <v>1</v>
      </c>
      <c r="O32" s="13">
        <f t="shared" si="28"/>
        <v>4</v>
      </c>
      <c r="P32" s="13">
        <f t="shared" si="14"/>
        <v>0</v>
      </c>
      <c r="Q32" s="14">
        <f t="shared" si="29"/>
        <v>0</v>
      </c>
      <c r="R32" s="14">
        <f t="shared" si="30"/>
        <v>0</v>
      </c>
      <c r="S32" s="14">
        <f t="shared" si="16"/>
        <v>0</v>
      </c>
      <c r="T32" s="58">
        <f t="shared" si="31"/>
        <v>0</v>
      </c>
      <c r="U32" s="58">
        <f t="shared" si="17"/>
        <v>0</v>
      </c>
      <c r="V32" s="59">
        <f t="shared" si="32"/>
        <v>1</v>
      </c>
      <c r="W32" s="59">
        <f t="shared" si="18"/>
        <v>0</v>
      </c>
      <c r="X32" s="60">
        <f t="shared" si="33"/>
        <v>0</v>
      </c>
      <c r="Y32" s="60">
        <f t="shared" si="34"/>
        <v>0</v>
      </c>
      <c r="Z32" s="60">
        <f t="shared" si="20"/>
        <v>0</v>
      </c>
      <c r="AA32" s="61">
        <f t="shared" si="35"/>
        <v>0</v>
      </c>
      <c r="AB32" s="61">
        <f t="shared" si="36"/>
        <v>0</v>
      </c>
      <c r="AC32" s="61">
        <f t="shared" si="22"/>
        <v>0</v>
      </c>
      <c r="AD32" s="26">
        <f t="shared" si="23"/>
        <v>0</v>
      </c>
      <c r="AE32" s="63" t="str">
        <f t="shared" si="24"/>
        <v/>
      </c>
      <c r="AF32" s="23"/>
      <c r="AG32" s="23"/>
      <c r="AH32" s="10"/>
      <c r="AI32" s="15"/>
    </row>
    <row r="33" spans="1:35" s="3" customFormat="1" ht="15" customHeight="1">
      <c r="A33" s="62" t="s">
        <v>70</v>
      </c>
      <c r="B33" s="24">
        <v>45569</v>
      </c>
      <c r="C33" s="25">
        <v>137.01</v>
      </c>
      <c r="D33" s="26" t="str">
        <f t="shared" si="0"/>
        <v>OK</v>
      </c>
      <c r="E33" s="100">
        <f t="shared" si="1"/>
        <v>134.56268817204304</v>
      </c>
      <c r="F33" s="28">
        <f t="shared" si="2"/>
        <v>134.22</v>
      </c>
      <c r="G33" s="28">
        <f t="shared" si="3"/>
        <v>140.34805771059203</v>
      </c>
      <c r="H33" s="28">
        <f t="shared" si="4"/>
        <v>128.09194228940797</v>
      </c>
      <c r="I33" s="28">
        <f t="shared" si="5"/>
        <v>146.47611542118403</v>
      </c>
      <c r="J33" s="28">
        <f t="shared" si="6"/>
        <v>121.96388457881595</v>
      </c>
      <c r="K33" s="28">
        <f t="shared" si="7"/>
        <v>152.60417313177607</v>
      </c>
      <c r="L33" s="28">
        <f t="shared" si="8"/>
        <v>115.83582686822393</v>
      </c>
      <c r="M33" s="27"/>
      <c r="N33" s="13">
        <f t="shared" si="27"/>
        <v>0</v>
      </c>
      <c r="O33" s="13">
        <f t="shared" si="28"/>
        <v>0</v>
      </c>
      <c r="P33" s="13">
        <f t="shared" si="14"/>
        <v>0</v>
      </c>
      <c r="Q33" s="14">
        <f t="shared" si="29"/>
        <v>1</v>
      </c>
      <c r="R33" s="14">
        <f t="shared" si="30"/>
        <v>1</v>
      </c>
      <c r="S33" s="14">
        <f t="shared" si="16"/>
        <v>0</v>
      </c>
      <c r="T33" s="58">
        <f t="shared" si="31"/>
        <v>1</v>
      </c>
      <c r="U33" s="58">
        <f t="shared" si="17"/>
        <v>0</v>
      </c>
      <c r="V33" s="59">
        <f t="shared" si="32"/>
        <v>0</v>
      </c>
      <c r="W33" s="59">
        <f t="shared" si="18"/>
        <v>0</v>
      </c>
      <c r="X33" s="60">
        <f t="shared" si="33"/>
        <v>0</v>
      </c>
      <c r="Y33" s="60">
        <f t="shared" si="34"/>
        <v>0</v>
      </c>
      <c r="Z33" s="60">
        <f t="shared" si="20"/>
        <v>0</v>
      </c>
      <c r="AA33" s="61">
        <f t="shared" si="35"/>
        <v>0</v>
      </c>
      <c r="AB33" s="61">
        <f t="shared" si="36"/>
        <v>0</v>
      </c>
      <c r="AC33" s="61">
        <f t="shared" si="22"/>
        <v>0</v>
      </c>
      <c r="AD33" s="26">
        <f t="shared" si="23"/>
        <v>0</v>
      </c>
      <c r="AE33" s="63" t="str">
        <f t="shared" si="24"/>
        <v/>
      </c>
      <c r="AF33" s="23"/>
      <c r="AG33" s="23"/>
      <c r="AH33" s="10"/>
      <c r="AI33" s="15"/>
    </row>
    <row r="34" spans="1:35" s="3" customFormat="1" ht="15" customHeight="1">
      <c r="A34" s="62" t="s">
        <v>70</v>
      </c>
      <c r="B34" s="24">
        <v>45569</v>
      </c>
      <c r="C34" s="25">
        <v>138.72999999999999</v>
      </c>
      <c r="D34" s="26" t="str">
        <f t="shared" si="0"/>
        <v>OK</v>
      </c>
      <c r="E34" s="100">
        <f t="shared" si="1"/>
        <v>134.56268817204304</v>
      </c>
      <c r="F34" s="28">
        <f t="shared" si="2"/>
        <v>134.22</v>
      </c>
      <c r="G34" s="28">
        <f t="shared" si="3"/>
        <v>140.34805771059203</v>
      </c>
      <c r="H34" s="28">
        <f t="shared" si="4"/>
        <v>128.09194228940797</v>
      </c>
      <c r="I34" s="28">
        <f t="shared" si="5"/>
        <v>146.47611542118403</v>
      </c>
      <c r="J34" s="28">
        <f t="shared" si="6"/>
        <v>121.96388457881595</v>
      </c>
      <c r="K34" s="28">
        <f t="shared" si="7"/>
        <v>152.60417313177607</v>
      </c>
      <c r="L34" s="28">
        <f t="shared" si="8"/>
        <v>115.83582686822393</v>
      </c>
      <c r="M34" s="27"/>
      <c r="N34" s="13">
        <f t="shared" si="27"/>
        <v>0</v>
      </c>
      <c r="O34" s="13">
        <f t="shared" si="28"/>
        <v>0</v>
      </c>
      <c r="P34" s="13">
        <f t="shared" si="14"/>
        <v>0</v>
      </c>
      <c r="Q34" s="14">
        <f t="shared" si="29"/>
        <v>1</v>
      </c>
      <c r="R34" s="14">
        <f t="shared" si="30"/>
        <v>2</v>
      </c>
      <c r="S34" s="14">
        <f t="shared" si="16"/>
        <v>0</v>
      </c>
      <c r="T34" s="58">
        <f t="shared" si="31"/>
        <v>2</v>
      </c>
      <c r="U34" s="58">
        <f t="shared" si="17"/>
        <v>0</v>
      </c>
      <c r="V34" s="59">
        <f t="shared" si="32"/>
        <v>0</v>
      </c>
      <c r="W34" s="59">
        <f t="shared" si="18"/>
        <v>0</v>
      </c>
      <c r="X34" s="60">
        <f t="shared" si="33"/>
        <v>0</v>
      </c>
      <c r="Y34" s="60">
        <f t="shared" si="34"/>
        <v>0</v>
      </c>
      <c r="Z34" s="60">
        <f t="shared" si="20"/>
        <v>0</v>
      </c>
      <c r="AA34" s="61">
        <f t="shared" si="35"/>
        <v>0</v>
      </c>
      <c r="AB34" s="61">
        <f t="shared" si="36"/>
        <v>0</v>
      </c>
      <c r="AC34" s="61">
        <f t="shared" si="22"/>
        <v>0</v>
      </c>
      <c r="AD34" s="26">
        <f t="shared" si="23"/>
        <v>0</v>
      </c>
      <c r="AE34" s="63" t="str">
        <f t="shared" si="24"/>
        <v/>
      </c>
      <c r="AF34" s="23"/>
      <c r="AG34" s="23"/>
      <c r="AH34" s="10"/>
      <c r="AI34" s="15"/>
    </row>
    <row r="35" spans="1:35" s="3" customFormat="1" ht="15" customHeight="1">
      <c r="A35" s="62" t="s">
        <v>70</v>
      </c>
      <c r="B35" s="24">
        <v>45573</v>
      </c>
      <c r="C35" s="25">
        <v>132.61000000000001</v>
      </c>
      <c r="D35" s="26" t="str">
        <f t="shared" si="0"/>
        <v>OK</v>
      </c>
      <c r="E35" s="100">
        <f t="shared" si="1"/>
        <v>134.56268817204304</v>
      </c>
      <c r="F35" s="28">
        <f t="shared" si="2"/>
        <v>134.22</v>
      </c>
      <c r="G35" s="28">
        <f t="shared" si="3"/>
        <v>140.34805771059203</v>
      </c>
      <c r="H35" s="28">
        <f t="shared" si="4"/>
        <v>128.09194228940797</v>
      </c>
      <c r="I35" s="28">
        <f t="shared" si="5"/>
        <v>146.47611542118403</v>
      </c>
      <c r="J35" s="28">
        <f t="shared" si="6"/>
        <v>121.96388457881595</v>
      </c>
      <c r="K35" s="28">
        <f t="shared" si="7"/>
        <v>152.60417313177607</v>
      </c>
      <c r="L35" s="28">
        <f t="shared" si="8"/>
        <v>115.83582686822393</v>
      </c>
      <c r="M35" s="27"/>
      <c r="N35" s="13">
        <f t="shared" si="27"/>
        <v>1</v>
      </c>
      <c r="O35" s="13">
        <f t="shared" si="28"/>
        <v>1</v>
      </c>
      <c r="P35" s="13">
        <f t="shared" si="14"/>
        <v>0</v>
      </c>
      <c r="Q35" s="14">
        <f t="shared" si="29"/>
        <v>0</v>
      </c>
      <c r="R35" s="14">
        <f t="shared" si="30"/>
        <v>0</v>
      </c>
      <c r="S35" s="14">
        <f t="shared" si="16"/>
        <v>0</v>
      </c>
      <c r="T35" s="58">
        <f t="shared" si="31"/>
        <v>0</v>
      </c>
      <c r="U35" s="58">
        <f t="shared" si="17"/>
        <v>0</v>
      </c>
      <c r="V35" s="59">
        <f t="shared" si="32"/>
        <v>1</v>
      </c>
      <c r="W35" s="59">
        <f t="shared" si="18"/>
        <v>0</v>
      </c>
      <c r="X35" s="60">
        <f t="shared" si="33"/>
        <v>0</v>
      </c>
      <c r="Y35" s="60">
        <f t="shared" si="34"/>
        <v>0</v>
      </c>
      <c r="Z35" s="60">
        <f t="shared" si="20"/>
        <v>0</v>
      </c>
      <c r="AA35" s="61">
        <f t="shared" si="35"/>
        <v>0</v>
      </c>
      <c r="AB35" s="61">
        <f t="shared" si="36"/>
        <v>0</v>
      </c>
      <c r="AC35" s="61">
        <f t="shared" si="22"/>
        <v>0</v>
      </c>
      <c r="AD35" s="26">
        <f t="shared" si="23"/>
        <v>0</v>
      </c>
      <c r="AE35" s="63" t="str">
        <f t="shared" si="24"/>
        <v/>
      </c>
      <c r="AF35" s="23"/>
      <c r="AG35" s="23"/>
      <c r="AH35" s="10"/>
      <c r="AI35" s="15"/>
    </row>
    <row r="36" spans="1:35" s="3" customFormat="1" ht="15" customHeight="1">
      <c r="A36" s="62" t="s">
        <v>70</v>
      </c>
      <c r="B36" s="24">
        <v>45573</v>
      </c>
      <c r="C36" s="25">
        <v>134.13999999999999</v>
      </c>
      <c r="D36" s="26" t="str">
        <f t="shared" si="0"/>
        <v>OK</v>
      </c>
      <c r="E36" s="100">
        <f t="shared" si="1"/>
        <v>134.56268817204304</v>
      </c>
      <c r="F36" s="28">
        <f t="shared" si="2"/>
        <v>134.22</v>
      </c>
      <c r="G36" s="28">
        <f t="shared" si="3"/>
        <v>140.34805771059203</v>
      </c>
      <c r="H36" s="28">
        <f t="shared" si="4"/>
        <v>128.09194228940797</v>
      </c>
      <c r="I36" s="28">
        <f t="shared" si="5"/>
        <v>146.47611542118403</v>
      </c>
      <c r="J36" s="28">
        <f t="shared" si="6"/>
        <v>121.96388457881595</v>
      </c>
      <c r="K36" s="28">
        <f t="shared" si="7"/>
        <v>152.60417313177607</v>
      </c>
      <c r="L36" s="28">
        <f t="shared" si="8"/>
        <v>115.83582686822393</v>
      </c>
      <c r="M36" s="27"/>
      <c r="N36" s="13">
        <f t="shared" si="27"/>
        <v>1</v>
      </c>
      <c r="O36" s="13">
        <f t="shared" si="28"/>
        <v>2</v>
      </c>
      <c r="P36" s="13">
        <f t="shared" si="14"/>
        <v>0</v>
      </c>
      <c r="Q36" s="14">
        <f t="shared" si="29"/>
        <v>0</v>
      </c>
      <c r="R36" s="14">
        <f t="shared" si="30"/>
        <v>0</v>
      </c>
      <c r="S36" s="14">
        <f t="shared" si="16"/>
        <v>0</v>
      </c>
      <c r="T36" s="58">
        <f t="shared" si="31"/>
        <v>1</v>
      </c>
      <c r="U36" s="58">
        <f t="shared" si="17"/>
        <v>0</v>
      </c>
      <c r="V36" s="59">
        <f t="shared" si="32"/>
        <v>0</v>
      </c>
      <c r="W36" s="59">
        <f t="shared" si="18"/>
        <v>0</v>
      </c>
      <c r="X36" s="60">
        <f t="shared" si="33"/>
        <v>0</v>
      </c>
      <c r="Y36" s="60">
        <f t="shared" si="34"/>
        <v>0</v>
      </c>
      <c r="Z36" s="60">
        <f t="shared" si="20"/>
        <v>0</v>
      </c>
      <c r="AA36" s="61">
        <f t="shared" si="35"/>
        <v>0</v>
      </c>
      <c r="AB36" s="61">
        <f t="shared" si="36"/>
        <v>0</v>
      </c>
      <c r="AC36" s="61">
        <f t="shared" si="22"/>
        <v>0</v>
      </c>
      <c r="AD36" s="26">
        <f t="shared" si="23"/>
        <v>0</v>
      </c>
      <c r="AE36" s="63" t="str">
        <f t="shared" si="24"/>
        <v/>
      </c>
      <c r="AF36" s="23"/>
      <c r="AG36" s="23"/>
      <c r="AH36" s="10"/>
      <c r="AI36" s="15"/>
    </row>
    <row r="37" spans="1:35" s="3" customFormat="1" ht="15" customHeight="1">
      <c r="A37" s="62" t="s">
        <v>70</v>
      </c>
      <c r="B37" s="24">
        <v>45611</v>
      </c>
      <c r="C37" s="25">
        <v>133.97</v>
      </c>
      <c r="D37" s="26" t="str">
        <f t="shared" si="0"/>
        <v>OK</v>
      </c>
      <c r="E37" s="100">
        <f t="shared" si="1"/>
        <v>134.56268817204304</v>
      </c>
      <c r="F37" s="28">
        <f t="shared" si="2"/>
        <v>134.22</v>
      </c>
      <c r="G37" s="28">
        <f t="shared" si="3"/>
        <v>140.34805771059203</v>
      </c>
      <c r="H37" s="28">
        <f t="shared" si="4"/>
        <v>128.09194228940797</v>
      </c>
      <c r="I37" s="28">
        <f t="shared" si="5"/>
        <v>146.47611542118403</v>
      </c>
      <c r="J37" s="28">
        <f t="shared" si="6"/>
        <v>121.96388457881595</v>
      </c>
      <c r="K37" s="28">
        <f t="shared" si="7"/>
        <v>152.60417313177607</v>
      </c>
      <c r="L37" s="28">
        <f t="shared" si="8"/>
        <v>115.83582686822393</v>
      </c>
      <c r="M37" s="27"/>
      <c r="N37" s="13">
        <f t="shared" si="27"/>
        <v>1</v>
      </c>
      <c r="O37" s="13">
        <f t="shared" si="28"/>
        <v>3</v>
      </c>
      <c r="P37" s="13">
        <f t="shared" si="14"/>
        <v>0</v>
      </c>
      <c r="Q37" s="14">
        <f t="shared" si="29"/>
        <v>0</v>
      </c>
      <c r="R37" s="14">
        <f t="shared" si="30"/>
        <v>0</v>
      </c>
      <c r="S37" s="14">
        <f t="shared" si="16"/>
        <v>0</v>
      </c>
      <c r="T37" s="58">
        <f t="shared" si="31"/>
        <v>0</v>
      </c>
      <c r="U37" s="58">
        <f t="shared" si="17"/>
        <v>0</v>
      </c>
      <c r="V37" s="59">
        <f t="shared" si="32"/>
        <v>1</v>
      </c>
      <c r="W37" s="59">
        <f t="shared" si="18"/>
        <v>0</v>
      </c>
      <c r="X37" s="60">
        <f t="shared" si="33"/>
        <v>0</v>
      </c>
      <c r="Y37" s="60">
        <f t="shared" si="34"/>
        <v>0</v>
      </c>
      <c r="Z37" s="60">
        <f t="shared" si="20"/>
        <v>0</v>
      </c>
      <c r="AA37" s="61">
        <f t="shared" si="35"/>
        <v>0</v>
      </c>
      <c r="AB37" s="61">
        <f t="shared" si="36"/>
        <v>0</v>
      </c>
      <c r="AC37" s="61">
        <f t="shared" si="22"/>
        <v>0</v>
      </c>
      <c r="AD37" s="26">
        <f t="shared" si="23"/>
        <v>0</v>
      </c>
      <c r="AE37" s="63" t="str">
        <f t="shared" si="24"/>
        <v/>
      </c>
      <c r="AF37" s="23"/>
      <c r="AG37" s="23"/>
      <c r="AH37" s="10"/>
      <c r="AI37" s="15"/>
    </row>
    <row r="38" spans="1:35" s="3" customFormat="1" ht="15" customHeight="1">
      <c r="A38" s="62" t="s">
        <v>70</v>
      </c>
      <c r="B38" s="24">
        <v>45611</v>
      </c>
      <c r="C38" s="25">
        <v>128.06</v>
      </c>
      <c r="D38" s="26" t="str">
        <f t="shared" si="0"/>
        <v>OK</v>
      </c>
      <c r="E38" s="100">
        <f t="shared" si="1"/>
        <v>134.56268817204304</v>
      </c>
      <c r="F38" s="28">
        <f t="shared" si="2"/>
        <v>134.22</v>
      </c>
      <c r="G38" s="28">
        <f t="shared" si="3"/>
        <v>140.34805771059203</v>
      </c>
      <c r="H38" s="28">
        <f t="shared" si="4"/>
        <v>128.09194228940797</v>
      </c>
      <c r="I38" s="28">
        <f t="shared" si="5"/>
        <v>146.47611542118403</v>
      </c>
      <c r="J38" s="28">
        <f t="shared" si="6"/>
        <v>121.96388457881595</v>
      </c>
      <c r="K38" s="28">
        <f t="shared" si="7"/>
        <v>152.60417313177607</v>
      </c>
      <c r="L38" s="28">
        <f t="shared" si="8"/>
        <v>115.83582686822393</v>
      </c>
      <c r="M38" s="27"/>
      <c r="N38" s="13">
        <f t="shared" si="27"/>
        <v>1</v>
      </c>
      <c r="O38" s="13">
        <f t="shared" si="28"/>
        <v>4</v>
      </c>
      <c r="P38" s="13">
        <f t="shared" si="14"/>
        <v>0</v>
      </c>
      <c r="Q38" s="14">
        <f t="shared" si="29"/>
        <v>0</v>
      </c>
      <c r="R38" s="14">
        <f t="shared" si="30"/>
        <v>0</v>
      </c>
      <c r="S38" s="14">
        <f t="shared" si="16"/>
        <v>0</v>
      </c>
      <c r="T38" s="58">
        <f t="shared" si="31"/>
        <v>0</v>
      </c>
      <c r="U38" s="58">
        <f t="shared" si="17"/>
        <v>0</v>
      </c>
      <c r="V38" s="59">
        <f t="shared" si="32"/>
        <v>2</v>
      </c>
      <c r="W38" s="59">
        <f t="shared" si="18"/>
        <v>0</v>
      </c>
      <c r="X38" s="60">
        <f t="shared" si="33"/>
        <v>0</v>
      </c>
      <c r="Y38" s="60">
        <f t="shared" si="34"/>
        <v>0</v>
      </c>
      <c r="Z38" s="60">
        <f t="shared" si="20"/>
        <v>0</v>
      </c>
      <c r="AA38" s="61">
        <f t="shared" si="35"/>
        <v>0</v>
      </c>
      <c r="AB38" s="61">
        <f t="shared" si="36"/>
        <v>0</v>
      </c>
      <c r="AC38" s="61">
        <f t="shared" si="22"/>
        <v>0</v>
      </c>
      <c r="AD38" s="26">
        <f t="shared" si="23"/>
        <v>0</v>
      </c>
      <c r="AE38" s="63" t="str">
        <f t="shared" si="24"/>
        <v/>
      </c>
      <c r="AF38" s="23"/>
      <c r="AG38" s="23"/>
      <c r="AH38" s="10"/>
      <c r="AI38" s="15"/>
    </row>
    <row r="39" spans="1:35" s="3" customFormat="1" ht="15" customHeight="1">
      <c r="A39" s="62" t="s">
        <v>70</v>
      </c>
      <c r="B39" s="24">
        <v>45617</v>
      </c>
      <c r="C39" s="25">
        <v>131.1</v>
      </c>
      <c r="D39" s="26" t="str">
        <f t="shared" si="0"/>
        <v>OK</v>
      </c>
      <c r="E39" s="100">
        <f t="shared" si="1"/>
        <v>134.56268817204304</v>
      </c>
      <c r="F39" s="28">
        <f t="shared" si="2"/>
        <v>134.22</v>
      </c>
      <c r="G39" s="28">
        <f t="shared" si="3"/>
        <v>140.34805771059203</v>
      </c>
      <c r="H39" s="28">
        <f t="shared" si="4"/>
        <v>128.09194228940797</v>
      </c>
      <c r="I39" s="28">
        <f t="shared" si="5"/>
        <v>146.47611542118403</v>
      </c>
      <c r="J39" s="28">
        <f t="shared" si="6"/>
        <v>121.96388457881595</v>
      </c>
      <c r="K39" s="28">
        <f t="shared" si="7"/>
        <v>152.60417313177607</v>
      </c>
      <c r="L39" s="28">
        <f t="shared" si="8"/>
        <v>115.83582686822393</v>
      </c>
      <c r="M39" s="27"/>
      <c r="N39" s="13">
        <f t="shared" si="27"/>
        <v>1</v>
      </c>
      <c r="O39" s="13">
        <f t="shared" si="28"/>
        <v>5</v>
      </c>
      <c r="P39" s="13">
        <f t="shared" si="14"/>
        <v>0</v>
      </c>
      <c r="Q39" s="14">
        <f t="shared" si="29"/>
        <v>0</v>
      </c>
      <c r="R39" s="14">
        <f t="shared" si="30"/>
        <v>0</v>
      </c>
      <c r="S39" s="14">
        <f t="shared" si="16"/>
        <v>0</v>
      </c>
      <c r="T39" s="58">
        <f t="shared" si="31"/>
        <v>1</v>
      </c>
      <c r="U39" s="58">
        <f t="shared" si="17"/>
        <v>0</v>
      </c>
      <c r="V39" s="59">
        <f t="shared" si="32"/>
        <v>0</v>
      </c>
      <c r="W39" s="59">
        <f t="shared" si="18"/>
        <v>0</v>
      </c>
      <c r="X39" s="60">
        <f t="shared" si="33"/>
        <v>0</v>
      </c>
      <c r="Y39" s="60">
        <f t="shared" si="34"/>
        <v>0</v>
      </c>
      <c r="Z39" s="60">
        <f t="shared" si="20"/>
        <v>0</v>
      </c>
      <c r="AA39" s="61">
        <f t="shared" si="35"/>
        <v>0</v>
      </c>
      <c r="AB39" s="61">
        <f t="shared" si="36"/>
        <v>0</v>
      </c>
      <c r="AC39" s="61">
        <f t="shared" si="22"/>
        <v>0</v>
      </c>
      <c r="AD39" s="26">
        <f t="shared" si="23"/>
        <v>0</v>
      </c>
      <c r="AE39" s="63" t="str">
        <f t="shared" si="24"/>
        <v/>
      </c>
      <c r="AF39" s="23"/>
      <c r="AG39" s="23"/>
      <c r="AH39" s="10"/>
      <c r="AI39" s="15"/>
    </row>
    <row r="40" spans="1:35" s="3" customFormat="1" ht="15" customHeight="1">
      <c r="A40" s="62" t="s">
        <v>70</v>
      </c>
      <c r="B40" s="24">
        <v>45617</v>
      </c>
      <c r="C40" s="25">
        <v>129.49</v>
      </c>
      <c r="D40" s="26" t="str">
        <f t="shared" ref="D40:D71" si="37">IF(C40="","/",IF(AE40=$AH$1,$AI$1,IF(AE40=$AH$2,$AI$2,IF(AE40=$AH$3,$AI$3,IF(AE40=$AH$4,$AI$4,IF(AE40=$AH$5,$AI$5,IF(AE40=$AH$6,$AI$6,IF(AE40=$AH$7,$AI$7,"OK"))))))))</f>
        <v>OK</v>
      </c>
      <c r="E40" s="100">
        <f t="shared" ref="E40:E71" si="38">IFERROR(m,"")</f>
        <v>134.56268817204304</v>
      </c>
      <c r="F40" s="28">
        <f t="shared" si="2"/>
        <v>134.22</v>
      </c>
      <c r="G40" s="28">
        <f t="shared" si="3"/>
        <v>140.34805771059203</v>
      </c>
      <c r="H40" s="28">
        <f t="shared" si="4"/>
        <v>128.09194228940797</v>
      </c>
      <c r="I40" s="28">
        <f t="shared" ref="I40:I71" si="39">IFERROR(cible+f,"")</f>
        <v>146.47611542118403</v>
      </c>
      <c r="J40" s="28">
        <f t="shared" ref="J40:J71" si="40">IFERROR(cible-f,"")</f>
        <v>121.96388457881595</v>
      </c>
      <c r="K40" s="28">
        <f t="shared" ref="K40:K71" si="41">IFERROR(cible+g,"")</f>
        <v>152.60417313177607</v>
      </c>
      <c r="L40" s="28">
        <f t="shared" ref="L40:L71" si="42">IFERROR(cible-g,"")</f>
        <v>115.83582686822393</v>
      </c>
      <c r="M40" s="27"/>
      <c r="N40" s="13">
        <f t="shared" si="27"/>
        <v>1</v>
      </c>
      <c r="O40" s="13">
        <f t="shared" si="28"/>
        <v>6</v>
      </c>
      <c r="P40" s="13">
        <f t="shared" si="14"/>
        <v>0</v>
      </c>
      <c r="Q40" s="14">
        <f t="shared" si="29"/>
        <v>0</v>
      </c>
      <c r="R40" s="14">
        <f t="shared" si="30"/>
        <v>0</v>
      </c>
      <c r="S40" s="14">
        <f t="shared" si="16"/>
        <v>0</v>
      </c>
      <c r="T40" s="58">
        <f t="shared" si="31"/>
        <v>0</v>
      </c>
      <c r="U40" s="58">
        <f t="shared" si="17"/>
        <v>0</v>
      </c>
      <c r="V40" s="59">
        <f t="shared" si="32"/>
        <v>1</v>
      </c>
      <c r="W40" s="59">
        <f t="shared" si="18"/>
        <v>0</v>
      </c>
      <c r="X40" s="60">
        <f t="shared" si="33"/>
        <v>0</v>
      </c>
      <c r="Y40" s="60">
        <f t="shared" si="34"/>
        <v>0</v>
      </c>
      <c r="Z40" s="60">
        <f t="shared" si="20"/>
        <v>0</v>
      </c>
      <c r="AA40" s="61">
        <f t="shared" si="35"/>
        <v>0</v>
      </c>
      <c r="AB40" s="61">
        <f t="shared" si="36"/>
        <v>0</v>
      </c>
      <c r="AC40" s="61">
        <f t="shared" si="22"/>
        <v>0</v>
      </c>
      <c r="AD40" s="26">
        <f t="shared" si="23"/>
        <v>0</v>
      </c>
      <c r="AE40" s="63" t="str">
        <f t="shared" si="24"/>
        <v/>
      </c>
      <c r="AF40" s="23"/>
      <c r="AG40" s="23"/>
      <c r="AH40" s="10"/>
      <c r="AI40" s="15"/>
    </row>
    <row r="41" spans="1:35" s="3" customFormat="1" ht="15" customHeight="1">
      <c r="A41" s="62" t="s">
        <v>70</v>
      </c>
      <c r="B41" s="24">
        <v>45621</v>
      </c>
      <c r="C41" s="25">
        <v>127.1</v>
      </c>
      <c r="D41" s="26" t="str">
        <f t="shared" si="37"/>
        <v>OK</v>
      </c>
      <c r="E41" s="100">
        <f t="shared" si="38"/>
        <v>134.56268817204304</v>
      </c>
      <c r="F41" s="28">
        <f t="shared" si="2"/>
        <v>134.22</v>
      </c>
      <c r="G41" s="28">
        <f t="shared" si="3"/>
        <v>140.34805771059203</v>
      </c>
      <c r="H41" s="28">
        <f t="shared" si="4"/>
        <v>128.09194228940797</v>
      </c>
      <c r="I41" s="28">
        <f t="shared" si="39"/>
        <v>146.47611542118403</v>
      </c>
      <c r="J41" s="28">
        <f t="shared" si="40"/>
        <v>121.96388457881595</v>
      </c>
      <c r="K41" s="28">
        <f t="shared" si="41"/>
        <v>152.60417313177607</v>
      </c>
      <c r="L41" s="28">
        <f t="shared" si="42"/>
        <v>115.83582686822393</v>
      </c>
      <c r="M41" s="27"/>
      <c r="N41" s="13">
        <f t="shared" si="27"/>
        <v>1</v>
      </c>
      <c r="O41" s="13">
        <f t="shared" si="28"/>
        <v>7</v>
      </c>
      <c r="P41" s="13">
        <f t="shared" si="14"/>
        <v>0</v>
      </c>
      <c r="Q41" s="14">
        <f t="shared" si="29"/>
        <v>0</v>
      </c>
      <c r="R41" s="14">
        <f t="shared" si="30"/>
        <v>0</v>
      </c>
      <c r="S41" s="14">
        <f t="shared" si="16"/>
        <v>0</v>
      </c>
      <c r="T41" s="58">
        <f t="shared" si="31"/>
        <v>0</v>
      </c>
      <c r="U41" s="58">
        <f t="shared" si="17"/>
        <v>0</v>
      </c>
      <c r="V41" s="59">
        <f t="shared" si="32"/>
        <v>2</v>
      </c>
      <c r="W41" s="59">
        <f t="shared" si="18"/>
        <v>0</v>
      </c>
      <c r="X41" s="60">
        <f t="shared" si="33"/>
        <v>0</v>
      </c>
      <c r="Y41" s="60">
        <f t="shared" si="34"/>
        <v>0</v>
      </c>
      <c r="Z41" s="60">
        <f t="shared" si="20"/>
        <v>0</v>
      </c>
      <c r="AA41" s="61">
        <f t="shared" si="35"/>
        <v>0</v>
      </c>
      <c r="AB41" s="61">
        <f t="shared" si="36"/>
        <v>0</v>
      </c>
      <c r="AC41" s="61">
        <f t="shared" si="22"/>
        <v>0</v>
      </c>
      <c r="AD41" s="26">
        <f t="shared" si="23"/>
        <v>0</v>
      </c>
      <c r="AE41" s="63" t="str">
        <f t="shared" si="24"/>
        <v/>
      </c>
      <c r="AF41" s="23"/>
      <c r="AG41" s="23"/>
      <c r="AH41" s="10"/>
      <c r="AI41" s="15"/>
    </row>
    <row r="42" spans="1:35" s="3" customFormat="1" ht="15" customHeight="1">
      <c r="A42" s="62" t="s">
        <v>70</v>
      </c>
      <c r="B42" s="24">
        <v>45621</v>
      </c>
      <c r="C42" s="25">
        <v>136.55000000000001</v>
      </c>
      <c r="D42" s="26" t="str">
        <f t="shared" si="37"/>
        <v>OK</v>
      </c>
      <c r="E42" s="100">
        <f t="shared" si="38"/>
        <v>134.56268817204304</v>
      </c>
      <c r="F42" s="28">
        <f t="shared" si="2"/>
        <v>134.22</v>
      </c>
      <c r="G42" s="28">
        <f t="shared" si="3"/>
        <v>140.34805771059203</v>
      </c>
      <c r="H42" s="28">
        <f t="shared" si="4"/>
        <v>128.09194228940797</v>
      </c>
      <c r="I42" s="28">
        <f t="shared" si="39"/>
        <v>146.47611542118403</v>
      </c>
      <c r="J42" s="28">
        <f t="shared" si="40"/>
        <v>121.96388457881595</v>
      </c>
      <c r="K42" s="28">
        <f t="shared" si="41"/>
        <v>152.60417313177607</v>
      </c>
      <c r="L42" s="28">
        <f t="shared" si="42"/>
        <v>115.83582686822393</v>
      </c>
      <c r="M42" s="27"/>
      <c r="N42" s="13">
        <f t="shared" si="27"/>
        <v>0</v>
      </c>
      <c r="O42" s="13">
        <f t="shared" si="28"/>
        <v>0</v>
      </c>
      <c r="P42" s="13">
        <f t="shared" si="14"/>
        <v>0</v>
      </c>
      <c r="Q42" s="14">
        <f t="shared" si="29"/>
        <v>1</v>
      </c>
      <c r="R42" s="14">
        <f t="shared" si="30"/>
        <v>1</v>
      </c>
      <c r="S42" s="14">
        <f t="shared" si="16"/>
        <v>0</v>
      </c>
      <c r="T42" s="58">
        <f t="shared" si="31"/>
        <v>1</v>
      </c>
      <c r="U42" s="58">
        <f t="shared" si="17"/>
        <v>0</v>
      </c>
      <c r="V42" s="59">
        <f t="shared" si="32"/>
        <v>0</v>
      </c>
      <c r="W42" s="59">
        <f t="shared" si="18"/>
        <v>0</v>
      </c>
      <c r="X42" s="60">
        <f t="shared" si="33"/>
        <v>0</v>
      </c>
      <c r="Y42" s="60">
        <f t="shared" si="34"/>
        <v>0</v>
      </c>
      <c r="Z42" s="60">
        <f t="shared" si="20"/>
        <v>0</v>
      </c>
      <c r="AA42" s="61">
        <f t="shared" si="35"/>
        <v>0</v>
      </c>
      <c r="AB42" s="61">
        <f t="shared" si="36"/>
        <v>0</v>
      </c>
      <c r="AC42" s="61">
        <f t="shared" si="22"/>
        <v>0</v>
      </c>
      <c r="AD42" s="26">
        <f t="shared" si="23"/>
        <v>0</v>
      </c>
      <c r="AE42" s="63" t="str">
        <f t="shared" si="24"/>
        <v/>
      </c>
      <c r="AF42" s="23"/>
      <c r="AG42" s="23"/>
      <c r="AH42" s="10"/>
      <c r="AI42" s="15"/>
    </row>
    <row r="43" spans="1:35" s="3" customFormat="1" ht="15" customHeight="1">
      <c r="A43" s="62" t="s">
        <v>70</v>
      </c>
      <c r="B43" s="24">
        <v>45623</v>
      </c>
      <c r="C43" s="25">
        <v>129.32</v>
      </c>
      <c r="D43" s="26" t="str">
        <f t="shared" si="37"/>
        <v>OK</v>
      </c>
      <c r="E43" s="100">
        <f t="shared" si="38"/>
        <v>134.56268817204304</v>
      </c>
      <c r="F43" s="28">
        <f t="shared" si="2"/>
        <v>134.22</v>
      </c>
      <c r="G43" s="28">
        <f t="shared" si="3"/>
        <v>140.34805771059203</v>
      </c>
      <c r="H43" s="28">
        <f t="shared" si="4"/>
        <v>128.09194228940797</v>
      </c>
      <c r="I43" s="28">
        <f t="shared" si="39"/>
        <v>146.47611542118403</v>
      </c>
      <c r="J43" s="28">
        <f t="shared" si="40"/>
        <v>121.96388457881595</v>
      </c>
      <c r="K43" s="28">
        <f t="shared" si="41"/>
        <v>152.60417313177607</v>
      </c>
      <c r="L43" s="28">
        <f t="shared" si="42"/>
        <v>115.83582686822393</v>
      </c>
      <c r="M43" s="27"/>
      <c r="N43" s="13">
        <f t="shared" si="27"/>
        <v>1</v>
      </c>
      <c r="O43" s="13">
        <f t="shared" si="28"/>
        <v>1</v>
      </c>
      <c r="P43" s="13">
        <f t="shared" si="14"/>
        <v>0</v>
      </c>
      <c r="Q43" s="14">
        <f t="shared" si="29"/>
        <v>0</v>
      </c>
      <c r="R43" s="14">
        <f t="shared" si="30"/>
        <v>0</v>
      </c>
      <c r="S43" s="14">
        <f t="shared" si="16"/>
        <v>0</v>
      </c>
      <c r="T43" s="58">
        <f t="shared" si="31"/>
        <v>0</v>
      </c>
      <c r="U43" s="58">
        <f t="shared" si="17"/>
        <v>0</v>
      </c>
      <c r="V43" s="59">
        <f t="shared" si="32"/>
        <v>1</v>
      </c>
      <c r="W43" s="59">
        <f t="shared" si="18"/>
        <v>0</v>
      </c>
      <c r="X43" s="60">
        <f t="shared" si="33"/>
        <v>0</v>
      </c>
      <c r="Y43" s="60">
        <f t="shared" si="34"/>
        <v>0</v>
      </c>
      <c r="Z43" s="60">
        <f t="shared" si="20"/>
        <v>0</v>
      </c>
      <c r="AA43" s="61">
        <f t="shared" si="35"/>
        <v>0</v>
      </c>
      <c r="AB43" s="61">
        <f t="shared" si="36"/>
        <v>0</v>
      </c>
      <c r="AC43" s="61">
        <f t="shared" si="22"/>
        <v>0</v>
      </c>
      <c r="AD43" s="26">
        <f t="shared" si="23"/>
        <v>0</v>
      </c>
      <c r="AE43" s="63" t="str">
        <f t="shared" si="24"/>
        <v/>
      </c>
      <c r="AF43" s="23"/>
      <c r="AG43" s="23"/>
      <c r="AH43" s="10"/>
      <c r="AI43" s="15"/>
    </row>
    <row r="44" spans="1:35" s="3" customFormat="1" ht="15" customHeight="1">
      <c r="A44" s="62" t="s">
        <v>70</v>
      </c>
      <c r="B44" s="24">
        <v>45623</v>
      </c>
      <c r="C44" s="25">
        <v>132.87</v>
      </c>
      <c r="D44" s="26" t="str">
        <f t="shared" si="37"/>
        <v>OK</v>
      </c>
      <c r="E44" s="100">
        <f t="shared" si="38"/>
        <v>134.56268817204304</v>
      </c>
      <c r="F44" s="28">
        <f t="shared" si="2"/>
        <v>134.22</v>
      </c>
      <c r="G44" s="28">
        <f t="shared" si="3"/>
        <v>140.34805771059203</v>
      </c>
      <c r="H44" s="28">
        <f t="shared" si="4"/>
        <v>128.09194228940797</v>
      </c>
      <c r="I44" s="28">
        <f t="shared" si="39"/>
        <v>146.47611542118403</v>
      </c>
      <c r="J44" s="28">
        <f t="shared" si="40"/>
        <v>121.96388457881595</v>
      </c>
      <c r="K44" s="28">
        <f t="shared" si="41"/>
        <v>152.60417313177607</v>
      </c>
      <c r="L44" s="28">
        <f t="shared" si="42"/>
        <v>115.83582686822393</v>
      </c>
      <c r="M44" s="26"/>
      <c r="N44" s="13">
        <f t="shared" si="27"/>
        <v>1</v>
      </c>
      <c r="O44" s="13">
        <f t="shared" si="28"/>
        <v>2</v>
      </c>
      <c r="P44" s="13">
        <f t="shared" si="14"/>
        <v>0</v>
      </c>
      <c r="Q44" s="14">
        <f t="shared" si="29"/>
        <v>0</v>
      </c>
      <c r="R44" s="14">
        <f t="shared" si="30"/>
        <v>0</v>
      </c>
      <c r="S44" s="14">
        <f t="shared" si="16"/>
        <v>0</v>
      </c>
      <c r="T44" s="58">
        <f t="shared" si="31"/>
        <v>1</v>
      </c>
      <c r="U44" s="58">
        <f t="shared" si="17"/>
        <v>0</v>
      </c>
      <c r="V44" s="59">
        <f t="shared" si="32"/>
        <v>0</v>
      </c>
      <c r="W44" s="59">
        <f t="shared" si="18"/>
        <v>0</v>
      </c>
      <c r="X44" s="60">
        <f t="shared" si="33"/>
        <v>0</v>
      </c>
      <c r="Y44" s="60">
        <f t="shared" si="34"/>
        <v>0</v>
      </c>
      <c r="Z44" s="60">
        <f t="shared" si="20"/>
        <v>0</v>
      </c>
      <c r="AA44" s="61">
        <f t="shared" si="35"/>
        <v>0</v>
      </c>
      <c r="AB44" s="61">
        <f t="shared" si="36"/>
        <v>0</v>
      </c>
      <c r="AC44" s="61">
        <f t="shared" si="22"/>
        <v>0</v>
      </c>
      <c r="AD44" s="26">
        <f t="shared" si="23"/>
        <v>0</v>
      </c>
      <c r="AE44" s="63" t="str">
        <f t="shared" si="24"/>
        <v/>
      </c>
      <c r="AF44" s="23"/>
      <c r="AG44" s="23"/>
      <c r="AH44" s="10"/>
      <c r="AI44" s="15"/>
    </row>
    <row r="45" spans="1:35" s="3" customFormat="1" ht="15" customHeight="1">
      <c r="A45" s="62" t="s">
        <v>70</v>
      </c>
      <c r="B45" s="24">
        <v>45629</v>
      </c>
      <c r="C45" s="25">
        <v>135.33000000000001</v>
      </c>
      <c r="D45" s="26" t="str">
        <f t="shared" si="37"/>
        <v>OK</v>
      </c>
      <c r="E45" s="100">
        <f t="shared" si="38"/>
        <v>134.56268817204304</v>
      </c>
      <c r="F45" s="28">
        <f t="shared" si="2"/>
        <v>134.22</v>
      </c>
      <c r="G45" s="28">
        <f t="shared" si="3"/>
        <v>140.34805771059203</v>
      </c>
      <c r="H45" s="28">
        <f t="shared" si="4"/>
        <v>128.09194228940797</v>
      </c>
      <c r="I45" s="28">
        <f t="shared" si="39"/>
        <v>146.47611542118403</v>
      </c>
      <c r="J45" s="28">
        <f t="shared" si="40"/>
        <v>121.96388457881595</v>
      </c>
      <c r="K45" s="28">
        <f t="shared" si="41"/>
        <v>152.60417313177607</v>
      </c>
      <c r="L45" s="28">
        <f t="shared" si="42"/>
        <v>115.83582686822393</v>
      </c>
      <c r="M45" s="26"/>
      <c r="N45" s="13">
        <f t="shared" si="27"/>
        <v>0</v>
      </c>
      <c r="O45" s="13">
        <f t="shared" si="28"/>
        <v>0</v>
      </c>
      <c r="P45" s="13">
        <f t="shared" si="14"/>
        <v>0</v>
      </c>
      <c r="Q45" s="14">
        <f t="shared" si="29"/>
        <v>1</v>
      </c>
      <c r="R45" s="14">
        <f t="shared" si="30"/>
        <v>1</v>
      </c>
      <c r="S45" s="14">
        <f t="shared" si="16"/>
        <v>0</v>
      </c>
      <c r="T45" s="58">
        <f t="shared" si="31"/>
        <v>2</v>
      </c>
      <c r="U45" s="58">
        <f t="shared" si="17"/>
        <v>0</v>
      </c>
      <c r="V45" s="59">
        <f t="shared" si="32"/>
        <v>0</v>
      </c>
      <c r="W45" s="59">
        <f t="shared" si="18"/>
        <v>0</v>
      </c>
      <c r="X45" s="60">
        <f t="shared" si="33"/>
        <v>0</v>
      </c>
      <c r="Y45" s="60">
        <f t="shared" si="34"/>
        <v>0</v>
      </c>
      <c r="Z45" s="60">
        <f t="shared" si="20"/>
        <v>0</v>
      </c>
      <c r="AA45" s="61">
        <f t="shared" si="35"/>
        <v>0</v>
      </c>
      <c r="AB45" s="61">
        <f t="shared" si="36"/>
        <v>0</v>
      </c>
      <c r="AC45" s="61">
        <f t="shared" si="22"/>
        <v>0</v>
      </c>
      <c r="AD45" s="26">
        <f t="shared" si="23"/>
        <v>0</v>
      </c>
      <c r="AE45" s="63" t="str">
        <f t="shared" si="24"/>
        <v/>
      </c>
      <c r="AF45" s="23"/>
      <c r="AG45" s="23"/>
      <c r="AH45" s="10"/>
      <c r="AI45" s="15"/>
    </row>
    <row r="46" spans="1:35" s="3" customFormat="1" ht="15" customHeight="1">
      <c r="A46" s="62" t="s">
        <v>70</v>
      </c>
      <c r="B46" s="24">
        <v>45629</v>
      </c>
      <c r="C46" s="25">
        <v>126.84</v>
      </c>
      <c r="D46" s="26" t="str">
        <f t="shared" si="37"/>
        <v>OK</v>
      </c>
      <c r="E46" s="100">
        <f t="shared" si="38"/>
        <v>134.56268817204304</v>
      </c>
      <c r="F46" s="28">
        <f t="shared" si="2"/>
        <v>134.22</v>
      </c>
      <c r="G46" s="28">
        <f t="shared" si="3"/>
        <v>140.34805771059203</v>
      </c>
      <c r="H46" s="28">
        <f t="shared" si="4"/>
        <v>128.09194228940797</v>
      </c>
      <c r="I46" s="28">
        <f t="shared" si="39"/>
        <v>146.47611542118403</v>
      </c>
      <c r="J46" s="28">
        <f t="shared" si="40"/>
        <v>121.96388457881595</v>
      </c>
      <c r="K46" s="28">
        <f t="shared" si="41"/>
        <v>152.60417313177607</v>
      </c>
      <c r="L46" s="28">
        <f t="shared" si="42"/>
        <v>115.83582686822393</v>
      </c>
      <c r="M46" s="26"/>
      <c r="N46" s="13">
        <f t="shared" si="27"/>
        <v>1</v>
      </c>
      <c r="O46" s="13">
        <f t="shared" si="28"/>
        <v>1</v>
      </c>
      <c r="P46" s="13">
        <f t="shared" si="14"/>
        <v>0</v>
      </c>
      <c r="Q46" s="14">
        <f t="shared" si="29"/>
        <v>0</v>
      </c>
      <c r="R46" s="14">
        <f t="shared" si="30"/>
        <v>0</v>
      </c>
      <c r="S46" s="14">
        <f t="shared" si="16"/>
        <v>0</v>
      </c>
      <c r="T46" s="58">
        <f t="shared" si="31"/>
        <v>0</v>
      </c>
      <c r="U46" s="58">
        <f t="shared" si="17"/>
        <v>0</v>
      </c>
      <c r="V46" s="59">
        <f t="shared" si="32"/>
        <v>1</v>
      </c>
      <c r="W46" s="59">
        <f t="shared" si="18"/>
        <v>0</v>
      </c>
      <c r="X46" s="60">
        <f t="shared" si="33"/>
        <v>0</v>
      </c>
      <c r="Y46" s="60">
        <f t="shared" si="34"/>
        <v>0</v>
      </c>
      <c r="Z46" s="60">
        <f t="shared" si="20"/>
        <v>0</v>
      </c>
      <c r="AA46" s="61">
        <f t="shared" si="35"/>
        <v>0</v>
      </c>
      <c r="AB46" s="61">
        <f t="shared" si="36"/>
        <v>0</v>
      </c>
      <c r="AC46" s="61">
        <f t="shared" si="22"/>
        <v>0</v>
      </c>
      <c r="AD46" s="26">
        <f t="shared" si="23"/>
        <v>0</v>
      </c>
      <c r="AE46" s="63" t="str">
        <f t="shared" si="24"/>
        <v/>
      </c>
      <c r="AF46" s="23"/>
      <c r="AG46" s="23"/>
      <c r="AH46" s="10"/>
      <c r="AI46" s="15"/>
    </row>
    <row r="47" spans="1:35" s="3" customFormat="1" ht="15" customHeight="1">
      <c r="A47" s="62" t="s">
        <v>70</v>
      </c>
      <c r="B47" s="24">
        <v>45636</v>
      </c>
      <c r="C47" s="25">
        <v>127.6</v>
      </c>
      <c r="D47" s="26" t="str">
        <f t="shared" si="37"/>
        <v>OK</v>
      </c>
      <c r="E47" s="100">
        <f t="shared" si="38"/>
        <v>134.56268817204304</v>
      </c>
      <c r="F47" s="28">
        <f t="shared" si="2"/>
        <v>134.22</v>
      </c>
      <c r="G47" s="28">
        <f t="shared" si="3"/>
        <v>140.34805771059203</v>
      </c>
      <c r="H47" s="28">
        <f t="shared" si="4"/>
        <v>128.09194228940797</v>
      </c>
      <c r="I47" s="28">
        <f t="shared" si="39"/>
        <v>146.47611542118403</v>
      </c>
      <c r="J47" s="28">
        <f t="shared" si="40"/>
        <v>121.96388457881595</v>
      </c>
      <c r="K47" s="28">
        <f t="shared" si="41"/>
        <v>152.60417313177607</v>
      </c>
      <c r="L47" s="28">
        <f t="shared" si="42"/>
        <v>115.83582686822393</v>
      </c>
      <c r="M47" s="26"/>
      <c r="N47" s="13">
        <f t="shared" si="27"/>
        <v>1</v>
      </c>
      <c r="O47" s="13">
        <f t="shared" si="28"/>
        <v>2</v>
      </c>
      <c r="P47" s="13">
        <f t="shared" si="14"/>
        <v>0</v>
      </c>
      <c r="Q47" s="14">
        <f t="shared" si="29"/>
        <v>0</v>
      </c>
      <c r="R47" s="14">
        <f t="shared" si="30"/>
        <v>0</v>
      </c>
      <c r="S47" s="14">
        <f t="shared" si="16"/>
        <v>0</v>
      </c>
      <c r="T47" s="58">
        <f t="shared" si="31"/>
        <v>1</v>
      </c>
      <c r="U47" s="58">
        <f t="shared" si="17"/>
        <v>0</v>
      </c>
      <c r="V47" s="59">
        <f t="shared" si="32"/>
        <v>0</v>
      </c>
      <c r="W47" s="59">
        <f t="shared" si="18"/>
        <v>0</v>
      </c>
      <c r="X47" s="60">
        <f t="shared" si="33"/>
        <v>0</v>
      </c>
      <c r="Y47" s="60">
        <f t="shared" si="34"/>
        <v>0</v>
      </c>
      <c r="Z47" s="60">
        <f t="shared" si="20"/>
        <v>0</v>
      </c>
      <c r="AA47" s="61">
        <f t="shared" si="35"/>
        <v>0</v>
      </c>
      <c r="AB47" s="61">
        <f t="shared" si="36"/>
        <v>0</v>
      </c>
      <c r="AC47" s="61">
        <f t="shared" si="22"/>
        <v>0</v>
      </c>
      <c r="AD47" s="26">
        <f t="shared" si="23"/>
        <v>0</v>
      </c>
      <c r="AE47" s="63" t="str">
        <f t="shared" si="24"/>
        <v/>
      </c>
      <c r="AF47" s="23"/>
      <c r="AG47" s="23"/>
      <c r="AH47" s="10"/>
      <c r="AI47" s="15"/>
    </row>
    <row r="48" spans="1:35" s="3" customFormat="1" ht="15" customHeight="1">
      <c r="A48" s="62" t="s">
        <v>70</v>
      </c>
      <c r="B48" s="24">
        <v>45636</v>
      </c>
      <c r="C48" s="25">
        <v>133.24</v>
      </c>
      <c r="D48" s="26" t="str">
        <f t="shared" si="37"/>
        <v>OK</v>
      </c>
      <c r="E48" s="100">
        <f t="shared" si="38"/>
        <v>134.56268817204304</v>
      </c>
      <c r="F48" s="28">
        <f t="shared" si="2"/>
        <v>134.22</v>
      </c>
      <c r="G48" s="28">
        <f t="shared" si="3"/>
        <v>140.34805771059203</v>
      </c>
      <c r="H48" s="28">
        <f t="shared" si="4"/>
        <v>128.09194228940797</v>
      </c>
      <c r="I48" s="28">
        <f t="shared" si="39"/>
        <v>146.47611542118403</v>
      </c>
      <c r="J48" s="28">
        <f t="shared" si="40"/>
        <v>121.96388457881595</v>
      </c>
      <c r="K48" s="28">
        <f t="shared" si="41"/>
        <v>152.60417313177607</v>
      </c>
      <c r="L48" s="28">
        <f t="shared" si="42"/>
        <v>115.83582686822393</v>
      </c>
      <c r="M48" s="26"/>
      <c r="N48" s="13">
        <f t="shared" si="27"/>
        <v>1</v>
      </c>
      <c r="O48" s="13">
        <f t="shared" si="28"/>
        <v>3</v>
      </c>
      <c r="P48" s="13">
        <f t="shared" si="14"/>
        <v>0</v>
      </c>
      <c r="Q48" s="14">
        <f t="shared" si="29"/>
        <v>0</v>
      </c>
      <c r="R48" s="14">
        <f t="shared" si="30"/>
        <v>0</v>
      </c>
      <c r="S48" s="14">
        <f t="shared" si="16"/>
        <v>0</v>
      </c>
      <c r="T48" s="58">
        <f t="shared" si="31"/>
        <v>2</v>
      </c>
      <c r="U48" s="58">
        <f t="shared" si="17"/>
        <v>0</v>
      </c>
      <c r="V48" s="59">
        <f t="shared" si="32"/>
        <v>0</v>
      </c>
      <c r="W48" s="59">
        <f t="shared" si="18"/>
        <v>0</v>
      </c>
      <c r="X48" s="60">
        <f t="shared" si="33"/>
        <v>0</v>
      </c>
      <c r="Y48" s="60">
        <f t="shared" si="34"/>
        <v>0</v>
      </c>
      <c r="Z48" s="60">
        <f t="shared" si="20"/>
        <v>0</v>
      </c>
      <c r="AA48" s="61">
        <f t="shared" si="35"/>
        <v>0</v>
      </c>
      <c r="AB48" s="61">
        <f t="shared" si="36"/>
        <v>0</v>
      </c>
      <c r="AC48" s="61">
        <f t="shared" si="22"/>
        <v>0</v>
      </c>
      <c r="AD48" s="26">
        <f t="shared" si="23"/>
        <v>0</v>
      </c>
      <c r="AE48" s="63" t="str">
        <f t="shared" si="24"/>
        <v/>
      </c>
      <c r="AF48" s="23"/>
      <c r="AG48" s="23"/>
      <c r="AH48" s="10"/>
      <c r="AI48" s="15"/>
    </row>
    <row r="49" spans="1:35" s="3" customFormat="1" ht="15" customHeight="1">
      <c r="A49" s="62" t="s">
        <v>70</v>
      </c>
      <c r="B49" s="24">
        <v>45637</v>
      </c>
      <c r="C49" s="25">
        <v>132.22</v>
      </c>
      <c r="D49" s="26" t="str">
        <f t="shared" si="37"/>
        <v>OK</v>
      </c>
      <c r="E49" s="100">
        <f t="shared" si="38"/>
        <v>134.56268817204304</v>
      </c>
      <c r="F49" s="28">
        <f t="shared" si="2"/>
        <v>134.22</v>
      </c>
      <c r="G49" s="28">
        <f t="shared" si="3"/>
        <v>140.34805771059203</v>
      </c>
      <c r="H49" s="28">
        <f t="shared" si="4"/>
        <v>128.09194228940797</v>
      </c>
      <c r="I49" s="28">
        <f t="shared" si="39"/>
        <v>146.47611542118403</v>
      </c>
      <c r="J49" s="28">
        <f t="shared" si="40"/>
        <v>121.96388457881595</v>
      </c>
      <c r="K49" s="28">
        <f t="shared" si="41"/>
        <v>152.60417313177607</v>
      </c>
      <c r="L49" s="28">
        <f t="shared" si="42"/>
        <v>115.83582686822393</v>
      </c>
      <c r="M49" s="26"/>
      <c r="N49" s="13">
        <f t="shared" si="27"/>
        <v>1</v>
      </c>
      <c r="O49" s="13">
        <f t="shared" si="28"/>
        <v>4</v>
      </c>
      <c r="P49" s="13">
        <f t="shared" si="14"/>
        <v>0</v>
      </c>
      <c r="Q49" s="14">
        <f t="shared" si="29"/>
        <v>0</v>
      </c>
      <c r="R49" s="14">
        <f t="shared" si="30"/>
        <v>0</v>
      </c>
      <c r="S49" s="14">
        <f t="shared" si="16"/>
        <v>0</v>
      </c>
      <c r="T49" s="58">
        <f t="shared" si="31"/>
        <v>0</v>
      </c>
      <c r="U49" s="58">
        <f t="shared" si="17"/>
        <v>0</v>
      </c>
      <c r="V49" s="59">
        <f t="shared" si="32"/>
        <v>1</v>
      </c>
      <c r="W49" s="59">
        <f t="shared" si="18"/>
        <v>0</v>
      </c>
      <c r="X49" s="60">
        <f t="shared" si="33"/>
        <v>0</v>
      </c>
      <c r="Y49" s="60">
        <f t="shared" si="34"/>
        <v>0</v>
      </c>
      <c r="Z49" s="60">
        <f t="shared" si="20"/>
        <v>0</v>
      </c>
      <c r="AA49" s="61">
        <f t="shared" si="35"/>
        <v>0</v>
      </c>
      <c r="AB49" s="61">
        <f t="shared" si="36"/>
        <v>0</v>
      </c>
      <c r="AC49" s="61">
        <f t="shared" si="22"/>
        <v>0</v>
      </c>
      <c r="AD49" s="26">
        <f t="shared" si="23"/>
        <v>0</v>
      </c>
      <c r="AE49" s="63" t="str">
        <f t="shared" si="24"/>
        <v/>
      </c>
      <c r="AF49" s="23"/>
      <c r="AG49" s="23"/>
      <c r="AH49" s="10"/>
      <c r="AI49" s="15"/>
    </row>
    <row r="50" spans="1:35" s="3" customFormat="1" ht="15" customHeight="1">
      <c r="A50" s="62" t="s">
        <v>70</v>
      </c>
      <c r="B50" s="24">
        <v>45637</v>
      </c>
      <c r="C50" s="25">
        <v>131.61000000000001</v>
      </c>
      <c r="D50" s="26" t="str">
        <f t="shared" si="37"/>
        <v>OK</v>
      </c>
      <c r="E50" s="100">
        <f t="shared" si="38"/>
        <v>134.56268817204304</v>
      </c>
      <c r="F50" s="28">
        <f t="shared" si="2"/>
        <v>134.22</v>
      </c>
      <c r="G50" s="28">
        <f t="shared" si="3"/>
        <v>140.34805771059203</v>
      </c>
      <c r="H50" s="28">
        <f t="shared" si="4"/>
        <v>128.09194228940797</v>
      </c>
      <c r="I50" s="28">
        <f t="shared" si="39"/>
        <v>146.47611542118403</v>
      </c>
      <c r="J50" s="28">
        <f t="shared" si="40"/>
        <v>121.96388457881595</v>
      </c>
      <c r="K50" s="28">
        <f t="shared" si="41"/>
        <v>152.60417313177607</v>
      </c>
      <c r="L50" s="28">
        <f t="shared" si="42"/>
        <v>115.83582686822393</v>
      </c>
      <c r="M50" s="26"/>
      <c r="N50" s="13">
        <f t="shared" si="27"/>
        <v>1</v>
      </c>
      <c r="O50" s="13">
        <f t="shared" si="28"/>
        <v>5</v>
      </c>
      <c r="P50" s="13">
        <f t="shared" si="14"/>
        <v>0</v>
      </c>
      <c r="Q50" s="14">
        <f t="shared" si="29"/>
        <v>0</v>
      </c>
      <c r="R50" s="14">
        <f t="shared" si="30"/>
        <v>0</v>
      </c>
      <c r="S50" s="14">
        <f t="shared" si="16"/>
        <v>0</v>
      </c>
      <c r="T50" s="58">
        <f t="shared" si="31"/>
        <v>0</v>
      </c>
      <c r="U50" s="58">
        <f t="shared" si="17"/>
        <v>0</v>
      </c>
      <c r="V50" s="59">
        <f t="shared" si="32"/>
        <v>2</v>
      </c>
      <c r="W50" s="59">
        <f t="shared" si="18"/>
        <v>0</v>
      </c>
      <c r="X50" s="60">
        <f t="shared" si="33"/>
        <v>0</v>
      </c>
      <c r="Y50" s="60">
        <f t="shared" si="34"/>
        <v>0</v>
      </c>
      <c r="Z50" s="60">
        <f t="shared" si="20"/>
        <v>0</v>
      </c>
      <c r="AA50" s="61">
        <f t="shared" si="35"/>
        <v>0</v>
      </c>
      <c r="AB50" s="61">
        <f t="shared" si="36"/>
        <v>0</v>
      </c>
      <c r="AC50" s="61">
        <f t="shared" si="22"/>
        <v>0</v>
      </c>
      <c r="AD50" s="26">
        <f t="shared" si="23"/>
        <v>0</v>
      </c>
      <c r="AE50" s="63" t="str">
        <f t="shared" si="24"/>
        <v/>
      </c>
      <c r="AF50" s="23"/>
      <c r="AG50" s="23"/>
      <c r="AH50" s="10"/>
      <c r="AI50" s="15"/>
    </row>
    <row r="51" spans="1:35" s="3" customFormat="1" ht="15" customHeight="1">
      <c r="A51" s="62" t="s">
        <v>70</v>
      </c>
      <c r="B51" s="24">
        <v>45643</v>
      </c>
      <c r="C51" s="25">
        <v>134.13</v>
      </c>
      <c r="D51" s="26" t="str">
        <f t="shared" si="37"/>
        <v>OK</v>
      </c>
      <c r="E51" s="100">
        <f t="shared" si="38"/>
        <v>134.56268817204304</v>
      </c>
      <c r="F51" s="28">
        <f t="shared" si="2"/>
        <v>134.22</v>
      </c>
      <c r="G51" s="28">
        <f t="shared" si="3"/>
        <v>140.34805771059203</v>
      </c>
      <c r="H51" s="28">
        <f t="shared" si="4"/>
        <v>128.09194228940797</v>
      </c>
      <c r="I51" s="28">
        <f t="shared" si="39"/>
        <v>146.47611542118403</v>
      </c>
      <c r="J51" s="28">
        <f t="shared" si="40"/>
        <v>121.96388457881595</v>
      </c>
      <c r="K51" s="28">
        <f t="shared" si="41"/>
        <v>152.60417313177607</v>
      </c>
      <c r="L51" s="28">
        <f t="shared" si="42"/>
        <v>115.83582686822393</v>
      </c>
      <c r="M51" s="26"/>
      <c r="N51" s="13">
        <f t="shared" si="27"/>
        <v>1</v>
      </c>
      <c r="O51" s="13">
        <f t="shared" si="28"/>
        <v>6</v>
      </c>
      <c r="P51" s="13">
        <f t="shared" si="14"/>
        <v>0</v>
      </c>
      <c r="Q51" s="14">
        <f t="shared" si="29"/>
        <v>0</v>
      </c>
      <c r="R51" s="14">
        <f t="shared" si="30"/>
        <v>0</v>
      </c>
      <c r="S51" s="14">
        <f t="shared" si="16"/>
        <v>0</v>
      </c>
      <c r="T51" s="58">
        <f t="shared" si="31"/>
        <v>1</v>
      </c>
      <c r="U51" s="58">
        <f t="shared" si="17"/>
        <v>0</v>
      </c>
      <c r="V51" s="59">
        <f t="shared" si="32"/>
        <v>0</v>
      </c>
      <c r="W51" s="59">
        <f t="shared" si="18"/>
        <v>0</v>
      </c>
      <c r="X51" s="60">
        <f t="shared" si="33"/>
        <v>0</v>
      </c>
      <c r="Y51" s="60">
        <f t="shared" si="34"/>
        <v>0</v>
      </c>
      <c r="Z51" s="60">
        <f t="shared" si="20"/>
        <v>0</v>
      </c>
      <c r="AA51" s="61">
        <f t="shared" si="35"/>
        <v>0</v>
      </c>
      <c r="AB51" s="61">
        <f t="shared" si="36"/>
        <v>0</v>
      </c>
      <c r="AC51" s="61">
        <f t="shared" si="22"/>
        <v>0</v>
      </c>
      <c r="AD51" s="26">
        <f t="shared" si="23"/>
        <v>0</v>
      </c>
      <c r="AE51" s="63" t="str">
        <f t="shared" si="24"/>
        <v/>
      </c>
      <c r="AF51" s="23"/>
      <c r="AG51" s="23"/>
      <c r="AH51" s="10"/>
      <c r="AI51" s="15"/>
    </row>
    <row r="52" spans="1:35" s="3" customFormat="1" ht="15" customHeight="1">
      <c r="A52" s="62" t="s">
        <v>70</v>
      </c>
      <c r="B52" s="24">
        <v>45643</v>
      </c>
      <c r="C52" s="25">
        <v>134.11000000000001</v>
      </c>
      <c r="D52" s="26" t="str">
        <f t="shared" si="37"/>
        <v>OK</v>
      </c>
      <c r="E52" s="100">
        <f t="shared" si="38"/>
        <v>134.56268817204304</v>
      </c>
      <c r="F52" s="28">
        <f t="shared" si="2"/>
        <v>134.22</v>
      </c>
      <c r="G52" s="28">
        <f t="shared" si="3"/>
        <v>140.34805771059203</v>
      </c>
      <c r="H52" s="28">
        <f t="shared" si="4"/>
        <v>128.09194228940797</v>
      </c>
      <c r="I52" s="28">
        <f t="shared" si="39"/>
        <v>146.47611542118403</v>
      </c>
      <c r="J52" s="28">
        <f t="shared" si="40"/>
        <v>121.96388457881595</v>
      </c>
      <c r="K52" s="28">
        <f t="shared" si="41"/>
        <v>152.60417313177607</v>
      </c>
      <c r="L52" s="28">
        <f t="shared" si="42"/>
        <v>115.83582686822393</v>
      </c>
      <c r="M52" s="26"/>
      <c r="N52" s="13">
        <f t="shared" si="27"/>
        <v>1</v>
      </c>
      <c r="O52" s="13">
        <f t="shared" si="28"/>
        <v>7</v>
      </c>
      <c r="P52" s="13">
        <f t="shared" si="14"/>
        <v>0</v>
      </c>
      <c r="Q52" s="14">
        <f t="shared" si="29"/>
        <v>0</v>
      </c>
      <c r="R52" s="14">
        <f t="shared" si="30"/>
        <v>0</v>
      </c>
      <c r="S52" s="14">
        <f t="shared" si="16"/>
        <v>0</v>
      </c>
      <c r="T52" s="58">
        <f t="shared" si="31"/>
        <v>0</v>
      </c>
      <c r="U52" s="58">
        <f t="shared" si="17"/>
        <v>0</v>
      </c>
      <c r="V52" s="59">
        <f t="shared" si="32"/>
        <v>1</v>
      </c>
      <c r="W52" s="59">
        <f t="shared" si="18"/>
        <v>0</v>
      </c>
      <c r="X52" s="60">
        <f t="shared" si="33"/>
        <v>0</v>
      </c>
      <c r="Y52" s="60">
        <f t="shared" si="34"/>
        <v>0</v>
      </c>
      <c r="Z52" s="60">
        <f t="shared" si="20"/>
        <v>0</v>
      </c>
      <c r="AA52" s="61">
        <f t="shared" si="35"/>
        <v>0</v>
      </c>
      <c r="AB52" s="61">
        <f t="shared" si="36"/>
        <v>0</v>
      </c>
      <c r="AC52" s="61">
        <f t="shared" si="22"/>
        <v>0</v>
      </c>
      <c r="AD52" s="26">
        <f t="shared" si="23"/>
        <v>0</v>
      </c>
      <c r="AE52" s="63" t="str">
        <f t="shared" si="24"/>
        <v/>
      </c>
      <c r="AF52" s="23"/>
      <c r="AG52" s="23"/>
      <c r="AH52" s="10"/>
      <c r="AI52" s="15"/>
    </row>
    <row r="53" spans="1:35" s="3" customFormat="1" ht="15" customHeight="1">
      <c r="A53" s="62" t="s">
        <v>70</v>
      </c>
      <c r="B53" s="24">
        <v>45645</v>
      </c>
      <c r="C53" s="25">
        <v>132.69</v>
      </c>
      <c r="D53" s="26" t="str">
        <f t="shared" si="37"/>
        <v>OK</v>
      </c>
      <c r="E53" s="100">
        <f t="shared" si="38"/>
        <v>134.56268817204304</v>
      </c>
      <c r="F53" s="28">
        <f t="shared" si="2"/>
        <v>134.22</v>
      </c>
      <c r="G53" s="28">
        <f t="shared" si="3"/>
        <v>140.34805771059203</v>
      </c>
      <c r="H53" s="28">
        <f t="shared" si="4"/>
        <v>128.09194228940797</v>
      </c>
      <c r="I53" s="28">
        <f t="shared" si="39"/>
        <v>146.47611542118403</v>
      </c>
      <c r="J53" s="28">
        <f t="shared" si="40"/>
        <v>121.96388457881595</v>
      </c>
      <c r="K53" s="28">
        <f t="shared" si="41"/>
        <v>152.60417313177607</v>
      </c>
      <c r="L53" s="28">
        <f t="shared" si="42"/>
        <v>115.83582686822393</v>
      </c>
      <c r="M53" s="27"/>
      <c r="N53" s="13">
        <f t="shared" si="27"/>
        <v>1</v>
      </c>
      <c r="O53" s="13">
        <f t="shared" si="28"/>
        <v>8</v>
      </c>
      <c r="P53" s="13">
        <f t="shared" si="14"/>
        <v>0</v>
      </c>
      <c r="Q53" s="14">
        <f t="shared" si="29"/>
        <v>0</v>
      </c>
      <c r="R53" s="14">
        <f t="shared" si="30"/>
        <v>0</v>
      </c>
      <c r="S53" s="14">
        <f t="shared" si="16"/>
        <v>0</v>
      </c>
      <c r="T53" s="58">
        <f t="shared" si="31"/>
        <v>0</v>
      </c>
      <c r="U53" s="58">
        <f t="shared" si="17"/>
        <v>0</v>
      </c>
      <c r="V53" s="59">
        <f t="shared" si="32"/>
        <v>2</v>
      </c>
      <c r="W53" s="59">
        <f t="shared" si="18"/>
        <v>0</v>
      </c>
      <c r="X53" s="60">
        <f t="shared" si="33"/>
        <v>0</v>
      </c>
      <c r="Y53" s="60">
        <f t="shared" si="34"/>
        <v>0</v>
      </c>
      <c r="Z53" s="60">
        <f t="shared" si="20"/>
        <v>0</v>
      </c>
      <c r="AA53" s="61">
        <f t="shared" si="35"/>
        <v>0</v>
      </c>
      <c r="AB53" s="61">
        <f t="shared" si="36"/>
        <v>0</v>
      </c>
      <c r="AC53" s="61">
        <f t="shared" si="22"/>
        <v>0</v>
      </c>
      <c r="AD53" s="26">
        <f t="shared" si="23"/>
        <v>0</v>
      </c>
      <c r="AE53" s="63" t="str">
        <f t="shared" si="24"/>
        <v/>
      </c>
      <c r="AF53" s="23"/>
      <c r="AG53" s="23"/>
      <c r="AH53" s="10"/>
      <c r="AI53" s="15"/>
    </row>
    <row r="54" spans="1:35" s="3" customFormat="1" ht="15" customHeight="1">
      <c r="A54" s="62" t="s">
        <v>70</v>
      </c>
      <c r="B54" s="24">
        <v>45645</v>
      </c>
      <c r="C54" s="25">
        <v>136.66999999999999</v>
      </c>
      <c r="D54" s="26" t="str">
        <f t="shared" si="37"/>
        <v>OK</v>
      </c>
      <c r="E54" s="100">
        <f t="shared" si="38"/>
        <v>134.56268817204304</v>
      </c>
      <c r="F54" s="28">
        <f t="shared" si="2"/>
        <v>134.22</v>
      </c>
      <c r="G54" s="28">
        <f t="shared" si="3"/>
        <v>140.34805771059203</v>
      </c>
      <c r="H54" s="28">
        <f t="shared" si="4"/>
        <v>128.09194228940797</v>
      </c>
      <c r="I54" s="28">
        <f t="shared" si="39"/>
        <v>146.47611542118403</v>
      </c>
      <c r="J54" s="28">
        <f t="shared" si="40"/>
        <v>121.96388457881595</v>
      </c>
      <c r="K54" s="28">
        <f t="shared" si="41"/>
        <v>152.60417313177607</v>
      </c>
      <c r="L54" s="28">
        <f t="shared" si="42"/>
        <v>115.83582686822393</v>
      </c>
      <c r="M54" s="27"/>
      <c r="N54" s="13">
        <f t="shared" si="27"/>
        <v>0</v>
      </c>
      <c r="O54" s="13">
        <f t="shared" si="28"/>
        <v>0</v>
      </c>
      <c r="P54" s="13">
        <f t="shared" si="14"/>
        <v>0</v>
      </c>
      <c r="Q54" s="14">
        <f t="shared" si="29"/>
        <v>1</v>
      </c>
      <c r="R54" s="14">
        <f t="shared" si="30"/>
        <v>1</v>
      </c>
      <c r="S54" s="14">
        <f t="shared" si="16"/>
        <v>0</v>
      </c>
      <c r="T54" s="58">
        <f t="shared" si="31"/>
        <v>1</v>
      </c>
      <c r="U54" s="58">
        <f t="shared" si="17"/>
        <v>0</v>
      </c>
      <c r="V54" s="59">
        <f t="shared" si="32"/>
        <v>0</v>
      </c>
      <c r="W54" s="59">
        <f t="shared" si="18"/>
        <v>0</v>
      </c>
      <c r="X54" s="60">
        <f t="shared" si="33"/>
        <v>0</v>
      </c>
      <c r="Y54" s="60">
        <f t="shared" si="34"/>
        <v>0</v>
      </c>
      <c r="Z54" s="60">
        <f t="shared" si="20"/>
        <v>0</v>
      </c>
      <c r="AA54" s="61">
        <f t="shared" si="35"/>
        <v>0</v>
      </c>
      <c r="AB54" s="61">
        <f t="shared" si="36"/>
        <v>0</v>
      </c>
      <c r="AC54" s="61">
        <f t="shared" si="22"/>
        <v>0</v>
      </c>
      <c r="AD54" s="26">
        <f t="shared" si="23"/>
        <v>0</v>
      </c>
      <c r="AE54" s="63" t="str">
        <f t="shared" si="24"/>
        <v/>
      </c>
      <c r="AF54" s="23"/>
      <c r="AG54" s="23"/>
      <c r="AH54" s="10"/>
      <c r="AI54" s="15"/>
    </row>
    <row r="55" spans="1:35" s="3" customFormat="1" ht="15" customHeight="1">
      <c r="A55" s="62" t="s">
        <v>70</v>
      </c>
      <c r="B55" s="24">
        <v>45659</v>
      </c>
      <c r="C55" s="25">
        <v>131.79</v>
      </c>
      <c r="D55" s="26" t="str">
        <f t="shared" si="37"/>
        <v>OK</v>
      </c>
      <c r="E55" s="100">
        <f t="shared" si="38"/>
        <v>134.56268817204304</v>
      </c>
      <c r="F55" s="28">
        <f t="shared" si="2"/>
        <v>134.22</v>
      </c>
      <c r="G55" s="28">
        <f t="shared" si="3"/>
        <v>140.34805771059203</v>
      </c>
      <c r="H55" s="28">
        <f t="shared" si="4"/>
        <v>128.09194228940797</v>
      </c>
      <c r="I55" s="28">
        <f t="shared" si="39"/>
        <v>146.47611542118403</v>
      </c>
      <c r="J55" s="28">
        <f t="shared" si="40"/>
        <v>121.96388457881595</v>
      </c>
      <c r="K55" s="28">
        <f t="shared" si="41"/>
        <v>152.60417313177607</v>
      </c>
      <c r="L55" s="28">
        <f t="shared" si="42"/>
        <v>115.83582686822393</v>
      </c>
      <c r="M55" s="27"/>
      <c r="N55" s="13">
        <f t="shared" si="27"/>
        <v>1</v>
      </c>
      <c r="O55" s="13">
        <f t="shared" si="28"/>
        <v>1</v>
      </c>
      <c r="P55" s="13">
        <f t="shared" si="14"/>
        <v>0</v>
      </c>
      <c r="Q55" s="14">
        <f t="shared" si="29"/>
        <v>0</v>
      </c>
      <c r="R55" s="14">
        <f t="shared" si="30"/>
        <v>0</v>
      </c>
      <c r="S55" s="14">
        <f t="shared" si="16"/>
        <v>0</v>
      </c>
      <c r="T55" s="58">
        <f t="shared" si="31"/>
        <v>0</v>
      </c>
      <c r="U55" s="58">
        <f t="shared" si="17"/>
        <v>0</v>
      </c>
      <c r="V55" s="59">
        <f t="shared" si="32"/>
        <v>1</v>
      </c>
      <c r="W55" s="59">
        <f t="shared" si="18"/>
        <v>0</v>
      </c>
      <c r="X55" s="60">
        <f t="shared" si="33"/>
        <v>0</v>
      </c>
      <c r="Y55" s="60">
        <f t="shared" si="34"/>
        <v>0</v>
      </c>
      <c r="Z55" s="60">
        <f t="shared" si="20"/>
        <v>0</v>
      </c>
      <c r="AA55" s="61">
        <f t="shared" si="35"/>
        <v>0</v>
      </c>
      <c r="AB55" s="61">
        <f t="shared" si="36"/>
        <v>0</v>
      </c>
      <c r="AC55" s="61">
        <f t="shared" si="22"/>
        <v>0</v>
      </c>
      <c r="AD55" s="26">
        <f t="shared" si="23"/>
        <v>0</v>
      </c>
      <c r="AE55" s="63" t="str">
        <f t="shared" si="24"/>
        <v/>
      </c>
      <c r="AF55" s="23"/>
      <c r="AG55" s="23"/>
      <c r="AH55" s="10"/>
      <c r="AI55" s="15"/>
    </row>
    <row r="56" spans="1:35" s="3" customFormat="1" ht="15" customHeight="1">
      <c r="A56" s="62" t="s">
        <v>70</v>
      </c>
      <c r="B56" s="24">
        <v>45659</v>
      </c>
      <c r="C56" s="25">
        <v>135.02000000000001</v>
      </c>
      <c r="D56" s="26" t="str">
        <f t="shared" si="37"/>
        <v>OK</v>
      </c>
      <c r="E56" s="100">
        <f t="shared" si="38"/>
        <v>134.56268817204304</v>
      </c>
      <c r="F56" s="28">
        <f t="shared" si="2"/>
        <v>134.22</v>
      </c>
      <c r="G56" s="28">
        <f t="shared" si="3"/>
        <v>140.34805771059203</v>
      </c>
      <c r="H56" s="28">
        <f t="shared" si="4"/>
        <v>128.09194228940797</v>
      </c>
      <c r="I56" s="28">
        <f t="shared" si="39"/>
        <v>146.47611542118403</v>
      </c>
      <c r="J56" s="28">
        <f t="shared" si="40"/>
        <v>121.96388457881595</v>
      </c>
      <c r="K56" s="28">
        <f t="shared" si="41"/>
        <v>152.60417313177607</v>
      </c>
      <c r="L56" s="28">
        <f t="shared" si="42"/>
        <v>115.83582686822393</v>
      </c>
      <c r="M56" s="27"/>
      <c r="N56" s="13">
        <f t="shared" si="27"/>
        <v>0</v>
      </c>
      <c r="O56" s="13">
        <f t="shared" si="28"/>
        <v>0</v>
      </c>
      <c r="P56" s="13">
        <f t="shared" si="14"/>
        <v>0</v>
      </c>
      <c r="Q56" s="14">
        <f t="shared" si="29"/>
        <v>1</v>
      </c>
      <c r="R56" s="14">
        <f t="shared" si="30"/>
        <v>1</v>
      </c>
      <c r="S56" s="14">
        <f t="shared" si="16"/>
        <v>0</v>
      </c>
      <c r="T56" s="58">
        <f t="shared" si="31"/>
        <v>1</v>
      </c>
      <c r="U56" s="58">
        <f t="shared" si="17"/>
        <v>0</v>
      </c>
      <c r="V56" s="59">
        <f t="shared" si="32"/>
        <v>0</v>
      </c>
      <c r="W56" s="59">
        <f t="shared" si="18"/>
        <v>0</v>
      </c>
      <c r="X56" s="60">
        <f t="shared" si="33"/>
        <v>0</v>
      </c>
      <c r="Y56" s="60">
        <f t="shared" si="34"/>
        <v>0</v>
      </c>
      <c r="Z56" s="60">
        <f t="shared" si="20"/>
        <v>0</v>
      </c>
      <c r="AA56" s="61">
        <f t="shared" si="35"/>
        <v>0</v>
      </c>
      <c r="AB56" s="61">
        <f t="shared" si="36"/>
        <v>0</v>
      </c>
      <c r="AC56" s="61">
        <f t="shared" si="22"/>
        <v>0</v>
      </c>
      <c r="AD56" s="26">
        <f t="shared" si="23"/>
        <v>0</v>
      </c>
      <c r="AE56" s="63" t="str">
        <f t="shared" si="24"/>
        <v/>
      </c>
      <c r="AF56" s="23"/>
      <c r="AG56" s="23"/>
      <c r="AH56" s="10"/>
      <c r="AI56" s="15"/>
    </row>
    <row r="57" spans="1:35" s="3" customFormat="1" ht="15" customHeight="1">
      <c r="A57" s="62" t="s">
        <v>70</v>
      </c>
      <c r="B57" s="24">
        <v>45660</v>
      </c>
      <c r="C57" s="25">
        <v>140.52000000000001</v>
      </c>
      <c r="D57" s="26" t="str">
        <f t="shared" si="37"/>
        <v>OK</v>
      </c>
      <c r="E57" s="100">
        <f t="shared" si="38"/>
        <v>134.56268817204304</v>
      </c>
      <c r="F57" s="28">
        <f t="shared" si="2"/>
        <v>134.22</v>
      </c>
      <c r="G57" s="28">
        <f t="shared" si="3"/>
        <v>140.34805771059203</v>
      </c>
      <c r="H57" s="28">
        <f t="shared" si="4"/>
        <v>128.09194228940797</v>
      </c>
      <c r="I57" s="28">
        <f t="shared" si="39"/>
        <v>146.47611542118403</v>
      </c>
      <c r="J57" s="28">
        <f t="shared" si="40"/>
        <v>121.96388457881595</v>
      </c>
      <c r="K57" s="28">
        <f t="shared" si="41"/>
        <v>152.60417313177607</v>
      </c>
      <c r="L57" s="28">
        <f t="shared" si="42"/>
        <v>115.83582686822393</v>
      </c>
      <c r="M57" s="27"/>
      <c r="N57" s="13">
        <f t="shared" si="27"/>
        <v>0</v>
      </c>
      <c r="O57" s="13">
        <f t="shared" si="28"/>
        <v>0</v>
      </c>
      <c r="P57" s="13">
        <f t="shared" si="14"/>
        <v>0</v>
      </c>
      <c r="Q57" s="14">
        <f t="shared" si="29"/>
        <v>1</v>
      </c>
      <c r="R57" s="14">
        <f t="shared" si="30"/>
        <v>2</v>
      </c>
      <c r="S57" s="14">
        <f t="shared" si="16"/>
        <v>0</v>
      </c>
      <c r="T57" s="58">
        <f t="shared" si="31"/>
        <v>2</v>
      </c>
      <c r="U57" s="58">
        <f t="shared" si="17"/>
        <v>0</v>
      </c>
      <c r="V57" s="59">
        <f t="shared" si="32"/>
        <v>0</v>
      </c>
      <c r="W57" s="59">
        <f t="shared" si="18"/>
        <v>0</v>
      </c>
      <c r="X57" s="60">
        <f t="shared" si="33"/>
        <v>0</v>
      </c>
      <c r="Y57" s="60">
        <f t="shared" si="34"/>
        <v>0</v>
      </c>
      <c r="Z57" s="60">
        <f t="shared" si="20"/>
        <v>0</v>
      </c>
      <c r="AA57" s="61">
        <f t="shared" si="35"/>
        <v>0</v>
      </c>
      <c r="AB57" s="61">
        <f t="shared" si="36"/>
        <v>0</v>
      </c>
      <c r="AC57" s="61">
        <f t="shared" si="22"/>
        <v>0</v>
      </c>
      <c r="AD57" s="26">
        <f t="shared" si="23"/>
        <v>0</v>
      </c>
      <c r="AE57" s="63" t="str">
        <f t="shared" si="24"/>
        <v/>
      </c>
      <c r="AF57" s="23"/>
      <c r="AG57" s="23"/>
      <c r="AH57" s="10"/>
      <c r="AI57" s="15"/>
    </row>
    <row r="58" spans="1:35" s="3" customFormat="1" ht="15" customHeight="1">
      <c r="A58" s="62" t="s">
        <v>70</v>
      </c>
      <c r="B58" s="24">
        <v>45660</v>
      </c>
      <c r="C58" s="25">
        <v>141.37</v>
      </c>
      <c r="D58" s="26" t="str">
        <f t="shared" si="37"/>
        <v>OK</v>
      </c>
      <c r="E58" s="100">
        <f t="shared" si="38"/>
        <v>134.56268817204304</v>
      </c>
      <c r="F58" s="28">
        <f t="shared" si="2"/>
        <v>134.22</v>
      </c>
      <c r="G58" s="28">
        <f t="shared" si="3"/>
        <v>140.34805771059203</v>
      </c>
      <c r="H58" s="28">
        <f t="shared" si="4"/>
        <v>128.09194228940797</v>
      </c>
      <c r="I58" s="28">
        <f t="shared" si="39"/>
        <v>146.47611542118403</v>
      </c>
      <c r="J58" s="28">
        <f t="shared" si="40"/>
        <v>121.96388457881595</v>
      </c>
      <c r="K58" s="28">
        <f t="shared" si="41"/>
        <v>152.60417313177607</v>
      </c>
      <c r="L58" s="28">
        <f t="shared" si="42"/>
        <v>115.83582686822393</v>
      </c>
      <c r="M58" s="27"/>
      <c r="N58" s="13">
        <f t="shared" si="27"/>
        <v>0</v>
      </c>
      <c r="O58" s="13">
        <f t="shared" si="28"/>
        <v>0</v>
      </c>
      <c r="P58" s="13">
        <f t="shared" si="14"/>
        <v>0</v>
      </c>
      <c r="Q58" s="14">
        <f t="shared" si="29"/>
        <v>1</v>
      </c>
      <c r="R58" s="14">
        <f t="shared" si="30"/>
        <v>3</v>
      </c>
      <c r="S58" s="14">
        <f t="shared" si="16"/>
        <v>0</v>
      </c>
      <c r="T58" s="58">
        <f t="shared" si="31"/>
        <v>3</v>
      </c>
      <c r="U58" s="58">
        <f t="shared" si="17"/>
        <v>0</v>
      </c>
      <c r="V58" s="59">
        <f t="shared" si="32"/>
        <v>0</v>
      </c>
      <c r="W58" s="59">
        <f t="shared" si="18"/>
        <v>0</v>
      </c>
      <c r="X58" s="60">
        <f t="shared" si="33"/>
        <v>0</v>
      </c>
      <c r="Y58" s="60">
        <f t="shared" si="34"/>
        <v>0</v>
      </c>
      <c r="Z58" s="60">
        <f t="shared" si="20"/>
        <v>0</v>
      </c>
      <c r="AA58" s="61">
        <f t="shared" si="35"/>
        <v>0</v>
      </c>
      <c r="AB58" s="61">
        <f t="shared" si="36"/>
        <v>0</v>
      </c>
      <c r="AC58" s="61">
        <f t="shared" si="22"/>
        <v>0</v>
      </c>
      <c r="AD58" s="26">
        <f t="shared" si="23"/>
        <v>0</v>
      </c>
      <c r="AE58" s="63" t="str">
        <f t="shared" si="24"/>
        <v/>
      </c>
      <c r="AF58" s="23"/>
      <c r="AG58" s="23"/>
      <c r="AH58" s="10"/>
      <c r="AI58" s="15"/>
    </row>
    <row r="59" spans="1:35" s="3" customFormat="1" ht="15" customHeight="1">
      <c r="A59" s="62" t="s">
        <v>70</v>
      </c>
      <c r="B59" s="24">
        <v>45665</v>
      </c>
      <c r="C59" s="25">
        <v>139.03</v>
      </c>
      <c r="D59" s="26" t="str">
        <f t="shared" si="37"/>
        <v>OK</v>
      </c>
      <c r="E59" s="100">
        <f t="shared" si="38"/>
        <v>134.56268817204304</v>
      </c>
      <c r="F59" s="28">
        <f t="shared" si="2"/>
        <v>134.22</v>
      </c>
      <c r="G59" s="28">
        <f t="shared" si="3"/>
        <v>140.34805771059203</v>
      </c>
      <c r="H59" s="28">
        <f t="shared" si="4"/>
        <v>128.09194228940797</v>
      </c>
      <c r="I59" s="28">
        <f t="shared" si="39"/>
        <v>146.47611542118403</v>
      </c>
      <c r="J59" s="28">
        <f t="shared" si="40"/>
        <v>121.96388457881595</v>
      </c>
      <c r="K59" s="28">
        <f t="shared" si="41"/>
        <v>152.60417313177607</v>
      </c>
      <c r="L59" s="28">
        <f t="shared" si="42"/>
        <v>115.83582686822393</v>
      </c>
      <c r="M59" s="27"/>
      <c r="N59" s="13">
        <f t="shared" si="27"/>
        <v>0</v>
      </c>
      <c r="O59" s="13">
        <f t="shared" si="28"/>
        <v>0</v>
      </c>
      <c r="P59" s="13">
        <f t="shared" si="14"/>
        <v>0</v>
      </c>
      <c r="Q59" s="14">
        <f t="shared" si="29"/>
        <v>1</v>
      </c>
      <c r="R59" s="14">
        <f t="shared" si="30"/>
        <v>4</v>
      </c>
      <c r="S59" s="14">
        <f t="shared" si="16"/>
        <v>0</v>
      </c>
      <c r="T59" s="58">
        <f t="shared" si="31"/>
        <v>0</v>
      </c>
      <c r="U59" s="58">
        <f t="shared" si="17"/>
        <v>0</v>
      </c>
      <c r="V59" s="59">
        <f t="shared" si="32"/>
        <v>1</v>
      </c>
      <c r="W59" s="59">
        <f t="shared" si="18"/>
        <v>0</v>
      </c>
      <c r="X59" s="60">
        <f t="shared" si="33"/>
        <v>0</v>
      </c>
      <c r="Y59" s="60">
        <f t="shared" si="34"/>
        <v>0</v>
      </c>
      <c r="Z59" s="60">
        <f t="shared" si="20"/>
        <v>0</v>
      </c>
      <c r="AA59" s="61">
        <f t="shared" si="35"/>
        <v>0</v>
      </c>
      <c r="AB59" s="61">
        <f t="shared" si="36"/>
        <v>0</v>
      </c>
      <c r="AC59" s="61">
        <f t="shared" si="22"/>
        <v>0</v>
      </c>
      <c r="AD59" s="26">
        <f t="shared" si="23"/>
        <v>0</v>
      </c>
      <c r="AE59" s="63" t="str">
        <f t="shared" si="24"/>
        <v/>
      </c>
      <c r="AF59" s="23"/>
      <c r="AG59" s="23"/>
      <c r="AH59" s="10"/>
      <c r="AI59" s="15"/>
    </row>
    <row r="60" spans="1:35" s="3" customFormat="1" ht="15" customHeight="1">
      <c r="A60" s="62" t="s">
        <v>70</v>
      </c>
      <c r="B60" s="24">
        <v>45665</v>
      </c>
      <c r="C60" s="25">
        <v>134.91999999999999</v>
      </c>
      <c r="D60" s="26" t="str">
        <f t="shared" si="37"/>
        <v>OK</v>
      </c>
      <c r="E60" s="100">
        <f t="shared" si="38"/>
        <v>134.56268817204304</v>
      </c>
      <c r="F60" s="28">
        <f t="shared" si="2"/>
        <v>134.22</v>
      </c>
      <c r="G60" s="28">
        <f t="shared" si="3"/>
        <v>140.34805771059203</v>
      </c>
      <c r="H60" s="28">
        <f t="shared" si="4"/>
        <v>128.09194228940797</v>
      </c>
      <c r="I60" s="28">
        <f t="shared" si="39"/>
        <v>146.47611542118403</v>
      </c>
      <c r="J60" s="28">
        <f t="shared" si="40"/>
        <v>121.96388457881595</v>
      </c>
      <c r="K60" s="28">
        <f t="shared" si="41"/>
        <v>152.60417313177607</v>
      </c>
      <c r="L60" s="28">
        <f t="shared" si="42"/>
        <v>115.83582686822393</v>
      </c>
      <c r="M60" s="27"/>
      <c r="N60" s="13">
        <f t="shared" si="27"/>
        <v>0</v>
      </c>
      <c r="O60" s="13">
        <f t="shared" si="28"/>
        <v>0</v>
      </c>
      <c r="P60" s="13">
        <f t="shared" si="14"/>
        <v>0</v>
      </c>
      <c r="Q60" s="14">
        <f t="shared" si="29"/>
        <v>1</v>
      </c>
      <c r="R60" s="14">
        <f t="shared" si="30"/>
        <v>5</v>
      </c>
      <c r="S60" s="14">
        <f t="shared" si="16"/>
        <v>0</v>
      </c>
      <c r="T60" s="58">
        <f t="shared" si="31"/>
        <v>0</v>
      </c>
      <c r="U60" s="58">
        <f t="shared" si="17"/>
        <v>0</v>
      </c>
      <c r="V60" s="59">
        <f t="shared" si="32"/>
        <v>2</v>
      </c>
      <c r="W60" s="59">
        <f t="shared" si="18"/>
        <v>0</v>
      </c>
      <c r="X60" s="60">
        <f t="shared" si="33"/>
        <v>0</v>
      </c>
      <c r="Y60" s="60">
        <f t="shared" si="34"/>
        <v>0</v>
      </c>
      <c r="Z60" s="60">
        <f t="shared" si="20"/>
        <v>0</v>
      </c>
      <c r="AA60" s="61">
        <f t="shared" si="35"/>
        <v>0</v>
      </c>
      <c r="AB60" s="61">
        <f t="shared" si="36"/>
        <v>0</v>
      </c>
      <c r="AC60" s="61">
        <f t="shared" si="22"/>
        <v>0</v>
      </c>
      <c r="AD60" s="26">
        <f t="shared" si="23"/>
        <v>0</v>
      </c>
      <c r="AE60" s="63" t="str">
        <f t="shared" si="24"/>
        <v/>
      </c>
      <c r="AF60" s="23"/>
      <c r="AG60" s="23"/>
      <c r="AH60" s="10"/>
      <c r="AI60" s="15"/>
    </row>
    <row r="61" spans="1:35" s="3" customFormat="1" ht="15" customHeight="1">
      <c r="A61" s="62" t="s">
        <v>70</v>
      </c>
      <c r="B61" s="24">
        <v>45666</v>
      </c>
      <c r="C61" s="25">
        <v>127.05</v>
      </c>
      <c r="D61" s="26" t="str">
        <f t="shared" si="37"/>
        <v>OK</v>
      </c>
      <c r="E61" s="100">
        <f t="shared" si="38"/>
        <v>134.56268817204304</v>
      </c>
      <c r="F61" s="28">
        <f t="shared" si="2"/>
        <v>134.22</v>
      </c>
      <c r="G61" s="28">
        <f t="shared" si="3"/>
        <v>140.34805771059203</v>
      </c>
      <c r="H61" s="28">
        <f t="shared" si="4"/>
        <v>128.09194228940797</v>
      </c>
      <c r="I61" s="28">
        <f t="shared" si="39"/>
        <v>146.47611542118403</v>
      </c>
      <c r="J61" s="28">
        <f t="shared" si="40"/>
        <v>121.96388457881595</v>
      </c>
      <c r="K61" s="28">
        <f t="shared" si="41"/>
        <v>152.60417313177607</v>
      </c>
      <c r="L61" s="28">
        <f t="shared" si="42"/>
        <v>115.83582686822393</v>
      </c>
      <c r="M61" s="27"/>
      <c r="N61" s="13">
        <f t="shared" si="27"/>
        <v>1</v>
      </c>
      <c r="O61" s="13">
        <f t="shared" si="28"/>
        <v>1</v>
      </c>
      <c r="P61" s="13">
        <f t="shared" si="14"/>
        <v>0</v>
      </c>
      <c r="Q61" s="14">
        <f t="shared" si="29"/>
        <v>0</v>
      </c>
      <c r="R61" s="14">
        <f t="shared" si="30"/>
        <v>0</v>
      </c>
      <c r="S61" s="14">
        <f t="shared" si="16"/>
        <v>0</v>
      </c>
      <c r="T61" s="58">
        <f t="shared" si="31"/>
        <v>0</v>
      </c>
      <c r="U61" s="58">
        <f t="shared" si="17"/>
        <v>0</v>
      </c>
      <c r="V61" s="59">
        <f t="shared" si="32"/>
        <v>3</v>
      </c>
      <c r="W61" s="59">
        <f t="shared" si="18"/>
        <v>0</v>
      </c>
      <c r="X61" s="60">
        <f t="shared" si="33"/>
        <v>0</v>
      </c>
      <c r="Y61" s="60">
        <f t="shared" si="34"/>
        <v>0</v>
      </c>
      <c r="Z61" s="60">
        <f t="shared" si="20"/>
        <v>0</v>
      </c>
      <c r="AA61" s="61">
        <f t="shared" si="35"/>
        <v>0</v>
      </c>
      <c r="AB61" s="61">
        <f t="shared" si="36"/>
        <v>0</v>
      </c>
      <c r="AC61" s="61">
        <f t="shared" si="22"/>
        <v>0</v>
      </c>
      <c r="AD61" s="26">
        <f t="shared" si="23"/>
        <v>0</v>
      </c>
      <c r="AE61" s="63" t="str">
        <f t="shared" si="24"/>
        <v/>
      </c>
      <c r="AF61" s="23"/>
      <c r="AG61" s="23"/>
      <c r="AH61" s="10"/>
      <c r="AI61" s="15"/>
    </row>
    <row r="62" spans="1:35" s="3" customFormat="1" ht="15" customHeight="1">
      <c r="A62" s="62" t="s">
        <v>70</v>
      </c>
      <c r="B62" s="24">
        <v>45666</v>
      </c>
      <c r="C62" s="25">
        <v>128.77000000000001</v>
      </c>
      <c r="D62" s="26" t="str">
        <f t="shared" si="37"/>
        <v>OK</v>
      </c>
      <c r="E62" s="100">
        <f t="shared" si="38"/>
        <v>134.56268817204304</v>
      </c>
      <c r="F62" s="28">
        <f t="shared" si="2"/>
        <v>134.22</v>
      </c>
      <c r="G62" s="28">
        <f t="shared" si="3"/>
        <v>140.34805771059203</v>
      </c>
      <c r="H62" s="28">
        <f t="shared" si="4"/>
        <v>128.09194228940797</v>
      </c>
      <c r="I62" s="28">
        <f t="shared" si="39"/>
        <v>146.47611542118403</v>
      </c>
      <c r="J62" s="28">
        <f t="shared" si="40"/>
        <v>121.96388457881595</v>
      </c>
      <c r="K62" s="28">
        <f t="shared" si="41"/>
        <v>152.60417313177607</v>
      </c>
      <c r="L62" s="28">
        <f t="shared" si="42"/>
        <v>115.83582686822393</v>
      </c>
      <c r="M62" s="27"/>
      <c r="N62" s="13">
        <f t="shared" si="27"/>
        <v>1</v>
      </c>
      <c r="O62" s="13">
        <f t="shared" si="28"/>
        <v>2</v>
      </c>
      <c r="P62" s="13">
        <f t="shared" si="14"/>
        <v>0</v>
      </c>
      <c r="Q62" s="14">
        <f t="shared" si="29"/>
        <v>0</v>
      </c>
      <c r="R62" s="14">
        <f t="shared" si="30"/>
        <v>0</v>
      </c>
      <c r="S62" s="14">
        <f t="shared" si="16"/>
        <v>0</v>
      </c>
      <c r="T62" s="58">
        <f t="shared" si="31"/>
        <v>1</v>
      </c>
      <c r="U62" s="58">
        <f t="shared" si="17"/>
        <v>0</v>
      </c>
      <c r="V62" s="59">
        <f t="shared" si="32"/>
        <v>0</v>
      </c>
      <c r="W62" s="59">
        <f t="shared" si="18"/>
        <v>0</v>
      </c>
      <c r="X62" s="60">
        <f t="shared" si="33"/>
        <v>0</v>
      </c>
      <c r="Y62" s="60">
        <f t="shared" si="34"/>
        <v>0</v>
      </c>
      <c r="Z62" s="60">
        <f t="shared" si="20"/>
        <v>0</v>
      </c>
      <c r="AA62" s="61">
        <f t="shared" si="35"/>
        <v>0</v>
      </c>
      <c r="AB62" s="61">
        <f t="shared" si="36"/>
        <v>0</v>
      </c>
      <c r="AC62" s="61">
        <f t="shared" si="22"/>
        <v>0</v>
      </c>
      <c r="AD62" s="26">
        <f t="shared" si="23"/>
        <v>0</v>
      </c>
      <c r="AE62" s="63" t="str">
        <f t="shared" si="24"/>
        <v/>
      </c>
      <c r="AF62" s="23"/>
      <c r="AG62" s="23"/>
      <c r="AH62" s="10"/>
      <c r="AI62" s="15"/>
    </row>
    <row r="63" spans="1:35" s="3" customFormat="1" ht="15" customHeight="1">
      <c r="A63" s="62" t="s">
        <v>70</v>
      </c>
      <c r="B63" s="24">
        <v>45672</v>
      </c>
      <c r="C63" s="25">
        <v>136.83000000000001</v>
      </c>
      <c r="D63" s="26" t="str">
        <f t="shared" si="37"/>
        <v>OK</v>
      </c>
      <c r="E63" s="100">
        <f t="shared" si="38"/>
        <v>134.56268817204304</v>
      </c>
      <c r="F63" s="28">
        <f t="shared" si="2"/>
        <v>134.22</v>
      </c>
      <c r="G63" s="28">
        <f t="shared" si="3"/>
        <v>140.34805771059203</v>
      </c>
      <c r="H63" s="28">
        <f t="shared" si="4"/>
        <v>128.09194228940797</v>
      </c>
      <c r="I63" s="28">
        <f t="shared" si="39"/>
        <v>146.47611542118403</v>
      </c>
      <c r="J63" s="28">
        <f t="shared" si="40"/>
        <v>121.96388457881595</v>
      </c>
      <c r="K63" s="28">
        <f t="shared" si="41"/>
        <v>152.60417313177607</v>
      </c>
      <c r="L63" s="28">
        <f t="shared" si="42"/>
        <v>115.83582686822393</v>
      </c>
      <c r="M63" s="27"/>
      <c r="N63" s="13">
        <f t="shared" si="27"/>
        <v>0</v>
      </c>
      <c r="O63" s="13">
        <f t="shared" si="28"/>
        <v>0</v>
      </c>
      <c r="P63" s="13">
        <f t="shared" si="14"/>
        <v>0</v>
      </c>
      <c r="Q63" s="14">
        <f t="shared" si="29"/>
        <v>1</v>
      </c>
      <c r="R63" s="14">
        <f t="shared" si="30"/>
        <v>1</v>
      </c>
      <c r="S63" s="14">
        <f t="shared" si="16"/>
        <v>0</v>
      </c>
      <c r="T63" s="58">
        <f t="shared" si="31"/>
        <v>2</v>
      </c>
      <c r="U63" s="58">
        <f t="shared" si="17"/>
        <v>0</v>
      </c>
      <c r="V63" s="59">
        <f t="shared" si="32"/>
        <v>0</v>
      </c>
      <c r="W63" s="59">
        <f t="shared" si="18"/>
        <v>0</v>
      </c>
      <c r="X63" s="60">
        <f t="shared" si="33"/>
        <v>0</v>
      </c>
      <c r="Y63" s="60">
        <f t="shared" si="34"/>
        <v>0</v>
      </c>
      <c r="Z63" s="60">
        <f t="shared" si="20"/>
        <v>0</v>
      </c>
      <c r="AA63" s="61">
        <f t="shared" si="35"/>
        <v>0</v>
      </c>
      <c r="AB63" s="61">
        <f t="shared" si="36"/>
        <v>0</v>
      </c>
      <c r="AC63" s="61">
        <f t="shared" si="22"/>
        <v>0</v>
      </c>
      <c r="AD63" s="26">
        <f t="shared" si="23"/>
        <v>0</v>
      </c>
      <c r="AE63" s="63" t="str">
        <f t="shared" si="24"/>
        <v/>
      </c>
      <c r="AF63" s="23"/>
      <c r="AG63" s="23"/>
      <c r="AH63" s="10"/>
      <c r="AI63" s="15"/>
    </row>
    <row r="64" spans="1:35" s="3" customFormat="1" ht="15" customHeight="1">
      <c r="A64" s="62" t="s">
        <v>70</v>
      </c>
      <c r="B64" s="24">
        <v>45672</v>
      </c>
      <c r="C64" s="25">
        <v>137.99</v>
      </c>
      <c r="D64" s="26" t="str">
        <f t="shared" si="37"/>
        <v>OK</v>
      </c>
      <c r="E64" s="100">
        <f t="shared" si="38"/>
        <v>134.56268817204304</v>
      </c>
      <c r="F64" s="28">
        <f t="shared" si="2"/>
        <v>134.22</v>
      </c>
      <c r="G64" s="28">
        <f t="shared" si="3"/>
        <v>140.34805771059203</v>
      </c>
      <c r="H64" s="28">
        <f t="shared" si="4"/>
        <v>128.09194228940797</v>
      </c>
      <c r="I64" s="28">
        <f t="shared" si="39"/>
        <v>146.47611542118403</v>
      </c>
      <c r="J64" s="28">
        <f t="shared" si="40"/>
        <v>121.96388457881595</v>
      </c>
      <c r="K64" s="28">
        <f t="shared" si="41"/>
        <v>152.60417313177607</v>
      </c>
      <c r="L64" s="28">
        <f t="shared" si="42"/>
        <v>115.83582686822393</v>
      </c>
      <c r="M64" s="27"/>
      <c r="N64" s="13">
        <f t="shared" si="27"/>
        <v>0</v>
      </c>
      <c r="O64" s="13">
        <f t="shared" si="28"/>
        <v>0</v>
      </c>
      <c r="P64" s="13">
        <f t="shared" si="14"/>
        <v>0</v>
      </c>
      <c r="Q64" s="14">
        <f t="shared" si="29"/>
        <v>1</v>
      </c>
      <c r="R64" s="14">
        <f t="shared" si="30"/>
        <v>2</v>
      </c>
      <c r="S64" s="14">
        <f t="shared" si="16"/>
        <v>0</v>
      </c>
      <c r="T64" s="58">
        <f t="shared" si="31"/>
        <v>3</v>
      </c>
      <c r="U64" s="58">
        <f t="shared" si="17"/>
        <v>0</v>
      </c>
      <c r="V64" s="59">
        <f t="shared" si="32"/>
        <v>0</v>
      </c>
      <c r="W64" s="59">
        <f t="shared" si="18"/>
        <v>0</v>
      </c>
      <c r="X64" s="60">
        <f t="shared" si="33"/>
        <v>0</v>
      </c>
      <c r="Y64" s="60">
        <f t="shared" si="34"/>
        <v>0</v>
      </c>
      <c r="Z64" s="60">
        <f t="shared" si="20"/>
        <v>0</v>
      </c>
      <c r="AA64" s="61">
        <f t="shared" si="35"/>
        <v>0</v>
      </c>
      <c r="AB64" s="61">
        <f t="shared" si="36"/>
        <v>0</v>
      </c>
      <c r="AC64" s="61">
        <f t="shared" si="22"/>
        <v>0</v>
      </c>
      <c r="AD64" s="26">
        <f t="shared" si="23"/>
        <v>0</v>
      </c>
      <c r="AE64" s="63" t="str">
        <f t="shared" si="24"/>
        <v/>
      </c>
      <c r="AF64" s="23"/>
      <c r="AG64" s="23"/>
      <c r="AH64" s="10"/>
      <c r="AI64" s="15"/>
    </row>
    <row r="65" spans="1:35" s="3" customFormat="1" ht="15" customHeight="1">
      <c r="A65" s="62" t="s">
        <v>70</v>
      </c>
      <c r="B65" s="24">
        <v>45673</v>
      </c>
      <c r="C65" s="25">
        <v>138.1</v>
      </c>
      <c r="D65" s="26" t="str">
        <f t="shared" si="37"/>
        <v>OK</v>
      </c>
      <c r="E65" s="100">
        <f t="shared" si="38"/>
        <v>134.56268817204304</v>
      </c>
      <c r="F65" s="28">
        <f t="shared" si="2"/>
        <v>134.22</v>
      </c>
      <c r="G65" s="28">
        <f t="shared" si="3"/>
        <v>140.34805771059203</v>
      </c>
      <c r="H65" s="28">
        <f t="shared" si="4"/>
        <v>128.09194228940797</v>
      </c>
      <c r="I65" s="28">
        <f t="shared" si="39"/>
        <v>146.47611542118403</v>
      </c>
      <c r="J65" s="28">
        <f t="shared" si="40"/>
        <v>121.96388457881595</v>
      </c>
      <c r="K65" s="28">
        <f t="shared" si="41"/>
        <v>152.60417313177607</v>
      </c>
      <c r="L65" s="28">
        <f t="shared" si="42"/>
        <v>115.83582686822393</v>
      </c>
      <c r="M65" s="27"/>
      <c r="N65" s="13">
        <f t="shared" si="27"/>
        <v>0</v>
      </c>
      <c r="O65" s="13">
        <f t="shared" si="28"/>
        <v>0</v>
      </c>
      <c r="P65" s="13">
        <f t="shared" si="14"/>
        <v>0</v>
      </c>
      <c r="Q65" s="14">
        <f t="shared" si="29"/>
        <v>1</v>
      </c>
      <c r="R65" s="14">
        <f t="shared" si="30"/>
        <v>3</v>
      </c>
      <c r="S65" s="14">
        <f t="shared" si="16"/>
        <v>0</v>
      </c>
      <c r="T65" s="58">
        <f t="shared" si="31"/>
        <v>4</v>
      </c>
      <c r="U65" s="58">
        <f t="shared" si="17"/>
        <v>0</v>
      </c>
      <c r="V65" s="59">
        <f t="shared" si="32"/>
        <v>0</v>
      </c>
      <c r="W65" s="59">
        <f t="shared" si="18"/>
        <v>0</v>
      </c>
      <c r="X65" s="60">
        <f t="shared" si="33"/>
        <v>0</v>
      </c>
      <c r="Y65" s="60">
        <f t="shared" si="34"/>
        <v>0</v>
      </c>
      <c r="Z65" s="60">
        <f t="shared" si="20"/>
        <v>0</v>
      </c>
      <c r="AA65" s="61">
        <f t="shared" si="35"/>
        <v>0</v>
      </c>
      <c r="AB65" s="61">
        <f t="shared" si="36"/>
        <v>0</v>
      </c>
      <c r="AC65" s="61">
        <f t="shared" si="22"/>
        <v>0</v>
      </c>
      <c r="AD65" s="26">
        <f t="shared" si="23"/>
        <v>0</v>
      </c>
      <c r="AE65" s="63" t="str">
        <f t="shared" si="24"/>
        <v/>
      </c>
      <c r="AF65" s="23"/>
      <c r="AG65" s="23"/>
      <c r="AH65" s="10"/>
      <c r="AI65" s="15"/>
    </row>
    <row r="66" spans="1:35" s="3" customFormat="1" ht="15" customHeight="1">
      <c r="A66" s="62" t="s">
        <v>70</v>
      </c>
      <c r="B66" s="24">
        <v>45673</v>
      </c>
      <c r="C66" s="25">
        <v>142.47</v>
      </c>
      <c r="D66" s="26" t="str">
        <f t="shared" si="37"/>
        <v>OK</v>
      </c>
      <c r="E66" s="100">
        <f t="shared" si="38"/>
        <v>134.56268817204304</v>
      </c>
      <c r="F66" s="28">
        <f t="shared" si="2"/>
        <v>134.22</v>
      </c>
      <c r="G66" s="28">
        <f t="shared" si="3"/>
        <v>140.34805771059203</v>
      </c>
      <c r="H66" s="28">
        <f t="shared" si="4"/>
        <v>128.09194228940797</v>
      </c>
      <c r="I66" s="28">
        <f t="shared" si="39"/>
        <v>146.47611542118403</v>
      </c>
      <c r="J66" s="28">
        <f t="shared" si="40"/>
        <v>121.96388457881595</v>
      </c>
      <c r="K66" s="28">
        <f t="shared" si="41"/>
        <v>152.60417313177607</v>
      </c>
      <c r="L66" s="28">
        <f t="shared" si="42"/>
        <v>115.83582686822393</v>
      </c>
      <c r="M66" s="27"/>
      <c r="N66" s="13">
        <f t="shared" si="27"/>
        <v>0</v>
      </c>
      <c r="O66" s="13">
        <f t="shared" si="28"/>
        <v>0</v>
      </c>
      <c r="P66" s="13">
        <f t="shared" si="14"/>
        <v>0</v>
      </c>
      <c r="Q66" s="14">
        <f t="shared" si="29"/>
        <v>1</v>
      </c>
      <c r="R66" s="14">
        <f t="shared" si="30"/>
        <v>4</v>
      </c>
      <c r="S66" s="14">
        <f t="shared" si="16"/>
        <v>0</v>
      </c>
      <c r="T66" s="58">
        <f t="shared" si="31"/>
        <v>5</v>
      </c>
      <c r="U66" s="58">
        <f t="shared" si="17"/>
        <v>0</v>
      </c>
      <c r="V66" s="59">
        <f t="shared" si="32"/>
        <v>0</v>
      </c>
      <c r="W66" s="59">
        <f t="shared" si="18"/>
        <v>0</v>
      </c>
      <c r="X66" s="60">
        <f t="shared" si="33"/>
        <v>0</v>
      </c>
      <c r="Y66" s="60">
        <f t="shared" si="34"/>
        <v>0</v>
      </c>
      <c r="Z66" s="60">
        <f t="shared" si="20"/>
        <v>0</v>
      </c>
      <c r="AA66" s="61">
        <f t="shared" si="35"/>
        <v>0</v>
      </c>
      <c r="AB66" s="61">
        <f t="shared" si="36"/>
        <v>0</v>
      </c>
      <c r="AC66" s="61">
        <f t="shared" si="22"/>
        <v>0</v>
      </c>
      <c r="AD66" s="26">
        <f t="shared" si="23"/>
        <v>0</v>
      </c>
      <c r="AE66" s="63" t="str">
        <f t="shared" si="24"/>
        <v/>
      </c>
      <c r="AF66" s="23"/>
      <c r="AG66" s="23"/>
      <c r="AH66" s="10"/>
      <c r="AI66" s="15"/>
    </row>
    <row r="67" spans="1:35" s="3" customFormat="1" ht="15" customHeight="1">
      <c r="A67" s="62" t="s">
        <v>70</v>
      </c>
      <c r="B67" s="24">
        <v>45684</v>
      </c>
      <c r="C67" s="25">
        <v>136.87</v>
      </c>
      <c r="D67" s="26" t="str">
        <f t="shared" si="37"/>
        <v>OK</v>
      </c>
      <c r="E67" s="100">
        <f t="shared" si="38"/>
        <v>134.56268817204304</v>
      </c>
      <c r="F67" s="28">
        <f t="shared" si="2"/>
        <v>134.22</v>
      </c>
      <c r="G67" s="28">
        <f t="shared" si="3"/>
        <v>140.34805771059203</v>
      </c>
      <c r="H67" s="28">
        <f t="shared" si="4"/>
        <v>128.09194228940797</v>
      </c>
      <c r="I67" s="28">
        <f t="shared" si="39"/>
        <v>146.47611542118403</v>
      </c>
      <c r="J67" s="28">
        <f t="shared" si="40"/>
        <v>121.96388457881595</v>
      </c>
      <c r="K67" s="28">
        <f t="shared" si="41"/>
        <v>152.60417313177607</v>
      </c>
      <c r="L67" s="28">
        <f t="shared" si="42"/>
        <v>115.83582686822393</v>
      </c>
      <c r="M67" s="27"/>
      <c r="N67" s="13">
        <f t="shared" si="27"/>
        <v>0</v>
      </c>
      <c r="O67" s="13">
        <f t="shared" si="28"/>
        <v>0</v>
      </c>
      <c r="P67" s="13">
        <f t="shared" si="14"/>
        <v>0</v>
      </c>
      <c r="Q67" s="14">
        <f t="shared" si="29"/>
        <v>1</v>
      </c>
      <c r="R67" s="14">
        <f t="shared" si="30"/>
        <v>5</v>
      </c>
      <c r="S67" s="14">
        <f t="shared" si="16"/>
        <v>0</v>
      </c>
      <c r="T67" s="58">
        <f t="shared" si="31"/>
        <v>0</v>
      </c>
      <c r="U67" s="58">
        <f t="shared" si="17"/>
        <v>0</v>
      </c>
      <c r="V67" s="59">
        <f t="shared" si="32"/>
        <v>1</v>
      </c>
      <c r="W67" s="59">
        <f t="shared" si="18"/>
        <v>0</v>
      </c>
      <c r="X67" s="60">
        <f t="shared" si="33"/>
        <v>0</v>
      </c>
      <c r="Y67" s="60">
        <f t="shared" si="34"/>
        <v>0</v>
      </c>
      <c r="Z67" s="60">
        <f t="shared" si="20"/>
        <v>0</v>
      </c>
      <c r="AA67" s="61">
        <f t="shared" si="35"/>
        <v>0</v>
      </c>
      <c r="AB67" s="61">
        <f t="shared" si="36"/>
        <v>0</v>
      </c>
      <c r="AC67" s="61">
        <f t="shared" si="22"/>
        <v>0</v>
      </c>
      <c r="AD67" s="26">
        <f t="shared" si="23"/>
        <v>0</v>
      </c>
      <c r="AE67" s="63" t="str">
        <f t="shared" si="24"/>
        <v/>
      </c>
      <c r="AF67" s="23"/>
      <c r="AG67" s="23"/>
      <c r="AH67" s="10"/>
      <c r="AI67" s="15"/>
    </row>
    <row r="68" spans="1:35" s="3" customFormat="1" ht="15" customHeight="1">
      <c r="A68" s="62" t="s">
        <v>70</v>
      </c>
      <c r="B68" s="24">
        <v>45684</v>
      </c>
      <c r="C68" s="25">
        <v>136.68</v>
      </c>
      <c r="D68" s="26" t="str">
        <f t="shared" si="37"/>
        <v>OK</v>
      </c>
      <c r="E68" s="100">
        <f t="shared" si="38"/>
        <v>134.56268817204304</v>
      </c>
      <c r="F68" s="28">
        <f t="shared" si="2"/>
        <v>134.22</v>
      </c>
      <c r="G68" s="28">
        <f t="shared" si="3"/>
        <v>140.34805771059203</v>
      </c>
      <c r="H68" s="28">
        <f t="shared" si="4"/>
        <v>128.09194228940797</v>
      </c>
      <c r="I68" s="28">
        <f t="shared" si="39"/>
        <v>146.47611542118403</v>
      </c>
      <c r="J68" s="28">
        <f t="shared" si="40"/>
        <v>121.96388457881595</v>
      </c>
      <c r="K68" s="28">
        <f t="shared" si="41"/>
        <v>152.60417313177607</v>
      </c>
      <c r="L68" s="28">
        <f t="shared" si="42"/>
        <v>115.83582686822393</v>
      </c>
      <c r="M68" s="27"/>
      <c r="N68" s="13">
        <f t="shared" si="27"/>
        <v>0</v>
      </c>
      <c r="O68" s="13">
        <f t="shared" si="28"/>
        <v>0</v>
      </c>
      <c r="P68" s="13">
        <f t="shared" si="14"/>
        <v>0</v>
      </c>
      <c r="Q68" s="14">
        <f t="shared" si="29"/>
        <v>1</v>
      </c>
      <c r="R68" s="14">
        <f t="shared" si="30"/>
        <v>6</v>
      </c>
      <c r="S68" s="14">
        <f t="shared" si="16"/>
        <v>0</v>
      </c>
      <c r="T68" s="58">
        <f t="shared" si="31"/>
        <v>0</v>
      </c>
      <c r="U68" s="58">
        <f t="shared" si="17"/>
        <v>0</v>
      </c>
      <c r="V68" s="59">
        <f t="shared" si="32"/>
        <v>2</v>
      </c>
      <c r="W68" s="59">
        <f t="shared" si="18"/>
        <v>0</v>
      </c>
      <c r="X68" s="60">
        <f t="shared" si="33"/>
        <v>0</v>
      </c>
      <c r="Y68" s="60">
        <f t="shared" si="34"/>
        <v>0</v>
      </c>
      <c r="Z68" s="60">
        <f t="shared" si="20"/>
        <v>0</v>
      </c>
      <c r="AA68" s="61">
        <f t="shared" si="35"/>
        <v>0</v>
      </c>
      <c r="AB68" s="61">
        <f t="shared" si="36"/>
        <v>0</v>
      </c>
      <c r="AC68" s="61">
        <f t="shared" si="22"/>
        <v>0</v>
      </c>
      <c r="AD68" s="26">
        <f t="shared" si="23"/>
        <v>0</v>
      </c>
      <c r="AE68" s="63" t="str">
        <f t="shared" si="24"/>
        <v/>
      </c>
      <c r="AF68" s="23"/>
      <c r="AG68" s="23"/>
      <c r="AH68" s="10"/>
      <c r="AI68" s="15"/>
    </row>
    <row r="69" spans="1:35" s="3" customFormat="1" ht="15" customHeight="1">
      <c r="A69" s="62" t="s">
        <v>70</v>
      </c>
      <c r="B69" s="24">
        <v>45686</v>
      </c>
      <c r="C69" s="25">
        <v>128.28</v>
      </c>
      <c r="D69" s="26" t="str">
        <f t="shared" si="37"/>
        <v>OK</v>
      </c>
      <c r="E69" s="100">
        <f t="shared" si="38"/>
        <v>134.56268817204304</v>
      </c>
      <c r="F69" s="28">
        <f t="shared" si="2"/>
        <v>134.22</v>
      </c>
      <c r="G69" s="28">
        <f t="shared" si="3"/>
        <v>140.34805771059203</v>
      </c>
      <c r="H69" s="28">
        <f t="shared" si="4"/>
        <v>128.09194228940797</v>
      </c>
      <c r="I69" s="28">
        <f t="shared" si="39"/>
        <v>146.47611542118403</v>
      </c>
      <c r="J69" s="28">
        <f t="shared" si="40"/>
        <v>121.96388457881595</v>
      </c>
      <c r="K69" s="28">
        <f t="shared" si="41"/>
        <v>152.60417313177607</v>
      </c>
      <c r="L69" s="28">
        <f t="shared" si="42"/>
        <v>115.83582686822393</v>
      </c>
      <c r="M69" s="27"/>
      <c r="N69" s="13">
        <f t="shared" si="27"/>
        <v>1</v>
      </c>
      <c r="O69" s="13">
        <f t="shared" si="28"/>
        <v>1</v>
      </c>
      <c r="P69" s="13">
        <f t="shared" si="14"/>
        <v>0</v>
      </c>
      <c r="Q69" s="14">
        <f t="shared" si="29"/>
        <v>0</v>
      </c>
      <c r="R69" s="14">
        <f t="shared" si="30"/>
        <v>0</v>
      </c>
      <c r="S69" s="14">
        <f t="shared" si="16"/>
        <v>0</v>
      </c>
      <c r="T69" s="58">
        <f t="shared" si="31"/>
        <v>0</v>
      </c>
      <c r="U69" s="58">
        <f t="shared" si="17"/>
        <v>0</v>
      </c>
      <c r="V69" s="59">
        <f t="shared" si="32"/>
        <v>3</v>
      </c>
      <c r="W69" s="59">
        <f t="shared" si="18"/>
        <v>0</v>
      </c>
      <c r="X69" s="60">
        <f t="shared" si="33"/>
        <v>0</v>
      </c>
      <c r="Y69" s="60">
        <f t="shared" si="34"/>
        <v>0</v>
      </c>
      <c r="Z69" s="60">
        <f t="shared" si="20"/>
        <v>0</v>
      </c>
      <c r="AA69" s="61">
        <f t="shared" si="35"/>
        <v>0</v>
      </c>
      <c r="AB69" s="61">
        <f t="shared" si="36"/>
        <v>0</v>
      </c>
      <c r="AC69" s="61">
        <f t="shared" si="22"/>
        <v>0</v>
      </c>
      <c r="AD69" s="26">
        <f t="shared" si="23"/>
        <v>0</v>
      </c>
      <c r="AE69" s="63" t="str">
        <f t="shared" si="24"/>
        <v/>
      </c>
      <c r="AF69" s="23"/>
      <c r="AG69" s="23"/>
      <c r="AH69" s="10"/>
      <c r="AI69" s="15"/>
    </row>
    <row r="70" spans="1:35" s="3" customFormat="1" ht="15" customHeight="1">
      <c r="A70" s="62" t="s">
        <v>70</v>
      </c>
      <c r="B70" s="24">
        <v>45686</v>
      </c>
      <c r="C70" s="25">
        <v>129.03</v>
      </c>
      <c r="D70" s="26" t="str">
        <f t="shared" si="37"/>
        <v>OK</v>
      </c>
      <c r="E70" s="100">
        <f t="shared" si="38"/>
        <v>134.56268817204304</v>
      </c>
      <c r="F70" s="28">
        <f t="shared" si="2"/>
        <v>134.22</v>
      </c>
      <c r="G70" s="28">
        <f t="shared" si="3"/>
        <v>140.34805771059203</v>
      </c>
      <c r="H70" s="28">
        <f t="shared" si="4"/>
        <v>128.09194228940797</v>
      </c>
      <c r="I70" s="28">
        <f t="shared" si="39"/>
        <v>146.47611542118403</v>
      </c>
      <c r="J70" s="28">
        <f t="shared" si="40"/>
        <v>121.96388457881595</v>
      </c>
      <c r="K70" s="28">
        <f t="shared" si="41"/>
        <v>152.60417313177607</v>
      </c>
      <c r="L70" s="28">
        <f t="shared" si="42"/>
        <v>115.83582686822393</v>
      </c>
      <c r="M70" s="27"/>
      <c r="N70" s="13">
        <f t="shared" si="27"/>
        <v>1</v>
      </c>
      <c r="O70" s="13">
        <f t="shared" si="28"/>
        <v>2</v>
      </c>
      <c r="P70" s="13">
        <f t="shared" si="14"/>
        <v>0</v>
      </c>
      <c r="Q70" s="14">
        <f t="shared" si="29"/>
        <v>0</v>
      </c>
      <c r="R70" s="14">
        <f t="shared" si="30"/>
        <v>0</v>
      </c>
      <c r="S70" s="14">
        <f t="shared" si="16"/>
        <v>0</v>
      </c>
      <c r="T70" s="58">
        <f t="shared" si="31"/>
        <v>1</v>
      </c>
      <c r="U70" s="58">
        <f t="shared" si="17"/>
        <v>0</v>
      </c>
      <c r="V70" s="59">
        <f t="shared" si="32"/>
        <v>0</v>
      </c>
      <c r="W70" s="59">
        <f t="shared" si="18"/>
        <v>0</v>
      </c>
      <c r="X70" s="60">
        <f t="shared" si="33"/>
        <v>0</v>
      </c>
      <c r="Y70" s="60">
        <f t="shared" si="34"/>
        <v>0</v>
      </c>
      <c r="Z70" s="60">
        <f t="shared" si="20"/>
        <v>0</v>
      </c>
      <c r="AA70" s="61">
        <f t="shared" si="35"/>
        <v>0</v>
      </c>
      <c r="AB70" s="61">
        <f t="shared" si="36"/>
        <v>0</v>
      </c>
      <c r="AC70" s="61">
        <f t="shared" si="22"/>
        <v>0</v>
      </c>
      <c r="AD70" s="26">
        <f t="shared" si="23"/>
        <v>0</v>
      </c>
      <c r="AE70" s="63" t="str">
        <f t="shared" si="24"/>
        <v/>
      </c>
      <c r="AF70" s="23"/>
      <c r="AG70" s="23"/>
      <c r="AH70" s="10"/>
      <c r="AI70" s="15"/>
    </row>
    <row r="71" spans="1:35" s="3" customFormat="1" ht="15" customHeight="1">
      <c r="A71" s="62" t="s">
        <v>70</v>
      </c>
      <c r="B71" s="24">
        <v>45687</v>
      </c>
      <c r="C71" s="25">
        <v>135.13</v>
      </c>
      <c r="D71" s="26" t="str">
        <f t="shared" si="37"/>
        <v>OK</v>
      </c>
      <c r="E71" s="100">
        <f t="shared" si="38"/>
        <v>134.56268817204304</v>
      </c>
      <c r="F71" s="28">
        <f t="shared" si="2"/>
        <v>134.22</v>
      </c>
      <c r="G71" s="28">
        <f t="shared" si="3"/>
        <v>140.34805771059203</v>
      </c>
      <c r="H71" s="28">
        <f t="shared" si="4"/>
        <v>128.09194228940797</v>
      </c>
      <c r="I71" s="28">
        <f t="shared" si="39"/>
        <v>146.47611542118403</v>
      </c>
      <c r="J71" s="28">
        <f t="shared" si="40"/>
        <v>121.96388457881595</v>
      </c>
      <c r="K71" s="28">
        <f t="shared" si="41"/>
        <v>152.60417313177607</v>
      </c>
      <c r="L71" s="28">
        <f t="shared" si="42"/>
        <v>115.83582686822393</v>
      </c>
      <c r="M71" s="27"/>
      <c r="N71" s="13">
        <f t="shared" si="27"/>
        <v>0</v>
      </c>
      <c r="O71" s="13">
        <f t="shared" si="28"/>
        <v>0</v>
      </c>
      <c r="P71" s="13">
        <f t="shared" si="14"/>
        <v>0</v>
      </c>
      <c r="Q71" s="14">
        <f t="shared" si="29"/>
        <v>1</v>
      </c>
      <c r="R71" s="14">
        <f t="shared" si="30"/>
        <v>1</v>
      </c>
      <c r="S71" s="14">
        <f t="shared" si="16"/>
        <v>0</v>
      </c>
      <c r="T71" s="58">
        <f t="shared" si="31"/>
        <v>2</v>
      </c>
      <c r="U71" s="58">
        <f t="shared" si="17"/>
        <v>0</v>
      </c>
      <c r="V71" s="59">
        <f t="shared" si="32"/>
        <v>0</v>
      </c>
      <c r="W71" s="59">
        <f t="shared" si="18"/>
        <v>0</v>
      </c>
      <c r="X71" s="60">
        <f t="shared" si="33"/>
        <v>0</v>
      </c>
      <c r="Y71" s="60">
        <f t="shared" si="34"/>
        <v>0</v>
      </c>
      <c r="Z71" s="60">
        <f t="shared" si="20"/>
        <v>0</v>
      </c>
      <c r="AA71" s="61">
        <f t="shared" si="35"/>
        <v>0</v>
      </c>
      <c r="AB71" s="61">
        <f t="shared" si="36"/>
        <v>0</v>
      </c>
      <c r="AC71" s="61">
        <f t="shared" si="22"/>
        <v>0</v>
      </c>
      <c r="AD71" s="26">
        <f t="shared" si="23"/>
        <v>0</v>
      </c>
      <c r="AE71" s="63" t="str">
        <f t="shared" si="24"/>
        <v/>
      </c>
      <c r="AF71" s="23"/>
      <c r="AG71" s="23"/>
      <c r="AH71" s="10"/>
      <c r="AI71" s="15"/>
    </row>
    <row r="72" spans="1:35" s="3" customFormat="1" ht="15" customHeight="1">
      <c r="A72" s="62" t="s">
        <v>70</v>
      </c>
      <c r="B72" s="24">
        <v>45687</v>
      </c>
      <c r="C72" s="25">
        <v>136.47</v>
      </c>
      <c r="D72" s="26" t="str">
        <f t="shared" ref="D72:D100" si="43">IF(C72="","/",IF(AE72=$AH$1,$AI$1,IF(AE72=$AH$2,$AI$2,IF(AE72=$AH$3,$AI$3,IF(AE72=$AH$4,$AI$4,IF(AE72=$AH$5,$AI$5,IF(AE72=$AH$6,$AI$6,IF(AE72=$AH$7,$AI$7,"OK"))))))))</f>
        <v>OK</v>
      </c>
      <c r="E72" s="100">
        <f t="shared" ref="E72:E100" si="44">IFERROR(m,"")</f>
        <v>134.56268817204304</v>
      </c>
      <c r="F72" s="28">
        <f t="shared" si="2"/>
        <v>134.22</v>
      </c>
      <c r="G72" s="28">
        <f t="shared" si="3"/>
        <v>140.34805771059203</v>
      </c>
      <c r="H72" s="28">
        <f t="shared" si="4"/>
        <v>128.09194228940797</v>
      </c>
      <c r="I72" s="28">
        <f t="shared" ref="I72:I100" si="45">IFERROR(cible+f,"")</f>
        <v>146.47611542118403</v>
      </c>
      <c r="J72" s="28">
        <f t="shared" ref="J72:J100" si="46">IFERROR(cible-f,"")</f>
        <v>121.96388457881595</v>
      </c>
      <c r="K72" s="28">
        <f t="shared" ref="K72:K100" si="47">IFERROR(cible+g,"")</f>
        <v>152.60417313177607</v>
      </c>
      <c r="L72" s="28">
        <f t="shared" ref="L72:L100" si="48">IFERROR(cible-g,"")</f>
        <v>115.83582686822393</v>
      </c>
      <c r="M72" s="27"/>
      <c r="N72" s="13">
        <f t="shared" si="27"/>
        <v>0</v>
      </c>
      <c r="O72" s="13">
        <f t="shared" si="28"/>
        <v>0</v>
      </c>
      <c r="P72" s="13">
        <f t="shared" si="14"/>
        <v>0</v>
      </c>
      <c r="Q72" s="14">
        <f t="shared" si="29"/>
        <v>1</v>
      </c>
      <c r="R72" s="14">
        <f t="shared" si="30"/>
        <v>2</v>
      </c>
      <c r="S72" s="14">
        <f t="shared" si="16"/>
        <v>0</v>
      </c>
      <c r="T72" s="58">
        <f t="shared" si="31"/>
        <v>3</v>
      </c>
      <c r="U72" s="58">
        <f t="shared" si="17"/>
        <v>0</v>
      </c>
      <c r="V72" s="59">
        <f t="shared" si="32"/>
        <v>0</v>
      </c>
      <c r="W72" s="59">
        <f t="shared" si="18"/>
        <v>0</v>
      </c>
      <c r="X72" s="60">
        <f t="shared" si="33"/>
        <v>0</v>
      </c>
      <c r="Y72" s="60">
        <f t="shared" si="34"/>
        <v>0</v>
      </c>
      <c r="Z72" s="60">
        <f t="shared" si="20"/>
        <v>0</v>
      </c>
      <c r="AA72" s="61">
        <f t="shared" si="35"/>
        <v>0</v>
      </c>
      <c r="AB72" s="61">
        <f t="shared" si="36"/>
        <v>0</v>
      </c>
      <c r="AC72" s="61">
        <f t="shared" si="22"/>
        <v>0</v>
      </c>
      <c r="AD72" s="26">
        <f t="shared" si="23"/>
        <v>0</v>
      </c>
      <c r="AE72" s="63" t="str">
        <f t="shared" si="24"/>
        <v/>
      </c>
      <c r="AF72" s="23"/>
      <c r="AG72" s="23"/>
      <c r="AH72" s="10"/>
      <c r="AI72" s="15"/>
    </row>
    <row r="73" spans="1:35" s="3" customFormat="1" ht="15" customHeight="1">
      <c r="A73" s="62" t="s">
        <v>70</v>
      </c>
      <c r="B73" s="24">
        <v>45699</v>
      </c>
      <c r="C73" s="25">
        <v>136.02000000000001</v>
      </c>
      <c r="D73" s="26" t="str">
        <f t="shared" si="43"/>
        <v>OK</v>
      </c>
      <c r="E73" s="100">
        <f t="shared" si="44"/>
        <v>134.56268817204304</v>
      </c>
      <c r="F73" s="28">
        <f t="shared" si="2"/>
        <v>134.22</v>
      </c>
      <c r="G73" s="28">
        <f t="shared" si="3"/>
        <v>140.34805771059203</v>
      </c>
      <c r="H73" s="28">
        <f t="shared" si="4"/>
        <v>128.09194228940797</v>
      </c>
      <c r="I73" s="28">
        <f t="shared" si="45"/>
        <v>146.47611542118403</v>
      </c>
      <c r="J73" s="28">
        <f t="shared" si="46"/>
        <v>121.96388457881595</v>
      </c>
      <c r="K73" s="28">
        <f t="shared" si="47"/>
        <v>152.60417313177607</v>
      </c>
      <c r="L73" s="28">
        <f t="shared" si="48"/>
        <v>115.83582686822393</v>
      </c>
      <c r="M73" s="27"/>
      <c r="N73" s="13">
        <f t="shared" si="27"/>
        <v>0</v>
      </c>
      <c r="O73" s="13">
        <f t="shared" si="28"/>
        <v>0</v>
      </c>
      <c r="P73" s="13">
        <f t="shared" ref="P73:P100" si="49">IF(ISBLANK(A73),"",IF(O73&gt;=10,"A",0))</f>
        <v>0</v>
      </c>
      <c r="Q73" s="14">
        <f t="shared" si="29"/>
        <v>1</v>
      </c>
      <c r="R73" s="14">
        <f t="shared" si="30"/>
        <v>3</v>
      </c>
      <c r="S73" s="14">
        <f t="shared" ref="S73:S100" si="50">IF(ISBLANK(A73),"",IF(R73&gt;=10,"B",0))</f>
        <v>0</v>
      </c>
      <c r="T73" s="58">
        <f t="shared" si="31"/>
        <v>0</v>
      </c>
      <c r="U73" s="58">
        <f t="shared" ref="U73:U100" si="51">IF(ISBLANK(A73),"",IF(T73&gt;=7,"C",0))</f>
        <v>0</v>
      </c>
      <c r="V73" s="59">
        <f t="shared" si="32"/>
        <v>1</v>
      </c>
      <c r="W73" s="59">
        <f t="shared" ref="W73:W100" si="52">IF(ISBLANK(A73),"",IF(V73&gt;=7,"D",0))</f>
        <v>0</v>
      </c>
      <c r="X73" s="60">
        <f t="shared" si="33"/>
        <v>0</v>
      </c>
      <c r="Y73" s="60">
        <f t="shared" si="34"/>
        <v>0</v>
      </c>
      <c r="Z73" s="60">
        <f t="shared" ref="Z73:Z100" si="53">IF(ISBLANK(A73),"",IF(C73="","",IF(Y73&gt;=2,"E",0)))</f>
        <v>0</v>
      </c>
      <c r="AA73" s="61">
        <f t="shared" si="35"/>
        <v>0</v>
      </c>
      <c r="AB73" s="61">
        <f t="shared" si="36"/>
        <v>0</v>
      </c>
      <c r="AC73" s="61">
        <f t="shared" ref="AC73:AC100" si="54">IF(ISBLANK(A73),"",IF(AB73&gt;=2,"F",0))</f>
        <v>0</v>
      </c>
      <c r="AD73" s="26">
        <f t="shared" ref="AD73:AD100" si="55">IF(ISBLANK(A73),"",IF(C73&gt;$K$8,"G",IF(C73&lt;$L$8,"G",0)))</f>
        <v>0</v>
      </c>
      <c r="AE73" s="63" t="str">
        <f t="shared" ref="AE73:AE100" si="56">NonNumeriques(N73:AD73)</f>
        <v/>
      </c>
      <c r="AF73" s="23"/>
      <c r="AG73" s="23"/>
      <c r="AH73" s="10"/>
      <c r="AI73" s="15"/>
    </row>
    <row r="74" spans="1:35" s="3" customFormat="1" ht="15" customHeight="1">
      <c r="A74" s="62" t="s">
        <v>70</v>
      </c>
      <c r="B74" s="24">
        <v>45699</v>
      </c>
      <c r="C74" s="25">
        <v>133.38</v>
      </c>
      <c r="D74" s="26" t="str">
        <f t="shared" si="43"/>
        <v>OK</v>
      </c>
      <c r="E74" s="100">
        <f t="shared" si="44"/>
        <v>134.56268817204304</v>
      </c>
      <c r="F74" s="28">
        <f t="shared" si="2"/>
        <v>134.22</v>
      </c>
      <c r="G74" s="28">
        <f t="shared" si="3"/>
        <v>140.34805771059203</v>
      </c>
      <c r="H74" s="28">
        <f t="shared" si="4"/>
        <v>128.09194228940797</v>
      </c>
      <c r="I74" s="28">
        <f t="shared" si="45"/>
        <v>146.47611542118403</v>
      </c>
      <c r="J74" s="28">
        <f t="shared" si="46"/>
        <v>121.96388457881595</v>
      </c>
      <c r="K74" s="28">
        <f t="shared" si="47"/>
        <v>152.60417313177607</v>
      </c>
      <c r="L74" s="28">
        <f t="shared" si="48"/>
        <v>115.83582686822393</v>
      </c>
      <c r="M74" s="27"/>
      <c r="N74" s="13">
        <f t="shared" si="27"/>
        <v>1</v>
      </c>
      <c r="O74" s="13">
        <f t="shared" si="28"/>
        <v>1</v>
      </c>
      <c r="P74" s="13">
        <f t="shared" si="49"/>
        <v>0</v>
      </c>
      <c r="Q74" s="14">
        <f t="shared" si="29"/>
        <v>0</v>
      </c>
      <c r="R74" s="14">
        <f t="shared" si="30"/>
        <v>0</v>
      </c>
      <c r="S74" s="14">
        <f t="shared" si="50"/>
        <v>0</v>
      </c>
      <c r="T74" s="58">
        <f t="shared" si="31"/>
        <v>0</v>
      </c>
      <c r="U74" s="58">
        <f t="shared" si="51"/>
        <v>0</v>
      </c>
      <c r="V74" s="59">
        <f t="shared" si="32"/>
        <v>2</v>
      </c>
      <c r="W74" s="59">
        <f t="shared" si="52"/>
        <v>0</v>
      </c>
      <c r="X74" s="60">
        <f t="shared" si="33"/>
        <v>0</v>
      </c>
      <c r="Y74" s="60">
        <f t="shared" si="34"/>
        <v>0</v>
      </c>
      <c r="Z74" s="60">
        <f t="shared" si="53"/>
        <v>0</v>
      </c>
      <c r="AA74" s="61">
        <f t="shared" si="35"/>
        <v>0</v>
      </c>
      <c r="AB74" s="61">
        <f t="shared" si="36"/>
        <v>0</v>
      </c>
      <c r="AC74" s="61">
        <f t="shared" si="54"/>
        <v>0</v>
      </c>
      <c r="AD74" s="26">
        <f t="shared" si="55"/>
        <v>0</v>
      </c>
      <c r="AE74" s="63" t="str">
        <f t="shared" si="56"/>
        <v/>
      </c>
      <c r="AF74" s="23"/>
      <c r="AG74" s="23"/>
      <c r="AH74" s="10"/>
      <c r="AI74" s="15"/>
    </row>
    <row r="75" spans="1:35" s="3" customFormat="1" ht="15" customHeight="1">
      <c r="A75" s="62" t="s">
        <v>70</v>
      </c>
      <c r="B75" s="24">
        <v>45701</v>
      </c>
      <c r="C75" s="25">
        <v>131.33000000000001</v>
      </c>
      <c r="D75" s="26" t="str">
        <f t="shared" si="43"/>
        <v>OK</v>
      </c>
      <c r="E75" s="100">
        <f t="shared" si="44"/>
        <v>134.56268817204304</v>
      </c>
      <c r="F75" s="28">
        <f t="shared" si="2"/>
        <v>134.22</v>
      </c>
      <c r="G75" s="28">
        <f t="shared" si="3"/>
        <v>140.34805771059203</v>
      </c>
      <c r="H75" s="28">
        <f t="shared" si="4"/>
        <v>128.09194228940797</v>
      </c>
      <c r="I75" s="28">
        <f t="shared" si="45"/>
        <v>146.47611542118403</v>
      </c>
      <c r="J75" s="28">
        <f t="shared" si="46"/>
        <v>121.96388457881595</v>
      </c>
      <c r="K75" s="28">
        <f t="shared" si="47"/>
        <v>152.60417313177607</v>
      </c>
      <c r="L75" s="28">
        <f t="shared" si="48"/>
        <v>115.83582686822393</v>
      </c>
      <c r="M75" s="27"/>
      <c r="N75" s="13">
        <f t="shared" si="27"/>
        <v>1</v>
      </c>
      <c r="O75" s="13">
        <f t="shared" si="28"/>
        <v>2</v>
      </c>
      <c r="P75" s="13">
        <f t="shared" si="49"/>
        <v>0</v>
      </c>
      <c r="Q75" s="14">
        <f t="shared" si="29"/>
        <v>0</v>
      </c>
      <c r="R75" s="14">
        <f t="shared" si="30"/>
        <v>0</v>
      </c>
      <c r="S75" s="14">
        <f t="shared" si="50"/>
        <v>0</v>
      </c>
      <c r="T75" s="58">
        <f t="shared" si="31"/>
        <v>0</v>
      </c>
      <c r="U75" s="58">
        <f t="shared" si="51"/>
        <v>0</v>
      </c>
      <c r="V75" s="59">
        <f t="shared" si="32"/>
        <v>3</v>
      </c>
      <c r="W75" s="59">
        <f t="shared" si="52"/>
        <v>0</v>
      </c>
      <c r="X75" s="60">
        <f t="shared" si="33"/>
        <v>0</v>
      </c>
      <c r="Y75" s="60">
        <f t="shared" si="34"/>
        <v>0</v>
      </c>
      <c r="Z75" s="60">
        <f t="shared" si="53"/>
        <v>0</v>
      </c>
      <c r="AA75" s="61">
        <f t="shared" si="35"/>
        <v>0</v>
      </c>
      <c r="AB75" s="61">
        <f t="shared" si="36"/>
        <v>0</v>
      </c>
      <c r="AC75" s="61">
        <f t="shared" si="54"/>
        <v>0</v>
      </c>
      <c r="AD75" s="26">
        <f t="shared" si="55"/>
        <v>0</v>
      </c>
      <c r="AE75" s="63" t="str">
        <f t="shared" si="56"/>
        <v/>
      </c>
      <c r="AF75" s="23"/>
      <c r="AG75" s="23"/>
      <c r="AH75" s="10"/>
      <c r="AI75" s="15"/>
    </row>
    <row r="76" spans="1:35" s="3" customFormat="1" ht="15" customHeight="1">
      <c r="A76" s="62" t="s">
        <v>70</v>
      </c>
      <c r="B76" s="24">
        <v>45701</v>
      </c>
      <c r="C76" s="25">
        <v>136.57</v>
      </c>
      <c r="D76" s="26" t="str">
        <f t="shared" si="43"/>
        <v>OK</v>
      </c>
      <c r="E76" s="100">
        <f t="shared" si="44"/>
        <v>134.56268817204304</v>
      </c>
      <c r="F76" s="28">
        <f t="shared" si="2"/>
        <v>134.22</v>
      </c>
      <c r="G76" s="28">
        <f t="shared" si="3"/>
        <v>140.34805771059203</v>
      </c>
      <c r="H76" s="28">
        <f t="shared" si="4"/>
        <v>128.09194228940797</v>
      </c>
      <c r="I76" s="28">
        <f t="shared" si="45"/>
        <v>146.47611542118403</v>
      </c>
      <c r="J76" s="28">
        <f t="shared" si="46"/>
        <v>121.96388457881595</v>
      </c>
      <c r="K76" s="28">
        <f t="shared" si="47"/>
        <v>152.60417313177607</v>
      </c>
      <c r="L76" s="28">
        <f t="shared" si="48"/>
        <v>115.83582686822393</v>
      </c>
      <c r="M76" s="27"/>
      <c r="N76" s="13">
        <f t="shared" si="27"/>
        <v>0</v>
      </c>
      <c r="O76" s="13">
        <f t="shared" si="28"/>
        <v>0</v>
      </c>
      <c r="P76" s="13">
        <f t="shared" si="49"/>
        <v>0</v>
      </c>
      <c r="Q76" s="14">
        <f t="shared" si="29"/>
        <v>1</v>
      </c>
      <c r="R76" s="14">
        <f t="shared" si="30"/>
        <v>1</v>
      </c>
      <c r="S76" s="14">
        <f t="shared" si="50"/>
        <v>0</v>
      </c>
      <c r="T76" s="58">
        <f t="shared" si="31"/>
        <v>1</v>
      </c>
      <c r="U76" s="58">
        <f t="shared" si="51"/>
        <v>0</v>
      </c>
      <c r="V76" s="59">
        <f t="shared" si="32"/>
        <v>0</v>
      </c>
      <c r="W76" s="59">
        <f t="shared" si="52"/>
        <v>0</v>
      </c>
      <c r="X76" s="60">
        <f t="shared" si="33"/>
        <v>0</v>
      </c>
      <c r="Y76" s="60">
        <f t="shared" si="34"/>
        <v>0</v>
      </c>
      <c r="Z76" s="60">
        <f t="shared" si="53"/>
        <v>0</v>
      </c>
      <c r="AA76" s="61">
        <f t="shared" si="35"/>
        <v>0</v>
      </c>
      <c r="AB76" s="61">
        <f t="shared" si="36"/>
        <v>0</v>
      </c>
      <c r="AC76" s="61">
        <f t="shared" si="54"/>
        <v>0</v>
      </c>
      <c r="AD76" s="26">
        <f t="shared" si="55"/>
        <v>0</v>
      </c>
      <c r="AE76" s="63" t="str">
        <f t="shared" si="56"/>
        <v/>
      </c>
      <c r="AF76" s="23"/>
      <c r="AG76" s="23"/>
      <c r="AH76" s="10"/>
      <c r="AI76" s="15"/>
    </row>
    <row r="77" spans="1:35" s="3" customFormat="1" ht="15" customHeight="1">
      <c r="A77" s="62" t="s">
        <v>70</v>
      </c>
      <c r="B77" s="24">
        <v>45705</v>
      </c>
      <c r="C77" s="25">
        <v>134.72</v>
      </c>
      <c r="D77" s="26" t="str">
        <f t="shared" si="43"/>
        <v>OK</v>
      </c>
      <c r="E77" s="100">
        <f t="shared" si="44"/>
        <v>134.56268817204304</v>
      </c>
      <c r="F77" s="28">
        <f t="shared" si="2"/>
        <v>134.22</v>
      </c>
      <c r="G77" s="28">
        <f t="shared" si="3"/>
        <v>140.34805771059203</v>
      </c>
      <c r="H77" s="28">
        <f t="shared" si="4"/>
        <v>128.09194228940797</v>
      </c>
      <c r="I77" s="28">
        <f t="shared" si="45"/>
        <v>146.47611542118403</v>
      </c>
      <c r="J77" s="28">
        <f t="shared" si="46"/>
        <v>121.96388457881595</v>
      </c>
      <c r="K77" s="28">
        <f t="shared" si="47"/>
        <v>152.60417313177607</v>
      </c>
      <c r="L77" s="28">
        <f t="shared" si="48"/>
        <v>115.83582686822393</v>
      </c>
      <c r="M77" s="26"/>
      <c r="N77" s="13">
        <f t="shared" si="27"/>
        <v>0</v>
      </c>
      <c r="O77" s="13">
        <f t="shared" si="28"/>
        <v>0</v>
      </c>
      <c r="P77" s="13">
        <f t="shared" si="49"/>
        <v>0</v>
      </c>
      <c r="Q77" s="14">
        <f t="shared" si="29"/>
        <v>1</v>
      </c>
      <c r="R77" s="14">
        <f t="shared" si="30"/>
        <v>2</v>
      </c>
      <c r="S77" s="14">
        <f t="shared" si="50"/>
        <v>0</v>
      </c>
      <c r="T77" s="58">
        <f t="shared" si="31"/>
        <v>0</v>
      </c>
      <c r="U77" s="58">
        <f t="shared" si="51"/>
        <v>0</v>
      </c>
      <c r="V77" s="59">
        <f t="shared" si="32"/>
        <v>1</v>
      </c>
      <c r="W77" s="59">
        <f t="shared" si="52"/>
        <v>0</v>
      </c>
      <c r="X77" s="60">
        <f t="shared" si="33"/>
        <v>0</v>
      </c>
      <c r="Y77" s="60">
        <f t="shared" si="34"/>
        <v>0</v>
      </c>
      <c r="Z77" s="60">
        <f t="shared" si="53"/>
        <v>0</v>
      </c>
      <c r="AA77" s="61">
        <f t="shared" si="35"/>
        <v>0</v>
      </c>
      <c r="AB77" s="61">
        <f t="shared" si="36"/>
        <v>0</v>
      </c>
      <c r="AC77" s="61">
        <f t="shared" si="54"/>
        <v>0</v>
      </c>
      <c r="AD77" s="26">
        <f t="shared" si="55"/>
        <v>0</v>
      </c>
      <c r="AE77" s="63" t="str">
        <f t="shared" si="56"/>
        <v/>
      </c>
      <c r="AF77" s="23"/>
      <c r="AG77" s="23"/>
      <c r="AH77" s="10"/>
      <c r="AI77" s="15"/>
    </row>
    <row r="78" spans="1:35" s="3" customFormat="1" ht="15" customHeight="1">
      <c r="A78" s="62" t="s">
        <v>70</v>
      </c>
      <c r="B78" s="24">
        <v>45705</v>
      </c>
      <c r="C78" s="25">
        <v>124.96</v>
      </c>
      <c r="D78" s="26" t="str">
        <f t="shared" si="43"/>
        <v>OK</v>
      </c>
      <c r="E78" s="100">
        <f t="shared" si="44"/>
        <v>134.56268817204304</v>
      </c>
      <c r="F78" s="28">
        <f t="shared" si="2"/>
        <v>134.22</v>
      </c>
      <c r="G78" s="28">
        <f t="shared" si="3"/>
        <v>140.34805771059203</v>
      </c>
      <c r="H78" s="28">
        <f t="shared" si="4"/>
        <v>128.09194228940797</v>
      </c>
      <c r="I78" s="28">
        <f t="shared" si="45"/>
        <v>146.47611542118403</v>
      </c>
      <c r="J78" s="28">
        <f t="shared" si="46"/>
        <v>121.96388457881595</v>
      </c>
      <c r="K78" s="28">
        <f t="shared" si="47"/>
        <v>152.60417313177607</v>
      </c>
      <c r="L78" s="28">
        <f t="shared" si="48"/>
        <v>115.83582686822393</v>
      </c>
      <c r="M78" s="26"/>
      <c r="N78" s="13">
        <f t="shared" si="27"/>
        <v>1</v>
      </c>
      <c r="O78" s="13">
        <f t="shared" si="28"/>
        <v>1</v>
      </c>
      <c r="P78" s="13">
        <f t="shared" si="49"/>
        <v>0</v>
      </c>
      <c r="Q78" s="14">
        <f t="shared" si="29"/>
        <v>0</v>
      </c>
      <c r="R78" s="14">
        <f t="shared" si="30"/>
        <v>0</v>
      </c>
      <c r="S78" s="14">
        <f t="shared" si="50"/>
        <v>0</v>
      </c>
      <c r="T78" s="58">
        <f t="shared" si="31"/>
        <v>0</v>
      </c>
      <c r="U78" s="58">
        <f t="shared" si="51"/>
        <v>0</v>
      </c>
      <c r="V78" s="59">
        <f t="shared" si="32"/>
        <v>2</v>
      </c>
      <c r="W78" s="59">
        <f t="shared" si="52"/>
        <v>0</v>
      </c>
      <c r="X78" s="60">
        <f t="shared" si="33"/>
        <v>0</v>
      </c>
      <c r="Y78" s="60">
        <f t="shared" si="34"/>
        <v>0</v>
      </c>
      <c r="Z78" s="60">
        <f t="shared" si="53"/>
        <v>0</v>
      </c>
      <c r="AA78" s="61">
        <f t="shared" si="35"/>
        <v>0</v>
      </c>
      <c r="AB78" s="61">
        <f t="shared" si="36"/>
        <v>0</v>
      </c>
      <c r="AC78" s="61">
        <f t="shared" si="54"/>
        <v>0</v>
      </c>
      <c r="AD78" s="26">
        <f t="shared" si="55"/>
        <v>0</v>
      </c>
      <c r="AE78" s="63" t="str">
        <f t="shared" si="56"/>
        <v/>
      </c>
      <c r="AF78" s="23"/>
      <c r="AG78" s="23"/>
      <c r="AH78" s="10"/>
      <c r="AI78" s="15"/>
    </row>
    <row r="79" spans="1:35" s="3" customFormat="1" ht="15" customHeight="1">
      <c r="A79" s="62" t="s">
        <v>70</v>
      </c>
      <c r="B79" s="24">
        <v>45712</v>
      </c>
      <c r="C79" s="25">
        <v>133.79</v>
      </c>
      <c r="D79" s="26" t="str">
        <f t="shared" si="43"/>
        <v>OK</v>
      </c>
      <c r="E79" s="100">
        <f t="shared" si="44"/>
        <v>134.56268817204304</v>
      </c>
      <c r="F79" s="28">
        <f t="shared" si="2"/>
        <v>134.22</v>
      </c>
      <c r="G79" s="28">
        <f t="shared" si="3"/>
        <v>140.34805771059203</v>
      </c>
      <c r="H79" s="28">
        <f t="shared" si="4"/>
        <v>128.09194228940797</v>
      </c>
      <c r="I79" s="28">
        <f t="shared" si="45"/>
        <v>146.47611542118403</v>
      </c>
      <c r="J79" s="28">
        <f t="shared" si="46"/>
        <v>121.96388457881595</v>
      </c>
      <c r="K79" s="28">
        <f t="shared" si="47"/>
        <v>152.60417313177607</v>
      </c>
      <c r="L79" s="28">
        <f t="shared" si="48"/>
        <v>115.83582686822393</v>
      </c>
      <c r="M79" s="27"/>
      <c r="N79" s="13">
        <f t="shared" si="27"/>
        <v>1</v>
      </c>
      <c r="O79" s="13">
        <f t="shared" si="28"/>
        <v>2</v>
      </c>
      <c r="P79" s="13">
        <f t="shared" si="49"/>
        <v>0</v>
      </c>
      <c r="Q79" s="14">
        <f t="shared" si="29"/>
        <v>0</v>
      </c>
      <c r="R79" s="14">
        <f t="shared" si="30"/>
        <v>0</v>
      </c>
      <c r="S79" s="14">
        <f t="shared" si="50"/>
        <v>0</v>
      </c>
      <c r="T79" s="58">
        <f t="shared" si="31"/>
        <v>1</v>
      </c>
      <c r="U79" s="58">
        <f t="shared" si="51"/>
        <v>0</v>
      </c>
      <c r="V79" s="59">
        <f t="shared" si="32"/>
        <v>0</v>
      </c>
      <c r="W79" s="59">
        <f t="shared" si="52"/>
        <v>0</v>
      </c>
      <c r="X79" s="60">
        <f t="shared" si="33"/>
        <v>0</v>
      </c>
      <c r="Y79" s="60">
        <f t="shared" si="34"/>
        <v>0</v>
      </c>
      <c r="Z79" s="60">
        <f t="shared" si="53"/>
        <v>0</v>
      </c>
      <c r="AA79" s="61">
        <f t="shared" si="35"/>
        <v>0</v>
      </c>
      <c r="AB79" s="61">
        <f t="shared" si="36"/>
        <v>0</v>
      </c>
      <c r="AC79" s="61">
        <f t="shared" si="54"/>
        <v>0</v>
      </c>
      <c r="AD79" s="26">
        <f t="shared" si="55"/>
        <v>0</v>
      </c>
      <c r="AE79" s="63" t="str">
        <f t="shared" si="56"/>
        <v/>
      </c>
      <c r="AF79" s="23"/>
      <c r="AG79" s="23"/>
      <c r="AH79" s="10"/>
      <c r="AI79" s="15"/>
    </row>
    <row r="80" spans="1:35" s="3" customFormat="1" ht="15" customHeight="1">
      <c r="A80" s="62" t="s">
        <v>70</v>
      </c>
      <c r="B80" s="24">
        <v>45712</v>
      </c>
      <c r="C80" s="25">
        <v>137.88999999999999</v>
      </c>
      <c r="D80" s="26" t="str">
        <f t="shared" si="43"/>
        <v>OK</v>
      </c>
      <c r="E80" s="100">
        <f t="shared" si="44"/>
        <v>134.56268817204304</v>
      </c>
      <c r="F80" s="28">
        <f t="shared" si="2"/>
        <v>134.22</v>
      </c>
      <c r="G80" s="28">
        <f t="shared" si="3"/>
        <v>140.34805771059203</v>
      </c>
      <c r="H80" s="28">
        <f t="shared" si="4"/>
        <v>128.09194228940797</v>
      </c>
      <c r="I80" s="28">
        <f t="shared" si="45"/>
        <v>146.47611542118403</v>
      </c>
      <c r="J80" s="28">
        <f t="shared" si="46"/>
        <v>121.96388457881595</v>
      </c>
      <c r="K80" s="28">
        <f t="shared" si="47"/>
        <v>152.60417313177607</v>
      </c>
      <c r="L80" s="28">
        <f t="shared" si="48"/>
        <v>115.83582686822393</v>
      </c>
      <c r="M80" s="27"/>
      <c r="N80" s="13">
        <f t="shared" si="27"/>
        <v>0</v>
      </c>
      <c r="O80" s="13">
        <f t="shared" si="28"/>
        <v>0</v>
      </c>
      <c r="P80" s="13">
        <f t="shared" si="49"/>
        <v>0</v>
      </c>
      <c r="Q80" s="14">
        <f t="shared" si="29"/>
        <v>1</v>
      </c>
      <c r="R80" s="14">
        <f t="shared" si="30"/>
        <v>1</v>
      </c>
      <c r="S80" s="14">
        <f t="shared" si="50"/>
        <v>0</v>
      </c>
      <c r="T80" s="58">
        <f t="shared" si="31"/>
        <v>2</v>
      </c>
      <c r="U80" s="58">
        <f t="shared" si="51"/>
        <v>0</v>
      </c>
      <c r="V80" s="59">
        <f t="shared" si="32"/>
        <v>0</v>
      </c>
      <c r="W80" s="59">
        <f t="shared" si="52"/>
        <v>0</v>
      </c>
      <c r="X80" s="60">
        <f t="shared" si="33"/>
        <v>0</v>
      </c>
      <c r="Y80" s="60">
        <f t="shared" si="34"/>
        <v>0</v>
      </c>
      <c r="Z80" s="60">
        <f t="shared" si="53"/>
        <v>0</v>
      </c>
      <c r="AA80" s="61">
        <f t="shared" si="35"/>
        <v>0</v>
      </c>
      <c r="AB80" s="61">
        <f t="shared" si="36"/>
        <v>0</v>
      </c>
      <c r="AC80" s="61">
        <f t="shared" si="54"/>
        <v>0</v>
      </c>
      <c r="AD80" s="26">
        <f t="shared" si="55"/>
        <v>0</v>
      </c>
      <c r="AE80" s="63" t="str">
        <f t="shared" si="56"/>
        <v/>
      </c>
      <c r="AF80" s="23"/>
      <c r="AG80" s="23"/>
      <c r="AH80" s="10"/>
      <c r="AI80" s="15"/>
    </row>
    <row r="81" spans="1:35" s="3" customFormat="1" ht="15" customHeight="1">
      <c r="A81" s="62" t="s">
        <v>70</v>
      </c>
      <c r="B81" s="24">
        <v>45713</v>
      </c>
      <c r="C81" s="25">
        <v>132.75</v>
      </c>
      <c r="D81" s="26" t="str">
        <f t="shared" si="43"/>
        <v>OK</v>
      </c>
      <c r="E81" s="100">
        <f t="shared" si="44"/>
        <v>134.56268817204304</v>
      </c>
      <c r="F81" s="28">
        <f t="shared" si="2"/>
        <v>134.22</v>
      </c>
      <c r="G81" s="28">
        <f t="shared" si="3"/>
        <v>140.34805771059203</v>
      </c>
      <c r="H81" s="28">
        <f t="shared" si="4"/>
        <v>128.09194228940797</v>
      </c>
      <c r="I81" s="28">
        <f t="shared" si="45"/>
        <v>146.47611542118403</v>
      </c>
      <c r="J81" s="28">
        <f t="shared" si="46"/>
        <v>121.96388457881595</v>
      </c>
      <c r="K81" s="28">
        <f t="shared" si="47"/>
        <v>152.60417313177607</v>
      </c>
      <c r="L81" s="28">
        <f t="shared" si="48"/>
        <v>115.83582686822393</v>
      </c>
      <c r="M81" s="27"/>
      <c r="N81" s="13">
        <f t="shared" si="27"/>
        <v>1</v>
      </c>
      <c r="O81" s="13">
        <f t="shared" si="28"/>
        <v>1</v>
      </c>
      <c r="P81" s="13">
        <f t="shared" si="49"/>
        <v>0</v>
      </c>
      <c r="Q81" s="14">
        <f t="shared" si="29"/>
        <v>0</v>
      </c>
      <c r="R81" s="14">
        <f t="shared" si="30"/>
        <v>0</v>
      </c>
      <c r="S81" s="14">
        <f t="shared" si="50"/>
        <v>0</v>
      </c>
      <c r="T81" s="58">
        <f t="shared" si="31"/>
        <v>0</v>
      </c>
      <c r="U81" s="58">
        <f t="shared" si="51"/>
        <v>0</v>
      </c>
      <c r="V81" s="59">
        <f t="shared" si="32"/>
        <v>1</v>
      </c>
      <c r="W81" s="59">
        <f t="shared" si="52"/>
        <v>0</v>
      </c>
      <c r="X81" s="60">
        <f t="shared" si="33"/>
        <v>0</v>
      </c>
      <c r="Y81" s="60">
        <f t="shared" si="34"/>
        <v>0</v>
      </c>
      <c r="Z81" s="60">
        <f t="shared" si="53"/>
        <v>0</v>
      </c>
      <c r="AA81" s="61">
        <f t="shared" si="35"/>
        <v>0</v>
      </c>
      <c r="AB81" s="61">
        <f t="shared" si="36"/>
        <v>0</v>
      </c>
      <c r="AC81" s="61">
        <f t="shared" si="54"/>
        <v>0</v>
      </c>
      <c r="AD81" s="26">
        <f t="shared" si="55"/>
        <v>0</v>
      </c>
      <c r="AE81" s="63" t="str">
        <f t="shared" si="56"/>
        <v/>
      </c>
      <c r="AF81" s="23"/>
      <c r="AG81" s="23"/>
      <c r="AH81" s="10"/>
      <c r="AI81" s="15"/>
    </row>
    <row r="82" spans="1:35" s="3" customFormat="1" ht="15" customHeight="1">
      <c r="A82" s="62" t="s">
        <v>70</v>
      </c>
      <c r="B82" s="24">
        <v>45713</v>
      </c>
      <c r="C82" s="25">
        <v>135.43</v>
      </c>
      <c r="D82" s="26" t="str">
        <f t="shared" si="43"/>
        <v>OK</v>
      </c>
      <c r="E82" s="100">
        <f t="shared" si="44"/>
        <v>134.56268817204304</v>
      </c>
      <c r="F82" s="28">
        <f t="shared" si="2"/>
        <v>134.22</v>
      </c>
      <c r="G82" s="28">
        <f t="shared" si="3"/>
        <v>140.34805771059203</v>
      </c>
      <c r="H82" s="28">
        <f t="shared" si="4"/>
        <v>128.09194228940797</v>
      </c>
      <c r="I82" s="28">
        <f t="shared" si="45"/>
        <v>146.47611542118403</v>
      </c>
      <c r="J82" s="28">
        <f t="shared" si="46"/>
        <v>121.96388457881595</v>
      </c>
      <c r="K82" s="28">
        <f t="shared" si="47"/>
        <v>152.60417313177607</v>
      </c>
      <c r="L82" s="28">
        <f t="shared" si="48"/>
        <v>115.83582686822393</v>
      </c>
      <c r="M82" s="27"/>
      <c r="N82" s="13">
        <f t="shared" si="27"/>
        <v>0</v>
      </c>
      <c r="O82" s="13">
        <f t="shared" si="28"/>
        <v>0</v>
      </c>
      <c r="P82" s="13">
        <f t="shared" si="49"/>
        <v>0</v>
      </c>
      <c r="Q82" s="14">
        <f t="shared" si="29"/>
        <v>1</v>
      </c>
      <c r="R82" s="14">
        <f t="shared" si="30"/>
        <v>1</v>
      </c>
      <c r="S82" s="14">
        <f t="shared" si="50"/>
        <v>0</v>
      </c>
      <c r="T82" s="58">
        <f t="shared" si="31"/>
        <v>1</v>
      </c>
      <c r="U82" s="58">
        <f t="shared" si="51"/>
        <v>0</v>
      </c>
      <c r="V82" s="59">
        <f t="shared" si="32"/>
        <v>0</v>
      </c>
      <c r="W82" s="59">
        <f t="shared" si="52"/>
        <v>0</v>
      </c>
      <c r="X82" s="60">
        <f t="shared" si="33"/>
        <v>0</v>
      </c>
      <c r="Y82" s="60">
        <f t="shared" si="34"/>
        <v>0</v>
      </c>
      <c r="Z82" s="60">
        <f t="shared" si="53"/>
        <v>0</v>
      </c>
      <c r="AA82" s="61">
        <f t="shared" si="35"/>
        <v>0</v>
      </c>
      <c r="AB82" s="61">
        <f t="shared" si="36"/>
        <v>0</v>
      </c>
      <c r="AC82" s="61">
        <f t="shared" si="54"/>
        <v>0</v>
      </c>
      <c r="AD82" s="26">
        <f t="shared" si="55"/>
        <v>0</v>
      </c>
      <c r="AE82" s="63" t="str">
        <f t="shared" si="56"/>
        <v/>
      </c>
      <c r="AF82" s="23"/>
      <c r="AG82" s="23"/>
      <c r="AH82" s="10"/>
      <c r="AI82" s="15"/>
    </row>
    <row r="83" spans="1:35" s="3" customFormat="1" ht="15" customHeight="1">
      <c r="A83" s="62" t="s">
        <v>70</v>
      </c>
      <c r="B83" s="24">
        <v>45714</v>
      </c>
      <c r="C83" s="25">
        <v>134.11000000000001</v>
      </c>
      <c r="D83" s="26" t="str">
        <f t="shared" si="43"/>
        <v>OK</v>
      </c>
      <c r="E83" s="100">
        <f t="shared" si="44"/>
        <v>134.56268817204304</v>
      </c>
      <c r="F83" s="28">
        <f t="shared" si="2"/>
        <v>134.22</v>
      </c>
      <c r="G83" s="28">
        <f t="shared" si="3"/>
        <v>140.34805771059203</v>
      </c>
      <c r="H83" s="28">
        <f t="shared" si="4"/>
        <v>128.09194228940797</v>
      </c>
      <c r="I83" s="28">
        <f t="shared" si="45"/>
        <v>146.47611542118403</v>
      </c>
      <c r="J83" s="28">
        <f t="shared" si="46"/>
        <v>121.96388457881595</v>
      </c>
      <c r="K83" s="28">
        <f t="shared" si="47"/>
        <v>152.60417313177607</v>
      </c>
      <c r="L83" s="28">
        <f t="shared" si="48"/>
        <v>115.83582686822393</v>
      </c>
      <c r="M83" s="27"/>
      <c r="N83" s="13">
        <f t="shared" si="27"/>
        <v>1</v>
      </c>
      <c r="O83" s="13">
        <f t="shared" si="28"/>
        <v>1</v>
      </c>
      <c r="P83" s="13">
        <f t="shared" si="49"/>
        <v>0</v>
      </c>
      <c r="Q83" s="14">
        <f t="shared" si="29"/>
        <v>0</v>
      </c>
      <c r="R83" s="14">
        <f t="shared" si="30"/>
        <v>0</v>
      </c>
      <c r="S83" s="14">
        <f t="shared" si="50"/>
        <v>0</v>
      </c>
      <c r="T83" s="58">
        <f t="shared" si="31"/>
        <v>0</v>
      </c>
      <c r="U83" s="58">
        <f t="shared" si="51"/>
        <v>0</v>
      </c>
      <c r="V83" s="59">
        <f t="shared" si="32"/>
        <v>1</v>
      </c>
      <c r="W83" s="59">
        <f t="shared" si="52"/>
        <v>0</v>
      </c>
      <c r="X83" s="60">
        <f t="shared" si="33"/>
        <v>0</v>
      </c>
      <c r="Y83" s="60">
        <f t="shared" si="34"/>
        <v>0</v>
      </c>
      <c r="Z83" s="60">
        <f t="shared" si="53"/>
        <v>0</v>
      </c>
      <c r="AA83" s="61">
        <f t="shared" si="35"/>
        <v>0</v>
      </c>
      <c r="AB83" s="61">
        <f t="shared" si="36"/>
        <v>0</v>
      </c>
      <c r="AC83" s="61">
        <f t="shared" si="54"/>
        <v>0</v>
      </c>
      <c r="AD83" s="26">
        <f t="shared" si="55"/>
        <v>0</v>
      </c>
      <c r="AE83" s="63" t="str">
        <f t="shared" si="56"/>
        <v/>
      </c>
      <c r="AF83" s="23"/>
      <c r="AG83" s="23"/>
      <c r="AH83" s="10"/>
      <c r="AI83" s="15"/>
    </row>
    <row r="84" spans="1:35" s="3" customFormat="1" ht="15" customHeight="1">
      <c r="A84" s="62" t="s">
        <v>70</v>
      </c>
      <c r="B84" s="24">
        <v>45714</v>
      </c>
      <c r="C84" s="25">
        <v>135.05000000000001</v>
      </c>
      <c r="D84" s="26" t="str">
        <f t="shared" si="43"/>
        <v>OK</v>
      </c>
      <c r="E84" s="100">
        <f t="shared" si="44"/>
        <v>134.56268817204304</v>
      </c>
      <c r="F84" s="28">
        <f t="shared" si="2"/>
        <v>134.22</v>
      </c>
      <c r="G84" s="28">
        <f t="shared" si="3"/>
        <v>140.34805771059203</v>
      </c>
      <c r="H84" s="28">
        <f t="shared" si="4"/>
        <v>128.09194228940797</v>
      </c>
      <c r="I84" s="28">
        <f t="shared" si="45"/>
        <v>146.47611542118403</v>
      </c>
      <c r="J84" s="28">
        <f t="shared" si="46"/>
        <v>121.96388457881595</v>
      </c>
      <c r="K84" s="28">
        <f t="shared" si="47"/>
        <v>152.60417313177607</v>
      </c>
      <c r="L84" s="28">
        <f t="shared" si="48"/>
        <v>115.83582686822393</v>
      </c>
      <c r="M84" s="27"/>
      <c r="N84" s="13">
        <f t="shared" si="27"/>
        <v>0</v>
      </c>
      <c r="O84" s="13">
        <f t="shared" si="28"/>
        <v>0</v>
      </c>
      <c r="P84" s="13">
        <f t="shared" si="49"/>
        <v>0</v>
      </c>
      <c r="Q84" s="14">
        <f t="shared" si="29"/>
        <v>1</v>
      </c>
      <c r="R84" s="14">
        <f t="shared" si="30"/>
        <v>1</v>
      </c>
      <c r="S84" s="14">
        <f t="shared" si="50"/>
        <v>0</v>
      </c>
      <c r="T84" s="58">
        <f t="shared" si="31"/>
        <v>1</v>
      </c>
      <c r="U84" s="58">
        <f t="shared" si="51"/>
        <v>0</v>
      </c>
      <c r="V84" s="59">
        <f t="shared" si="32"/>
        <v>0</v>
      </c>
      <c r="W84" s="59">
        <f t="shared" si="52"/>
        <v>0</v>
      </c>
      <c r="X84" s="60">
        <f t="shared" si="33"/>
        <v>0</v>
      </c>
      <c r="Y84" s="60">
        <f t="shared" si="34"/>
        <v>0</v>
      </c>
      <c r="Z84" s="60">
        <f t="shared" si="53"/>
        <v>0</v>
      </c>
      <c r="AA84" s="61">
        <f t="shared" si="35"/>
        <v>0</v>
      </c>
      <c r="AB84" s="61">
        <f t="shared" si="36"/>
        <v>0</v>
      </c>
      <c r="AC84" s="61">
        <f t="shared" si="54"/>
        <v>0</v>
      </c>
      <c r="AD84" s="26">
        <f t="shared" si="55"/>
        <v>0</v>
      </c>
      <c r="AE84" s="63" t="str">
        <f t="shared" si="56"/>
        <v/>
      </c>
      <c r="AF84" s="23"/>
      <c r="AG84" s="23"/>
      <c r="AH84" s="10"/>
      <c r="AI84" s="15"/>
    </row>
    <row r="85" spans="1:35" s="3" customFormat="1" ht="15" customHeight="1">
      <c r="A85" s="62" t="s">
        <v>70</v>
      </c>
      <c r="B85" s="24">
        <v>45716</v>
      </c>
      <c r="C85" s="25">
        <v>139.24</v>
      </c>
      <c r="D85" s="26" t="str">
        <f t="shared" si="43"/>
        <v>OK</v>
      </c>
      <c r="E85" s="100">
        <f t="shared" si="44"/>
        <v>134.56268817204304</v>
      </c>
      <c r="F85" s="28">
        <f t="shared" si="2"/>
        <v>134.22</v>
      </c>
      <c r="G85" s="28">
        <f t="shared" si="3"/>
        <v>140.34805771059203</v>
      </c>
      <c r="H85" s="28">
        <f t="shared" si="4"/>
        <v>128.09194228940797</v>
      </c>
      <c r="I85" s="28">
        <f t="shared" si="45"/>
        <v>146.47611542118403</v>
      </c>
      <c r="J85" s="28">
        <f t="shared" si="46"/>
        <v>121.96388457881595</v>
      </c>
      <c r="K85" s="28">
        <f t="shared" si="47"/>
        <v>152.60417313177607</v>
      </c>
      <c r="L85" s="28">
        <f t="shared" si="48"/>
        <v>115.83582686822393</v>
      </c>
      <c r="M85" s="27"/>
      <c r="N85" s="13">
        <f t="shared" si="27"/>
        <v>0</v>
      </c>
      <c r="O85" s="13">
        <f t="shared" si="28"/>
        <v>0</v>
      </c>
      <c r="P85" s="13">
        <f t="shared" si="49"/>
        <v>0</v>
      </c>
      <c r="Q85" s="14">
        <f t="shared" si="29"/>
        <v>1</v>
      </c>
      <c r="R85" s="14">
        <f t="shared" si="30"/>
        <v>2</v>
      </c>
      <c r="S85" s="14">
        <f t="shared" si="50"/>
        <v>0</v>
      </c>
      <c r="T85" s="58">
        <f t="shared" si="31"/>
        <v>2</v>
      </c>
      <c r="U85" s="58">
        <f t="shared" si="51"/>
        <v>0</v>
      </c>
      <c r="V85" s="59">
        <f t="shared" si="32"/>
        <v>0</v>
      </c>
      <c r="W85" s="59">
        <f t="shared" si="52"/>
        <v>0</v>
      </c>
      <c r="X85" s="60">
        <f t="shared" si="33"/>
        <v>0</v>
      </c>
      <c r="Y85" s="60">
        <f t="shared" si="34"/>
        <v>0</v>
      </c>
      <c r="Z85" s="60">
        <f t="shared" si="53"/>
        <v>0</v>
      </c>
      <c r="AA85" s="61">
        <f t="shared" si="35"/>
        <v>0</v>
      </c>
      <c r="AB85" s="61">
        <f t="shared" si="36"/>
        <v>0</v>
      </c>
      <c r="AC85" s="61">
        <f t="shared" si="54"/>
        <v>0</v>
      </c>
      <c r="AD85" s="26">
        <f t="shared" si="55"/>
        <v>0</v>
      </c>
      <c r="AE85" s="63" t="str">
        <f t="shared" si="56"/>
        <v/>
      </c>
      <c r="AF85" s="23"/>
      <c r="AG85" s="23"/>
      <c r="AH85" s="10"/>
      <c r="AI85" s="15"/>
    </row>
    <row r="86" spans="1:35" s="3" customFormat="1" ht="15" customHeight="1">
      <c r="A86" s="62" t="s">
        <v>70</v>
      </c>
      <c r="B86" s="24">
        <v>45716</v>
      </c>
      <c r="C86" s="25">
        <v>140.03</v>
      </c>
      <c r="D86" s="26" t="str">
        <f t="shared" si="43"/>
        <v>OK</v>
      </c>
      <c r="E86" s="100">
        <f t="shared" si="44"/>
        <v>134.56268817204304</v>
      </c>
      <c r="F86" s="28">
        <f t="shared" si="2"/>
        <v>134.22</v>
      </c>
      <c r="G86" s="28">
        <f t="shared" si="3"/>
        <v>140.34805771059203</v>
      </c>
      <c r="H86" s="28">
        <f t="shared" si="4"/>
        <v>128.09194228940797</v>
      </c>
      <c r="I86" s="28">
        <f t="shared" si="45"/>
        <v>146.47611542118403</v>
      </c>
      <c r="J86" s="28">
        <f t="shared" si="46"/>
        <v>121.96388457881595</v>
      </c>
      <c r="K86" s="28">
        <f t="shared" si="47"/>
        <v>152.60417313177607</v>
      </c>
      <c r="L86" s="28">
        <f t="shared" si="48"/>
        <v>115.83582686822393</v>
      </c>
      <c r="M86" s="27"/>
      <c r="N86" s="13">
        <f t="shared" si="27"/>
        <v>0</v>
      </c>
      <c r="O86" s="13">
        <f t="shared" si="28"/>
        <v>0</v>
      </c>
      <c r="P86" s="13">
        <f t="shared" si="49"/>
        <v>0</v>
      </c>
      <c r="Q86" s="14">
        <f t="shared" si="29"/>
        <v>1</v>
      </c>
      <c r="R86" s="14">
        <f t="shared" si="30"/>
        <v>3</v>
      </c>
      <c r="S86" s="14">
        <f t="shared" si="50"/>
        <v>0</v>
      </c>
      <c r="T86" s="58">
        <f t="shared" si="31"/>
        <v>3</v>
      </c>
      <c r="U86" s="58">
        <f t="shared" si="51"/>
        <v>0</v>
      </c>
      <c r="V86" s="59">
        <f t="shared" si="32"/>
        <v>0</v>
      </c>
      <c r="W86" s="59">
        <f t="shared" si="52"/>
        <v>0</v>
      </c>
      <c r="X86" s="60">
        <f t="shared" si="33"/>
        <v>0</v>
      </c>
      <c r="Y86" s="60">
        <f t="shared" si="34"/>
        <v>0</v>
      </c>
      <c r="Z86" s="60">
        <f t="shared" si="53"/>
        <v>0</v>
      </c>
      <c r="AA86" s="61">
        <f t="shared" si="35"/>
        <v>0</v>
      </c>
      <c r="AB86" s="61">
        <f t="shared" si="36"/>
        <v>0</v>
      </c>
      <c r="AC86" s="61">
        <f t="shared" si="54"/>
        <v>0</v>
      </c>
      <c r="AD86" s="26">
        <f t="shared" si="55"/>
        <v>0</v>
      </c>
      <c r="AE86" s="63" t="str">
        <f t="shared" si="56"/>
        <v/>
      </c>
      <c r="AF86" s="23"/>
      <c r="AG86" s="23"/>
      <c r="AH86" s="10"/>
      <c r="AI86" s="15"/>
    </row>
    <row r="87" spans="1:35" s="3" customFormat="1" ht="15" customHeight="1">
      <c r="A87" s="62" t="s">
        <v>70</v>
      </c>
      <c r="B87" s="24">
        <v>45719</v>
      </c>
      <c r="C87" s="25">
        <v>136.69999999999999</v>
      </c>
      <c r="D87" s="26" t="str">
        <f t="shared" si="43"/>
        <v>OK</v>
      </c>
      <c r="E87" s="100">
        <f t="shared" si="44"/>
        <v>134.56268817204304</v>
      </c>
      <c r="F87" s="28">
        <f t="shared" si="2"/>
        <v>134.22</v>
      </c>
      <c r="G87" s="28">
        <f t="shared" si="3"/>
        <v>140.34805771059203</v>
      </c>
      <c r="H87" s="28">
        <f t="shared" si="4"/>
        <v>128.09194228940797</v>
      </c>
      <c r="I87" s="28">
        <f t="shared" si="45"/>
        <v>146.47611542118403</v>
      </c>
      <c r="J87" s="28">
        <f t="shared" si="46"/>
        <v>121.96388457881595</v>
      </c>
      <c r="K87" s="28">
        <f t="shared" si="47"/>
        <v>152.60417313177607</v>
      </c>
      <c r="L87" s="28">
        <f t="shared" si="48"/>
        <v>115.83582686822393</v>
      </c>
      <c r="M87" s="27"/>
      <c r="N87" s="13">
        <f t="shared" si="27"/>
        <v>0</v>
      </c>
      <c r="O87" s="13">
        <f t="shared" si="28"/>
        <v>0</v>
      </c>
      <c r="P87" s="13">
        <f t="shared" si="49"/>
        <v>0</v>
      </c>
      <c r="Q87" s="14">
        <f t="shared" si="29"/>
        <v>1</v>
      </c>
      <c r="R87" s="14">
        <f t="shared" si="30"/>
        <v>4</v>
      </c>
      <c r="S87" s="14">
        <f t="shared" si="50"/>
        <v>0</v>
      </c>
      <c r="T87" s="58">
        <f t="shared" si="31"/>
        <v>0</v>
      </c>
      <c r="U87" s="58">
        <f t="shared" si="51"/>
        <v>0</v>
      </c>
      <c r="V87" s="59">
        <f t="shared" si="32"/>
        <v>1</v>
      </c>
      <c r="W87" s="59">
        <f t="shared" si="52"/>
        <v>0</v>
      </c>
      <c r="X87" s="60">
        <f t="shared" si="33"/>
        <v>0</v>
      </c>
      <c r="Y87" s="60">
        <f t="shared" si="34"/>
        <v>0</v>
      </c>
      <c r="Z87" s="60">
        <f t="shared" si="53"/>
        <v>0</v>
      </c>
      <c r="AA87" s="61">
        <f t="shared" si="35"/>
        <v>0</v>
      </c>
      <c r="AB87" s="61">
        <f t="shared" si="36"/>
        <v>0</v>
      </c>
      <c r="AC87" s="61">
        <f t="shared" si="54"/>
        <v>0</v>
      </c>
      <c r="AD87" s="26">
        <f t="shared" si="55"/>
        <v>0</v>
      </c>
      <c r="AE87" s="63" t="str">
        <f t="shared" si="56"/>
        <v/>
      </c>
      <c r="AF87" s="23"/>
      <c r="AG87" s="23"/>
      <c r="AH87" s="10"/>
      <c r="AI87" s="15"/>
    </row>
    <row r="88" spans="1:35" s="3" customFormat="1" ht="15" customHeight="1">
      <c r="A88" s="62" t="s">
        <v>70</v>
      </c>
      <c r="B88" s="24">
        <v>45719</v>
      </c>
      <c r="C88" s="25">
        <v>137.66999999999999</v>
      </c>
      <c r="D88" s="26" t="str">
        <f t="shared" si="43"/>
        <v>OK</v>
      </c>
      <c r="E88" s="100">
        <f t="shared" si="44"/>
        <v>134.56268817204304</v>
      </c>
      <c r="F88" s="28">
        <f t="shared" si="2"/>
        <v>134.22</v>
      </c>
      <c r="G88" s="28">
        <f t="shared" si="3"/>
        <v>140.34805771059203</v>
      </c>
      <c r="H88" s="28">
        <f t="shared" si="4"/>
        <v>128.09194228940797</v>
      </c>
      <c r="I88" s="28">
        <f t="shared" si="45"/>
        <v>146.47611542118403</v>
      </c>
      <c r="J88" s="28">
        <f t="shared" si="46"/>
        <v>121.96388457881595</v>
      </c>
      <c r="K88" s="28">
        <f t="shared" si="47"/>
        <v>152.60417313177607</v>
      </c>
      <c r="L88" s="28">
        <f t="shared" si="48"/>
        <v>115.83582686822393</v>
      </c>
      <c r="M88" s="27"/>
      <c r="N88" s="13">
        <f t="shared" si="27"/>
        <v>0</v>
      </c>
      <c r="O88" s="13">
        <f t="shared" si="28"/>
        <v>0</v>
      </c>
      <c r="P88" s="13">
        <f t="shared" si="49"/>
        <v>0</v>
      </c>
      <c r="Q88" s="14">
        <f t="shared" si="29"/>
        <v>1</v>
      </c>
      <c r="R88" s="14">
        <f t="shared" si="30"/>
        <v>5</v>
      </c>
      <c r="S88" s="14">
        <f t="shared" si="50"/>
        <v>0</v>
      </c>
      <c r="T88" s="58">
        <f t="shared" si="31"/>
        <v>1</v>
      </c>
      <c r="U88" s="58">
        <f t="shared" si="51"/>
        <v>0</v>
      </c>
      <c r="V88" s="59">
        <f t="shared" si="32"/>
        <v>0</v>
      </c>
      <c r="W88" s="59">
        <f t="shared" si="52"/>
        <v>0</v>
      </c>
      <c r="X88" s="60">
        <f t="shared" si="33"/>
        <v>0</v>
      </c>
      <c r="Y88" s="60">
        <f t="shared" si="34"/>
        <v>0</v>
      </c>
      <c r="Z88" s="60">
        <f t="shared" si="53"/>
        <v>0</v>
      </c>
      <c r="AA88" s="61">
        <f t="shared" si="35"/>
        <v>0</v>
      </c>
      <c r="AB88" s="61">
        <f t="shared" si="36"/>
        <v>0</v>
      </c>
      <c r="AC88" s="61">
        <f t="shared" si="54"/>
        <v>0</v>
      </c>
      <c r="AD88" s="26">
        <f t="shared" si="55"/>
        <v>0</v>
      </c>
      <c r="AE88" s="63" t="str">
        <f t="shared" si="56"/>
        <v/>
      </c>
      <c r="AF88" s="23"/>
      <c r="AG88" s="23"/>
      <c r="AH88" s="10"/>
      <c r="AI88" s="15"/>
    </row>
    <row r="89" spans="1:35" s="3" customFormat="1" ht="15" customHeight="1">
      <c r="A89" s="62" t="s">
        <v>70</v>
      </c>
      <c r="B89" s="24">
        <v>45721</v>
      </c>
      <c r="C89" s="25">
        <v>134.61000000000001</v>
      </c>
      <c r="D89" s="26" t="str">
        <f t="shared" si="43"/>
        <v>OK</v>
      </c>
      <c r="E89" s="100">
        <f t="shared" si="44"/>
        <v>134.56268817204304</v>
      </c>
      <c r="F89" s="28">
        <f t="shared" si="2"/>
        <v>134.22</v>
      </c>
      <c r="G89" s="28">
        <f t="shared" si="3"/>
        <v>140.34805771059203</v>
      </c>
      <c r="H89" s="28">
        <f t="shared" si="4"/>
        <v>128.09194228940797</v>
      </c>
      <c r="I89" s="28">
        <f t="shared" si="45"/>
        <v>146.47611542118403</v>
      </c>
      <c r="J89" s="28">
        <f t="shared" si="46"/>
        <v>121.96388457881595</v>
      </c>
      <c r="K89" s="28">
        <f t="shared" si="47"/>
        <v>152.60417313177607</v>
      </c>
      <c r="L89" s="28">
        <f t="shared" si="48"/>
        <v>115.83582686822393</v>
      </c>
      <c r="M89" s="26"/>
      <c r="N89" s="13">
        <f t="shared" si="27"/>
        <v>0</v>
      </c>
      <c r="O89" s="13">
        <f t="shared" si="28"/>
        <v>0</v>
      </c>
      <c r="P89" s="13">
        <f t="shared" si="49"/>
        <v>0</v>
      </c>
      <c r="Q89" s="14">
        <f t="shared" si="29"/>
        <v>1</v>
      </c>
      <c r="R89" s="14">
        <f t="shared" si="30"/>
        <v>6</v>
      </c>
      <c r="S89" s="14">
        <f t="shared" si="50"/>
        <v>0</v>
      </c>
      <c r="T89" s="58">
        <f t="shared" si="31"/>
        <v>0</v>
      </c>
      <c r="U89" s="58">
        <f t="shared" si="51"/>
        <v>0</v>
      </c>
      <c r="V89" s="59">
        <f t="shared" si="32"/>
        <v>1</v>
      </c>
      <c r="W89" s="59">
        <f t="shared" si="52"/>
        <v>0</v>
      </c>
      <c r="X89" s="60">
        <f t="shared" si="33"/>
        <v>0</v>
      </c>
      <c r="Y89" s="60">
        <f t="shared" si="34"/>
        <v>0</v>
      </c>
      <c r="Z89" s="60">
        <f t="shared" si="53"/>
        <v>0</v>
      </c>
      <c r="AA89" s="61">
        <f t="shared" si="35"/>
        <v>0</v>
      </c>
      <c r="AB89" s="61">
        <f t="shared" si="36"/>
        <v>0</v>
      </c>
      <c r="AC89" s="61">
        <f t="shared" si="54"/>
        <v>0</v>
      </c>
      <c r="AD89" s="26">
        <f t="shared" si="55"/>
        <v>0</v>
      </c>
      <c r="AE89" s="63" t="str">
        <f t="shared" si="56"/>
        <v/>
      </c>
      <c r="AF89" s="23"/>
      <c r="AG89" s="23"/>
      <c r="AH89" s="10"/>
      <c r="AI89" s="15"/>
    </row>
    <row r="90" spans="1:35" s="3" customFormat="1" ht="15" customHeight="1">
      <c r="A90" s="62" t="s">
        <v>70</v>
      </c>
      <c r="B90" s="24">
        <v>45721</v>
      </c>
      <c r="C90" s="25">
        <v>131.53</v>
      </c>
      <c r="D90" s="26" t="str">
        <f t="shared" si="43"/>
        <v>OK</v>
      </c>
      <c r="E90" s="100">
        <f t="shared" si="44"/>
        <v>134.56268817204304</v>
      </c>
      <c r="F90" s="28">
        <f t="shared" si="2"/>
        <v>134.22</v>
      </c>
      <c r="G90" s="28">
        <f t="shared" si="3"/>
        <v>140.34805771059203</v>
      </c>
      <c r="H90" s="28">
        <f t="shared" si="4"/>
        <v>128.09194228940797</v>
      </c>
      <c r="I90" s="28">
        <f t="shared" si="45"/>
        <v>146.47611542118403</v>
      </c>
      <c r="J90" s="28">
        <f t="shared" si="46"/>
        <v>121.96388457881595</v>
      </c>
      <c r="K90" s="28">
        <f t="shared" si="47"/>
        <v>152.60417313177607</v>
      </c>
      <c r="L90" s="28">
        <f t="shared" si="48"/>
        <v>115.83582686822393</v>
      </c>
      <c r="M90" s="26"/>
      <c r="N90" s="13">
        <f t="shared" si="27"/>
        <v>1</v>
      </c>
      <c r="O90" s="13">
        <f t="shared" si="28"/>
        <v>1</v>
      </c>
      <c r="P90" s="13">
        <f t="shared" si="49"/>
        <v>0</v>
      </c>
      <c r="Q90" s="14">
        <f t="shared" si="29"/>
        <v>0</v>
      </c>
      <c r="R90" s="14">
        <f t="shared" si="30"/>
        <v>0</v>
      </c>
      <c r="S90" s="14">
        <f t="shared" si="50"/>
        <v>0</v>
      </c>
      <c r="T90" s="58">
        <f t="shared" si="31"/>
        <v>0</v>
      </c>
      <c r="U90" s="58">
        <f t="shared" si="51"/>
        <v>0</v>
      </c>
      <c r="V90" s="59">
        <f t="shared" si="32"/>
        <v>2</v>
      </c>
      <c r="W90" s="59">
        <f t="shared" si="52"/>
        <v>0</v>
      </c>
      <c r="X90" s="60">
        <f t="shared" si="33"/>
        <v>0</v>
      </c>
      <c r="Y90" s="60">
        <f t="shared" si="34"/>
        <v>0</v>
      </c>
      <c r="Z90" s="60">
        <f t="shared" si="53"/>
        <v>0</v>
      </c>
      <c r="AA90" s="61">
        <f t="shared" si="35"/>
        <v>0</v>
      </c>
      <c r="AB90" s="61">
        <f t="shared" si="36"/>
        <v>0</v>
      </c>
      <c r="AC90" s="61">
        <f t="shared" si="54"/>
        <v>0</v>
      </c>
      <c r="AD90" s="26">
        <f t="shared" si="55"/>
        <v>0</v>
      </c>
      <c r="AE90" s="63" t="str">
        <f t="shared" si="56"/>
        <v/>
      </c>
      <c r="AF90" s="23"/>
      <c r="AG90" s="23"/>
      <c r="AH90" s="10"/>
      <c r="AI90" s="15"/>
    </row>
    <row r="91" spans="1:35" s="3" customFormat="1" ht="15" customHeight="1">
      <c r="A91" s="62" t="s">
        <v>70</v>
      </c>
      <c r="B91" s="24">
        <v>45727</v>
      </c>
      <c r="C91" s="25">
        <v>132.15</v>
      </c>
      <c r="D91" s="26" t="str">
        <f t="shared" si="43"/>
        <v>OK</v>
      </c>
      <c r="E91" s="100">
        <f t="shared" si="44"/>
        <v>134.56268817204304</v>
      </c>
      <c r="F91" s="28">
        <f t="shared" si="2"/>
        <v>134.22</v>
      </c>
      <c r="G91" s="28">
        <f t="shared" si="3"/>
        <v>140.34805771059203</v>
      </c>
      <c r="H91" s="28">
        <f t="shared" si="4"/>
        <v>128.09194228940797</v>
      </c>
      <c r="I91" s="28">
        <f t="shared" si="45"/>
        <v>146.47611542118403</v>
      </c>
      <c r="J91" s="28">
        <f t="shared" si="46"/>
        <v>121.96388457881595</v>
      </c>
      <c r="K91" s="28">
        <f t="shared" si="47"/>
        <v>152.60417313177607</v>
      </c>
      <c r="L91" s="28">
        <f t="shared" si="48"/>
        <v>115.83582686822393</v>
      </c>
      <c r="M91" s="27"/>
      <c r="N91" s="13">
        <f t="shared" si="27"/>
        <v>1</v>
      </c>
      <c r="O91" s="13">
        <f t="shared" si="28"/>
        <v>2</v>
      </c>
      <c r="P91" s="13">
        <f t="shared" si="49"/>
        <v>0</v>
      </c>
      <c r="Q91" s="14">
        <f t="shared" si="29"/>
        <v>0</v>
      </c>
      <c r="R91" s="14">
        <f t="shared" si="30"/>
        <v>0</v>
      </c>
      <c r="S91" s="14">
        <f t="shared" si="50"/>
        <v>0</v>
      </c>
      <c r="T91" s="58">
        <f t="shared" si="31"/>
        <v>1</v>
      </c>
      <c r="U91" s="58">
        <f t="shared" si="51"/>
        <v>0</v>
      </c>
      <c r="V91" s="59">
        <f t="shared" si="32"/>
        <v>0</v>
      </c>
      <c r="W91" s="59">
        <f t="shared" si="52"/>
        <v>0</v>
      </c>
      <c r="X91" s="60">
        <f t="shared" si="33"/>
        <v>0</v>
      </c>
      <c r="Y91" s="60">
        <f t="shared" si="34"/>
        <v>0</v>
      </c>
      <c r="Z91" s="60">
        <f t="shared" si="53"/>
        <v>0</v>
      </c>
      <c r="AA91" s="61">
        <f t="shared" si="35"/>
        <v>0</v>
      </c>
      <c r="AB91" s="61">
        <f t="shared" si="36"/>
        <v>0</v>
      </c>
      <c r="AC91" s="61">
        <f t="shared" si="54"/>
        <v>0</v>
      </c>
      <c r="AD91" s="26">
        <f t="shared" si="55"/>
        <v>0</v>
      </c>
      <c r="AE91" s="63" t="str">
        <f t="shared" si="56"/>
        <v/>
      </c>
      <c r="AF91" s="23"/>
      <c r="AG91" s="23"/>
      <c r="AH91" s="10"/>
      <c r="AI91" s="15"/>
    </row>
    <row r="92" spans="1:35" s="3" customFormat="1" ht="15" customHeight="1">
      <c r="A92" s="62" t="s">
        <v>70</v>
      </c>
      <c r="B92" s="24">
        <v>45727</v>
      </c>
      <c r="C92" s="25">
        <v>134.37</v>
      </c>
      <c r="D92" s="26" t="str">
        <f t="shared" si="43"/>
        <v>OK</v>
      </c>
      <c r="E92" s="100">
        <f t="shared" si="44"/>
        <v>134.56268817204304</v>
      </c>
      <c r="F92" s="28">
        <f t="shared" si="2"/>
        <v>134.22</v>
      </c>
      <c r="G92" s="28">
        <f t="shared" si="3"/>
        <v>140.34805771059203</v>
      </c>
      <c r="H92" s="28">
        <f t="shared" si="4"/>
        <v>128.09194228940797</v>
      </c>
      <c r="I92" s="28">
        <f t="shared" si="45"/>
        <v>146.47611542118403</v>
      </c>
      <c r="J92" s="28">
        <f t="shared" si="46"/>
        <v>121.96388457881595</v>
      </c>
      <c r="K92" s="28">
        <f t="shared" si="47"/>
        <v>152.60417313177607</v>
      </c>
      <c r="L92" s="28">
        <f t="shared" si="48"/>
        <v>115.83582686822393</v>
      </c>
      <c r="M92" s="27"/>
      <c r="N92" s="13">
        <f t="shared" si="27"/>
        <v>0</v>
      </c>
      <c r="O92" s="13">
        <f t="shared" si="28"/>
        <v>0</v>
      </c>
      <c r="P92" s="13">
        <f t="shared" si="49"/>
        <v>0</v>
      </c>
      <c r="Q92" s="14">
        <f t="shared" si="29"/>
        <v>1</v>
      </c>
      <c r="R92" s="14">
        <f t="shared" si="30"/>
        <v>1</v>
      </c>
      <c r="S92" s="14">
        <f t="shared" si="50"/>
        <v>0</v>
      </c>
      <c r="T92" s="58">
        <f t="shared" si="31"/>
        <v>2</v>
      </c>
      <c r="U92" s="58">
        <f t="shared" si="51"/>
        <v>0</v>
      </c>
      <c r="V92" s="59">
        <f t="shared" si="32"/>
        <v>0</v>
      </c>
      <c r="W92" s="59">
        <f t="shared" si="52"/>
        <v>0</v>
      </c>
      <c r="X92" s="60">
        <f t="shared" si="33"/>
        <v>0</v>
      </c>
      <c r="Y92" s="60">
        <f t="shared" si="34"/>
        <v>0</v>
      </c>
      <c r="Z92" s="60">
        <f t="shared" si="53"/>
        <v>0</v>
      </c>
      <c r="AA92" s="61">
        <f t="shared" si="35"/>
        <v>0</v>
      </c>
      <c r="AB92" s="61">
        <f t="shared" si="36"/>
        <v>0</v>
      </c>
      <c r="AC92" s="61">
        <f t="shared" si="54"/>
        <v>0</v>
      </c>
      <c r="AD92" s="26">
        <f t="shared" si="55"/>
        <v>0</v>
      </c>
      <c r="AE92" s="63" t="str">
        <f t="shared" si="56"/>
        <v/>
      </c>
      <c r="AF92" s="23"/>
      <c r="AG92" s="23"/>
      <c r="AH92" s="10"/>
      <c r="AI92" s="15"/>
    </row>
    <row r="93" spans="1:35" s="3" customFormat="1" ht="15" customHeight="1">
      <c r="A93" s="62" t="s">
        <v>70</v>
      </c>
      <c r="B93" s="24">
        <v>45728</v>
      </c>
      <c r="C93" s="25">
        <v>127.76</v>
      </c>
      <c r="D93" s="26" t="str">
        <f t="shared" si="43"/>
        <v>OK</v>
      </c>
      <c r="E93" s="100">
        <f t="shared" si="44"/>
        <v>134.56268817204304</v>
      </c>
      <c r="F93" s="28">
        <f t="shared" si="2"/>
        <v>134.22</v>
      </c>
      <c r="G93" s="28">
        <f t="shared" si="3"/>
        <v>140.34805771059203</v>
      </c>
      <c r="H93" s="28">
        <f t="shared" si="4"/>
        <v>128.09194228940797</v>
      </c>
      <c r="I93" s="28">
        <f t="shared" si="45"/>
        <v>146.47611542118403</v>
      </c>
      <c r="J93" s="28">
        <f t="shared" si="46"/>
        <v>121.96388457881595</v>
      </c>
      <c r="K93" s="28">
        <f t="shared" si="47"/>
        <v>152.60417313177607</v>
      </c>
      <c r="L93" s="28">
        <f t="shared" si="48"/>
        <v>115.83582686822393</v>
      </c>
      <c r="M93" s="27"/>
      <c r="N93" s="13">
        <f t="shared" si="27"/>
        <v>1</v>
      </c>
      <c r="O93" s="13">
        <f t="shared" si="28"/>
        <v>1</v>
      </c>
      <c r="P93" s="13">
        <f t="shared" si="49"/>
        <v>0</v>
      </c>
      <c r="Q93" s="14">
        <f t="shared" si="29"/>
        <v>0</v>
      </c>
      <c r="R93" s="14">
        <f t="shared" si="30"/>
        <v>0</v>
      </c>
      <c r="S93" s="14">
        <f t="shared" si="50"/>
        <v>0</v>
      </c>
      <c r="T93" s="58">
        <f t="shared" si="31"/>
        <v>0</v>
      </c>
      <c r="U93" s="58">
        <f t="shared" si="51"/>
        <v>0</v>
      </c>
      <c r="V93" s="59">
        <f t="shared" si="32"/>
        <v>1</v>
      </c>
      <c r="W93" s="59">
        <f t="shared" si="52"/>
        <v>0</v>
      </c>
      <c r="X93" s="60">
        <f t="shared" si="33"/>
        <v>0</v>
      </c>
      <c r="Y93" s="60">
        <f t="shared" si="34"/>
        <v>0</v>
      </c>
      <c r="Z93" s="60">
        <f t="shared" si="53"/>
        <v>0</v>
      </c>
      <c r="AA93" s="61">
        <f t="shared" si="35"/>
        <v>0</v>
      </c>
      <c r="AB93" s="61">
        <f t="shared" si="36"/>
        <v>0</v>
      </c>
      <c r="AC93" s="61">
        <f t="shared" si="54"/>
        <v>0</v>
      </c>
      <c r="AD93" s="26">
        <f t="shared" si="55"/>
        <v>0</v>
      </c>
      <c r="AE93" s="63" t="str">
        <f t="shared" si="56"/>
        <v/>
      </c>
      <c r="AF93" s="23"/>
      <c r="AG93" s="23"/>
      <c r="AH93" s="10"/>
      <c r="AI93" s="15"/>
    </row>
    <row r="94" spans="1:35" s="3" customFormat="1" ht="15" customHeight="1">
      <c r="A94" s="62" t="s">
        <v>70</v>
      </c>
      <c r="B94" s="24">
        <v>45728</v>
      </c>
      <c r="C94" s="25">
        <v>138.22999999999999</v>
      </c>
      <c r="D94" s="26" t="str">
        <f t="shared" si="43"/>
        <v>OK</v>
      </c>
      <c r="E94" s="100">
        <f t="shared" si="44"/>
        <v>134.56268817204304</v>
      </c>
      <c r="F94" s="28">
        <f t="shared" si="2"/>
        <v>134.22</v>
      </c>
      <c r="G94" s="28">
        <f t="shared" si="3"/>
        <v>140.34805771059203</v>
      </c>
      <c r="H94" s="28">
        <f t="shared" si="4"/>
        <v>128.09194228940797</v>
      </c>
      <c r="I94" s="28">
        <f t="shared" si="45"/>
        <v>146.47611542118403</v>
      </c>
      <c r="J94" s="28">
        <f t="shared" si="46"/>
        <v>121.96388457881595</v>
      </c>
      <c r="K94" s="28">
        <f t="shared" si="47"/>
        <v>152.60417313177607</v>
      </c>
      <c r="L94" s="28">
        <f t="shared" si="48"/>
        <v>115.83582686822393</v>
      </c>
      <c r="M94" s="26"/>
      <c r="N94" s="13">
        <f t="shared" ref="N94:N100" si="57">IF(ISBLANK(A94),"",IF(C94&lt;cible,1,0))</f>
        <v>0</v>
      </c>
      <c r="O94" s="13">
        <f t="shared" ref="O94:O100" si="58">IF(ISBLANK(A94),"",IF(N94=0,0,IF(N94=1,O93+1,0)))</f>
        <v>0</v>
      </c>
      <c r="P94" s="13">
        <f t="shared" si="49"/>
        <v>0</v>
      </c>
      <c r="Q94" s="14">
        <f t="shared" ref="Q94:Q100" si="59">IF(ISBLANK(A94),"",IF(C94&gt;cible,1,0))</f>
        <v>1</v>
      </c>
      <c r="R94" s="14">
        <f t="shared" ref="R94:R100" si="60">IF(ISBLANK(A94),"",IF(Q94=0,0,IF(Q94=1,R93+1,0)))</f>
        <v>1</v>
      </c>
      <c r="S94" s="14">
        <f t="shared" si="50"/>
        <v>0</v>
      </c>
      <c r="T94" s="58">
        <f t="shared" ref="T94:T100" si="61">IF(ISBLANK(A94),"",IF(C94&gt;C93,T93+1,0))</f>
        <v>1</v>
      </c>
      <c r="U94" s="58">
        <f t="shared" si="51"/>
        <v>0</v>
      </c>
      <c r="V94" s="59">
        <f t="shared" ref="V94:V100" si="62">IF(ISBLANK(A94),"",IF(C94&lt;C93,V93+1,0))</f>
        <v>0</v>
      </c>
      <c r="W94" s="59">
        <f t="shared" si="52"/>
        <v>0</v>
      </c>
      <c r="X94" s="60">
        <f t="shared" ref="X94:X100" si="63">IF(ISBLANK(A94),"",IF(C94&lt;$J$8,1,0))</f>
        <v>0</v>
      </c>
      <c r="Y94" s="60">
        <f t="shared" ref="Y94:Y100" si="64">IF(ISBLANK(A94),"",IF(X94=0,0,IF(X94=1,Y93+1,0)))</f>
        <v>0</v>
      </c>
      <c r="Z94" s="60">
        <f t="shared" si="53"/>
        <v>0</v>
      </c>
      <c r="AA94" s="61">
        <f t="shared" ref="AA94:AA100" si="65">IF(ISBLANK(A94),"",IF(C94&gt;$I$8,1,0))</f>
        <v>0</v>
      </c>
      <c r="AB94" s="61">
        <f t="shared" ref="AB94:AB100" si="66">IF(ISBLANK(A94),"",IF(AA94=0,0,IF(AA94=1,AB93+1,0)))</f>
        <v>0</v>
      </c>
      <c r="AC94" s="61">
        <f t="shared" si="54"/>
        <v>0</v>
      </c>
      <c r="AD94" s="26">
        <f t="shared" si="55"/>
        <v>0</v>
      </c>
      <c r="AE94" s="63" t="str">
        <f t="shared" si="56"/>
        <v/>
      </c>
      <c r="AF94" s="23"/>
      <c r="AG94" s="23"/>
      <c r="AH94" s="10"/>
      <c r="AI94" s="15"/>
    </row>
    <row r="95" spans="1:35" s="3" customFormat="1" ht="15" customHeight="1">
      <c r="A95" s="62" t="s">
        <v>70</v>
      </c>
      <c r="B95" s="24">
        <v>45729</v>
      </c>
      <c r="C95" s="25">
        <v>131.91</v>
      </c>
      <c r="D95" s="26" t="str">
        <f t="shared" si="43"/>
        <v>OK</v>
      </c>
      <c r="E95" s="100">
        <f t="shared" si="44"/>
        <v>134.56268817204304</v>
      </c>
      <c r="F95" s="28">
        <f t="shared" si="2"/>
        <v>134.22</v>
      </c>
      <c r="G95" s="28">
        <f t="shared" si="3"/>
        <v>140.34805771059203</v>
      </c>
      <c r="H95" s="28">
        <f t="shared" si="4"/>
        <v>128.09194228940797</v>
      </c>
      <c r="I95" s="28">
        <f t="shared" si="45"/>
        <v>146.47611542118403</v>
      </c>
      <c r="J95" s="28">
        <f t="shared" si="46"/>
        <v>121.96388457881595</v>
      </c>
      <c r="K95" s="28">
        <f t="shared" si="47"/>
        <v>152.60417313177607</v>
      </c>
      <c r="L95" s="28">
        <f t="shared" si="48"/>
        <v>115.83582686822393</v>
      </c>
      <c r="M95" s="26"/>
      <c r="N95" s="13">
        <f t="shared" si="57"/>
        <v>1</v>
      </c>
      <c r="O95" s="13">
        <f t="shared" si="58"/>
        <v>1</v>
      </c>
      <c r="P95" s="13">
        <f t="shared" si="49"/>
        <v>0</v>
      </c>
      <c r="Q95" s="14">
        <f t="shared" si="59"/>
        <v>0</v>
      </c>
      <c r="R95" s="14">
        <f t="shared" si="60"/>
        <v>0</v>
      </c>
      <c r="S95" s="14">
        <f t="shared" si="50"/>
        <v>0</v>
      </c>
      <c r="T95" s="58">
        <f t="shared" si="61"/>
        <v>0</v>
      </c>
      <c r="U95" s="58">
        <f t="shared" si="51"/>
        <v>0</v>
      </c>
      <c r="V95" s="59">
        <f t="shared" si="62"/>
        <v>1</v>
      </c>
      <c r="W95" s="59">
        <f t="shared" si="52"/>
        <v>0</v>
      </c>
      <c r="X95" s="60">
        <f t="shared" si="63"/>
        <v>0</v>
      </c>
      <c r="Y95" s="60">
        <f t="shared" si="64"/>
        <v>0</v>
      </c>
      <c r="Z95" s="60">
        <f t="shared" si="53"/>
        <v>0</v>
      </c>
      <c r="AA95" s="61">
        <f t="shared" si="65"/>
        <v>0</v>
      </c>
      <c r="AB95" s="61">
        <f t="shared" si="66"/>
        <v>0</v>
      </c>
      <c r="AC95" s="61">
        <f t="shared" si="54"/>
        <v>0</v>
      </c>
      <c r="AD95" s="26">
        <f t="shared" si="55"/>
        <v>0</v>
      </c>
      <c r="AE95" s="63" t="str">
        <f t="shared" si="56"/>
        <v/>
      </c>
      <c r="AF95" s="23"/>
      <c r="AG95" s="23"/>
      <c r="AH95" s="10"/>
      <c r="AI95" s="15"/>
    </row>
    <row r="96" spans="1:35" s="3" customFormat="1" ht="15" customHeight="1">
      <c r="A96" s="62" t="s">
        <v>70</v>
      </c>
      <c r="B96" s="24">
        <v>45729</v>
      </c>
      <c r="C96" s="25">
        <v>134.96</v>
      </c>
      <c r="D96" s="26" t="str">
        <f t="shared" si="43"/>
        <v>OK</v>
      </c>
      <c r="E96" s="100">
        <f t="shared" si="44"/>
        <v>134.56268817204304</v>
      </c>
      <c r="F96" s="28">
        <f t="shared" si="2"/>
        <v>134.22</v>
      </c>
      <c r="G96" s="28">
        <f t="shared" si="3"/>
        <v>140.34805771059203</v>
      </c>
      <c r="H96" s="28">
        <f t="shared" si="4"/>
        <v>128.09194228940797</v>
      </c>
      <c r="I96" s="28">
        <f t="shared" si="45"/>
        <v>146.47611542118403</v>
      </c>
      <c r="J96" s="28">
        <f t="shared" si="46"/>
        <v>121.96388457881595</v>
      </c>
      <c r="K96" s="28">
        <f t="shared" si="47"/>
        <v>152.60417313177607</v>
      </c>
      <c r="L96" s="28">
        <f t="shared" si="48"/>
        <v>115.83582686822393</v>
      </c>
      <c r="M96" s="26"/>
      <c r="N96" s="13">
        <f t="shared" si="57"/>
        <v>0</v>
      </c>
      <c r="O96" s="13">
        <f t="shared" si="58"/>
        <v>0</v>
      </c>
      <c r="P96" s="13">
        <f t="shared" si="49"/>
        <v>0</v>
      </c>
      <c r="Q96" s="14">
        <f t="shared" si="59"/>
        <v>1</v>
      </c>
      <c r="R96" s="14">
        <f t="shared" si="60"/>
        <v>1</v>
      </c>
      <c r="S96" s="14">
        <f t="shared" si="50"/>
        <v>0</v>
      </c>
      <c r="T96" s="58">
        <f t="shared" si="61"/>
        <v>1</v>
      </c>
      <c r="U96" s="58">
        <f t="shared" si="51"/>
        <v>0</v>
      </c>
      <c r="V96" s="59">
        <f t="shared" si="62"/>
        <v>0</v>
      </c>
      <c r="W96" s="59">
        <f t="shared" si="52"/>
        <v>0</v>
      </c>
      <c r="X96" s="60">
        <f t="shared" si="63"/>
        <v>0</v>
      </c>
      <c r="Y96" s="60">
        <f t="shared" si="64"/>
        <v>0</v>
      </c>
      <c r="Z96" s="60">
        <f t="shared" si="53"/>
        <v>0</v>
      </c>
      <c r="AA96" s="61">
        <f t="shared" si="65"/>
        <v>0</v>
      </c>
      <c r="AB96" s="61">
        <f t="shared" si="66"/>
        <v>0</v>
      </c>
      <c r="AC96" s="61">
        <f t="shared" si="54"/>
        <v>0</v>
      </c>
      <c r="AD96" s="26">
        <f t="shared" si="55"/>
        <v>0</v>
      </c>
      <c r="AE96" s="63" t="str">
        <f t="shared" si="56"/>
        <v/>
      </c>
      <c r="AF96" s="23"/>
      <c r="AG96" s="23"/>
      <c r="AH96" s="10"/>
      <c r="AI96" s="15"/>
    </row>
    <row r="97" spans="1:35" s="3" customFormat="1" ht="15" customHeight="1">
      <c r="A97" s="62" t="s">
        <v>70</v>
      </c>
      <c r="B97" s="24">
        <v>45740</v>
      </c>
      <c r="C97" s="25">
        <v>135.33000000000001</v>
      </c>
      <c r="D97" s="26" t="str">
        <f t="shared" si="43"/>
        <v>OK</v>
      </c>
      <c r="E97" s="100">
        <f t="shared" si="44"/>
        <v>134.56268817204304</v>
      </c>
      <c r="F97" s="28">
        <f t="shared" si="2"/>
        <v>134.22</v>
      </c>
      <c r="G97" s="28">
        <f t="shared" si="3"/>
        <v>140.34805771059203</v>
      </c>
      <c r="H97" s="28">
        <f t="shared" si="4"/>
        <v>128.09194228940797</v>
      </c>
      <c r="I97" s="28">
        <f t="shared" si="45"/>
        <v>146.47611542118403</v>
      </c>
      <c r="J97" s="28">
        <f t="shared" si="46"/>
        <v>121.96388457881595</v>
      </c>
      <c r="K97" s="28">
        <f t="shared" si="47"/>
        <v>152.60417313177607</v>
      </c>
      <c r="L97" s="28">
        <f t="shared" si="48"/>
        <v>115.83582686822393</v>
      </c>
      <c r="M97" s="26"/>
      <c r="N97" s="13">
        <f t="shared" si="57"/>
        <v>0</v>
      </c>
      <c r="O97" s="13">
        <f t="shared" si="58"/>
        <v>0</v>
      </c>
      <c r="P97" s="13">
        <f t="shared" si="49"/>
        <v>0</v>
      </c>
      <c r="Q97" s="14">
        <f t="shared" si="59"/>
        <v>1</v>
      </c>
      <c r="R97" s="14">
        <f t="shared" si="60"/>
        <v>2</v>
      </c>
      <c r="S97" s="14">
        <f t="shared" si="50"/>
        <v>0</v>
      </c>
      <c r="T97" s="58">
        <f t="shared" si="61"/>
        <v>2</v>
      </c>
      <c r="U97" s="58">
        <f t="shared" si="51"/>
        <v>0</v>
      </c>
      <c r="V97" s="59">
        <f t="shared" si="62"/>
        <v>0</v>
      </c>
      <c r="W97" s="59">
        <f t="shared" si="52"/>
        <v>0</v>
      </c>
      <c r="X97" s="60">
        <f t="shared" si="63"/>
        <v>0</v>
      </c>
      <c r="Y97" s="60">
        <f t="shared" si="64"/>
        <v>0</v>
      </c>
      <c r="Z97" s="60">
        <f t="shared" si="53"/>
        <v>0</v>
      </c>
      <c r="AA97" s="61">
        <f t="shared" si="65"/>
        <v>0</v>
      </c>
      <c r="AB97" s="61">
        <f t="shared" si="66"/>
        <v>0</v>
      </c>
      <c r="AC97" s="61">
        <f t="shared" si="54"/>
        <v>0</v>
      </c>
      <c r="AD97" s="26">
        <f t="shared" si="55"/>
        <v>0</v>
      </c>
      <c r="AE97" s="63" t="str">
        <f t="shared" si="56"/>
        <v/>
      </c>
      <c r="AF97" s="23"/>
      <c r="AG97" s="23"/>
      <c r="AH97" s="10"/>
      <c r="AI97" s="15"/>
    </row>
    <row r="98" spans="1:35" s="3" customFormat="1" ht="15" customHeight="1">
      <c r="A98" s="62" t="s">
        <v>70</v>
      </c>
      <c r="B98" s="24">
        <v>45740</v>
      </c>
      <c r="C98" s="25">
        <v>133.82</v>
      </c>
      <c r="D98" s="26" t="str">
        <f t="shared" si="43"/>
        <v>OK</v>
      </c>
      <c r="E98" s="100">
        <f t="shared" si="44"/>
        <v>134.56268817204304</v>
      </c>
      <c r="F98" s="28">
        <f t="shared" si="2"/>
        <v>134.22</v>
      </c>
      <c r="G98" s="28">
        <f t="shared" si="3"/>
        <v>140.34805771059203</v>
      </c>
      <c r="H98" s="28">
        <f t="shared" si="4"/>
        <v>128.09194228940797</v>
      </c>
      <c r="I98" s="28">
        <f t="shared" si="45"/>
        <v>146.47611542118403</v>
      </c>
      <c r="J98" s="28">
        <f t="shared" si="46"/>
        <v>121.96388457881595</v>
      </c>
      <c r="K98" s="28">
        <f t="shared" si="47"/>
        <v>152.60417313177607</v>
      </c>
      <c r="L98" s="28">
        <f t="shared" si="48"/>
        <v>115.83582686822393</v>
      </c>
      <c r="M98" s="26"/>
      <c r="N98" s="13">
        <f t="shared" si="57"/>
        <v>1</v>
      </c>
      <c r="O98" s="13">
        <f t="shared" si="58"/>
        <v>1</v>
      </c>
      <c r="P98" s="13">
        <f t="shared" si="49"/>
        <v>0</v>
      </c>
      <c r="Q98" s="14">
        <f t="shared" si="59"/>
        <v>0</v>
      </c>
      <c r="R98" s="14">
        <f t="shared" si="60"/>
        <v>0</v>
      </c>
      <c r="S98" s="14">
        <f t="shared" si="50"/>
        <v>0</v>
      </c>
      <c r="T98" s="58">
        <f t="shared" si="61"/>
        <v>0</v>
      </c>
      <c r="U98" s="58">
        <f t="shared" si="51"/>
        <v>0</v>
      </c>
      <c r="V98" s="59">
        <f t="shared" si="62"/>
        <v>1</v>
      </c>
      <c r="W98" s="59">
        <f t="shared" si="52"/>
        <v>0</v>
      </c>
      <c r="X98" s="60">
        <f t="shared" si="63"/>
        <v>0</v>
      </c>
      <c r="Y98" s="60">
        <f t="shared" si="64"/>
        <v>0</v>
      </c>
      <c r="Z98" s="60">
        <f t="shared" si="53"/>
        <v>0</v>
      </c>
      <c r="AA98" s="61">
        <f t="shared" si="65"/>
        <v>0</v>
      </c>
      <c r="AB98" s="61">
        <f t="shared" si="66"/>
        <v>0</v>
      </c>
      <c r="AC98" s="61">
        <f t="shared" si="54"/>
        <v>0</v>
      </c>
      <c r="AD98" s="26">
        <f t="shared" si="55"/>
        <v>0</v>
      </c>
      <c r="AE98" s="63" t="str">
        <f t="shared" si="56"/>
        <v/>
      </c>
      <c r="AF98" s="23"/>
      <c r="AG98" s="23"/>
      <c r="AH98" s="10"/>
      <c r="AI98" s="15"/>
    </row>
    <row r="99" spans="1:35" s="3" customFormat="1" ht="15" customHeight="1">
      <c r="A99" s="62" t="s">
        <v>70</v>
      </c>
      <c r="B99" s="24">
        <v>45749</v>
      </c>
      <c r="C99" s="25">
        <v>139.61000000000001</v>
      </c>
      <c r="D99" s="26" t="str">
        <f t="shared" si="43"/>
        <v>OK</v>
      </c>
      <c r="E99" s="100">
        <f t="shared" si="44"/>
        <v>134.56268817204304</v>
      </c>
      <c r="F99" s="28">
        <f t="shared" si="2"/>
        <v>134.22</v>
      </c>
      <c r="G99" s="28">
        <f t="shared" si="3"/>
        <v>140.34805771059203</v>
      </c>
      <c r="H99" s="28">
        <f t="shared" si="4"/>
        <v>128.09194228940797</v>
      </c>
      <c r="I99" s="28">
        <f t="shared" si="45"/>
        <v>146.47611542118403</v>
      </c>
      <c r="J99" s="28">
        <f t="shared" si="46"/>
        <v>121.96388457881595</v>
      </c>
      <c r="K99" s="28">
        <f t="shared" si="47"/>
        <v>152.60417313177607</v>
      </c>
      <c r="L99" s="28">
        <f t="shared" si="48"/>
        <v>115.83582686822393</v>
      </c>
      <c r="M99" s="26"/>
      <c r="N99" s="13">
        <f t="shared" si="57"/>
        <v>0</v>
      </c>
      <c r="O99" s="13">
        <f t="shared" si="58"/>
        <v>0</v>
      </c>
      <c r="P99" s="13">
        <f t="shared" si="49"/>
        <v>0</v>
      </c>
      <c r="Q99" s="14">
        <f t="shared" si="59"/>
        <v>1</v>
      </c>
      <c r="R99" s="14">
        <f t="shared" si="60"/>
        <v>1</v>
      </c>
      <c r="S99" s="14">
        <f t="shared" si="50"/>
        <v>0</v>
      </c>
      <c r="T99" s="58">
        <f t="shared" si="61"/>
        <v>1</v>
      </c>
      <c r="U99" s="58">
        <f t="shared" si="51"/>
        <v>0</v>
      </c>
      <c r="V99" s="59">
        <f t="shared" si="62"/>
        <v>0</v>
      </c>
      <c r="W99" s="59">
        <f t="shared" si="52"/>
        <v>0</v>
      </c>
      <c r="X99" s="60">
        <f t="shared" si="63"/>
        <v>0</v>
      </c>
      <c r="Y99" s="60">
        <f t="shared" si="64"/>
        <v>0</v>
      </c>
      <c r="Z99" s="60">
        <f t="shared" si="53"/>
        <v>0</v>
      </c>
      <c r="AA99" s="61">
        <f t="shared" si="65"/>
        <v>0</v>
      </c>
      <c r="AB99" s="61">
        <f t="shared" si="66"/>
        <v>0</v>
      </c>
      <c r="AC99" s="61">
        <f t="shared" si="54"/>
        <v>0</v>
      </c>
      <c r="AD99" s="26">
        <f t="shared" si="55"/>
        <v>0</v>
      </c>
      <c r="AE99" s="63" t="str">
        <f t="shared" si="56"/>
        <v/>
      </c>
      <c r="AF99" s="23"/>
      <c r="AG99" s="23"/>
      <c r="AH99" s="10"/>
      <c r="AI99" s="15"/>
    </row>
    <row r="100" spans="1:35" s="3" customFormat="1" ht="15" customHeight="1">
      <c r="A100" s="64" t="s">
        <v>70</v>
      </c>
      <c r="B100" s="65">
        <v>45749</v>
      </c>
      <c r="C100" s="66">
        <v>135.75</v>
      </c>
      <c r="D100" s="67" t="str">
        <f t="shared" si="43"/>
        <v>OK</v>
      </c>
      <c r="E100" s="101">
        <f t="shared" si="44"/>
        <v>134.56268817204304</v>
      </c>
      <c r="F100" s="68">
        <f t="shared" si="2"/>
        <v>134.22</v>
      </c>
      <c r="G100" s="68">
        <f t="shared" si="3"/>
        <v>140.34805771059203</v>
      </c>
      <c r="H100" s="68">
        <f t="shared" si="4"/>
        <v>128.09194228940797</v>
      </c>
      <c r="I100" s="68">
        <f t="shared" si="45"/>
        <v>146.47611542118403</v>
      </c>
      <c r="J100" s="68">
        <f t="shared" si="46"/>
        <v>121.96388457881595</v>
      </c>
      <c r="K100" s="68">
        <f t="shared" si="47"/>
        <v>152.60417313177607</v>
      </c>
      <c r="L100" s="68">
        <f t="shared" si="48"/>
        <v>115.83582686822393</v>
      </c>
      <c r="M100" s="67"/>
      <c r="N100" s="69">
        <f t="shared" si="57"/>
        <v>0</v>
      </c>
      <c r="O100" s="69">
        <f t="shared" si="58"/>
        <v>0</v>
      </c>
      <c r="P100" s="69">
        <f t="shared" si="49"/>
        <v>0</v>
      </c>
      <c r="Q100" s="70">
        <f t="shared" si="59"/>
        <v>1</v>
      </c>
      <c r="R100" s="70">
        <f t="shared" si="60"/>
        <v>2</v>
      </c>
      <c r="S100" s="70">
        <f t="shared" si="50"/>
        <v>0</v>
      </c>
      <c r="T100" s="71">
        <f t="shared" si="61"/>
        <v>0</v>
      </c>
      <c r="U100" s="71">
        <f t="shared" si="51"/>
        <v>0</v>
      </c>
      <c r="V100" s="72">
        <f t="shared" si="62"/>
        <v>1</v>
      </c>
      <c r="W100" s="72">
        <f t="shared" si="52"/>
        <v>0</v>
      </c>
      <c r="X100" s="73">
        <f t="shared" si="63"/>
        <v>0</v>
      </c>
      <c r="Y100" s="73">
        <f t="shared" si="64"/>
        <v>0</v>
      </c>
      <c r="Z100" s="73">
        <f t="shared" si="53"/>
        <v>0</v>
      </c>
      <c r="AA100" s="74">
        <f t="shared" si="65"/>
        <v>0</v>
      </c>
      <c r="AB100" s="74">
        <f t="shared" si="66"/>
        <v>0</v>
      </c>
      <c r="AC100" s="74">
        <f t="shared" si="54"/>
        <v>0</v>
      </c>
      <c r="AD100" s="67">
        <f t="shared" si="55"/>
        <v>0</v>
      </c>
      <c r="AE100" s="75" t="str">
        <f t="shared" si="56"/>
        <v/>
      </c>
      <c r="AF100" s="23"/>
      <c r="AG100" s="23"/>
      <c r="AH100" s="10"/>
      <c r="AI100" s="15"/>
    </row>
    <row r="101" spans="1:35">
      <c r="A101" s="76"/>
      <c r="B101" s="77"/>
      <c r="C101" s="78"/>
      <c r="D101" s="76"/>
      <c r="E101" s="79"/>
      <c r="F101" s="80"/>
      <c r="G101" s="80"/>
      <c r="H101" s="80"/>
      <c r="I101" s="80"/>
      <c r="J101" s="80"/>
      <c r="K101" s="80"/>
      <c r="L101" s="80"/>
      <c r="M101" s="76"/>
    </row>
    <row r="102" spans="1:35">
      <c r="A102" s="1"/>
      <c r="B102" s="51" t="s">
        <v>48</v>
      </c>
      <c r="C102" s="52">
        <f>IFERROR(AVERAGE(Tableau1[valeurs]),"")</f>
        <v>134.56268817204304</v>
      </c>
      <c r="E102" s="54" t="s">
        <v>0</v>
      </c>
      <c r="F102" s="30">
        <f>H5</f>
        <v>134.22</v>
      </c>
      <c r="G102" s="83"/>
      <c r="H102" s="81"/>
      <c r="I102" s="81"/>
      <c r="J102" s="84"/>
      <c r="K102" s="32" t="s">
        <v>5</v>
      </c>
      <c r="L102" s="82">
        <v>0.05</v>
      </c>
      <c r="N102" s="1"/>
    </row>
    <row r="103" spans="1:35">
      <c r="A103" s="1"/>
      <c r="B103" s="51" t="s">
        <v>56</v>
      </c>
      <c r="C103" s="52">
        <v>6.1280577105920235</v>
      </c>
      <c r="E103" s="55" t="s">
        <v>6</v>
      </c>
      <c r="F103" s="34"/>
      <c r="G103" s="35">
        <f>IFERROR(100*C103/C102,"")</f>
        <v>4.5540541689811445</v>
      </c>
      <c r="H103" s="33" t="s">
        <v>7</v>
      </c>
      <c r="I103" s="36">
        <f>F102</f>
        <v>134.22</v>
      </c>
      <c r="J103" s="37"/>
      <c r="K103" s="32">
        <v>10</v>
      </c>
      <c r="L103" s="38">
        <v>2.23</v>
      </c>
      <c r="N103" s="1"/>
    </row>
    <row r="104" spans="1:35">
      <c r="A104" s="1"/>
      <c r="B104" s="51" t="s">
        <v>57</v>
      </c>
      <c r="C104" s="52">
        <f>IF(E="","",2*E)</f>
        <v>12.256115421184047</v>
      </c>
      <c r="E104" s="113" t="s">
        <v>54</v>
      </c>
      <c r="F104" s="114"/>
      <c r="G104" s="39">
        <f>IFERROR(C103/SQRT(C106),"")</f>
        <v>0.63544998284042487</v>
      </c>
      <c r="H104" s="40" t="s">
        <v>8</v>
      </c>
      <c r="I104" s="31">
        <f>IFERROR(ABS((I103-C102))/G104,"")</f>
        <v>0.53928425729314478</v>
      </c>
      <c r="J104" s="41"/>
      <c r="K104" s="42">
        <v>20</v>
      </c>
      <c r="L104" s="43">
        <v>2.09</v>
      </c>
      <c r="N104" s="1"/>
    </row>
    <row r="105" spans="1:35">
      <c r="A105" s="1"/>
      <c r="B105" s="51" t="s">
        <v>58</v>
      </c>
      <c r="C105" s="52">
        <f>IF(E="","",3*E)</f>
        <v>18.38417313177607</v>
      </c>
      <c r="E105" s="110" t="s">
        <v>53</v>
      </c>
      <c r="F105" s="111"/>
      <c r="G105" s="44">
        <f>IFERROR(2*C103/(SQRT(C106)),"")</f>
        <v>1.2708999656808497</v>
      </c>
      <c r="H105" s="40" t="s">
        <v>9</v>
      </c>
      <c r="I105" s="31">
        <v>2</v>
      </c>
      <c r="J105" s="41"/>
      <c r="K105" s="32">
        <v>30</v>
      </c>
      <c r="L105" s="38">
        <v>2.04</v>
      </c>
      <c r="N105" s="1"/>
    </row>
    <row r="106" spans="1:35">
      <c r="A106" s="1"/>
      <c r="B106" s="51" t="s">
        <v>59</v>
      </c>
      <c r="C106" s="52">
        <f>COUNT(Tableau1[valeurs])</f>
        <v>93</v>
      </c>
      <c r="E106" s="105" t="s">
        <v>10</v>
      </c>
      <c r="F106" s="106"/>
      <c r="G106" s="45">
        <f>2.9*C103</f>
        <v>17.771367360716869</v>
      </c>
      <c r="H106" s="46" t="s">
        <v>11</v>
      </c>
      <c r="I106" s="47" t="s">
        <v>12</v>
      </c>
      <c r="J106" s="48"/>
      <c r="K106" s="32">
        <v>40</v>
      </c>
      <c r="L106" s="38">
        <v>2</v>
      </c>
      <c r="N106" s="1"/>
    </row>
    <row r="107" spans="1:35">
      <c r="A107" s="6"/>
      <c r="B107" s="7"/>
      <c r="C107" s="1"/>
      <c r="E107" s="53"/>
      <c r="F107" s="31"/>
      <c r="G107" s="31"/>
      <c r="H107" s="31"/>
      <c r="I107" s="29"/>
      <c r="J107" s="29"/>
      <c r="K107" s="32" t="s">
        <v>50</v>
      </c>
      <c r="L107" s="38">
        <v>1.96</v>
      </c>
      <c r="N107" s="1"/>
    </row>
    <row r="108" spans="1:35">
      <c r="A108" s="1"/>
      <c r="D108" s="5"/>
      <c r="M108" s="5"/>
      <c r="N108" s="11"/>
    </row>
    <row r="109" spans="1:35">
      <c r="A109" s="1"/>
      <c r="D109" s="5"/>
      <c r="M109" s="5"/>
      <c r="N109" s="11"/>
      <c r="O109" s="7"/>
      <c r="P109" s="7"/>
      <c r="Q109" s="7"/>
    </row>
    <row r="110" spans="1:35">
      <c r="A110" s="108" t="str">
        <f>"Carte de contrôle"&amp;" "&amp;A5</f>
        <v>Carte de contrôle ELEMENT</v>
      </c>
      <c r="B110" s="108"/>
      <c r="C110" s="108"/>
      <c r="D110" s="109"/>
      <c r="E110" s="56" t="s">
        <v>48</v>
      </c>
      <c r="F110" s="18">
        <f>IFERROR(C102,"")</f>
        <v>134.56268817204304</v>
      </c>
      <c r="H110" s="4" t="s">
        <v>13</v>
      </c>
      <c r="I110" s="112" t="str">
        <f>ROUND(E,7)&amp;" &lt;  X &lt; "&amp;ROUND(E,7)</f>
        <v>6.1280577 &lt;  X &lt; 6.1280577</v>
      </c>
      <c r="J110" s="112"/>
      <c r="K110" s="112"/>
      <c r="L110" s="112"/>
      <c r="O110" s="12"/>
      <c r="P110" s="12"/>
    </row>
    <row r="111" spans="1:35">
      <c r="A111" s="108"/>
      <c r="B111" s="108"/>
      <c r="C111" s="108"/>
      <c r="D111" s="109"/>
      <c r="E111" s="57" t="s">
        <v>49</v>
      </c>
      <c r="F111" s="19">
        <f>G103</f>
        <v>4.5540541689811445</v>
      </c>
      <c r="H111" s="4" t="s">
        <v>14</v>
      </c>
      <c r="I111" s="112" t="str">
        <f>IFERROR(ROUND(f,7)&amp;" &lt;  X &lt; "&amp;ROUND(f,7),"")</f>
        <v>12.2561154 &lt;  X &lt; 12.2561154</v>
      </c>
      <c r="J111" s="112"/>
      <c r="K111" s="112"/>
      <c r="L111" s="112"/>
      <c r="O111" s="12"/>
      <c r="P111" s="12"/>
    </row>
  </sheetData>
  <mergeCells count="10">
    <mergeCell ref="A110:D111"/>
    <mergeCell ref="E105:F105"/>
    <mergeCell ref="I111:L111"/>
    <mergeCell ref="I110:L110"/>
    <mergeCell ref="E104:F104"/>
    <mergeCell ref="H5:I5"/>
    <mergeCell ref="F5:G5"/>
    <mergeCell ref="A5:D5"/>
    <mergeCell ref="E106:F106"/>
    <mergeCell ref="A1:H4"/>
  </mergeCells>
  <conditionalFormatting sqref="A8:M100">
    <cfRule type="expression" dxfId="40" priority="6" stopIfTrue="1">
      <formula>$D8="/"</formula>
    </cfRule>
    <cfRule type="expression" dxfId="39" priority="7" stopIfTrue="1">
      <formula>$D8="OK"</formula>
    </cfRule>
  </conditionalFormatting>
  <conditionalFormatting sqref="A5:D5">
    <cfRule type="expression" dxfId="38" priority="3">
      <formula>$A$5&lt;&gt;""</formula>
    </cfRule>
    <cfRule type="containsBlanks" dxfId="37" priority="4">
      <formula>LEN(TRIM(A5))=0</formula>
    </cfRule>
  </conditionalFormatting>
  <conditionalFormatting sqref="H5:I5 A8:C100">
    <cfRule type="containsBlanks" dxfId="36" priority="2">
      <formula>LEN(TRIM(A5))=0</formula>
    </cfRule>
  </conditionalFormatting>
  <printOptions horizontalCentered="1" verticalCentered="1" gridLinesSet="0"/>
  <pageMargins left="0" right="0" top="0.19685039370078741" bottom="0.19685039370078741" header="0.31496062992125984" footer="0.31496062992125984"/>
  <pageSetup paperSize="9" scale="39" orientation="portrait" horizontalDpi="300" verticalDpi="300" r:id="rId1"/>
  <headerFooter alignWithMargins="0">
    <oddHeader>&amp;RCarte de contrôle</oddHeader>
    <oddFooter>&amp;LCEA_F098 carte de contrôle rev01 01/10/2020&amp;R&amp;P/&amp;N
]</oddFooter>
  </headerFooter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Modele</vt:lpstr>
      <vt:lpstr>Modele!cible</vt:lpstr>
      <vt:lpstr>Modele!E</vt:lpstr>
      <vt:lpstr>Modele!f</vt:lpstr>
      <vt:lpstr>Modele!g</vt:lpstr>
      <vt:lpstr>Modele!m</vt:lpstr>
      <vt:lpstr>Modele!Zone_d_impression</vt:lpstr>
    </vt:vector>
  </TitlesOfParts>
  <Company>Département de la Drôme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g26000315</dc:creator>
  <cp:lastModifiedBy>g26000315</cp:lastModifiedBy>
  <cp:lastPrinted>2025-07-11T10:29:34Z</cp:lastPrinted>
  <dcterms:created xsi:type="dcterms:W3CDTF">2025-07-08T09:43:48Z</dcterms:created>
  <dcterms:modified xsi:type="dcterms:W3CDTF">2025-07-16T07:47:14Z</dcterms:modified>
</cp:coreProperties>
</file>