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ThisWorkbook"/>
  <bookViews>
    <workbookView xWindow="-120" yWindow="-120" windowWidth="24240" windowHeight="13290"/>
  </bookViews>
  <sheets>
    <sheet name="Feuil1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5" i="1"/>
  <c r="R27"/>
  <c r="W27"/>
  <c r="W28"/>
  <c r="W29"/>
  <c r="AB27"/>
  <c r="AB28"/>
  <c r="AB29"/>
  <c r="O29"/>
  <c r="T29" s="1"/>
  <c r="M29"/>
  <c r="L29"/>
  <c r="J29"/>
  <c r="R29" s="1"/>
  <c r="O28"/>
  <c r="T28" s="1"/>
  <c r="M28"/>
  <c r="L28"/>
  <c r="J28"/>
  <c r="R28" s="1"/>
  <c r="I28"/>
  <c r="G28"/>
  <c r="O27"/>
  <c r="Y27" s="1"/>
  <c r="M27"/>
  <c r="L27"/>
  <c r="O26"/>
  <c r="M26"/>
  <c r="L26"/>
  <c r="J26"/>
  <c r="R26" s="1"/>
  <c r="I26"/>
  <c r="G26"/>
  <c r="O25"/>
  <c r="M25"/>
  <c r="L25"/>
  <c r="O24"/>
  <c r="M24"/>
  <c r="K24"/>
  <c r="J24"/>
  <c r="R24" s="1"/>
  <c r="I24"/>
  <c r="G24"/>
  <c r="O23"/>
  <c r="M23"/>
  <c r="L23"/>
  <c r="J23"/>
  <c r="R23" s="1"/>
  <c r="O22"/>
  <c r="L22"/>
  <c r="J22"/>
  <c r="R22" s="1"/>
  <c r="O21"/>
  <c r="M21"/>
  <c r="L21"/>
  <c r="J21"/>
  <c r="R21" s="1"/>
  <c r="O20"/>
  <c r="L20"/>
  <c r="J20"/>
  <c r="R20" s="1"/>
  <c r="O19"/>
  <c r="M19"/>
  <c r="L19"/>
  <c r="J19"/>
  <c r="R19" s="1"/>
  <c r="O18"/>
  <c r="Y18" s="1"/>
  <c r="M18"/>
  <c r="L18"/>
  <c r="J18"/>
  <c r="R18" s="1"/>
  <c r="I18"/>
  <c r="G18"/>
  <c r="O17"/>
  <c r="T17" s="1"/>
  <c r="L17"/>
  <c r="J17"/>
  <c r="R17" s="1"/>
  <c r="I17"/>
  <c r="G17"/>
  <c r="O16"/>
  <c r="Y16" s="1"/>
  <c r="L16"/>
  <c r="J16"/>
  <c r="R16" s="1"/>
  <c r="O15"/>
  <c r="L15"/>
  <c r="J15"/>
  <c r="R15" s="1"/>
  <c r="O14"/>
  <c r="L14"/>
  <c r="J14"/>
  <c r="R14" s="1"/>
  <c r="I14"/>
  <c r="O13"/>
  <c r="T13" s="1"/>
  <c r="M13"/>
  <c r="L13"/>
  <c r="J13"/>
  <c r="R13" s="1"/>
  <c r="I13"/>
  <c r="G13"/>
  <c r="O12"/>
  <c r="L12"/>
  <c r="K12"/>
  <c r="W12" s="1"/>
  <c r="J12"/>
  <c r="R12" s="1"/>
  <c r="I12"/>
  <c r="G12"/>
  <c r="O11"/>
  <c r="L11"/>
  <c r="J11"/>
  <c r="R11" s="1"/>
  <c r="O10"/>
  <c r="L10"/>
  <c r="J10"/>
  <c r="R10" s="1"/>
  <c r="G10"/>
  <c r="O9"/>
  <c r="L9"/>
  <c r="J9"/>
  <c r="R9" s="1"/>
  <c r="I9"/>
  <c r="G9"/>
  <c r="O8"/>
  <c r="L8"/>
  <c r="J8"/>
  <c r="R8" s="1"/>
  <c r="I8"/>
  <c r="G8"/>
  <c r="O7"/>
  <c r="L7"/>
  <c r="J7"/>
  <c r="R7" s="1"/>
  <c r="I7"/>
  <c r="O6"/>
  <c r="T6" s="1"/>
  <c r="M6"/>
  <c r="L6"/>
  <c r="J6"/>
  <c r="R6" s="1"/>
  <c r="I6"/>
  <c r="G6"/>
  <c r="O5"/>
  <c r="L5"/>
  <c r="J5"/>
  <c r="R5" s="1"/>
  <c r="G5"/>
  <c r="O4"/>
  <c r="L4"/>
  <c r="J4"/>
  <c r="R4" s="1"/>
  <c r="O3"/>
  <c r="T3" s="1"/>
  <c r="M3"/>
  <c r="J3"/>
  <c r="R3" s="1"/>
  <c r="I3"/>
  <c r="G3"/>
  <c r="W3"/>
  <c r="W6"/>
  <c r="W13"/>
  <c r="W16"/>
  <c r="AB16"/>
  <c r="W17"/>
  <c r="Y17"/>
  <c r="AB17"/>
  <c r="W18"/>
  <c r="AB18"/>
  <c r="AF27" l="1"/>
  <c r="T18"/>
  <c r="AF28"/>
  <c r="Y29"/>
  <c r="AF29"/>
  <c r="T27"/>
  <c r="T16"/>
  <c r="T12"/>
  <c r="Y28"/>
  <c r="T20" l="1"/>
  <c r="Y21"/>
  <c r="T24"/>
  <c r="Y25"/>
  <c r="T19"/>
  <c r="T21"/>
  <c r="T22"/>
  <c r="T23"/>
  <c r="T26"/>
  <c r="AF12"/>
  <c r="AF16"/>
  <c r="W19"/>
  <c r="W20"/>
  <c r="W21"/>
  <c r="W22"/>
  <c r="W23"/>
  <c r="W24"/>
  <c r="W25"/>
  <c r="W26"/>
  <c r="Y19"/>
  <c r="Y22"/>
  <c r="Y23"/>
  <c r="Y26"/>
  <c r="AB19"/>
  <c r="AB20"/>
  <c r="AB21"/>
  <c r="AB22"/>
  <c r="AB23"/>
  <c r="AB24"/>
  <c r="AB25"/>
  <c r="AB26"/>
  <c r="AF13"/>
  <c r="AF20" l="1"/>
  <c r="AF24"/>
  <c r="AF23"/>
  <c r="AF19"/>
  <c r="AF18"/>
  <c r="AF6"/>
  <c r="AF26"/>
  <c r="AF22"/>
  <c r="AF14"/>
  <c r="AF10"/>
  <c r="AF21"/>
  <c r="AF17"/>
  <c r="AF7"/>
  <c r="T25"/>
  <c r="AF8"/>
  <c r="Y24"/>
  <c r="Y20"/>
  <c r="AF15"/>
  <c r="AF11"/>
  <c r="AF25"/>
  <c r="AF9"/>
  <c r="AF4"/>
  <c r="AF5"/>
  <c r="AF3"/>
</calcChain>
</file>

<file path=xl/sharedStrings.xml><?xml version="1.0" encoding="utf-8"?>
<sst xmlns="http://schemas.openxmlformats.org/spreadsheetml/2006/main" count="215" uniqueCount="89">
  <si>
    <t>SOINS</t>
  </si>
  <si>
    <t>FACTURE</t>
  </si>
  <si>
    <t>CPAM</t>
  </si>
  <si>
    <t>Date des soins</t>
  </si>
  <si>
    <t>Bénéficiaire</t>
  </si>
  <si>
    <t>nom</t>
  </si>
  <si>
    <t>spécialité</t>
  </si>
  <si>
    <t>intervention</t>
  </si>
  <si>
    <t>total facture</t>
  </si>
  <si>
    <t>part sécu</t>
  </si>
  <si>
    <t>sécu déduite</t>
  </si>
  <si>
    <t>ALD</t>
  </si>
  <si>
    <t>date règlt</t>
  </si>
  <si>
    <t>mode de paiement</t>
  </si>
  <si>
    <t>Date transmi° CPAM</t>
  </si>
  <si>
    <t>rembt CPAM le</t>
  </si>
  <si>
    <t>€ remb  assuré</t>
  </si>
  <si>
    <t>nom mutuelle</t>
  </si>
  <si>
    <t>date transmi° mutuelle 1</t>
  </si>
  <si>
    <t>date rembt mutuelle 1</t>
  </si>
  <si>
    <t>€ remb mutuelle assuré</t>
  </si>
  <si>
    <t>€ remb mutuelle tiers</t>
  </si>
  <si>
    <t>reste à charge</t>
  </si>
  <si>
    <t>€ remb 
tiers</t>
  </si>
  <si>
    <t>€ règlt</t>
  </si>
  <si>
    <t>viremt Rod 
&gt; Chrys le</t>
  </si>
  <si>
    <t>€ virés</t>
  </si>
  <si>
    <t>reste à récupérer</t>
  </si>
  <si>
    <t>-</t>
  </si>
  <si>
    <t>MUTUELLE moi</t>
  </si>
  <si>
    <t>MUTUELLE Rod</t>
  </si>
  <si>
    <t>nom mutuelle2</t>
  </si>
  <si>
    <t>date transmi° mutuelle 13</t>
  </si>
  <si>
    <t>date rembt mutuelle 14</t>
  </si>
  <si>
    <t>€ remb mutuelle assuré5</t>
  </si>
  <si>
    <t>€ remb mutuelle tiers6</t>
  </si>
  <si>
    <t>oui</t>
  </si>
  <si>
    <t>pharmacie de Valbonne</t>
  </si>
  <si>
    <t>pharmacie</t>
  </si>
  <si>
    <t>anti-douleurs</t>
  </si>
  <si>
    <t>non</t>
  </si>
  <si>
    <t>ok</t>
  </si>
  <si>
    <t>!</t>
  </si>
  <si>
    <t>Chrys</t>
  </si>
  <si>
    <t>CB</t>
  </si>
  <si>
    <t>Dr ARCELLI Matteo</t>
  </si>
  <si>
    <t>anesthésiste</t>
  </si>
  <si>
    <t>consult pré-op</t>
  </si>
  <si>
    <t>institut Arnault Tzanck St Laurent</t>
  </si>
  <si>
    <t>institut</t>
  </si>
  <si>
    <t>embolisation</t>
  </si>
  <si>
    <t>Chq</t>
  </si>
  <si>
    <t>Dr NOVELLAS Sébastien</t>
  </si>
  <si>
    <t>imagerie</t>
  </si>
  <si>
    <t>Dr ROGOPOULOS André</t>
  </si>
  <si>
    <t>chirurgien</t>
  </si>
  <si>
    <t>Dr TRAN Laurie</t>
  </si>
  <si>
    <t>Cerballiance</t>
  </si>
  <si>
    <t>laboratoire d'analyses</t>
  </si>
  <si>
    <t>Dr PITOISET Lauranne (LANGLOIS)</t>
  </si>
  <si>
    <t>médecin traitant</t>
  </si>
  <si>
    <t>psoriasis</t>
  </si>
  <si>
    <t>EUROFINS LABAZUR</t>
  </si>
  <si>
    <t>analyses</t>
  </si>
  <si>
    <t>pharmacie de Sophia (Da Rosa)</t>
  </si>
  <si>
    <t>Thomas</t>
  </si>
  <si>
    <t>pharmacie BORIE</t>
  </si>
  <si>
    <t>Humira</t>
  </si>
  <si>
    <t>préparation magistrale</t>
  </si>
  <si>
    <t>vitamine D ?</t>
  </si>
  <si>
    <t>Lena</t>
  </si>
  <si>
    <t>consult inf urinaire</t>
  </si>
  <si>
    <t>antibiotique inf urinaire</t>
  </si>
  <si>
    <t>Dr RENAULT</t>
  </si>
  <si>
    <t>podologue</t>
  </si>
  <si>
    <t>bilan postural</t>
  </si>
  <si>
    <t>chq</t>
  </si>
  <si>
    <t>pilule - pass santé</t>
  </si>
  <si>
    <t>pass santé</t>
  </si>
  <si>
    <t>infection urinaire</t>
  </si>
  <si>
    <t>Dr BOUR Kévin</t>
  </si>
  <si>
    <t>Pentasa</t>
  </si>
  <si>
    <t>ordo radio scoliose</t>
  </si>
  <si>
    <t>Dr MENEGAZZO David</t>
  </si>
  <si>
    <t>radiologue</t>
  </si>
  <si>
    <t>radios scoliose</t>
  </si>
  <si>
    <t>Dr COME Denis</t>
  </si>
  <si>
    <t>Repam</t>
  </si>
  <si>
    <t xml:space="preserve"> 41,27 €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</si>
</sst>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635"/>
      <name val="Calibri"/>
      <family val="2"/>
      <scheme val="minor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theme="9"/>
      </patternFill>
    </fill>
    <fill>
      <patternFill patternType="solid">
        <fgColor rgb="FFE6AF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5"/>
        <bgColor theme="5"/>
      </patternFill>
    </fill>
    <fill>
      <patternFill patternType="solid">
        <fgColor theme="7"/>
        <bgColor theme="7"/>
      </patternFill>
    </fill>
    <fill>
      <patternFill patternType="solid">
        <fgColor theme="6"/>
        <bgColor theme="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/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0" fillId="0" borderId="0" xfId="1" applyFont="1" applyFill="1" applyAlignment="1">
      <alignment horizontal="center"/>
    </xf>
    <xf numFmtId="44" fontId="2" fillId="8" borderId="9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4" fontId="0" fillId="0" borderId="0" xfId="1" applyFont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164" fontId="2" fillId="10" borderId="8" xfId="0" applyNumberFormat="1" applyFont="1" applyFill="1" applyBorder="1" applyAlignment="1">
      <alignment horizontal="center" vertical="center" wrapText="1"/>
    </xf>
    <xf numFmtId="44" fontId="2" fillId="11" borderId="8" xfId="1" applyFont="1" applyFill="1" applyBorder="1" applyAlignment="1">
      <alignment horizontal="center" vertical="center" wrapText="1"/>
    </xf>
    <xf numFmtId="164" fontId="2" fillId="11" borderId="8" xfId="0" applyNumberFormat="1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164" fontId="2" fillId="6" borderId="12" xfId="0" applyNumberFormat="1" applyFont="1" applyFill="1" applyBorder="1" applyAlignment="1">
      <alignment horizontal="center" vertical="center" wrapText="1"/>
    </xf>
    <xf numFmtId="164" fontId="2" fillId="6" borderId="8" xfId="1" applyNumberFormat="1" applyFont="1" applyFill="1" applyBorder="1" applyAlignment="1">
      <alignment horizontal="center" vertical="center" wrapText="1"/>
    </xf>
    <xf numFmtId="44" fontId="2" fillId="6" borderId="8" xfId="1" applyFont="1" applyFill="1" applyBorder="1" applyAlignment="1">
      <alignment horizontal="center" vertical="center" wrapText="1"/>
    </xf>
    <xf numFmtId="44" fontId="2" fillId="5" borderId="8" xfId="1" applyFont="1" applyFill="1" applyBorder="1" applyAlignment="1">
      <alignment horizontal="center" vertical="center" wrapText="1"/>
    </xf>
    <xf numFmtId="164" fontId="2" fillId="5" borderId="8" xfId="0" applyNumberFormat="1" applyFont="1" applyFill="1" applyBorder="1" applyAlignment="1">
      <alignment horizontal="center" vertical="center" wrapText="1"/>
    </xf>
    <xf numFmtId="44" fontId="2" fillId="5" borderId="11" xfId="1" applyFont="1" applyFill="1" applyBorder="1" applyAlignment="1">
      <alignment horizontal="center" vertical="center" wrapText="1"/>
    </xf>
    <xf numFmtId="44" fontId="2" fillId="12" borderId="0" xfId="1" applyFont="1" applyFill="1" applyBorder="1" applyAlignment="1">
      <alignment horizontal="center" vertical="center" wrapText="1"/>
    </xf>
    <xf numFmtId="164" fontId="2" fillId="12" borderId="7" xfId="0" applyNumberFormat="1" applyFont="1" applyFill="1" applyBorder="1" applyAlignment="1">
      <alignment horizontal="center" vertical="center" wrapText="1"/>
    </xf>
    <xf numFmtId="44" fontId="2" fillId="12" borderId="7" xfId="1" applyFont="1" applyFill="1" applyBorder="1" applyAlignment="1">
      <alignment horizontal="center" vertical="center" wrapText="1"/>
    </xf>
    <xf numFmtId="44" fontId="2" fillId="13" borderId="10" xfId="1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0" fontId="0" fillId="14" borderId="15" xfId="0" applyFill="1" applyBorder="1" applyAlignment="1">
      <alignment horizontal="center"/>
    </xf>
    <xf numFmtId="44" fontId="0" fillId="14" borderId="8" xfId="1" applyFont="1" applyFill="1" applyBorder="1" applyAlignment="1">
      <alignment horizontal="center"/>
    </xf>
    <xf numFmtId="164" fontId="0" fillId="14" borderId="8" xfId="0" applyNumberFormat="1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44" fontId="0" fillId="15" borderId="15" xfId="1" applyFont="1" applyFill="1" applyBorder="1" applyAlignment="1">
      <alignment horizontal="center"/>
    </xf>
    <xf numFmtId="164" fontId="0" fillId="15" borderId="8" xfId="0" applyNumberFormat="1" applyFill="1" applyBorder="1" applyAlignment="1">
      <alignment horizontal="center"/>
    </xf>
    <xf numFmtId="44" fontId="0" fillId="15" borderId="8" xfId="1" applyFont="1" applyFill="1" applyBorder="1" applyAlignment="1">
      <alignment horizontal="center"/>
    </xf>
    <xf numFmtId="44" fontId="0" fillId="15" borderId="11" xfId="1" applyFont="1" applyFill="1" applyBorder="1" applyAlignment="1">
      <alignment horizontal="center"/>
    </xf>
    <xf numFmtId="44" fontId="0" fillId="16" borderId="15" xfId="1" applyFont="1" applyFill="1" applyBorder="1" applyAlignment="1">
      <alignment horizontal="center"/>
    </xf>
    <xf numFmtId="164" fontId="0" fillId="16" borderId="8" xfId="0" applyNumberFormat="1" applyFill="1" applyBorder="1" applyAlignment="1">
      <alignment horizontal="center"/>
    </xf>
    <xf numFmtId="44" fontId="0" fillId="16" borderId="8" xfId="1" applyFont="1" applyFill="1" applyBorder="1" applyAlignment="1">
      <alignment horizontal="center"/>
    </xf>
    <xf numFmtId="44" fontId="0" fillId="16" borderId="11" xfId="1" applyFont="1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164" fontId="0" fillId="17" borderId="8" xfId="0" applyNumberFormat="1" applyFill="1" applyBorder="1" applyAlignment="1">
      <alignment horizontal="center"/>
    </xf>
    <xf numFmtId="44" fontId="0" fillId="17" borderId="8" xfId="1" applyFont="1" applyFill="1" applyBorder="1" applyAlignment="1">
      <alignment horizontal="center"/>
    </xf>
    <xf numFmtId="44" fontId="4" fillId="17" borderId="8" xfId="1" applyFont="1" applyFill="1" applyBorder="1" applyAlignment="1">
      <alignment horizontal="center" vertical="top"/>
    </xf>
    <xf numFmtId="44" fontId="4" fillId="17" borderId="11" xfId="1" applyFont="1" applyFill="1" applyBorder="1" applyAlignment="1">
      <alignment horizontal="center" vertical="top"/>
    </xf>
    <xf numFmtId="44" fontId="0" fillId="18" borderId="14" xfId="1" applyFont="1" applyFill="1" applyBorder="1" applyAlignment="1">
      <alignment horizontal="center"/>
    </xf>
    <xf numFmtId="44" fontId="0" fillId="18" borderId="8" xfId="1" applyFont="1" applyFill="1" applyBorder="1" applyAlignment="1">
      <alignment horizontal="center"/>
    </xf>
    <xf numFmtId="44" fontId="0" fillId="14" borderId="15" xfId="1" applyFont="1" applyFill="1" applyBorder="1" applyAlignment="1">
      <alignment horizontal="center"/>
    </xf>
    <xf numFmtId="164" fontId="0" fillId="14" borderId="15" xfId="0" applyNumberFormat="1" applyFill="1" applyBorder="1" applyAlignment="1">
      <alignment horizontal="center"/>
    </xf>
    <xf numFmtId="164" fontId="0" fillId="15" borderId="15" xfId="0" applyNumberFormat="1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164" fontId="0" fillId="16" borderId="15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164" fontId="0" fillId="17" borderId="15" xfId="0" applyNumberFormat="1" applyFill="1" applyBorder="1" applyAlignment="1">
      <alignment horizontal="center"/>
    </xf>
    <xf numFmtId="44" fontId="0" fillId="17" borderId="15" xfId="1" applyFont="1" applyFill="1" applyBorder="1" applyAlignment="1">
      <alignment horizontal="center"/>
    </xf>
    <xf numFmtId="44" fontId="0" fillId="17" borderId="13" xfId="1" applyFont="1" applyFill="1" applyBorder="1" applyAlignment="1">
      <alignment horizontal="center" vertical="top"/>
    </xf>
    <xf numFmtId="44" fontId="0" fillId="0" borderId="8" xfId="1" applyFont="1" applyFill="1" applyBorder="1" applyAlignment="1">
      <alignment horizontal="center"/>
    </xf>
    <xf numFmtId="44" fontId="5" fillId="0" borderId="18" xfId="1" applyFont="1" applyFill="1" applyBorder="1" applyAlignment="1">
      <alignment horizontal="center"/>
    </xf>
    <xf numFmtId="44" fontId="0" fillId="0" borderId="3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164" fontId="5" fillId="19" borderId="17" xfId="0" applyNumberFormat="1" applyFont="1" applyFill="1" applyBorder="1" applyAlignment="1">
      <alignment horizontal="center"/>
    </xf>
    <xf numFmtId="164" fontId="5" fillId="19" borderId="18" xfId="0" applyNumberFormat="1" applyFont="1" applyFill="1" applyBorder="1" applyAlignment="1">
      <alignment horizontal="center"/>
    </xf>
    <xf numFmtId="164" fontId="5" fillId="19" borderId="18" xfId="0" applyNumberFormat="1" applyFont="1" applyFill="1" applyBorder="1" applyAlignment="1">
      <alignment horizontal="left"/>
    </xf>
    <xf numFmtId="164" fontId="5" fillId="19" borderId="16" xfId="0" applyNumberFormat="1" applyFont="1" applyFill="1" applyBorder="1" applyAlignment="1">
      <alignment horizontal="left"/>
    </xf>
    <xf numFmtId="164" fontId="0" fillId="19" borderId="12" xfId="0" applyNumberFormat="1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19" borderId="8" xfId="0" applyFill="1" applyBorder="1" applyAlignment="1">
      <alignment horizontal="left"/>
    </xf>
    <xf numFmtId="0" fontId="0" fillId="19" borderId="11" xfId="0" applyFill="1" applyBorder="1" applyAlignment="1">
      <alignment horizontal="left"/>
    </xf>
    <xf numFmtId="164" fontId="5" fillId="20" borderId="4" xfId="0" applyNumberFormat="1" applyFont="1" applyFill="1" applyBorder="1" applyAlignment="1">
      <alignment horizontal="center"/>
    </xf>
    <xf numFmtId="164" fontId="5" fillId="20" borderId="3" xfId="0" applyNumberFormat="1" applyFont="1" applyFill="1" applyBorder="1" applyAlignment="1">
      <alignment horizontal="center"/>
    </xf>
    <xf numFmtId="164" fontId="5" fillId="20" borderId="3" xfId="0" applyNumberFormat="1" applyFont="1" applyFill="1" applyBorder="1" applyAlignment="1">
      <alignment horizontal="left"/>
    </xf>
    <xf numFmtId="0" fontId="0" fillId="20" borderId="3" xfId="0" applyFill="1" applyBorder="1" applyAlignment="1">
      <alignment horizontal="left"/>
    </xf>
    <xf numFmtId="164" fontId="5" fillId="20" borderId="6" xfId="0" applyNumberFormat="1" applyFont="1" applyFill="1" applyBorder="1" applyAlignment="1">
      <alignment horizontal="left"/>
    </xf>
    <xf numFmtId="164" fontId="0" fillId="20" borderId="12" xfId="0" applyNumberFormat="1" applyFill="1" applyBorder="1" applyAlignment="1">
      <alignment horizontal="center"/>
    </xf>
    <xf numFmtId="0" fontId="0" fillId="20" borderId="8" xfId="0" applyFill="1" applyBorder="1" applyAlignment="1">
      <alignment horizontal="center"/>
    </xf>
    <xf numFmtId="0" fontId="0" fillId="20" borderId="8" xfId="0" applyFill="1" applyBorder="1" applyAlignment="1">
      <alignment horizontal="left"/>
    </xf>
    <xf numFmtId="0" fontId="0" fillId="20" borderId="11" xfId="0" applyFill="1" applyBorder="1" applyAlignment="1">
      <alignment horizontal="left"/>
    </xf>
    <xf numFmtId="164" fontId="0" fillId="20" borderId="0" xfId="0" applyNumberFormat="1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0" fillId="20" borderId="0" xfId="0" applyFill="1" applyBorder="1" applyAlignment="1">
      <alignment horizontal="left"/>
    </xf>
    <xf numFmtId="44" fontId="0" fillId="0" borderId="0" xfId="1" applyFont="1" applyFill="1" applyBorder="1" applyAlignment="1">
      <alignment horizontal="center"/>
    </xf>
    <xf numFmtId="44" fontId="0" fillId="14" borderId="0" xfId="1" applyFont="1" applyFill="1" applyBorder="1" applyAlignment="1">
      <alignment horizontal="center"/>
    </xf>
    <xf numFmtId="164" fontId="0" fillId="14" borderId="0" xfId="0" applyNumberForma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164" fontId="0" fillId="15" borderId="0" xfId="0" applyNumberFormat="1" applyFill="1" applyBorder="1" applyAlignment="1">
      <alignment horizontal="center"/>
    </xf>
    <xf numFmtId="44" fontId="0" fillId="15" borderId="0" xfId="1" applyFont="1" applyFill="1" applyBorder="1" applyAlignment="1">
      <alignment horizontal="center"/>
    </xf>
    <xf numFmtId="44" fontId="0" fillId="15" borderId="15" xfId="1" applyNumberFormat="1" applyFont="1" applyFill="1" applyBorder="1" applyAlignment="1">
      <alignment horizontal="center"/>
    </xf>
    <xf numFmtId="0" fontId="0" fillId="16" borderId="15" xfId="0" applyFont="1" applyFill="1" applyBorder="1" applyAlignment="1">
      <alignment horizontal="center"/>
    </xf>
    <xf numFmtId="164" fontId="0" fillId="16" borderId="15" xfId="0" applyNumberFormat="1" applyFont="1" applyFill="1" applyBorder="1" applyAlignment="1">
      <alignment horizontal="center"/>
    </xf>
    <xf numFmtId="44" fontId="0" fillId="16" borderId="15" xfId="1" applyNumberFormat="1" applyFont="1" applyFill="1" applyBorder="1" applyAlignment="1">
      <alignment horizontal="center"/>
    </xf>
    <xf numFmtId="0" fontId="0" fillId="17" borderId="15" xfId="0" applyFont="1" applyFill="1" applyBorder="1" applyAlignment="1">
      <alignment horizontal="center"/>
    </xf>
    <xf numFmtId="164" fontId="0" fillId="17" borderId="15" xfId="0" applyNumberFormat="1" applyFont="1" applyFill="1" applyBorder="1" applyAlignment="1">
      <alignment horizontal="center"/>
    </xf>
    <xf numFmtId="44" fontId="0" fillId="17" borderId="15" xfId="1" applyNumberFormat="1" applyFont="1" applyFill="1" applyBorder="1" applyAlignment="1">
      <alignment horizontal="center"/>
    </xf>
    <xf numFmtId="44" fontId="0" fillId="18" borderId="14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19" borderId="18" xfId="0" applyFont="1" applyFill="1" applyBorder="1" applyAlignment="1">
      <alignment horizontal="left"/>
    </xf>
    <xf numFmtId="44" fontId="5" fillId="14" borderId="14" xfId="1" applyFont="1" applyFill="1" applyBorder="1" applyAlignment="1">
      <alignment horizontal="center"/>
    </xf>
    <xf numFmtId="164" fontId="5" fillId="14" borderId="14" xfId="0" applyNumberFormat="1" applyFont="1" applyFill="1" applyBorder="1" applyAlignment="1">
      <alignment horizontal="center"/>
    </xf>
    <xf numFmtId="0" fontId="5" fillId="14" borderId="15" xfId="0" applyFont="1" applyFill="1" applyBorder="1" applyAlignment="1">
      <alignment horizontal="center"/>
    </xf>
    <xf numFmtId="164" fontId="5" fillId="15" borderId="14" xfId="0" applyNumberFormat="1" applyFont="1" applyFill="1" applyBorder="1" applyAlignment="1">
      <alignment horizontal="center"/>
    </xf>
    <xf numFmtId="44" fontId="5" fillId="15" borderId="14" xfId="1" applyFont="1" applyFill="1" applyBorder="1" applyAlignment="1">
      <alignment horizontal="center"/>
    </xf>
    <xf numFmtId="44" fontId="5" fillId="15" borderId="15" xfId="1" applyFont="1" applyFill="1" applyBorder="1" applyAlignment="1">
      <alignment horizontal="center"/>
    </xf>
    <xf numFmtId="0" fontId="5" fillId="16" borderId="14" xfId="0" applyFont="1" applyFill="1" applyBorder="1" applyAlignment="1">
      <alignment horizontal="center"/>
    </xf>
    <xf numFmtId="164" fontId="5" fillId="16" borderId="14" xfId="0" applyNumberFormat="1" applyFont="1" applyFill="1" applyBorder="1" applyAlignment="1">
      <alignment horizontal="center"/>
    </xf>
    <xf numFmtId="44" fontId="5" fillId="16" borderId="14" xfId="1" applyFont="1" applyFill="1" applyBorder="1" applyAlignment="1">
      <alignment horizontal="center"/>
    </xf>
    <xf numFmtId="44" fontId="5" fillId="16" borderId="15" xfId="1" applyFont="1" applyFill="1" applyBorder="1" applyAlignment="1">
      <alignment horizontal="center"/>
    </xf>
    <xf numFmtId="0" fontId="5" fillId="17" borderId="14" xfId="0" quotePrefix="1" applyFont="1" applyFill="1" applyBorder="1" applyAlignment="1">
      <alignment horizontal="center"/>
    </xf>
    <xf numFmtId="164" fontId="5" fillId="17" borderId="14" xfId="0" quotePrefix="1" applyNumberFormat="1" applyFont="1" applyFill="1" applyBorder="1" applyAlignment="1">
      <alignment horizontal="center"/>
    </xf>
    <xf numFmtId="44" fontId="5" fillId="17" borderId="14" xfId="1" applyFont="1" applyFill="1" applyBorder="1" applyAlignment="1">
      <alignment horizontal="center"/>
    </xf>
    <xf numFmtId="44" fontId="5" fillId="17" borderId="14" xfId="1" quotePrefix="1" applyFont="1" applyFill="1" applyBorder="1" applyAlignment="1">
      <alignment horizontal="center" vertical="top"/>
    </xf>
    <xf numFmtId="44" fontId="5" fillId="17" borderId="14" xfId="1" applyFont="1" applyFill="1" applyBorder="1" applyAlignment="1">
      <alignment horizontal="center" vertical="top"/>
    </xf>
    <xf numFmtId="44" fontId="5" fillId="17" borderId="15" xfId="1" applyFont="1" applyFill="1" applyBorder="1" applyAlignment="1">
      <alignment horizontal="center" vertical="top"/>
    </xf>
    <xf numFmtId="44" fontId="5" fillId="18" borderId="14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0" fillId="19" borderId="0" xfId="0" applyNumberFormat="1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19" borderId="0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center"/>
    </xf>
    <xf numFmtId="164" fontId="2" fillId="7" borderId="4" xfId="0" applyNumberFormat="1" applyFont="1" applyFill="1" applyBorder="1" applyAlignment="1">
      <alignment horizontal="center"/>
    </xf>
    <xf numFmtId="164" fontId="2" fillId="7" borderId="5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2" fillId="9" borderId="3" xfId="0" applyNumberFormat="1" applyFont="1" applyFill="1" applyBorder="1" applyAlignment="1">
      <alignment horizontal="center"/>
    </xf>
    <xf numFmtId="164" fontId="2" fillId="9" borderId="4" xfId="0" applyNumberFormat="1" applyFont="1" applyFill="1" applyBorder="1" applyAlignment="1">
      <alignment horizontal="center"/>
    </xf>
    <xf numFmtId="164" fontId="2" fillId="9" borderId="5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56"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/>
        <top style="medium">
          <color theme="0"/>
        </top>
        <bottom/>
      </border>
    </dxf>
    <dxf>
      <fill>
        <patternFill patternType="solid">
          <fgColor indexed="64"/>
          <bgColor theme="7" tint="0.59999389629810485"/>
        </patternFill>
      </fill>
      <border outline="0">
        <right style="thin">
          <color theme="0"/>
        </right>
      </border>
    </dxf>
    <dxf>
      <fill>
        <patternFill patternType="solid">
          <fgColor indexed="64"/>
          <bgColor theme="7" tint="0.59999389629810485"/>
        </patternFill>
      </fill>
      <border outline="0">
        <right style="thin">
          <color theme="0"/>
        </right>
      </border>
    </dxf>
    <dxf>
      <fill>
        <patternFill patternType="solid">
          <fgColor indexed="64"/>
          <bgColor theme="7" tint="0.59999389629810485"/>
        </patternFill>
      </fill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7"/>
          <bgColor theme="7"/>
        </patternFill>
      </fill>
      <alignment horizontal="center" vertical="center" textRotation="0" wrapText="1" indent="0" relativeIndent="255" justifyLastLine="0" shrinkToFit="0" readingOrder="0"/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Style de tableau 1" pivot="0" count="4">
      <tableStyleElement type="firstRowStripe" dxfId="55"/>
      <tableStyleElement type="secondRowStripe" dxfId="54"/>
      <tableStyleElement type="firstColumnStripe" dxfId="53"/>
      <tableStyleElement type="secondColumnStripe" dxfId="52"/>
    </tableStyle>
  </tableStyles>
  <colors>
    <mruColors>
      <color rgb="FFFF4B4B"/>
      <color rgb="FFFF4F4F"/>
      <color rgb="FFFF3B3B"/>
      <color rgb="FFFF5353"/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ystelle/Desktop/remboursements%20soins%2020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remboursements soins 2025"/>
    </sheetNames>
    <sheetDataSet>
      <sheetData sheetId="0">
        <row r="3">
          <cell r="A3">
            <v>45664</v>
          </cell>
        </row>
        <row r="4">
          <cell r="A4">
            <v>45664</v>
          </cell>
          <cell r="F4">
            <v>60</v>
          </cell>
          <cell r="I4">
            <v>60</v>
          </cell>
        </row>
        <row r="5">
          <cell r="A5">
            <v>45667</v>
          </cell>
          <cell r="F5">
            <v>4332.6899999999996</v>
          </cell>
          <cell r="I5">
            <v>4312.6899999999996</v>
          </cell>
        </row>
        <row r="6">
          <cell r="A6">
            <v>45667</v>
          </cell>
          <cell r="F6">
            <v>616.22</v>
          </cell>
          <cell r="I6">
            <v>316.22000000000003</v>
          </cell>
        </row>
        <row r="7">
          <cell r="A7">
            <v>45667</v>
          </cell>
          <cell r="F7">
            <v>75.599999999999994</v>
          </cell>
          <cell r="I7">
            <v>75.599999999999994</v>
          </cell>
        </row>
        <row r="8">
          <cell r="A8">
            <v>45667</v>
          </cell>
          <cell r="F8">
            <v>733.07999999999993</v>
          </cell>
          <cell r="I8">
            <v>733.07999999999993</v>
          </cell>
        </row>
        <row r="9">
          <cell r="A9">
            <v>45667</v>
          </cell>
          <cell r="F9">
            <v>260.83</v>
          </cell>
          <cell r="I9">
            <v>260.83</v>
          </cell>
        </row>
        <row r="10">
          <cell r="A10">
            <v>45668</v>
          </cell>
          <cell r="F10">
            <v>23.23</v>
          </cell>
          <cell r="I10">
            <v>23.23</v>
          </cell>
        </row>
        <row r="11">
          <cell r="A11">
            <v>45671</v>
          </cell>
          <cell r="F11">
            <v>30</v>
          </cell>
          <cell r="I11">
            <v>30</v>
          </cell>
        </row>
        <row r="12">
          <cell r="A12">
            <v>45671</v>
          </cell>
          <cell r="F12">
            <v>100.13000000000001</v>
          </cell>
          <cell r="I12">
            <v>72.070000000000007</v>
          </cell>
        </row>
        <row r="13">
          <cell r="A13">
            <v>45671</v>
          </cell>
          <cell r="F13">
            <v>137.47</v>
          </cell>
          <cell r="I13">
            <v>89.36</v>
          </cell>
        </row>
        <row r="14">
          <cell r="A14">
            <v>45671</v>
          </cell>
          <cell r="F14">
            <v>1013.16</v>
          </cell>
          <cell r="I14">
            <v>1013.16</v>
          </cell>
        </row>
        <row r="15">
          <cell r="A15">
            <v>45674</v>
          </cell>
          <cell r="F15">
            <v>30</v>
          </cell>
          <cell r="I15">
            <v>30</v>
          </cell>
        </row>
        <row r="16">
          <cell r="A16">
            <v>45674</v>
          </cell>
          <cell r="F16">
            <v>26.9</v>
          </cell>
          <cell r="I16">
            <v>17.489999999999998</v>
          </cell>
        </row>
        <row r="17">
          <cell r="A17">
            <v>45674</v>
          </cell>
          <cell r="F17">
            <v>9.18</v>
          </cell>
          <cell r="I17">
            <v>5.97</v>
          </cell>
        </row>
        <row r="18">
          <cell r="A18">
            <v>45674</v>
          </cell>
          <cell r="F18">
            <v>2.7399999999999998</v>
          </cell>
          <cell r="I18">
            <v>1.7799999999999998</v>
          </cell>
        </row>
        <row r="19">
          <cell r="A19">
            <v>45681</v>
          </cell>
          <cell r="F19">
            <v>30</v>
          </cell>
          <cell r="I19">
            <v>21</v>
          </cell>
        </row>
        <row r="20">
          <cell r="A20">
            <v>45680</v>
          </cell>
          <cell r="I20">
            <v>0</v>
          </cell>
        </row>
        <row r="21">
          <cell r="A21">
            <v>45686</v>
          </cell>
          <cell r="F21">
            <v>45</v>
          </cell>
          <cell r="I21">
            <v>0</v>
          </cell>
        </row>
        <row r="22">
          <cell r="A22">
            <v>45688</v>
          </cell>
          <cell r="F22">
            <v>30</v>
          </cell>
          <cell r="I22">
            <v>30</v>
          </cell>
        </row>
        <row r="23">
          <cell r="A23">
            <v>45693</v>
          </cell>
          <cell r="F23">
            <v>33.9</v>
          </cell>
          <cell r="I23">
            <v>30</v>
          </cell>
        </row>
        <row r="24">
          <cell r="A24">
            <v>45693</v>
          </cell>
        </row>
        <row r="25">
          <cell r="A25">
            <v>45695</v>
          </cell>
          <cell r="F25">
            <v>30</v>
          </cell>
          <cell r="I25">
            <v>0</v>
          </cell>
        </row>
        <row r="26">
          <cell r="A26">
            <v>45695</v>
          </cell>
          <cell r="F26">
            <v>38.300000000000004</v>
          </cell>
          <cell r="I26">
            <v>38.300000000000004</v>
          </cell>
        </row>
        <row r="27">
          <cell r="A27">
            <v>45699</v>
          </cell>
          <cell r="F27">
            <v>30</v>
          </cell>
          <cell r="I27">
            <v>21</v>
          </cell>
        </row>
        <row r="28">
          <cell r="A28">
            <v>45700</v>
          </cell>
          <cell r="F28">
            <v>97.88</v>
          </cell>
          <cell r="I28">
            <v>68.510000000000005</v>
          </cell>
        </row>
        <row r="29">
          <cell r="A29">
            <v>45705</v>
          </cell>
          <cell r="F29">
            <v>110</v>
          </cell>
          <cell r="I29">
            <v>0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2:AF29" totalsRowShown="0" headerRowDxfId="51">
  <autoFilter ref="B2:AF29"/>
  <tableColumns count="31">
    <tableColumn id="1" name="Date des soins" dataDxfId="50"/>
    <tableColumn id="2" name="Bénéficiaire" dataDxfId="49"/>
    <tableColumn id="3" name="nom" dataDxfId="48"/>
    <tableColumn id="4" name="spécialité" dataDxfId="47"/>
    <tableColumn id="5" name="intervention" dataDxfId="46"/>
    <tableColumn id="6" name="total facture" dataDxfId="45" dataCellStyle="Monétaire"/>
    <tableColumn id="7" name="ALD" dataDxfId="44" dataCellStyle="Monétaire"/>
    <tableColumn id="8" name="part sécu" dataDxfId="43" dataCellStyle="Monétaire"/>
    <tableColumn id="9" name="sécu déduite" dataDxfId="42" dataCellStyle="Monétaire"/>
    <tableColumn id="10" name=" 41,27 € " dataDxfId="41" dataCellStyle="Monétaire"/>
    <tableColumn id="11" name="€ règlt" dataDxfId="40" dataCellStyle="Monétaire"/>
    <tableColumn id="12" name="date règlt" dataDxfId="39"/>
    <tableColumn id="13" name="mode de paiement" dataDxfId="38"/>
    <tableColumn id="14" name="Date transmi° CPAM" dataDxfId="37">
      <calculatedColumnFormula>[1]Feuil1!$A3</calculatedColumnFormula>
    </tableColumn>
    <tableColumn id="15" name="rembt CPAM le" dataDxfId="36"/>
    <tableColumn id="16" name="€ remb  assuré" dataDxfId="35" dataCellStyle="Monétaire"/>
    <tableColumn id="17" name="€ remb _x000a_tiers" dataDxfId="34">
      <calculatedColumnFormula>Tableau2[[#This Row],[sécu déduite]]</calculatedColumnFormula>
    </tableColumn>
    <tableColumn id="18" name="nom mutuelle" dataDxfId="33"/>
    <tableColumn id="19" name="date transmi° mutuelle 1" dataDxfId="32">
      <calculatedColumnFormula>Feuil1!$O3</calculatedColumnFormula>
    </tableColumn>
    <tableColumn id="20" name="date rembt mutuelle 1" dataDxfId="31"/>
    <tableColumn id="21" name="€ remb mutuelle assuré" dataDxfId="30"/>
    <tableColumn id="22" name="€ remb mutuelle tiers" dataDxfId="29">
      <calculatedColumnFormula>Feuil1!$K3</calculatedColumnFormula>
    </tableColumn>
    <tableColumn id="23" name="nom mutuelle2" dataDxfId="28"/>
    <tableColumn id="24" name="date transmi° mutuelle 13" dataDxfId="27">
      <calculatedColumnFormula>Feuil1!$O3</calculatedColumnFormula>
    </tableColumn>
    <tableColumn id="25" name="date rembt mutuelle 14" dataDxfId="26"/>
    <tableColumn id="26" name="€ remb mutuelle assuré5" dataDxfId="25"/>
    <tableColumn id="27" name="€ remb mutuelle tiers6" dataDxfId="24">
      <calculatedColumnFormula>Feuil1!$K3</calculatedColumnFormula>
    </tableColumn>
    <tableColumn id="28" name="viremt Rod _x000a_&gt; Chrys le" dataDxfId="23"/>
    <tableColumn id="29" name="€ virés" dataDxfId="22"/>
    <tableColumn id="30" name="reste à récupérer" dataDxfId="21"/>
    <tableColumn id="31" name="reste à charge" dataDxfId="20">
      <calculatedColumnFormula>Feuil1!$G3-Feuil1!$Q3-Feuil1!$R3-Feuil1!$V3-Feuil1!$W3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H39"/>
  <sheetViews>
    <sheetView tabSelected="1" topLeftCell="G1" zoomScale="85" zoomScaleNormal="85" workbookViewId="0">
      <selection activeCell="R3" sqref="R3"/>
    </sheetView>
  </sheetViews>
  <sheetFormatPr baseColWidth="10" defaultColWidth="10.28515625" defaultRowHeight="15"/>
  <cols>
    <col min="1" max="1" width="3.140625" style="6" bestFit="1" customWidth="1"/>
    <col min="2" max="2" width="10.28515625" style="7"/>
    <col min="3" max="3" width="11.28515625" style="6" customWidth="1"/>
    <col min="4" max="4" width="31.7109375" style="8" bestFit="1" customWidth="1"/>
    <col min="5" max="5" width="22.28515625" style="8" bestFit="1" customWidth="1"/>
    <col min="6" max="6" width="24" style="8" bestFit="1" customWidth="1"/>
    <col min="7" max="7" width="12.42578125" style="3" bestFit="1" customWidth="1"/>
    <col min="8" max="8" width="10.28515625" style="3"/>
    <col min="9" max="9" width="14.5703125" style="3" bestFit="1" customWidth="1"/>
    <col min="10" max="10" width="12.7109375" style="3" bestFit="1" customWidth="1"/>
    <col min="11" max="12" width="10.28515625" style="3"/>
    <col min="13" max="13" width="10.28515625" style="7"/>
    <col min="14" max="14" width="10.28515625" style="6"/>
    <col min="15" max="16" width="10.28515625" style="7"/>
    <col min="17" max="17" width="10.28515625" style="3"/>
    <col min="18" max="18" width="12.85546875" style="3" bestFit="1" customWidth="1"/>
    <col min="19" max="19" width="10.28515625" style="6"/>
    <col min="20" max="21" width="10.28515625" style="7"/>
    <col min="22" max="23" width="10.28515625" style="3"/>
    <col min="24" max="24" width="10.28515625" style="6"/>
    <col min="25" max="26" width="10.28515625" style="7"/>
    <col min="27" max="28" width="10.28515625" style="3"/>
    <col min="29" max="31" width="10.28515625" style="9"/>
    <col min="32" max="32" width="10.28515625" style="3"/>
    <col min="33" max="16384" width="10.28515625" style="6"/>
  </cols>
  <sheetData>
    <row r="1" spans="1:34" s="1" customFormat="1" ht="15" customHeight="1">
      <c r="B1" s="117" t="s">
        <v>0</v>
      </c>
      <c r="C1" s="117"/>
      <c r="D1" s="117"/>
      <c r="E1" s="117"/>
      <c r="F1" s="118"/>
      <c r="G1" s="119" t="s">
        <v>1</v>
      </c>
      <c r="H1" s="120"/>
      <c r="I1" s="120"/>
      <c r="J1" s="120"/>
      <c r="K1" s="120"/>
      <c r="L1" s="120"/>
      <c r="M1" s="120"/>
      <c r="N1" s="121"/>
      <c r="O1" s="122" t="s">
        <v>2</v>
      </c>
      <c r="P1" s="122"/>
      <c r="Q1" s="122"/>
      <c r="R1" s="122"/>
      <c r="S1" s="123" t="s">
        <v>29</v>
      </c>
      <c r="T1" s="123"/>
      <c r="U1" s="123"/>
      <c r="V1" s="123"/>
      <c r="W1" s="123"/>
      <c r="X1" s="124" t="s">
        <v>30</v>
      </c>
      <c r="Y1" s="125"/>
      <c r="Z1" s="125"/>
      <c r="AA1" s="125"/>
      <c r="AB1" s="125"/>
      <c r="AC1" s="125"/>
      <c r="AD1" s="125"/>
      <c r="AE1" s="126"/>
      <c r="AF1" s="5"/>
    </row>
    <row r="2" spans="1:34" s="2" customFormat="1" ht="60.75" thickBot="1">
      <c r="A2" s="2" t="s">
        <v>41</v>
      </c>
      <c r="B2" s="11" t="s">
        <v>3</v>
      </c>
      <c r="C2" s="11" t="s">
        <v>4</v>
      </c>
      <c r="D2" s="11" t="s">
        <v>5</v>
      </c>
      <c r="E2" s="11" t="s">
        <v>6</v>
      </c>
      <c r="F2" s="11" t="s">
        <v>7</v>
      </c>
      <c r="G2" s="12" t="s">
        <v>8</v>
      </c>
      <c r="H2" s="12" t="s">
        <v>11</v>
      </c>
      <c r="I2" s="12" t="s">
        <v>9</v>
      </c>
      <c r="J2" s="12" t="s">
        <v>10</v>
      </c>
      <c r="K2" s="12" t="s">
        <v>88</v>
      </c>
      <c r="L2" s="12" t="s">
        <v>24</v>
      </c>
      <c r="M2" s="13" t="s">
        <v>12</v>
      </c>
      <c r="N2" s="14" t="s">
        <v>13</v>
      </c>
      <c r="O2" s="15" t="s">
        <v>14</v>
      </c>
      <c r="P2" s="16" t="s">
        <v>15</v>
      </c>
      <c r="Q2" s="17" t="s">
        <v>16</v>
      </c>
      <c r="R2" s="17" t="s">
        <v>23</v>
      </c>
      <c r="S2" s="18" t="s">
        <v>17</v>
      </c>
      <c r="T2" s="19" t="s">
        <v>18</v>
      </c>
      <c r="U2" s="19" t="s">
        <v>19</v>
      </c>
      <c r="V2" s="18" t="s">
        <v>20</v>
      </c>
      <c r="W2" s="20" t="s">
        <v>21</v>
      </c>
      <c r="X2" s="21" t="s">
        <v>31</v>
      </c>
      <c r="Y2" s="22" t="s">
        <v>32</v>
      </c>
      <c r="Z2" s="22" t="s">
        <v>33</v>
      </c>
      <c r="AA2" s="23" t="s">
        <v>34</v>
      </c>
      <c r="AB2" s="23" t="s">
        <v>35</v>
      </c>
      <c r="AC2" s="23" t="s">
        <v>25</v>
      </c>
      <c r="AD2" s="23" t="s">
        <v>26</v>
      </c>
      <c r="AE2" s="23" t="s">
        <v>27</v>
      </c>
      <c r="AF2" s="24" t="s">
        <v>22</v>
      </c>
    </row>
    <row r="3" spans="1:34" s="113" customFormat="1" ht="15.75" thickBot="1">
      <c r="A3" s="94"/>
      <c r="B3" s="60">
        <v>45664</v>
      </c>
      <c r="C3" s="61" t="s">
        <v>43</v>
      </c>
      <c r="D3" s="62" t="s">
        <v>37</v>
      </c>
      <c r="E3" s="95" t="s">
        <v>38</v>
      </c>
      <c r="F3" s="63" t="s">
        <v>39</v>
      </c>
      <c r="G3" s="55">
        <f>11.44+8.16+40.24+4.08+3.42+1.02+9.28+8.16+0.51+3.57+9.9</f>
        <v>99.78</v>
      </c>
      <c r="H3" s="55" t="s">
        <v>40</v>
      </c>
      <c r="I3" s="55">
        <f>1.72+1.22+26.16+2.65+2.22+0.66+6.03+5.3+0.33+2.32</f>
        <v>48.609999999999992</v>
      </c>
      <c r="J3" s="96" t="e">
        <f>[1]!Tableau1[[#This Row],[part sécu]]</f>
        <v>#REF!</v>
      </c>
      <c r="K3" s="96">
        <v>0</v>
      </c>
      <c r="L3" s="96">
        <v>9.9</v>
      </c>
      <c r="M3" s="97">
        <f>[1]Feuil1!$A3</f>
        <v>45664</v>
      </c>
      <c r="N3" s="98" t="s">
        <v>44</v>
      </c>
      <c r="O3" s="99">
        <f>[1]Feuil1!$A3</f>
        <v>45664</v>
      </c>
      <c r="P3" s="99">
        <v>45667</v>
      </c>
      <c r="Q3" s="100"/>
      <c r="R3" s="101" t="e">
        <f>Tableau2[[#This Row],[sécu déduite]]</f>
        <v>#REF!</v>
      </c>
      <c r="S3" s="102" t="s">
        <v>87</v>
      </c>
      <c r="T3" s="103">
        <f>Feuil1!$O3</f>
        <v>45664</v>
      </c>
      <c r="U3" s="103" t="s">
        <v>42</v>
      </c>
      <c r="V3" s="104">
        <v>0</v>
      </c>
      <c r="W3" s="105">
        <f>Feuil1!$K3</f>
        <v>0</v>
      </c>
      <c r="X3" s="106"/>
      <c r="Y3" s="107"/>
      <c r="Z3" s="107"/>
      <c r="AA3" s="108"/>
      <c r="AB3" s="108"/>
      <c r="AC3" s="109" t="s">
        <v>28</v>
      </c>
      <c r="AD3" s="110">
        <v>0</v>
      </c>
      <c r="AE3" s="111">
        <v>0</v>
      </c>
      <c r="AF3" s="112" t="e">
        <f>Feuil1!$G3-Feuil1!$Q3-Feuil1!$R3-Feuil1!$V3-Feuil1!$W3</f>
        <v>#REF!</v>
      </c>
    </row>
    <row r="4" spans="1:34" ht="15.75" thickBot="1">
      <c r="A4" s="57"/>
      <c r="B4" s="68">
        <v>45664</v>
      </c>
      <c r="C4" s="69" t="s">
        <v>43</v>
      </c>
      <c r="D4" s="70" t="s">
        <v>45</v>
      </c>
      <c r="E4" s="71" t="s">
        <v>46</v>
      </c>
      <c r="F4" s="72" t="s">
        <v>47</v>
      </c>
      <c r="G4" s="56">
        <v>60</v>
      </c>
      <c r="H4" s="56" t="s">
        <v>36</v>
      </c>
      <c r="I4" s="56">
        <v>60</v>
      </c>
      <c r="J4" s="27" t="e">
        <f>[1]!Tableau1[[#This Row],[part sécu]]</f>
        <v>#REF!</v>
      </c>
      <c r="K4" s="27">
        <v>0</v>
      </c>
      <c r="L4" s="27" t="e">
        <f>[1]Feuil1!$F4-[1]Feuil1!$I4-[1]!Tableau1[[#This Row],[mutuelle déduite]]</f>
        <v>#REF!</v>
      </c>
      <c r="M4" s="28" t="s">
        <v>28</v>
      </c>
      <c r="N4" s="29" t="s">
        <v>28</v>
      </c>
      <c r="O4" s="31">
        <f>[1]Feuil1!$A4</f>
        <v>45664</v>
      </c>
      <c r="P4" s="31">
        <v>45666</v>
      </c>
      <c r="Q4" s="32">
        <v>0</v>
      </c>
      <c r="R4" s="33" t="e">
        <f>Tableau2[[#This Row],[sécu déduite]]</f>
        <v>#REF!</v>
      </c>
      <c r="S4" s="102"/>
      <c r="T4" s="35"/>
      <c r="U4" s="35"/>
      <c r="V4" s="36"/>
      <c r="W4" s="37"/>
      <c r="X4" s="38"/>
      <c r="Y4" s="39"/>
      <c r="Z4" s="39"/>
      <c r="AA4" s="40"/>
      <c r="AB4" s="40"/>
      <c r="AC4" s="41" t="s">
        <v>28</v>
      </c>
      <c r="AD4" s="41">
        <v>0</v>
      </c>
      <c r="AE4" s="42">
        <v>0</v>
      </c>
      <c r="AF4" s="44" t="e">
        <f>Feuil1!$G4-Feuil1!$Q4-Feuil1!$R4-Feuil1!$V4-Feuil1!$W4</f>
        <v>#REF!</v>
      </c>
      <c r="AH4" s="25"/>
    </row>
    <row r="5" spans="1:34" ht="15.75" thickBot="1">
      <c r="A5" s="57"/>
      <c r="B5" s="64">
        <v>45667</v>
      </c>
      <c r="C5" s="65" t="s">
        <v>43</v>
      </c>
      <c r="D5" s="66" t="s">
        <v>48</v>
      </c>
      <c r="E5" s="66" t="s">
        <v>49</v>
      </c>
      <c r="F5" s="67" t="s">
        <v>50</v>
      </c>
      <c r="G5" s="54">
        <f>1131.09-20-24+20+300+300+300+581.4+581.4+581.4+581.4</f>
        <v>4332.6899999999996</v>
      </c>
      <c r="H5" s="54" t="s">
        <v>36</v>
      </c>
      <c r="I5" s="54">
        <v>4312.6899999999996</v>
      </c>
      <c r="J5" s="45" t="e">
        <f>[1]!Tableau1[[#This Row],[part sécu]]</f>
        <v>#REF!</v>
      </c>
      <c r="K5" s="45">
        <v>0</v>
      </c>
      <c r="L5" s="45" t="e">
        <f>[1]Feuil1!$F5-[1]Feuil1!$I5-[1]!Tableau1[[#This Row],[mutuelle déduite]]</f>
        <v>#REF!</v>
      </c>
      <c r="M5" s="46"/>
      <c r="N5" s="26"/>
      <c r="O5" s="47">
        <f>[1]Feuil1!$A5</f>
        <v>45667</v>
      </c>
      <c r="P5" s="47">
        <v>45692</v>
      </c>
      <c r="Q5" s="30">
        <v>0</v>
      </c>
      <c r="R5" s="30" t="e">
        <f>Tableau2[[#This Row],[sécu déduite]]</f>
        <v>#REF!</v>
      </c>
      <c r="S5" s="102"/>
      <c r="T5" s="49"/>
      <c r="U5" s="49"/>
      <c r="V5" s="34"/>
      <c r="W5" s="34"/>
      <c r="X5" s="50"/>
      <c r="Y5" s="51"/>
      <c r="Z5" s="51"/>
      <c r="AA5" s="52"/>
      <c r="AB5" s="52"/>
      <c r="AC5" s="53"/>
      <c r="AD5" s="53"/>
      <c r="AE5" s="53"/>
      <c r="AF5" s="43" t="e">
        <f>Feuil1!$G5-Feuil1!$Q5-Feuil1!$R5-Feuil1!$V5-Feuil1!$W5</f>
        <v>#REF!</v>
      </c>
    </row>
    <row r="6" spans="1:34" ht="15.75" thickBot="1">
      <c r="A6" s="57"/>
      <c r="B6" s="73">
        <v>45667</v>
      </c>
      <c r="C6" s="74" t="s">
        <v>43</v>
      </c>
      <c r="D6" s="75" t="s">
        <v>48</v>
      </c>
      <c r="E6" s="75" t="s">
        <v>49</v>
      </c>
      <c r="F6" s="76" t="s">
        <v>50</v>
      </c>
      <c r="G6" s="54">
        <f>409+207.22</f>
        <v>616.22</v>
      </c>
      <c r="H6" s="54" t="s">
        <v>40</v>
      </c>
      <c r="I6" s="54">
        <f>209+107.22</f>
        <v>316.22000000000003</v>
      </c>
      <c r="J6" s="45" t="e">
        <f>[1]!Tableau1[[#This Row],[part sécu]]</f>
        <v>#REF!</v>
      </c>
      <c r="K6" s="45">
        <v>0</v>
      </c>
      <c r="L6" s="45" t="e">
        <f>[1]Feuil1!$F6-[1]Feuil1!$I6-[1]!Tableau1[[#This Row],[mutuelle déduite]]</f>
        <v>#REF!</v>
      </c>
      <c r="M6" s="46">
        <f>[1]Feuil1!$A6</f>
        <v>45667</v>
      </c>
      <c r="N6" s="26" t="s">
        <v>51</v>
      </c>
      <c r="O6" s="31">
        <f>[1]Feuil1!$A6</f>
        <v>45667</v>
      </c>
      <c r="P6" s="47"/>
      <c r="Q6" s="30">
        <v>0</v>
      </c>
      <c r="R6" s="30" t="e">
        <f>Tableau2[[#This Row],[sécu déduite]]</f>
        <v>#REF!</v>
      </c>
      <c r="S6" s="102" t="s">
        <v>87</v>
      </c>
      <c r="T6" s="49">
        <f>Feuil1!$O6</f>
        <v>45667</v>
      </c>
      <c r="U6" s="49"/>
      <c r="V6" s="34"/>
      <c r="W6" s="34">
        <f>Feuil1!$K6</f>
        <v>0</v>
      </c>
      <c r="X6" s="50"/>
      <c r="Y6" s="51"/>
      <c r="Z6" s="51"/>
      <c r="AA6" s="52"/>
      <c r="AB6" s="52"/>
      <c r="AC6" s="53"/>
      <c r="AD6" s="53"/>
      <c r="AE6" s="53"/>
      <c r="AF6" s="43" t="e">
        <f>Feuil1!$G6-Feuil1!$Q6-Feuil1!$R6-Feuil1!$V6-Feuil1!$W6</f>
        <v>#REF!</v>
      </c>
    </row>
    <row r="7" spans="1:34" ht="15.75" thickBot="1">
      <c r="A7" s="57"/>
      <c r="B7" s="64">
        <v>45667</v>
      </c>
      <c r="C7" s="65" t="s">
        <v>43</v>
      </c>
      <c r="D7" s="66" t="s">
        <v>52</v>
      </c>
      <c r="E7" s="66" t="s">
        <v>53</v>
      </c>
      <c r="F7" s="67" t="s">
        <v>50</v>
      </c>
      <c r="G7" s="54">
        <v>75.599999999999994</v>
      </c>
      <c r="H7" s="54" t="s">
        <v>36</v>
      </c>
      <c r="I7" s="54" t="e">
        <f>[1]!Tableau1[[#This Row],[total facture]]</f>
        <v>#REF!</v>
      </c>
      <c r="J7" s="45" t="e">
        <f>[1]!Tableau1[[#This Row],[part sécu]]</f>
        <v>#REF!</v>
      </c>
      <c r="K7" s="45">
        <v>0</v>
      </c>
      <c r="L7" s="45" t="e">
        <f>[1]Feuil1!$F7-[1]Feuil1!$I7-[1]!Tableau1[[#This Row],[mutuelle déduite]]</f>
        <v>#REF!</v>
      </c>
      <c r="M7" s="46" t="s">
        <v>28</v>
      </c>
      <c r="N7" s="26" t="s">
        <v>28</v>
      </c>
      <c r="O7" s="47">
        <f>[1]Feuil1!$A7</f>
        <v>45667</v>
      </c>
      <c r="P7" s="47">
        <v>45692</v>
      </c>
      <c r="Q7" s="30">
        <v>0</v>
      </c>
      <c r="R7" s="30" t="e">
        <f>Tableau2[[#This Row],[sécu déduite]]</f>
        <v>#REF!</v>
      </c>
      <c r="S7" s="102"/>
      <c r="T7" s="49"/>
      <c r="U7" s="49"/>
      <c r="V7" s="34"/>
      <c r="W7" s="34"/>
      <c r="X7" s="50"/>
      <c r="Y7" s="51"/>
      <c r="Z7" s="51"/>
      <c r="AA7" s="52"/>
      <c r="AB7" s="52"/>
      <c r="AC7" s="53"/>
      <c r="AD7" s="53"/>
      <c r="AE7" s="53"/>
      <c r="AF7" s="43" t="e">
        <f>Feuil1!$G7-Feuil1!$Q7-Feuil1!$R7-Feuil1!$V7-Feuil1!$W7</f>
        <v>#REF!</v>
      </c>
    </row>
    <row r="8" spans="1:34" ht="15.75" thickBot="1">
      <c r="A8" s="57"/>
      <c r="B8" s="73">
        <v>45667</v>
      </c>
      <c r="C8" s="74" t="s">
        <v>43</v>
      </c>
      <c r="D8" s="75" t="s">
        <v>54</v>
      </c>
      <c r="E8" s="75" t="s">
        <v>55</v>
      </c>
      <c r="F8" s="76" t="s">
        <v>50</v>
      </c>
      <c r="G8" s="54">
        <f>409+109.79+104.5+109.79</f>
        <v>733.07999999999993</v>
      </c>
      <c r="H8" s="54" t="s">
        <v>36</v>
      </c>
      <c r="I8" s="54" t="e">
        <f>[1]!Tableau1[[#This Row],[total facture]]</f>
        <v>#REF!</v>
      </c>
      <c r="J8" s="45" t="e">
        <f>[1]!Tableau1[[#This Row],[part sécu]]</f>
        <v>#REF!</v>
      </c>
      <c r="K8" s="45">
        <v>0</v>
      </c>
      <c r="L8" s="45" t="e">
        <f>[1]Feuil1!$F8-[1]Feuil1!$I8-[1]!Tableau1[[#This Row],[mutuelle déduite]]</f>
        <v>#REF!</v>
      </c>
      <c r="M8" s="46" t="s">
        <v>28</v>
      </c>
      <c r="N8" s="26" t="s">
        <v>28</v>
      </c>
      <c r="O8" s="31">
        <f>[1]Feuil1!$A8</f>
        <v>45667</v>
      </c>
      <c r="P8" s="47">
        <v>45692</v>
      </c>
      <c r="Q8" s="30">
        <v>0</v>
      </c>
      <c r="R8" s="30" t="e">
        <f>Tableau2[[#This Row],[sécu déduite]]</f>
        <v>#REF!</v>
      </c>
      <c r="S8" s="102"/>
      <c r="T8" s="49"/>
      <c r="U8" s="49"/>
      <c r="V8" s="34"/>
      <c r="W8" s="34"/>
      <c r="X8" s="50"/>
      <c r="Y8" s="51"/>
      <c r="Z8" s="51"/>
      <c r="AA8" s="52"/>
      <c r="AB8" s="52"/>
      <c r="AC8" s="53"/>
      <c r="AD8" s="53"/>
      <c r="AE8" s="53"/>
      <c r="AF8" s="43" t="e">
        <f>Feuil1!$G8-Feuil1!$Q8-Feuil1!$R8-Feuil1!$V8-Feuil1!$W8</f>
        <v>#REF!</v>
      </c>
    </row>
    <row r="9" spans="1:34" ht="15.75" thickBot="1">
      <c r="A9" s="57"/>
      <c r="B9" s="64">
        <v>45667</v>
      </c>
      <c r="C9" s="65" t="s">
        <v>43</v>
      </c>
      <c r="D9" s="66" t="s">
        <v>56</v>
      </c>
      <c r="E9" s="66" t="s">
        <v>46</v>
      </c>
      <c r="F9" s="67" t="s">
        <v>50</v>
      </c>
      <c r="G9" s="54">
        <f>207.22+53.61</f>
        <v>260.83</v>
      </c>
      <c r="H9" s="54" t="s">
        <v>36</v>
      </c>
      <c r="I9" s="54" t="e">
        <f>[1]!Tableau1[[#This Row],[total facture]]</f>
        <v>#REF!</v>
      </c>
      <c r="J9" s="45" t="e">
        <f>[1]!Tableau1[[#This Row],[part sécu]]</f>
        <v>#REF!</v>
      </c>
      <c r="K9" s="45">
        <v>0</v>
      </c>
      <c r="L9" s="45" t="e">
        <f>[1]Feuil1!$F9-[1]Feuil1!$I9-[1]!Tableau1[[#This Row],[mutuelle déduite]]</f>
        <v>#REF!</v>
      </c>
      <c r="M9" s="46" t="s">
        <v>28</v>
      </c>
      <c r="N9" s="26" t="s">
        <v>28</v>
      </c>
      <c r="O9" s="47">
        <f>[1]Feuil1!$A9</f>
        <v>45667</v>
      </c>
      <c r="P9" s="47">
        <v>45692</v>
      </c>
      <c r="Q9" s="30">
        <v>0</v>
      </c>
      <c r="R9" s="30" t="e">
        <f>Tableau2[[#This Row],[sécu déduite]]</f>
        <v>#REF!</v>
      </c>
      <c r="S9" s="102"/>
      <c r="T9" s="49"/>
      <c r="U9" s="49"/>
      <c r="V9" s="34"/>
      <c r="W9" s="34"/>
      <c r="X9" s="50"/>
      <c r="Y9" s="51"/>
      <c r="Z9" s="51"/>
      <c r="AA9" s="52"/>
      <c r="AB9" s="52"/>
      <c r="AC9" s="53"/>
      <c r="AD9" s="53"/>
      <c r="AE9" s="53"/>
      <c r="AF9" s="43" t="e">
        <f>Feuil1!$G9-Feuil1!$Q9-Feuil1!$R9-Feuil1!$V9-Feuil1!$W9</f>
        <v>#REF!</v>
      </c>
    </row>
    <row r="10" spans="1:34" ht="15.75" thickBot="1">
      <c r="A10" s="57"/>
      <c r="B10" s="73">
        <v>45668</v>
      </c>
      <c r="C10" s="74" t="s">
        <v>43</v>
      </c>
      <c r="D10" s="75" t="s">
        <v>57</v>
      </c>
      <c r="E10" s="75" t="s">
        <v>58</v>
      </c>
      <c r="F10" s="76"/>
      <c r="G10" s="54">
        <f>4.73+18.5</f>
        <v>23.23</v>
      </c>
      <c r="H10" s="54" t="s">
        <v>36</v>
      </c>
      <c r="I10" s="54">
        <v>23.23</v>
      </c>
      <c r="J10" s="45" t="e">
        <f>[1]!Tableau1[[#This Row],[part sécu]]</f>
        <v>#REF!</v>
      </c>
      <c r="K10" s="45">
        <v>0</v>
      </c>
      <c r="L10" s="45" t="e">
        <f>[1]Feuil1!$F10-[1]Feuil1!$I10-[1]!Tableau1[[#This Row],[mutuelle déduite]]</f>
        <v>#REF!</v>
      </c>
      <c r="M10" s="46" t="s">
        <v>28</v>
      </c>
      <c r="N10" s="26" t="s">
        <v>28</v>
      </c>
      <c r="O10" s="31">
        <f>[1]Feuil1!$A10</f>
        <v>45668</v>
      </c>
      <c r="P10" s="47">
        <v>45692</v>
      </c>
      <c r="Q10" s="30">
        <v>0</v>
      </c>
      <c r="R10" s="30" t="e">
        <f>Tableau2[[#This Row],[sécu déduite]]</f>
        <v>#REF!</v>
      </c>
      <c r="S10" s="102"/>
      <c r="T10" s="49"/>
      <c r="U10" s="49"/>
      <c r="V10" s="34"/>
      <c r="W10" s="34"/>
      <c r="X10" s="50"/>
      <c r="Y10" s="51"/>
      <c r="Z10" s="51"/>
      <c r="AA10" s="52"/>
      <c r="AB10" s="52"/>
      <c r="AC10" s="53"/>
      <c r="AD10" s="53"/>
      <c r="AE10" s="53"/>
      <c r="AF10" s="43" t="e">
        <f>Feuil1!$G10-Feuil1!$Q10-Feuil1!$R10-Feuil1!$V10-Feuil1!$W10</f>
        <v>#REF!</v>
      </c>
    </row>
    <row r="11" spans="1:34" ht="15.75" thickBot="1">
      <c r="A11" s="57"/>
      <c r="B11" s="64">
        <v>45671</v>
      </c>
      <c r="C11" s="65" t="s">
        <v>43</v>
      </c>
      <c r="D11" s="66" t="s">
        <v>59</v>
      </c>
      <c r="E11" s="66" t="s">
        <v>60</v>
      </c>
      <c r="F11" s="67" t="s">
        <v>61</v>
      </c>
      <c r="G11" s="54">
        <v>30</v>
      </c>
      <c r="H11" s="54" t="s">
        <v>36</v>
      </c>
      <c r="I11" s="54">
        <v>30</v>
      </c>
      <c r="J11" s="45" t="e">
        <f>[1]!Tableau1[[#This Row],[part sécu]]</f>
        <v>#REF!</v>
      </c>
      <c r="K11" s="45">
        <v>0</v>
      </c>
      <c r="L11" s="45" t="e">
        <f>[1]Feuil1!$F11-[1]Feuil1!$I11-[1]!Tableau1[[#This Row],[mutuelle déduite]]</f>
        <v>#REF!</v>
      </c>
      <c r="M11" s="46" t="s">
        <v>28</v>
      </c>
      <c r="N11" s="26" t="s">
        <v>28</v>
      </c>
      <c r="O11" s="47">
        <f>[1]Feuil1!$A11</f>
        <v>45671</v>
      </c>
      <c r="P11" s="47">
        <v>45673</v>
      </c>
      <c r="Q11" s="30">
        <v>0</v>
      </c>
      <c r="R11" s="30" t="e">
        <f>Tableau2[[#This Row],[sécu déduite]]</f>
        <v>#REF!</v>
      </c>
      <c r="S11" s="102"/>
      <c r="T11" s="49"/>
      <c r="U11" s="49"/>
      <c r="V11" s="34"/>
      <c r="W11" s="34"/>
      <c r="X11" s="50"/>
      <c r="Y11" s="51"/>
      <c r="Z11" s="51"/>
      <c r="AA11" s="52"/>
      <c r="AB11" s="52"/>
      <c r="AC11" s="53"/>
      <c r="AD11" s="53"/>
      <c r="AE11" s="53"/>
      <c r="AF11" s="43" t="e">
        <f>Feuil1!$G11-Feuil1!$Q11-Feuil1!$R11-Feuil1!$V11-Feuil1!$W11</f>
        <v>#REF!</v>
      </c>
    </row>
    <row r="12" spans="1:34" ht="15.75" thickBot="1">
      <c r="A12" s="57"/>
      <c r="B12" s="73">
        <v>45671</v>
      </c>
      <c r="C12" s="74" t="s">
        <v>43</v>
      </c>
      <c r="D12" s="75" t="s">
        <v>62</v>
      </c>
      <c r="E12" s="75" t="s">
        <v>58</v>
      </c>
      <c r="F12" s="76" t="s">
        <v>63</v>
      </c>
      <c r="G12" s="54">
        <f>67+25.25+3.15+4.73</f>
        <v>100.13000000000001</v>
      </c>
      <c r="H12" s="54" t="s">
        <v>40</v>
      </c>
      <c r="I12" s="54">
        <f>40.2+25.25+1.89+4.73</f>
        <v>72.070000000000007</v>
      </c>
      <c r="J12" s="45" t="e">
        <f>[1]!Tableau1[[#This Row],[part sécu]]</f>
        <v>#REF!</v>
      </c>
      <c r="K12" s="45" t="e">
        <f>[1]!Tableau1[[#This Row],[total facture]]-[1]!Tableau1[[#This Row],[sécu déduite]]</f>
        <v>#REF!</v>
      </c>
      <c r="L12" s="45" t="e">
        <f>[1]Feuil1!$F12-[1]Feuil1!$I12-[1]!Tableau1[[#This Row],[mutuelle déduite]]</f>
        <v>#REF!</v>
      </c>
      <c r="M12" s="46" t="s">
        <v>28</v>
      </c>
      <c r="N12" s="26" t="s">
        <v>28</v>
      </c>
      <c r="O12" s="31">
        <f>[1]Feuil1!$A12</f>
        <v>45671</v>
      </c>
      <c r="P12" s="47">
        <v>45678</v>
      </c>
      <c r="Q12" s="30">
        <v>0</v>
      </c>
      <c r="R12" s="30" t="e">
        <f>Tableau2[[#This Row],[sécu déduite]]</f>
        <v>#REF!</v>
      </c>
      <c r="S12" s="102" t="s">
        <v>87</v>
      </c>
      <c r="T12" s="49">
        <f>Feuil1!$O12</f>
        <v>45671</v>
      </c>
      <c r="U12" s="49"/>
      <c r="V12" s="34"/>
      <c r="W12" s="34" t="e">
        <f>Feuil1!$K12</f>
        <v>#REF!</v>
      </c>
      <c r="X12" s="50"/>
      <c r="Y12" s="51"/>
      <c r="Z12" s="51"/>
      <c r="AA12" s="52"/>
      <c r="AB12" s="52"/>
      <c r="AC12" s="53"/>
      <c r="AD12" s="53"/>
      <c r="AE12" s="53"/>
      <c r="AF12" s="43" t="e">
        <f>Feuil1!$G12-Feuil1!$Q12-Feuil1!$R12-Feuil1!$V12-Feuil1!$W12</f>
        <v>#REF!</v>
      </c>
    </row>
    <row r="13" spans="1:34" ht="15.75" thickBot="1">
      <c r="A13" s="57"/>
      <c r="B13" s="64">
        <v>45671</v>
      </c>
      <c r="C13" s="65" t="s">
        <v>43</v>
      </c>
      <c r="D13" s="66" t="s">
        <v>64</v>
      </c>
      <c r="E13" s="66" t="s">
        <v>38</v>
      </c>
      <c r="F13" s="67"/>
      <c r="G13" s="54">
        <f>134.82+2.04+0.61</f>
        <v>137.47</v>
      </c>
      <c r="H13" s="54" t="s">
        <v>40</v>
      </c>
      <c r="I13" s="54">
        <f>87.63+1.33+0.4</f>
        <v>89.36</v>
      </c>
      <c r="J13" s="45" t="e">
        <f>[1]!Tableau1[[#This Row],[part sécu]]</f>
        <v>#REF!</v>
      </c>
      <c r="K13" s="45">
        <v>36.99</v>
      </c>
      <c r="L13" s="45" t="e">
        <f>[1]Feuil1!$F13-[1]Feuil1!$I13-[1]!Tableau1[[#This Row],[mutuelle déduite]]</f>
        <v>#REF!</v>
      </c>
      <c r="M13" s="46">
        <f>[1]Feuil1!$A13</f>
        <v>45671</v>
      </c>
      <c r="N13" s="26" t="s">
        <v>44</v>
      </c>
      <c r="O13" s="47">
        <f>[1]Feuil1!$A13</f>
        <v>45671</v>
      </c>
      <c r="P13" s="47"/>
      <c r="Q13" s="30"/>
      <c r="R13" s="30" t="e">
        <f>Tableau2[[#This Row],[sécu déduite]]</f>
        <v>#REF!</v>
      </c>
      <c r="S13" s="102" t="s">
        <v>87</v>
      </c>
      <c r="T13" s="49">
        <f>Feuil1!$O13</f>
        <v>45671</v>
      </c>
      <c r="U13" s="49"/>
      <c r="V13" s="34"/>
      <c r="W13" s="34">
        <f>Feuil1!$K13</f>
        <v>36.99</v>
      </c>
      <c r="X13" s="50"/>
      <c r="Y13" s="51"/>
      <c r="Z13" s="51"/>
      <c r="AA13" s="52"/>
      <c r="AB13" s="52"/>
      <c r="AC13" s="53"/>
      <c r="AD13" s="53"/>
      <c r="AE13" s="53"/>
      <c r="AF13" s="43" t="e">
        <f>Feuil1!$G13-Feuil1!$Q13-Feuil1!$R13-Feuil1!$V13-Feuil1!$W13</f>
        <v>#REF!</v>
      </c>
    </row>
    <row r="14" spans="1:34" ht="15.75" thickBot="1">
      <c r="A14" s="57"/>
      <c r="B14" s="73">
        <v>45671</v>
      </c>
      <c r="C14" s="74" t="s">
        <v>65</v>
      </c>
      <c r="D14" s="75" t="s">
        <v>66</v>
      </c>
      <c r="E14" s="75" t="s">
        <v>38</v>
      </c>
      <c r="F14" s="76" t="s">
        <v>67</v>
      </c>
      <c r="G14" s="54">
        <v>1013.16</v>
      </c>
      <c r="H14" s="54" t="s">
        <v>36</v>
      </c>
      <c r="I14" s="54" t="e">
        <f>[1]!Tableau1[[#This Row],[total facture]]</f>
        <v>#REF!</v>
      </c>
      <c r="J14" s="45" t="e">
        <f>[1]!Tableau1[[#This Row],[part sécu]]</f>
        <v>#REF!</v>
      </c>
      <c r="K14" s="45">
        <v>0</v>
      </c>
      <c r="L14" s="45">
        <f>[1]Feuil1!$F14-[1]Feuil1!$I14</f>
        <v>0</v>
      </c>
      <c r="M14" s="46" t="s">
        <v>28</v>
      </c>
      <c r="N14" s="26" t="s">
        <v>28</v>
      </c>
      <c r="O14" s="31">
        <f>[1]Feuil1!$A14</f>
        <v>45671</v>
      </c>
      <c r="P14" s="47">
        <v>45677</v>
      </c>
      <c r="Q14" s="30">
        <v>0</v>
      </c>
      <c r="R14" s="30" t="e">
        <f>Tableau2[[#This Row],[sécu déduite]]</f>
        <v>#REF!</v>
      </c>
      <c r="S14" s="48"/>
      <c r="T14" s="49"/>
      <c r="U14" s="49"/>
      <c r="V14" s="34"/>
      <c r="W14" s="34"/>
      <c r="X14" s="50"/>
      <c r="Y14" s="51"/>
      <c r="Z14" s="51"/>
      <c r="AA14" s="52"/>
      <c r="AB14" s="52"/>
      <c r="AC14" s="53"/>
      <c r="AD14" s="53"/>
      <c r="AE14" s="53"/>
      <c r="AF14" s="43" t="e">
        <f>Feuil1!$G14-Feuil1!$Q14-Feuil1!$R14-Feuil1!$V14-Feuil1!$W14</f>
        <v>#REF!</v>
      </c>
    </row>
    <row r="15" spans="1:34" ht="15.75" thickBot="1">
      <c r="A15" s="57"/>
      <c r="B15" s="64">
        <v>45674</v>
      </c>
      <c r="C15" s="65" t="s">
        <v>43</v>
      </c>
      <c r="D15" s="66" t="s">
        <v>59</v>
      </c>
      <c r="E15" s="66" t="s">
        <v>60</v>
      </c>
      <c r="F15" s="67" t="s">
        <v>61</v>
      </c>
      <c r="G15" s="54">
        <v>30</v>
      </c>
      <c r="H15" s="54" t="s">
        <v>36</v>
      </c>
      <c r="I15" s="54">
        <v>30</v>
      </c>
      <c r="J15" s="45" t="e">
        <f>[1]!Tableau1[[#This Row],[part sécu]]</f>
        <v>#REF!</v>
      </c>
      <c r="K15" s="45">
        <v>0</v>
      </c>
      <c r="L15" s="45" t="e">
        <f>[1]Feuil1!$F15-[1]Feuil1!$I15-[1]!Tableau1[[#This Row],[mutuelle déduite]]</f>
        <v>#REF!</v>
      </c>
      <c r="M15" s="46" t="s">
        <v>28</v>
      </c>
      <c r="N15" s="26" t="s">
        <v>28</v>
      </c>
      <c r="O15" s="47">
        <f>[1]Feuil1!$A15</f>
        <v>45674</v>
      </c>
      <c r="P15" s="47">
        <v>45678</v>
      </c>
      <c r="Q15" s="30">
        <v>0</v>
      </c>
      <c r="R15" s="30" t="e">
        <f>Tableau2[[#This Row],[sécu déduite]]</f>
        <v>#REF!</v>
      </c>
      <c r="S15" s="48"/>
      <c r="T15" s="49"/>
      <c r="U15" s="49"/>
      <c r="V15" s="34"/>
      <c r="W15" s="34"/>
      <c r="X15" s="50"/>
      <c r="Y15" s="51"/>
      <c r="Z15" s="51"/>
      <c r="AA15" s="52"/>
      <c r="AB15" s="52"/>
      <c r="AC15" s="53"/>
      <c r="AD15" s="53"/>
      <c r="AE15" s="53"/>
      <c r="AF15" s="43" t="e">
        <f>Feuil1!$G15-Feuil1!$Q15-Feuil1!$R15-Feuil1!$V15-Feuil1!$W15</f>
        <v>#REF!</v>
      </c>
    </row>
    <row r="16" spans="1:34" ht="15.75" thickBot="1">
      <c r="A16" s="57"/>
      <c r="B16" s="73">
        <v>45674</v>
      </c>
      <c r="C16" s="74" t="s">
        <v>43</v>
      </c>
      <c r="D16" s="75" t="s">
        <v>64</v>
      </c>
      <c r="E16" s="75" t="s">
        <v>38</v>
      </c>
      <c r="F16" s="76" t="s">
        <v>68</v>
      </c>
      <c r="G16" s="54">
        <v>26.9</v>
      </c>
      <c r="H16" s="54" t="s">
        <v>40</v>
      </c>
      <c r="I16" s="54">
        <v>17.489999999999998</v>
      </c>
      <c r="J16" s="45" t="e">
        <f>[1]!Tableau1[[#This Row],[part sécu]]</f>
        <v>#REF!</v>
      </c>
      <c r="K16" s="45">
        <v>9.41</v>
      </c>
      <c r="L16" s="45" t="e">
        <f>[1]Feuil1!$F16-[1]Feuil1!$I16-[1]!Tableau1[[#This Row],[mutuelle déduite]]</f>
        <v>#REF!</v>
      </c>
      <c r="M16" s="46" t="s">
        <v>28</v>
      </c>
      <c r="N16" s="26" t="s">
        <v>28</v>
      </c>
      <c r="O16" s="31">
        <f>[1]Feuil1!$A16</f>
        <v>45674</v>
      </c>
      <c r="P16" s="47">
        <v>45684</v>
      </c>
      <c r="Q16" s="30">
        <v>0</v>
      </c>
      <c r="R16" s="30" t="e">
        <f>Tableau2[[#This Row],[sécu déduite]]</f>
        <v>#REF!</v>
      </c>
      <c r="S16" s="48"/>
      <c r="T16" s="49">
        <f>Feuil1!$O16</f>
        <v>45674</v>
      </c>
      <c r="U16" s="49"/>
      <c r="V16" s="34"/>
      <c r="W16" s="34">
        <f>Feuil1!$K16</f>
        <v>9.41</v>
      </c>
      <c r="X16" s="50"/>
      <c r="Y16" s="51">
        <f>Feuil1!$O16</f>
        <v>45674</v>
      </c>
      <c r="Z16" s="51"/>
      <c r="AA16" s="52"/>
      <c r="AB16" s="52">
        <f>Feuil1!$K16</f>
        <v>9.41</v>
      </c>
      <c r="AC16" s="53"/>
      <c r="AD16" s="53"/>
      <c r="AE16" s="53"/>
      <c r="AF16" s="43" t="e">
        <f>Feuil1!$G16-Feuil1!$Q16-Feuil1!$R16-Feuil1!$V16-Feuil1!$W16</f>
        <v>#REF!</v>
      </c>
    </row>
    <row r="17" spans="1:32" ht="15.75" thickBot="1">
      <c r="A17" s="57"/>
      <c r="B17" s="64">
        <v>45674</v>
      </c>
      <c r="C17" s="65" t="s">
        <v>43</v>
      </c>
      <c r="D17" s="66" t="s">
        <v>64</v>
      </c>
      <c r="E17" s="66" t="s">
        <v>38</v>
      </c>
      <c r="F17" s="67"/>
      <c r="G17" s="54">
        <f>4.4+2.04+1.11+1.02+0.61</f>
        <v>9.18</v>
      </c>
      <c r="H17" s="54" t="s">
        <v>40</v>
      </c>
      <c r="I17" s="54">
        <f>2.86+1.33+0.72+0.66+0.4</f>
        <v>5.97</v>
      </c>
      <c r="J17" s="45" t="e">
        <f>[1]!Tableau1[[#This Row],[part sécu]]</f>
        <v>#REF!</v>
      </c>
      <c r="K17" s="45">
        <v>3.21</v>
      </c>
      <c r="L17" s="45" t="e">
        <f>[1]Feuil1!$F17-[1]Feuil1!$I17-[1]!Tableau1[[#This Row],[mutuelle déduite]]</f>
        <v>#REF!</v>
      </c>
      <c r="M17" s="46" t="s">
        <v>28</v>
      </c>
      <c r="N17" s="26" t="s">
        <v>28</v>
      </c>
      <c r="O17" s="47">
        <f>[1]Feuil1!$A17</f>
        <v>45674</v>
      </c>
      <c r="P17" s="47">
        <v>45678</v>
      </c>
      <c r="Q17" s="30">
        <v>0</v>
      </c>
      <c r="R17" s="30" t="e">
        <f>Tableau2[[#This Row],[sécu déduite]]</f>
        <v>#REF!</v>
      </c>
      <c r="S17" s="48"/>
      <c r="T17" s="49">
        <f>Feuil1!$O17</f>
        <v>45674</v>
      </c>
      <c r="U17" s="49"/>
      <c r="V17" s="34"/>
      <c r="W17" s="34">
        <f>Feuil1!$K17</f>
        <v>3.21</v>
      </c>
      <c r="X17" s="50"/>
      <c r="Y17" s="51">
        <f>Feuil1!$O17</f>
        <v>45674</v>
      </c>
      <c r="Z17" s="51"/>
      <c r="AA17" s="52"/>
      <c r="AB17" s="52">
        <f>Feuil1!$K17</f>
        <v>3.21</v>
      </c>
      <c r="AC17" s="53"/>
      <c r="AD17" s="53"/>
      <c r="AE17" s="53"/>
      <c r="AF17" s="43" t="e">
        <f>Feuil1!$G17-Feuil1!$Q17-Feuil1!$R17-Feuil1!$V17-Feuil1!$W17</f>
        <v>#REF!</v>
      </c>
    </row>
    <row r="18" spans="1:32" ht="15.75" thickBot="1">
      <c r="A18" s="57"/>
      <c r="B18" s="73">
        <v>45674</v>
      </c>
      <c r="C18" s="74" t="s">
        <v>65</v>
      </c>
      <c r="D18" s="75" t="s">
        <v>64</v>
      </c>
      <c r="E18" s="75" t="s">
        <v>38</v>
      </c>
      <c r="F18" s="76" t="s">
        <v>69</v>
      </c>
      <c r="G18" s="54">
        <f>1.11+1.02+0.61</f>
        <v>2.7399999999999998</v>
      </c>
      <c r="H18" s="54" t="s">
        <v>40</v>
      </c>
      <c r="I18" s="54">
        <f>0.72+0.66+0.4</f>
        <v>1.7799999999999998</v>
      </c>
      <c r="J18" s="45" t="e">
        <f>[1]!Tableau1[[#This Row],[part sécu]]</f>
        <v>#REF!</v>
      </c>
      <c r="K18" s="45"/>
      <c r="L18" s="45">
        <f>[1]Feuil1!$F18-[1]Feuil1!$I18</f>
        <v>0.96</v>
      </c>
      <c r="M18" s="46">
        <f>[1]Feuil1!$A18</f>
        <v>45674</v>
      </c>
      <c r="N18" s="26"/>
      <c r="O18" s="31">
        <f>[1]Feuil1!$A18</f>
        <v>45674</v>
      </c>
      <c r="P18" s="47"/>
      <c r="Q18" s="30"/>
      <c r="R18" s="30" t="e">
        <f>Tableau2[[#This Row],[sécu déduite]]</f>
        <v>#REF!</v>
      </c>
      <c r="S18" s="48"/>
      <c r="T18" s="49">
        <f>Feuil1!$O18</f>
        <v>45674</v>
      </c>
      <c r="U18" s="49"/>
      <c r="V18" s="34"/>
      <c r="W18" s="34">
        <f>Feuil1!$K18</f>
        <v>0</v>
      </c>
      <c r="X18" s="50"/>
      <c r="Y18" s="51">
        <f>Feuil1!$O18</f>
        <v>45674</v>
      </c>
      <c r="Z18" s="51"/>
      <c r="AA18" s="52"/>
      <c r="AB18" s="52">
        <f>Feuil1!$K18</f>
        <v>0</v>
      </c>
      <c r="AC18" s="53"/>
      <c r="AD18" s="53"/>
      <c r="AE18" s="53"/>
      <c r="AF18" s="43" t="e">
        <f>Feuil1!$G18-Feuil1!$Q18-Feuil1!$R18-Feuil1!$V18-Feuil1!$W18</f>
        <v>#REF!</v>
      </c>
    </row>
    <row r="19" spans="1:32" ht="15.75" thickBot="1">
      <c r="A19" s="57"/>
      <c r="B19" s="64">
        <v>45681</v>
      </c>
      <c r="C19" s="65" t="s">
        <v>70</v>
      </c>
      <c r="D19" s="66" t="s">
        <v>59</v>
      </c>
      <c r="E19" s="66" t="s">
        <v>60</v>
      </c>
      <c r="F19" s="67" t="s">
        <v>71</v>
      </c>
      <c r="G19" s="54">
        <v>30</v>
      </c>
      <c r="H19" s="54" t="s">
        <v>40</v>
      </c>
      <c r="I19" s="54">
        <v>21</v>
      </c>
      <c r="J19" s="45" t="e">
        <f>[1]!Tableau1[[#This Row],[part sécu]]</f>
        <v>#REF!</v>
      </c>
      <c r="K19" s="45">
        <v>0</v>
      </c>
      <c r="L19" s="45" t="e">
        <f>[1]Feuil1!$F19-[1]Feuil1!$I19-[1]!Tableau1[[#This Row],[mutuelle déduite]]</f>
        <v>#REF!</v>
      </c>
      <c r="M19" s="46">
        <f>[1]Feuil1!$A19</f>
        <v>45681</v>
      </c>
      <c r="N19" s="26" t="s">
        <v>44</v>
      </c>
      <c r="O19" s="47">
        <f>[1]Feuil1!$A19</f>
        <v>45681</v>
      </c>
      <c r="P19" s="47">
        <v>45685</v>
      </c>
      <c r="Q19" s="30">
        <v>0</v>
      </c>
      <c r="R19" s="30" t="e">
        <f>Tableau2[[#This Row],[sécu déduite]]</f>
        <v>#REF!</v>
      </c>
      <c r="S19" s="48"/>
      <c r="T19" s="49">
        <f>Feuil1!$O19</f>
        <v>45681</v>
      </c>
      <c r="U19" s="49"/>
      <c r="V19" s="34"/>
      <c r="W19" s="34">
        <f>Feuil1!$K19</f>
        <v>0</v>
      </c>
      <c r="X19" s="50"/>
      <c r="Y19" s="51">
        <f>Feuil1!$O19</f>
        <v>45681</v>
      </c>
      <c r="Z19" s="51"/>
      <c r="AA19" s="52"/>
      <c r="AB19" s="52">
        <f>Feuil1!$K19</f>
        <v>0</v>
      </c>
      <c r="AC19" s="53"/>
      <c r="AD19" s="53"/>
      <c r="AE19" s="53"/>
      <c r="AF19" s="43" t="e">
        <f>Feuil1!$G19-Feuil1!$Q19-Feuil1!$R19-Feuil1!$V19-Feuil1!$W19</f>
        <v>#REF!</v>
      </c>
    </row>
    <row r="20" spans="1:32" ht="15.75" thickBot="1">
      <c r="A20" s="57"/>
      <c r="B20" s="73">
        <v>45680</v>
      </c>
      <c r="C20" s="74" t="s">
        <v>70</v>
      </c>
      <c r="D20" s="75" t="s">
        <v>64</v>
      </c>
      <c r="E20" s="75" t="s">
        <v>38</v>
      </c>
      <c r="F20" s="76" t="s">
        <v>72</v>
      </c>
      <c r="G20" s="54"/>
      <c r="H20" s="54" t="s">
        <v>40</v>
      </c>
      <c r="I20" s="54"/>
      <c r="J20" s="45" t="e">
        <f>[1]!Tableau1[[#This Row],[part sécu]]</f>
        <v>#REF!</v>
      </c>
      <c r="K20" s="45"/>
      <c r="L20" s="45" t="e">
        <f>[1]Feuil1!$F20-[1]Feuil1!$I20-[1]!Tableau1[[#This Row],[mutuelle déduite]]</f>
        <v>#REF!</v>
      </c>
      <c r="M20" s="46" t="s">
        <v>28</v>
      </c>
      <c r="N20" s="26" t="s">
        <v>28</v>
      </c>
      <c r="O20" s="31">
        <f>[1]Feuil1!$A20</f>
        <v>45680</v>
      </c>
      <c r="P20" s="47"/>
      <c r="Q20" s="30"/>
      <c r="R20" s="30" t="e">
        <f>Tableau2[[#This Row],[sécu déduite]]</f>
        <v>#REF!</v>
      </c>
      <c r="S20" s="48"/>
      <c r="T20" s="49">
        <f>Feuil1!$O20</f>
        <v>45680</v>
      </c>
      <c r="U20" s="49"/>
      <c r="V20" s="34"/>
      <c r="W20" s="34">
        <f>Feuil1!$K20</f>
        <v>0</v>
      </c>
      <c r="X20" s="50"/>
      <c r="Y20" s="51">
        <f>Feuil1!$O20</f>
        <v>45680</v>
      </c>
      <c r="Z20" s="51"/>
      <c r="AA20" s="52"/>
      <c r="AB20" s="52">
        <f>Feuil1!$K20</f>
        <v>0</v>
      </c>
      <c r="AC20" s="53"/>
      <c r="AD20" s="53"/>
      <c r="AE20" s="53"/>
      <c r="AF20" s="43" t="e">
        <f>Feuil1!$G20-Feuil1!$Q20-Feuil1!$R20-Feuil1!$V20-Feuil1!$W20</f>
        <v>#REF!</v>
      </c>
    </row>
    <row r="21" spans="1:32" ht="15.75" thickBot="1">
      <c r="A21" s="57"/>
      <c r="B21" s="64">
        <v>45686</v>
      </c>
      <c r="C21" s="65" t="s">
        <v>70</v>
      </c>
      <c r="D21" s="66" t="s">
        <v>73</v>
      </c>
      <c r="E21" s="66" t="s">
        <v>74</v>
      </c>
      <c r="F21" s="67" t="s">
        <v>75</v>
      </c>
      <c r="G21" s="54">
        <v>45</v>
      </c>
      <c r="H21" s="54" t="s">
        <v>40</v>
      </c>
      <c r="I21" s="54"/>
      <c r="J21" s="45" t="e">
        <f>[1]!Tableau1[[#This Row],[part sécu]]</f>
        <v>#REF!</v>
      </c>
      <c r="K21" s="45">
        <v>0</v>
      </c>
      <c r="L21" s="45" t="e">
        <f>[1]Feuil1!$F21-[1]Feuil1!$I21-[1]!Tableau1[[#This Row],[mutuelle déduite]]</f>
        <v>#REF!</v>
      </c>
      <c r="M21" s="46">
        <f>[1]Feuil1!$A21</f>
        <v>45686</v>
      </c>
      <c r="N21" s="26" t="s">
        <v>76</v>
      </c>
      <c r="O21" s="47">
        <f>[1]Feuil1!$A21</f>
        <v>45686</v>
      </c>
      <c r="P21" s="47"/>
      <c r="Q21" s="30"/>
      <c r="R21" s="30" t="e">
        <f>Tableau2[[#This Row],[sécu déduite]]</f>
        <v>#REF!</v>
      </c>
      <c r="S21" s="48"/>
      <c r="T21" s="49">
        <f>Feuil1!$O21</f>
        <v>45686</v>
      </c>
      <c r="U21" s="49"/>
      <c r="V21" s="34"/>
      <c r="W21" s="34">
        <f>Feuil1!$K21</f>
        <v>0</v>
      </c>
      <c r="X21" s="50"/>
      <c r="Y21" s="51">
        <f>Feuil1!$O21</f>
        <v>45686</v>
      </c>
      <c r="Z21" s="51"/>
      <c r="AA21" s="52"/>
      <c r="AB21" s="52">
        <f>Feuil1!$K21</f>
        <v>0</v>
      </c>
      <c r="AC21" s="53"/>
      <c r="AD21" s="53"/>
      <c r="AE21" s="53"/>
      <c r="AF21" s="43" t="e">
        <f>Feuil1!$G21-Feuil1!$Q21-Feuil1!$R21-Feuil1!$V21-Feuil1!$W21</f>
        <v>#REF!</v>
      </c>
    </row>
    <row r="22" spans="1:32" ht="15.75" thickBot="1">
      <c r="A22" s="57"/>
      <c r="B22" s="73">
        <v>45688</v>
      </c>
      <c r="C22" s="74" t="s">
        <v>43</v>
      </c>
      <c r="D22" s="75" t="s">
        <v>59</v>
      </c>
      <c r="E22" s="75" t="s">
        <v>60</v>
      </c>
      <c r="F22" s="75" t="s">
        <v>61</v>
      </c>
      <c r="G22" s="54">
        <v>30</v>
      </c>
      <c r="H22" s="54" t="s">
        <v>36</v>
      </c>
      <c r="I22" s="54">
        <v>30</v>
      </c>
      <c r="J22" s="45" t="e">
        <f>[1]!Tableau1[[#This Row],[part sécu]]</f>
        <v>#REF!</v>
      </c>
      <c r="K22" s="45">
        <v>0</v>
      </c>
      <c r="L22" s="45" t="e">
        <f>[1]Feuil1!$F22-[1]Feuil1!$I22-[1]!Tableau1[[#This Row],[mutuelle déduite]]</f>
        <v>#REF!</v>
      </c>
      <c r="M22" s="46" t="s">
        <v>28</v>
      </c>
      <c r="N22" s="26" t="s">
        <v>28</v>
      </c>
      <c r="O22" s="31">
        <f>[1]Feuil1!$A22</f>
        <v>45688</v>
      </c>
      <c r="P22" s="47">
        <v>45692</v>
      </c>
      <c r="Q22" s="30">
        <v>0</v>
      </c>
      <c r="R22" s="30" t="e">
        <f>Tableau2[[#This Row],[sécu déduite]]</f>
        <v>#REF!</v>
      </c>
      <c r="S22" s="48"/>
      <c r="T22" s="49">
        <f>Feuil1!$O22</f>
        <v>45688</v>
      </c>
      <c r="U22" s="49"/>
      <c r="V22" s="34"/>
      <c r="W22" s="34">
        <f>Feuil1!$K22</f>
        <v>0</v>
      </c>
      <c r="X22" s="50"/>
      <c r="Y22" s="51">
        <f>Feuil1!$O22</f>
        <v>45688</v>
      </c>
      <c r="Z22" s="51"/>
      <c r="AA22" s="52"/>
      <c r="AB22" s="52">
        <f>Feuil1!$K22</f>
        <v>0</v>
      </c>
      <c r="AC22" s="53"/>
      <c r="AD22" s="53"/>
      <c r="AE22" s="53"/>
      <c r="AF22" s="43" t="e">
        <f>Feuil1!$G22-Feuil1!$Q22-Feuil1!$R22-Feuil1!$V22-Feuil1!$W22</f>
        <v>#REF!</v>
      </c>
    </row>
    <row r="23" spans="1:32" ht="15.75" thickBot="1">
      <c r="A23" s="57"/>
      <c r="B23" s="64">
        <v>45693</v>
      </c>
      <c r="C23" s="65" t="s">
        <v>70</v>
      </c>
      <c r="D23" s="66" t="s">
        <v>64</v>
      </c>
      <c r="E23" s="66" t="s">
        <v>38</v>
      </c>
      <c r="F23" s="66" t="s">
        <v>77</v>
      </c>
      <c r="G23" s="54">
        <v>33.9</v>
      </c>
      <c r="H23" s="54" t="s">
        <v>40</v>
      </c>
      <c r="I23" s="54">
        <v>30</v>
      </c>
      <c r="J23" s="45" t="e">
        <f>[1]!Tableau1[[#This Row],[part sécu]]</f>
        <v>#REF!</v>
      </c>
      <c r="K23" s="45">
        <v>0</v>
      </c>
      <c r="L23" s="45" t="e">
        <f>[1]Feuil1!$F23-[1]Feuil1!$I23-[1]!Tableau1[[#This Row],[mutuelle déduite]]</f>
        <v>#REF!</v>
      </c>
      <c r="M23" s="46">
        <f>[1]Feuil1!$A23</f>
        <v>45693</v>
      </c>
      <c r="N23" s="26" t="s">
        <v>44</v>
      </c>
      <c r="O23" s="47">
        <f>[1]Feuil1!$A23</f>
        <v>45693</v>
      </c>
      <c r="P23" s="47" t="s">
        <v>78</v>
      </c>
      <c r="Q23" s="30">
        <v>0</v>
      </c>
      <c r="R23" s="30" t="e">
        <f>Tableau2[[#This Row],[sécu déduite]]</f>
        <v>#REF!</v>
      </c>
      <c r="S23" s="48"/>
      <c r="T23" s="49">
        <f>Feuil1!$O23</f>
        <v>45693</v>
      </c>
      <c r="U23" s="49"/>
      <c r="V23" s="34"/>
      <c r="W23" s="34">
        <f>Feuil1!$K23</f>
        <v>0</v>
      </c>
      <c r="X23" s="50"/>
      <c r="Y23" s="51">
        <f>Feuil1!$O23</f>
        <v>45693</v>
      </c>
      <c r="Z23" s="51"/>
      <c r="AA23" s="52"/>
      <c r="AB23" s="52">
        <f>Feuil1!$K23</f>
        <v>0</v>
      </c>
      <c r="AC23" s="53"/>
      <c r="AD23" s="53"/>
      <c r="AE23" s="53"/>
      <c r="AF23" s="43" t="e">
        <f>Feuil1!$G23-Feuil1!$Q23-Feuil1!$R23-Feuil1!$V23-Feuil1!$W23</f>
        <v>#REF!</v>
      </c>
    </row>
    <row r="24" spans="1:32" ht="15.75" thickBot="1">
      <c r="A24" s="57"/>
      <c r="B24" s="73">
        <v>45693</v>
      </c>
      <c r="C24" s="74" t="s">
        <v>70</v>
      </c>
      <c r="D24" s="75" t="s">
        <v>62</v>
      </c>
      <c r="E24" s="75" t="s">
        <v>58</v>
      </c>
      <c r="F24" s="76" t="s">
        <v>79</v>
      </c>
      <c r="G24" s="54">
        <f>14.25+30+10+25.25+4.73+1.35</f>
        <v>85.58</v>
      </c>
      <c r="H24" s="54" t="s">
        <v>40</v>
      </c>
      <c r="I24" s="54">
        <f>8.55+18+25.25+4.73+1.35</f>
        <v>57.88</v>
      </c>
      <c r="J24" s="45" t="e">
        <f>[1]!Tableau1[[#This Row],[part sécu]]</f>
        <v>#REF!</v>
      </c>
      <c r="K24" s="45" t="e">
        <f>[1]!Tableau1[[#This Row],[total facture]]-[1]!Tableau1[[#This Row],[sécu déduite]]</f>
        <v>#REF!</v>
      </c>
      <c r="L24" s="45">
        <v>0</v>
      </c>
      <c r="M24" s="46">
        <f>[1]Feuil1!$A24</f>
        <v>45693</v>
      </c>
      <c r="N24" s="26"/>
      <c r="O24" s="31">
        <f>[1]Feuil1!$A24</f>
        <v>45693</v>
      </c>
      <c r="P24" s="47"/>
      <c r="Q24" s="30"/>
      <c r="R24" s="30" t="e">
        <f>Tableau2[[#This Row],[sécu déduite]]</f>
        <v>#REF!</v>
      </c>
      <c r="S24" s="48"/>
      <c r="T24" s="49">
        <f>Feuil1!$O24</f>
        <v>45693</v>
      </c>
      <c r="U24" s="49"/>
      <c r="V24" s="34"/>
      <c r="W24" s="34" t="e">
        <f>Feuil1!$K24</f>
        <v>#REF!</v>
      </c>
      <c r="X24" s="50"/>
      <c r="Y24" s="51">
        <f>Feuil1!$O24</f>
        <v>45693</v>
      </c>
      <c r="Z24" s="51"/>
      <c r="AA24" s="52"/>
      <c r="AB24" s="52" t="e">
        <f>Feuil1!$K24</f>
        <v>#REF!</v>
      </c>
      <c r="AC24" s="53"/>
      <c r="AD24" s="53"/>
      <c r="AE24" s="53"/>
      <c r="AF24" s="43" t="e">
        <f>Feuil1!$G24-Feuil1!$Q24-Feuil1!$R24-Feuil1!$V24-Feuil1!$W24</f>
        <v>#REF!</v>
      </c>
    </row>
    <row r="25" spans="1:32" ht="15.75" thickBot="1">
      <c r="A25" s="57"/>
      <c r="B25" s="64">
        <v>45695</v>
      </c>
      <c r="C25" s="65" t="s">
        <v>70</v>
      </c>
      <c r="D25" s="66" t="s">
        <v>80</v>
      </c>
      <c r="E25" s="66" t="s">
        <v>60</v>
      </c>
      <c r="F25" s="67" t="s">
        <v>79</v>
      </c>
      <c r="G25" s="54">
        <v>30</v>
      </c>
      <c r="H25" s="54" t="s">
        <v>40</v>
      </c>
      <c r="I25" s="54">
        <v>21</v>
      </c>
      <c r="J25" s="45">
        <v>0</v>
      </c>
      <c r="K25" s="45">
        <v>0</v>
      </c>
      <c r="L25" s="45" t="e">
        <f>[1]Feuil1!$F25-[1]Feuil1!$I25-[1]!Tableau1[[#This Row],[mutuelle déduite]]</f>
        <v>#REF!</v>
      </c>
      <c r="M25" s="46">
        <f>[1]Feuil1!$A25</f>
        <v>45695</v>
      </c>
      <c r="N25" s="26" t="s">
        <v>44</v>
      </c>
      <c r="O25" s="47">
        <f>[1]Feuil1!$A25</f>
        <v>45695</v>
      </c>
      <c r="P25" s="47">
        <v>45700</v>
      </c>
      <c r="Q25" s="30">
        <v>21</v>
      </c>
      <c r="R25" s="30">
        <f>Tableau2[[#This Row],[sécu déduite]]</f>
        <v>0</v>
      </c>
      <c r="S25" s="48"/>
      <c r="T25" s="49">
        <f>Feuil1!$O25</f>
        <v>45695</v>
      </c>
      <c r="U25" s="49"/>
      <c r="V25" s="34"/>
      <c r="W25" s="34">
        <f>Feuil1!$K25</f>
        <v>0</v>
      </c>
      <c r="X25" s="50"/>
      <c r="Y25" s="51">
        <f>Feuil1!$O25</f>
        <v>45695</v>
      </c>
      <c r="Z25" s="51"/>
      <c r="AA25" s="52"/>
      <c r="AB25" s="52">
        <f>Feuil1!$K25</f>
        <v>0</v>
      </c>
      <c r="AC25" s="53"/>
      <c r="AD25" s="53"/>
      <c r="AE25" s="53"/>
      <c r="AF25" s="43">
        <f>Feuil1!$G25-Feuil1!$Q25-Feuil1!$R25-Feuil1!$V25-Feuil1!$W25</f>
        <v>9</v>
      </c>
    </row>
    <row r="26" spans="1:32" ht="15.75" thickBot="1">
      <c r="A26" s="57"/>
      <c r="B26" s="73">
        <v>45695</v>
      </c>
      <c r="C26" s="74" t="s">
        <v>43</v>
      </c>
      <c r="D26" s="75" t="s">
        <v>64</v>
      </c>
      <c r="E26" s="75" t="s">
        <v>38</v>
      </c>
      <c r="F26" s="76" t="s">
        <v>81</v>
      </c>
      <c r="G26" s="54">
        <f>36.67+1.02+0.61</f>
        <v>38.300000000000004</v>
      </c>
      <c r="H26" s="54" t="s">
        <v>36</v>
      </c>
      <c r="I26" s="54" t="e">
        <f>[1]!Tableau1[[#This Row],[total facture]]</f>
        <v>#REF!</v>
      </c>
      <c r="J26" s="45" t="e">
        <f>[1]!Tableau1[[#This Row],[part sécu]]</f>
        <v>#REF!</v>
      </c>
      <c r="K26" s="45">
        <v>0</v>
      </c>
      <c r="L26" s="45">
        <f>[1]Feuil1!$F26-[1]Feuil1!$I26</f>
        <v>0</v>
      </c>
      <c r="M26" s="46">
        <f>[1]Feuil1!$A26</f>
        <v>45695</v>
      </c>
      <c r="N26" s="26" t="s">
        <v>28</v>
      </c>
      <c r="O26" s="31">
        <f>[1]Feuil1!$A26</f>
        <v>45695</v>
      </c>
      <c r="P26" s="47">
        <v>45699</v>
      </c>
      <c r="Q26" s="30">
        <v>0</v>
      </c>
      <c r="R26" s="30" t="e">
        <f>Tableau2[[#This Row],[sécu déduite]]</f>
        <v>#REF!</v>
      </c>
      <c r="S26" s="48"/>
      <c r="T26" s="49">
        <f>Feuil1!$O26</f>
        <v>45695</v>
      </c>
      <c r="U26" s="49"/>
      <c r="V26" s="34"/>
      <c r="W26" s="34">
        <f>Feuil1!$K26</f>
        <v>0</v>
      </c>
      <c r="X26" s="50"/>
      <c r="Y26" s="51">
        <f>Feuil1!$O26</f>
        <v>45695</v>
      </c>
      <c r="Z26" s="51"/>
      <c r="AA26" s="52"/>
      <c r="AB26" s="52">
        <f>Feuil1!$K26</f>
        <v>0</v>
      </c>
      <c r="AC26" s="53"/>
      <c r="AD26" s="53"/>
      <c r="AE26" s="53"/>
      <c r="AF26" s="43" t="e">
        <f>Feuil1!$G26-Feuil1!$Q26-Feuil1!$R26-Feuil1!$V26-Feuil1!$W26</f>
        <v>#REF!</v>
      </c>
    </row>
    <row r="27" spans="1:32" ht="15.75" thickBot="1">
      <c r="A27" s="57"/>
      <c r="B27" s="114">
        <v>45699</v>
      </c>
      <c r="C27" s="115" t="s">
        <v>70</v>
      </c>
      <c r="D27" s="116" t="s">
        <v>59</v>
      </c>
      <c r="E27" s="116" t="s">
        <v>60</v>
      </c>
      <c r="F27" s="116" t="s">
        <v>82</v>
      </c>
      <c r="G27" s="80">
        <v>30</v>
      </c>
      <c r="H27" s="80" t="s">
        <v>40</v>
      </c>
      <c r="I27" s="80">
        <v>21</v>
      </c>
      <c r="J27" s="81">
        <v>21</v>
      </c>
      <c r="K27" s="81">
        <v>0</v>
      </c>
      <c r="L27" s="81" t="e">
        <f>[1]Feuil1!$F27-[1]Feuil1!$I27-[1]!Tableau1[[#This Row],[mutuelle déduite]]</f>
        <v>#REF!</v>
      </c>
      <c r="M27" s="82">
        <f>[1]Feuil1!$A27</f>
        <v>45699</v>
      </c>
      <c r="N27" s="83" t="s">
        <v>44</v>
      </c>
      <c r="O27" s="84">
        <f>[1]Feuil1!$A27</f>
        <v>45699</v>
      </c>
      <c r="P27" s="84">
        <v>45701</v>
      </c>
      <c r="Q27" s="85">
        <v>0</v>
      </c>
      <c r="R27" s="86">
        <f>Tableau2[[#This Row],[sécu déduite]]</f>
        <v>21</v>
      </c>
      <c r="S27" s="87"/>
      <c r="T27" s="88">
        <f>Feuil1!$O27</f>
        <v>45699</v>
      </c>
      <c r="U27" s="88"/>
      <c r="V27" s="89"/>
      <c r="W27" s="89">
        <f>Feuil1!$K27</f>
        <v>0</v>
      </c>
      <c r="X27" s="90"/>
      <c r="Y27" s="91">
        <f>Feuil1!$O27</f>
        <v>45699</v>
      </c>
      <c r="Z27" s="91"/>
      <c r="AA27" s="92"/>
      <c r="AB27" s="92">
        <f>Feuil1!$K27</f>
        <v>0</v>
      </c>
      <c r="AC27" s="53"/>
      <c r="AD27" s="53"/>
      <c r="AE27" s="53"/>
      <c r="AF27" s="93">
        <f>Feuil1!$G27-Feuil1!$Q27-Feuil1!$R27-Feuil1!$V27-Feuil1!$W27</f>
        <v>9</v>
      </c>
    </row>
    <row r="28" spans="1:32" ht="15.75" thickBot="1">
      <c r="A28" s="57"/>
      <c r="B28" s="77">
        <v>45700</v>
      </c>
      <c r="C28" s="78" t="s">
        <v>70</v>
      </c>
      <c r="D28" s="79" t="s">
        <v>83</v>
      </c>
      <c r="E28" s="79" t="s">
        <v>84</v>
      </c>
      <c r="F28" s="79" t="s">
        <v>85</v>
      </c>
      <c r="G28" s="80">
        <f>86.32+11.56</f>
        <v>97.88</v>
      </c>
      <c r="H28" s="80" t="s">
        <v>40</v>
      </c>
      <c r="I28" s="80">
        <f>60.42+8.09</f>
        <v>68.510000000000005</v>
      </c>
      <c r="J28" s="81" t="e">
        <f>[1]!Tableau1[[#This Row],[part sécu]]</f>
        <v>#REF!</v>
      </c>
      <c r="K28" s="81">
        <v>0</v>
      </c>
      <c r="L28" s="81" t="e">
        <f>[1]Feuil1!$F28-[1]Feuil1!$I28-[1]!Tableau1[[#This Row],[mutuelle déduite]]</f>
        <v>#REF!</v>
      </c>
      <c r="M28" s="82">
        <f>[1]Feuil1!$A28</f>
        <v>45700</v>
      </c>
      <c r="N28" s="83" t="s">
        <v>44</v>
      </c>
      <c r="O28" s="84">
        <f>[1]Feuil1!$A28</f>
        <v>45700</v>
      </c>
      <c r="P28" s="84">
        <v>45702</v>
      </c>
      <c r="Q28" s="85">
        <v>0</v>
      </c>
      <c r="R28" s="86" t="e">
        <f>Tableau2[[#This Row],[sécu déduite]]</f>
        <v>#REF!</v>
      </c>
      <c r="S28" s="87"/>
      <c r="T28" s="88">
        <f>Feuil1!$O28</f>
        <v>45700</v>
      </c>
      <c r="U28" s="88"/>
      <c r="V28" s="89"/>
      <c r="W28" s="89">
        <f>Feuil1!$K28</f>
        <v>0</v>
      </c>
      <c r="X28" s="90"/>
      <c r="Y28" s="91">
        <f>Feuil1!$O28</f>
        <v>45700</v>
      </c>
      <c r="Z28" s="91"/>
      <c r="AA28" s="92"/>
      <c r="AB28" s="92">
        <f>Feuil1!$K28</f>
        <v>0</v>
      </c>
      <c r="AC28" s="53"/>
      <c r="AD28" s="53"/>
      <c r="AE28" s="53"/>
      <c r="AF28" s="93" t="e">
        <f>Feuil1!$G28-Feuil1!$Q28-Feuil1!$R28-Feuil1!$V28-Feuil1!$W28</f>
        <v>#REF!</v>
      </c>
    </row>
    <row r="29" spans="1:32">
      <c r="A29" s="57"/>
      <c r="B29" s="114">
        <v>45705</v>
      </c>
      <c r="C29" s="115" t="s">
        <v>70</v>
      </c>
      <c r="D29" s="116" t="s">
        <v>86</v>
      </c>
      <c r="E29" s="116" t="s">
        <v>74</v>
      </c>
      <c r="F29" s="116" t="s">
        <v>75</v>
      </c>
      <c r="G29" s="80">
        <v>110</v>
      </c>
      <c r="H29" s="80" t="s">
        <v>40</v>
      </c>
      <c r="I29" s="80">
        <v>0</v>
      </c>
      <c r="J29" s="81" t="e">
        <f>[1]!Tableau1[[#This Row],[part sécu]]</f>
        <v>#REF!</v>
      </c>
      <c r="K29" s="81">
        <v>0</v>
      </c>
      <c r="L29" s="81" t="e">
        <f>[1]Feuil1!$F29-[1]Feuil1!$I29-[1]!Tableau1[[#This Row],[mutuelle déduite]]</f>
        <v>#REF!</v>
      </c>
      <c r="M29" s="82">
        <f>[1]Feuil1!$A29</f>
        <v>45705</v>
      </c>
      <c r="N29" s="83" t="s">
        <v>44</v>
      </c>
      <c r="O29" s="84">
        <f>[1]Feuil1!$A29</f>
        <v>45705</v>
      </c>
      <c r="P29" s="84" t="s">
        <v>28</v>
      </c>
      <c r="Q29" s="85">
        <v>0</v>
      </c>
      <c r="R29" s="86" t="e">
        <f>Tableau2[[#This Row],[sécu déduite]]</f>
        <v>#REF!</v>
      </c>
      <c r="S29" s="87"/>
      <c r="T29" s="88">
        <f>Feuil1!$O29</f>
        <v>45705</v>
      </c>
      <c r="U29" s="88"/>
      <c r="V29" s="89"/>
      <c r="W29" s="89">
        <f>Feuil1!$K29</f>
        <v>0</v>
      </c>
      <c r="X29" s="90"/>
      <c r="Y29" s="91">
        <f>Feuil1!$O29</f>
        <v>45705</v>
      </c>
      <c r="Z29" s="91"/>
      <c r="AA29" s="92"/>
      <c r="AB29" s="92">
        <f>Feuil1!$K29</f>
        <v>0</v>
      </c>
      <c r="AC29" s="53"/>
      <c r="AD29" s="53"/>
      <c r="AE29" s="53"/>
      <c r="AF29" s="93" t="e">
        <f>Feuil1!$G29-Feuil1!$Q29-Feuil1!$R29-Feuil1!$V29-Feuil1!$W29</f>
        <v>#REF!</v>
      </c>
    </row>
    <row r="30" spans="1:32">
      <c r="A30" s="57"/>
      <c r="B30" s="58"/>
      <c r="C30" s="57"/>
      <c r="D30" s="59"/>
      <c r="E30" s="59"/>
      <c r="F30" s="59"/>
      <c r="G30" s="4"/>
      <c r="H30" s="4"/>
      <c r="I30" s="4"/>
      <c r="AC30" s="10"/>
      <c r="AD30" s="10"/>
      <c r="AE30" s="10"/>
    </row>
    <row r="31" spans="1:32">
      <c r="B31" s="58"/>
      <c r="C31" s="57"/>
      <c r="D31" s="59"/>
      <c r="E31" s="59"/>
      <c r="F31" s="59"/>
      <c r="G31" s="4"/>
      <c r="H31" s="4"/>
      <c r="I31" s="4"/>
      <c r="AC31" s="10"/>
      <c r="AD31" s="10"/>
      <c r="AE31" s="10"/>
    </row>
    <row r="32" spans="1:32">
      <c r="B32" s="58"/>
      <c r="C32" s="57"/>
      <c r="D32" s="59"/>
      <c r="E32" s="59"/>
      <c r="F32" s="59"/>
      <c r="G32" s="4"/>
      <c r="H32" s="4"/>
      <c r="I32" s="4"/>
      <c r="AC32" s="10"/>
      <c r="AD32" s="10"/>
      <c r="AE32" s="10"/>
    </row>
    <row r="33" spans="2:9">
      <c r="B33" s="58"/>
      <c r="C33" s="57"/>
      <c r="D33" s="59"/>
      <c r="E33" s="59"/>
      <c r="F33" s="59"/>
      <c r="G33" s="4"/>
      <c r="H33" s="4"/>
      <c r="I33" s="4"/>
    </row>
    <row r="39" spans="2:9">
      <c r="G39" s="4"/>
    </row>
  </sheetData>
  <mergeCells count="5">
    <mergeCell ref="B1:F1"/>
    <mergeCell ref="G1:N1"/>
    <mergeCell ref="O1:R1"/>
    <mergeCell ref="S1:W1"/>
    <mergeCell ref="X1:AE1"/>
  </mergeCells>
  <conditionalFormatting sqref="A3:A300">
    <cfRule type="expression" dxfId="9" priority="5">
      <formula>$A3="x"</formula>
    </cfRule>
  </conditionalFormatting>
  <conditionalFormatting sqref="J3:N300">
    <cfRule type="expression" dxfId="8" priority="12">
      <formula>ISEVEN(ROW())</formula>
    </cfRule>
  </conditionalFormatting>
  <conditionalFormatting sqref="K3:N698 Q3:Q698 S3:AE698">
    <cfRule type="expression" dxfId="7" priority="7">
      <formula>$H3="oui"</formula>
    </cfRule>
  </conditionalFormatting>
  <conditionalFormatting sqref="O3:R300">
    <cfRule type="expression" dxfId="6" priority="11">
      <formula>ISEVEN(ROW())</formula>
    </cfRule>
  </conditionalFormatting>
  <conditionalFormatting sqref="S3:W300">
    <cfRule type="expression" dxfId="5" priority="10">
      <formula>ISEVEN(ROW())</formula>
    </cfRule>
  </conditionalFormatting>
  <conditionalFormatting sqref="AF3:AF300">
    <cfRule type="expression" dxfId="4" priority="8">
      <formula>ISEVEN(ROW())</formula>
    </cfRule>
  </conditionalFormatting>
  <conditionalFormatting sqref="A1:XFD300">
    <cfRule type="containsText" dxfId="3" priority="4" operator="containsText" text="!">
      <formula>NOT(ISERROR(SEARCH("!",A1)))</formula>
    </cfRule>
  </conditionalFormatting>
  <conditionalFormatting sqref="X3:AE300">
    <cfRule type="expression" dxfId="2" priority="2">
      <formula>$S3="Repam"</formula>
    </cfRule>
    <cfRule type="expression" dxfId="1" priority="9">
      <formula>ISEVEN(ROW())</formula>
    </cfRule>
  </conditionalFormatting>
  <conditionalFormatting sqref="R3:R29">
    <cfRule type="expression" dxfId="0" priority="1">
      <formula>$K3=0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</dc:creator>
  <cp:lastModifiedBy>g26000315</cp:lastModifiedBy>
  <dcterms:created xsi:type="dcterms:W3CDTF">2024-08-21T14:25:42Z</dcterms:created>
  <dcterms:modified xsi:type="dcterms:W3CDTF">2025-02-19T14:41:03Z</dcterms:modified>
</cp:coreProperties>
</file>