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8dc01a1d5c560bf5/Alain/Pdf/KJETOCCAS/Base apporteurs/"/>
    </mc:Choice>
  </mc:AlternateContent>
  <xr:revisionPtr revIDLastSave="753" documentId="8_{8B8B4220-2A4A-4CDD-8007-FC8D04D87616}" xr6:coauthVersionLast="47" xr6:coauthVersionMax="47" xr10:uidLastSave="{FAD33B3F-E48F-47C4-93B8-4DCFBA6052B7}"/>
  <bookViews>
    <workbookView xWindow="-120" yWindow="-120" windowWidth="29040" windowHeight="15840" tabRatio="500" activeTab="2" xr2:uid="{00000000-000D-0000-FFFF-FFFF00000000}"/>
  </bookViews>
  <sheets>
    <sheet name="Apports_multiples" sheetId="1" r:id="rId1"/>
    <sheet name="En_cours_apports_multiples" sheetId="3" r:id="rId2"/>
    <sheet name="code" sheetId="4" r:id="rId3"/>
    <sheet name="parametres" sheetId="2" r:id="rId4"/>
  </sheets>
  <definedNames>
    <definedName name="_xlnm._FilterDatabase" localSheetId="1" hidden="1">En_cours_apports_multiples!$A$1:$V$70</definedName>
    <definedName name="Noms_apporteurs1">parametres!$A$2:$A$150</definedName>
    <definedName name="Tableau_apporteurs">parametres!$A$2:$C$962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" i="1" l="1" a="1"/>
  <c r="H2" i="1" s="1"/>
  <c r="V73" i="3" l="1"/>
  <c r="V74" i="3"/>
  <c r="V75" i="3"/>
  <c r="V76" i="3"/>
  <c r="V83" i="3"/>
  <c r="D13" i="1" l="1"/>
  <c r="K14" i="1"/>
  <c r="K15" i="1"/>
  <c r="K16" i="1"/>
  <c r="K17" i="1"/>
  <c r="K18" i="1"/>
  <c r="K19" i="1"/>
  <c r="K20" i="1"/>
  <c r="K21" i="1"/>
  <c r="K22" i="1"/>
  <c r="K13" i="1"/>
  <c r="D14" i="1"/>
  <c r="D15" i="1"/>
  <c r="D16" i="1"/>
  <c r="D17" i="1"/>
  <c r="D18" i="1"/>
  <c r="D19" i="1"/>
  <c r="D20" i="1"/>
  <c r="D21" i="1"/>
  <c r="D22" i="1"/>
  <c r="B10" i="1" l="1"/>
  <c r="V3" i="3" l="1"/>
  <c r="E19" i="1" l="1"/>
  <c r="E17" i="1"/>
  <c r="E16" i="1"/>
  <c r="E15" i="1"/>
  <c r="E13" i="1"/>
  <c r="E14" i="1"/>
  <c r="E18" i="1"/>
  <c r="E20" i="1"/>
  <c r="E21" i="1"/>
  <c r="E22" i="1"/>
  <c r="B52" i="3" a="1"/>
  <c r="V71" i="3" l="1"/>
  <c r="V72" i="3"/>
  <c r="B52" i="3"/>
  <c r="V52" i="3" s="1"/>
  <c r="V4" i="3"/>
  <c r="B86" i="3" l="1"/>
  <c r="V5" i="3"/>
  <c r="D7" i="1"/>
  <c r="V6" i="3" l="1"/>
  <c r="V7" i="3" l="1"/>
  <c r="V8" i="3" s="1"/>
  <c r="V9" i="3" s="1"/>
  <c r="V10" i="3" l="1"/>
  <c r="V11" i="3" l="1"/>
  <c r="V12" i="3" l="1"/>
  <c r="V53" i="3" s="1"/>
  <c r="V13" i="3" l="1"/>
  <c r="V14" i="3" l="1"/>
  <c r="V15" i="3" l="1"/>
  <c r="V16" i="3" l="1"/>
  <c r="V17" i="3" l="1"/>
  <c r="V18" i="3" s="1"/>
  <c r="V54" i="3" l="1"/>
  <c r="V19" i="3"/>
  <c r="V20" i="3" s="1"/>
  <c r="V21" i="3" s="1"/>
  <c r="V22" i="3" s="1"/>
  <c r="V55" i="3" l="1"/>
  <c r="V23" i="3"/>
  <c r="V24" i="3" l="1"/>
  <c r="V25" i="3" l="1"/>
  <c r="V26" i="3" l="1"/>
  <c r="V27" i="3" l="1"/>
  <c r="V69" i="3"/>
  <c r="V28" i="3" l="1"/>
  <c r="V61" i="3" s="1"/>
  <c r="V86" i="3" s="1"/>
  <c r="V70" i="3"/>
  <c r="V66" i="3" l="1"/>
  <c r="V57" i="3"/>
  <c r="V58" i="3"/>
  <c r="V59" i="3"/>
  <c r="V60" i="3"/>
  <c r="V67" i="3"/>
  <c r="V68" i="3"/>
  <c r="V63" i="3"/>
  <c r="V64" i="3"/>
  <c r="V29" i="3"/>
  <c r="V56" i="3" s="1"/>
  <c r="V65" i="3"/>
  <c r="V30" i="3" l="1"/>
  <c r="V62" i="3"/>
  <c r="V31" i="3" l="1"/>
  <c r="V32" i="3" l="1"/>
  <c r="V33" i="3" l="1"/>
  <c r="V34" i="3" l="1"/>
  <c r="V35" i="3" l="1"/>
  <c r="V36" i="3" l="1"/>
  <c r="V37" i="3" l="1"/>
  <c r="V38" i="3" l="1"/>
  <c r="V39" i="3" l="1"/>
  <c r="V40" i="3" l="1"/>
  <c r="V41" i="3" s="1"/>
  <c r="V42" i="3" s="1"/>
  <c r="V43" i="3" s="1"/>
  <c r="V44" i="3" s="1"/>
  <c r="V45" i="3" s="1"/>
  <c r="V46" i="3" s="1"/>
  <c r="V47" i="3" s="1"/>
  <c r="V48" i="3" s="1"/>
  <c r="V49" i="3" s="1"/>
  <c r="V50" i="3" s="1"/>
  <c r="S76" i="3" s="1"/>
  <c r="U76" i="3" s="1"/>
  <c r="M58" i="3" l="1"/>
  <c r="O58" i="3" s="1"/>
  <c r="N58" i="3" s="1"/>
  <c r="M71" i="3"/>
  <c r="O71" i="3" s="1"/>
  <c r="S64" i="3"/>
  <c r="G77" i="3"/>
  <c r="I77" i="3" s="1"/>
  <c r="M56" i="3"/>
  <c r="O56" i="3" s="1"/>
  <c r="N56" i="3" s="1"/>
  <c r="D64" i="3"/>
  <c r="F64" i="3" s="1"/>
  <c r="E64" i="3" s="1"/>
  <c r="S66" i="3"/>
  <c r="U66" i="3" s="1"/>
  <c r="G55" i="3"/>
  <c r="I55" i="3" s="1"/>
  <c r="H55" i="3" s="1"/>
  <c r="G57" i="3"/>
  <c r="I57" i="3" s="1"/>
  <c r="H57" i="3" s="1"/>
  <c r="D67" i="3"/>
  <c r="F67" i="3" s="1"/>
  <c r="E67" i="3" s="1"/>
  <c r="M52" i="3"/>
  <c r="O52" i="3" s="1"/>
  <c r="N52" i="3" s="1"/>
  <c r="J77" i="3"/>
  <c r="L77" i="3" s="1"/>
  <c r="M53" i="3"/>
  <c r="O53" i="3" s="1"/>
  <c r="N53" i="3" s="1"/>
  <c r="D77" i="3"/>
  <c r="F77" i="3" s="1"/>
  <c r="P77" i="3"/>
  <c r="R77" i="3" s="1"/>
  <c r="D54" i="3"/>
  <c r="F54" i="3" s="1"/>
  <c r="E54" i="3" s="1"/>
  <c r="S65" i="3"/>
  <c r="T65" i="3" s="1"/>
  <c r="G68" i="3"/>
  <c r="G78" i="3"/>
  <c r="I78" i="3" s="1"/>
  <c r="M66" i="3"/>
  <c r="O66" i="3" s="1"/>
  <c r="N66" i="3" s="1"/>
  <c r="D60" i="3"/>
  <c r="F60" i="3" s="1"/>
  <c r="E60" i="3" s="1"/>
  <c r="M80" i="3"/>
  <c r="O80" i="3" s="1"/>
  <c r="S52" i="3"/>
  <c r="D76" i="3"/>
  <c r="F76" i="3" s="1"/>
  <c r="J67" i="3"/>
  <c r="L67" i="3" s="1"/>
  <c r="S61" i="3"/>
  <c r="J62" i="3"/>
  <c r="L62" i="3" s="1"/>
  <c r="K62" i="3" s="1"/>
  <c r="P71" i="3"/>
  <c r="R71" i="3" s="1"/>
  <c r="M78" i="3"/>
  <c r="O78" i="3" s="1"/>
  <c r="J57" i="3"/>
  <c r="J58" i="3"/>
  <c r="L58" i="3" s="1"/>
  <c r="K58" i="3" s="1"/>
  <c r="G73" i="3"/>
  <c r="I73" i="3" s="1"/>
  <c r="P74" i="3"/>
  <c r="R74" i="3" s="1"/>
  <c r="J69" i="3"/>
  <c r="K69" i="3" s="1"/>
  <c r="D52" i="3"/>
  <c r="F52" i="3" s="1"/>
  <c r="E52" i="3" s="1"/>
  <c r="J75" i="3"/>
  <c r="L75" i="3" s="1"/>
  <c r="P60" i="3"/>
  <c r="R60" i="3" s="1"/>
  <c r="Q60" i="3" s="1"/>
  <c r="D55" i="3"/>
  <c r="P76" i="3"/>
  <c r="R76" i="3" s="1"/>
  <c r="J74" i="3"/>
  <c r="L74" i="3" s="1"/>
  <c r="S56" i="3"/>
  <c r="U56" i="3" s="1"/>
  <c r="T56" i="3" s="1"/>
  <c r="J55" i="3"/>
  <c r="L55" i="3" s="1"/>
  <c r="D70" i="3"/>
  <c r="E70" i="3" s="1"/>
  <c r="P54" i="3"/>
  <c r="R54" i="3" s="1"/>
  <c r="Q54" i="3" s="1"/>
  <c r="S74" i="3"/>
  <c r="U74" i="3" s="1"/>
  <c r="M83" i="3"/>
  <c r="O83" i="3" s="1"/>
  <c r="P56" i="3"/>
  <c r="R56" i="3" s="1"/>
  <c r="Q56" i="3" s="1"/>
  <c r="G75" i="3"/>
  <c r="I75" i="3" s="1"/>
  <c r="J78" i="3"/>
  <c r="L78" i="3" s="1"/>
  <c r="G61" i="3"/>
  <c r="I61" i="3" s="1"/>
  <c r="G60" i="3"/>
  <c r="I60" i="3" s="1"/>
  <c r="H60" i="3" s="1"/>
  <c r="S58" i="3"/>
  <c r="U58" i="3" s="1"/>
  <c r="D78" i="3"/>
  <c r="F78" i="3" s="1"/>
  <c r="S80" i="3"/>
  <c r="U80" i="3" s="1"/>
  <c r="J53" i="3"/>
  <c r="L53" i="3" s="1"/>
  <c r="K53" i="3" s="1"/>
  <c r="P57" i="3"/>
  <c r="R57" i="3" s="1"/>
  <c r="Q57" i="3" s="1"/>
  <c r="J83" i="3"/>
  <c r="L83" i="3" s="1"/>
  <c r="S70" i="3"/>
  <c r="U70" i="3" s="1"/>
  <c r="J61" i="3"/>
  <c r="L61" i="3" s="1"/>
  <c r="P70" i="3"/>
  <c r="Q70" i="3" s="1"/>
  <c r="G72" i="3"/>
  <c r="I72" i="3" s="1"/>
  <c r="J76" i="3"/>
  <c r="L76" i="3" s="1"/>
  <c r="G63" i="3"/>
  <c r="I63" i="3" s="1"/>
  <c r="H63" i="3" s="1"/>
  <c r="J72" i="3"/>
  <c r="L72" i="3" s="1"/>
  <c r="G59" i="3"/>
  <c r="I59" i="3" s="1"/>
  <c r="H59" i="3" s="1"/>
  <c r="S69" i="3"/>
  <c r="U69" i="3" s="1"/>
  <c r="G54" i="3"/>
  <c r="I54" i="3" s="1"/>
  <c r="M72" i="3"/>
  <c r="O72" i="3" s="1"/>
  <c r="P52" i="3"/>
  <c r="R52" i="3" s="1"/>
  <c r="Q52" i="3" s="1"/>
  <c r="S55" i="3"/>
  <c r="U55" i="3" s="1"/>
  <c r="S62" i="3"/>
  <c r="D82" i="3"/>
  <c r="F82" i="3" s="1"/>
  <c r="G53" i="3"/>
  <c r="I53" i="3" s="1"/>
  <c r="H53" i="3" s="1"/>
  <c r="P79" i="3"/>
  <c r="R79" i="3" s="1"/>
  <c r="G67" i="3"/>
  <c r="I67" i="3" s="1"/>
  <c r="H67" i="3" s="1"/>
  <c r="D74" i="3"/>
  <c r="F74" i="3" s="1"/>
  <c r="P64" i="3"/>
  <c r="R64" i="3" s="1"/>
  <c r="J65" i="3"/>
  <c r="J54" i="3"/>
  <c r="L54" i="3" s="1"/>
  <c r="K54" i="3" s="1"/>
  <c r="J79" i="3"/>
  <c r="L79" i="3" s="1"/>
  <c r="D61" i="3"/>
  <c r="F61" i="3" s="1"/>
  <c r="P81" i="3"/>
  <c r="R81" i="3" s="1"/>
  <c r="M70" i="3"/>
  <c r="N70" i="3" s="1"/>
  <c r="J66" i="3"/>
  <c r="L66" i="3" s="1"/>
  <c r="K66" i="3" s="1"/>
  <c r="M68" i="3"/>
  <c r="J64" i="3"/>
  <c r="L64" i="3" s="1"/>
  <c r="D81" i="3"/>
  <c r="F81" i="3" s="1"/>
  <c r="D75" i="3"/>
  <c r="F75" i="3" s="1"/>
  <c r="D73" i="3"/>
  <c r="F73" i="3" s="1"/>
  <c r="G74" i="3"/>
  <c r="I74" i="3" s="1"/>
  <c r="M60" i="3"/>
  <c r="O60" i="3" s="1"/>
  <c r="N60" i="3" s="1"/>
  <c r="J52" i="3"/>
  <c r="D57" i="3"/>
  <c r="F57" i="3" s="1"/>
  <c r="E57" i="3" s="1"/>
  <c r="P78" i="3"/>
  <c r="R78" i="3" s="1"/>
  <c r="M55" i="3"/>
  <c r="O55" i="3" s="1"/>
  <c r="D56" i="3"/>
  <c r="F56" i="3" s="1"/>
  <c r="E56" i="3" s="1"/>
  <c r="J63" i="3"/>
  <c r="L63" i="3" s="1"/>
  <c r="K63" i="3" s="1"/>
  <c r="M59" i="3"/>
  <c r="O59" i="3" s="1"/>
  <c r="P62" i="3"/>
  <c r="R62" i="3" s="1"/>
  <c r="Q62" i="3" s="1"/>
  <c r="D65" i="3"/>
  <c r="F65" i="3" s="1"/>
  <c r="E65" i="3" s="1"/>
  <c r="S57" i="3"/>
  <c r="G66" i="3"/>
  <c r="G80" i="3"/>
  <c r="I80" i="3" s="1"/>
  <c r="D62" i="3"/>
  <c r="F62" i="3" s="1"/>
  <c r="E62" i="3" s="1"/>
  <c r="S71" i="3"/>
  <c r="U71" i="3" s="1"/>
  <c r="M54" i="3"/>
  <c r="P80" i="3"/>
  <c r="R80" i="3" s="1"/>
  <c r="M76" i="3"/>
  <c r="O76" i="3" s="1"/>
  <c r="J71" i="3"/>
  <c r="L71" i="3" s="1"/>
  <c r="M63" i="3"/>
  <c r="O63" i="3" s="1"/>
  <c r="S73" i="3"/>
  <c r="U73" i="3" s="1"/>
  <c r="P72" i="3"/>
  <c r="R72" i="3" s="1"/>
  <c r="G82" i="3"/>
  <c r="I82" i="3" s="1"/>
  <c r="S79" i="3"/>
  <c r="U79" i="3" s="1"/>
  <c r="S78" i="3"/>
  <c r="U78" i="3" s="1"/>
  <c r="D66" i="3"/>
  <c r="F66" i="3" s="1"/>
  <c r="E66" i="3" s="1"/>
  <c r="S59" i="3"/>
  <c r="U59" i="3" s="1"/>
  <c r="M62" i="3"/>
  <c r="O62" i="3" s="1"/>
  <c r="N62" i="3" s="1"/>
  <c r="M73" i="3"/>
  <c r="O73" i="3" s="1"/>
  <c r="D63" i="3"/>
  <c r="F63" i="3" s="1"/>
  <c r="E63" i="3" s="1"/>
  <c r="P53" i="3"/>
  <c r="R53" i="3" s="1"/>
  <c r="Q53" i="3" s="1"/>
  <c r="D68" i="3"/>
  <c r="P67" i="3"/>
  <c r="R67" i="3" s="1"/>
  <c r="G71" i="3"/>
  <c r="I71" i="3" s="1"/>
  <c r="S77" i="3"/>
  <c r="U77" i="3" s="1"/>
  <c r="G56" i="3"/>
  <c r="I56" i="3" s="1"/>
  <c r="H56" i="3" s="1"/>
  <c r="S82" i="3"/>
  <c r="U82" i="3" s="1"/>
  <c r="S83" i="3"/>
  <c r="U83" i="3" s="1"/>
  <c r="P82" i="3"/>
  <c r="R82" i="3" s="1"/>
  <c r="M57" i="3"/>
  <c r="O57" i="3" s="1"/>
  <c r="P69" i="3"/>
  <c r="R69" i="3" s="1"/>
  <c r="S81" i="3"/>
  <c r="U81" i="3" s="1"/>
  <c r="J56" i="3"/>
  <c r="L56" i="3" s="1"/>
  <c r="K56" i="3" s="1"/>
  <c r="G69" i="3"/>
  <c r="I69" i="3" s="1"/>
  <c r="J81" i="3"/>
  <c r="L81" i="3" s="1"/>
  <c r="P63" i="3"/>
  <c r="R63" i="3" s="1"/>
  <c r="G62" i="3"/>
  <c r="I62" i="3" s="1"/>
  <c r="S60" i="3"/>
  <c r="U60" i="3" s="1"/>
  <c r="T60" i="3" s="1"/>
  <c r="P83" i="3"/>
  <c r="R83" i="3" s="1"/>
  <c r="D58" i="3"/>
  <c r="F58" i="3" s="1"/>
  <c r="E58" i="3" s="1"/>
  <c r="J60" i="3"/>
  <c r="L60" i="3" s="1"/>
  <c r="K60" i="3" s="1"/>
  <c r="P68" i="3"/>
  <c r="R68" i="3" s="1"/>
  <c r="M65" i="3"/>
  <c r="P55" i="3"/>
  <c r="R55" i="3" s="1"/>
  <c r="Q55" i="3" s="1"/>
  <c r="J80" i="3"/>
  <c r="L80" i="3" s="1"/>
  <c r="M67" i="3"/>
  <c r="O67" i="3" s="1"/>
  <c r="M75" i="3"/>
  <c r="O75" i="3" s="1"/>
  <c r="P58" i="3"/>
  <c r="R58" i="3" s="1"/>
  <c r="G76" i="3"/>
  <c r="I76" i="3" s="1"/>
  <c r="J82" i="3"/>
  <c r="L82" i="3" s="1"/>
  <c r="G79" i="3"/>
  <c r="I79" i="3" s="1"/>
  <c r="D69" i="3"/>
  <c r="F69" i="3" s="1"/>
  <c r="E69" i="3" s="1"/>
  <c r="G81" i="3"/>
  <c r="I81" i="3" s="1"/>
  <c r="M81" i="3"/>
  <c r="O81" i="3" s="1"/>
  <c r="P65" i="3"/>
  <c r="D83" i="3"/>
  <c r="F83" i="3" s="1"/>
  <c r="P73" i="3"/>
  <c r="R73" i="3" s="1"/>
  <c r="G52" i="3"/>
  <c r="S72" i="3"/>
  <c r="U72" i="3" s="1"/>
  <c r="M69" i="3"/>
  <c r="O69" i="3" s="1"/>
  <c r="S54" i="3"/>
  <c r="G70" i="3"/>
  <c r="I70" i="3" s="1"/>
  <c r="M79" i="3"/>
  <c r="O79" i="3" s="1"/>
  <c r="S63" i="3"/>
  <c r="T63" i="3" s="1"/>
  <c r="D53" i="3"/>
  <c r="F53" i="3" s="1"/>
  <c r="E53" i="3" s="1"/>
  <c r="J70" i="3"/>
  <c r="L70" i="3" s="1"/>
  <c r="P75" i="3"/>
  <c r="R75" i="3" s="1"/>
  <c r="J73" i="3"/>
  <c r="L73" i="3" s="1"/>
  <c r="P59" i="3"/>
  <c r="R59" i="3" s="1"/>
  <c r="Q59" i="3" s="1"/>
  <c r="M64" i="3"/>
  <c r="G64" i="3"/>
  <c r="I64" i="3" s="1"/>
  <c r="M77" i="3"/>
  <c r="O77" i="3" s="1"/>
  <c r="S68" i="3"/>
  <c r="T68" i="3" s="1"/>
  <c r="G65" i="3"/>
  <c r="I65" i="3" s="1"/>
  <c r="D71" i="3"/>
  <c r="F71" i="3" s="1"/>
  <c r="G83" i="3"/>
  <c r="I83" i="3" s="1"/>
  <c r="P66" i="3"/>
  <c r="D59" i="3"/>
  <c r="F59" i="3" s="1"/>
  <c r="S53" i="3"/>
  <c r="U53" i="3" s="1"/>
  <c r="G58" i="3"/>
  <c r="I58" i="3" s="1"/>
  <c r="J68" i="3"/>
  <c r="L68" i="3" s="1"/>
  <c r="D80" i="3"/>
  <c r="F80" i="3" s="1"/>
  <c r="P61" i="3"/>
  <c r="D72" i="3"/>
  <c r="F72" i="3" s="1"/>
  <c r="D79" i="3"/>
  <c r="F79" i="3" s="1"/>
  <c r="J59" i="3"/>
  <c r="L59" i="3" s="1"/>
  <c r="S75" i="3"/>
  <c r="U75" i="3" s="1"/>
  <c r="M74" i="3"/>
  <c r="O74" i="3" s="1"/>
  <c r="M82" i="3"/>
  <c r="O82" i="3" s="1"/>
  <c r="I68" i="3"/>
  <c r="U64" i="3"/>
  <c r="T64" i="3"/>
  <c r="S67" i="3"/>
  <c r="M61" i="3"/>
  <c r="P86" i="3" l="1"/>
  <c r="S86" i="3"/>
  <c r="H68" i="3"/>
  <c r="T66" i="3"/>
  <c r="L57" i="3"/>
  <c r="K57" i="3" s="1"/>
  <c r="U65" i="3"/>
  <c r="K67" i="3"/>
  <c r="U52" i="3"/>
  <c r="T52" i="3" s="1"/>
  <c r="F70" i="3"/>
  <c r="J86" i="3"/>
  <c r="T58" i="3"/>
  <c r="U61" i="3"/>
  <c r="L69" i="3"/>
  <c r="L52" i="3"/>
  <c r="L86" i="3" s="1"/>
  <c r="U62" i="3"/>
  <c r="T62" i="3" s="1"/>
  <c r="H54" i="3"/>
  <c r="N55" i="3"/>
  <c r="O70" i="3"/>
  <c r="N57" i="3"/>
  <c r="T69" i="3"/>
  <c r="T70" i="3"/>
  <c r="K55" i="3"/>
  <c r="L65" i="3"/>
  <c r="K65" i="3" s="1"/>
  <c r="F55" i="3"/>
  <c r="E55" i="3" s="1"/>
  <c r="T55" i="3"/>
  <c r="N59" i="3"/>
  <c r="N63" i="3"/>
  <c r="G86" i="3"/>
  <c r="U57" i="3"/>
  <c r="T57" i="3" s="1"/>
  <c r="F68" i="3"/>
  <c r="E68" i="3" s="1"/>
  <c r="I66" i="3"/>
  <c r="H66" i="3" s="1"/>
  <c r="O54" i="3"/>
  <c r="N54" i="3" s="1"/>
  <c r="K64" i="3"/>
  <c r="O68" i="3"/>
  <c r="N68" i="3" s="1"/>
  <c r="Q64" i="3"/>
  <c r="D86" i="3"/>
  <c r="R70" i="3"/>
  <c r="K61" i="3"/>
  <c r="H61" i="3"/>
  <c r="T59" i="3"/>
  <c r="H69" i="3"/>
  <c r="Q67" i="3"/>
  <c r="Q69" i="3"/>
  <c r="H62" i="3"/>
  <c r="Q63" i="3"/>
  <c r="U54" i="3"/>
  <c r="T54" i="3" s="1"/>
  <c r="N67" i="3"/>
  <c r="I52" i="3"/>
  <c r="I86" i="3" s="1"/>
  <c r="Q68" i="3"/>
  <c r="K70" i="3"/>
  <c r="O65" i="3"/>
  <c r="N65" i="3" s="1"/>
  <c r="H70" i="3"/>
  <c r="R65" i="3"/>
  <c r="Q65" i="3" s="1"/>
  <c r="N69" i="3"/>
  <c r="Q58" i="3"/>
  <c r="U63" i="3"/>
  <c r="R61" i="3"/>
  <c r="R86" i="3" s="1"/>
  <c r="H64" i="3"/>
  <c r="R66" i="3"/>
  <c r="Q66" i="3" s="1"/>
  <c r="U68" i="3"/>
  <c r="T53" i="3"/>
  <c r="K68" i="3"/>
  <c r="O64" i="3"/>
  <c r="N64" i="3" s="1"/>
  <c r="K59" i="3"/>
  <c r="E59" i="3"/>
  <c r="H65" i="3"/>
  <c r="H58" i="3"/>
  <c r="U67" i="3"/>
  <c r="T67" i="3"/>
  <c r="O61" i="3"/>
  <c r="O86" i="3" s="1"/>
  <c r="M86" i="3"/>
  <c r="E61" i="3"/>
  <c r="E86" i="3" s="1"/>
  <c r="F86" i="3"/>
  <c r="U86" i="3" l="1"/>
  <c r="H52" i="3"/>
  <c r="H86" i="3" s="1"/>
  <c r="K52" i="3"/>
  <c r="K86" i="3" s="1"/>
  <c r="T61" i="3"/>
  <c r="T86" i="3" s="1"/>
  <c r="Q61" i="3"/>
  <c r="Q86" i="3" s="1"/>
  <c r="N61" i="3"/>
  <c r="N86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<sst xmlns="http://schemas.openxmlformats.org/spreadsheetml/2006/main" count="864" uniqueCount="382">
  <si>
    <t>Article</t>
  </si>
  <si>
    <t>Quantité</t>
  </si>
  <si>
    <t>Prix</t>
  </si>
  <si>
    <t>Montant</t>
  </si>
  <si>
    <t>Ville</t>
  </si>
  <si>
    <t>Date d'émission</t>
  </si>
  <si>
    <t>Code Postal - Ville</t>
  </si>
  <si>
    <t xml:space="preserve">    </t>
  </si>
  <si>
    <t>Date de l'apport</t>
  </si>
  <si>
    <t>Prix unitaire</t>
  </si>
  <si>
    <t>Apporteur</t>
  </si>
  <si>
    <t>1,00 €</t>
  </si>
  <si>
    <t>End Sub</t>
  </si>
  <si>
    <t>nom apporteur</t>
  </si>
  <si>
    <t>code postal ville</t>
  </si>
  <si>
    <t>prix unitaire</t>
  </si>
  <si>
    <t>quantité</t>
  </si>
  <si>
    <t>montant</t>
  </si>
  <si>
    <t xml:space="preserve"> </t>
  </si>
  <si>
    <t>1,50 €</t>
  </si>
  <si>
    <t>2,00 €</t>
  </si>
  <si>
    <t>3,00 €</t>
  </si>
  <si>
    <t>9,00 €</t>
  </si>
  <si>
    <t xml:space="preserve">enregistre la valeur 0 en recherche pour ne pas afficher les premiers noms de la base </t>
  </si>
  <si>
    <t>date d'émission</t>
  </si>
  <si>
    <t>efface les quantités de marchandises de l'apporteur</t>
  </si>
  <si>
    <t>recopie la formule du prix unitaire de chaque type de palette au cas ou celui-ci aurait été modifié lors de l'enregistrement précédent</t>
  </si>
  <si>
    <t>à masquer</t>
  </si>
  <si>
    <t>efface le nom de l'apporteur</t>
  </si>
  <si>
    <t xml:space="preserve">Code postal </t>
  </si>
  <si>
    <t>Apporteur (nom prénom)</t>
  </si>
  <si>
    <t xml:space="preserve">        xlSortNormal</t>
  </si>
  <si>
    <t xml:space="preserve">        .Header = xlYes</t>
  </si>
  <si>
    <t xml:space="preserve">        .MatchCase = False</t>
  </si>
  <si>
    <t xml:space="preserve">        .Orientation = xlTopToBottom</t>
  </si>
  <si>
    <t xml:space="preserve">        .SortMethod = xlPinYin</t>
  </si>
  <si>
    <t xml:space="preserve">        .Apply</t>
  </si>
  <si>
    <t xml:space="preserve">    End With</t>
  </si>
  <si>
    <t>Prix     unitaire</t>
  </si>
  <si>
    <t>apporteurs à chercher</t>
  </si>
  <si>
    <t>valeurs obtenues</t>
  </si>
  <si>
    <t xml:space="preserve">    Application.CutCopyMode = False</t>
  </si>
  <si>
    <t xml:space="preserve">    Selection.Copy</t>
  </si>
  <si>
    <t xml:space="preserve">    Windows("BASE APPORTEURS.xlsm").Activate</t>
  </si>
  <si>
    <t xml:space="preserve">    Selection.PasteSpecial Paste:=xlPasteValues, Operation:=xlNone, SkipBlanks _</t>
  </si>
  <si>
    <t xml:space="preserve">        :=False, Transpose:=False</t>
  </si>
  <si>
    <t xml:space="preserve">    Range("C15").Select</t>
  </si>
  <si>
    <t xml:space="preserve">    Range("C18").Select</t>
  </si>
  <si>
    <t xml:space="preserve">    Range("F15").Select</t>
  </si>
  <si>
    <t xml:space="preserve">    Range("C16").Select</t>
  </si>
  <si>
    <t xml:space="preserve">    Range("F16").Select</t>
  </si>
  <si>
    <t xml:space="preserve">    Range("C17").Select</t>
  </si>
  <si>
    <t xml:space="preserve">    Range("F17").Select</t>
  </si>
  <si>
    <t xml:space="preserve">    ActiveWindow.SmallScroll ToRight:=4</t>
  </si>
  <si>
    <t xml:space="preserve">    Range("F18").Select</t>
  </si>
  <si>
    <t xml:space="preserve">    Range("C19").Select</t>
  </si>
  <si>
    <t xml:space="preserve">    Range("F19").Select</t>
  </si>
  <si>
    <t>va au fichier Base apporteurs</t>
  </si>
  <si>
    <t xml:space="preserve">sélectionne la cellule du nom et copie le nom </t>
  </si>
  <si>
    <t>Sub Transfert_vers_base_apporteurs()</t>
  </si>
  <si>
    <t>S  O  L  D  E    D  E  S     A  P  P  O  R  T  S    M  U  L  T  I  P  L  E  S</t>
  </si>
  <si>
    <t>APPORTS MULTIPLES</t>
  </si>
  <si>
    <t xml:space="preserve">    Sheets("Apports_multiples").Range("D2").Value = 0</t>
  </si>
  <si>
    <t xml:space="preserve">    Sheets("Apports_multiples").Range("D6").ClearContents</t>
  </si>
  <si>
    <t xml:space="preserve">    Sheets("Apports_multiples").Range("B13:B22").ClearContents</t>
  </si>
  <si>
    <t xml:space="preserve">    Sheets("Apports_multiples").Range("K13:K22").Copy</t>
  </si>
  <si>
    <t xml:space="preserve">    Sheets("Apports_multiples").Range("D13:D22").PasteSpecial Paste:=xlPasteFormulas</t>
  </si>
  <si>
    <t xml:space="preserve">    MsgBox "Le transfert vers l'onglet En_cours_apports multiples a été fait avec succès"</t>
  </si>
  <si>
    <t xml:space="preserve">    ligne = Sheets("En_cours_apports_multiples").Range("A2").End(xlDown).Row + 1</t>
  </si>
  <si>
    <t xml:space="preserve">    Sheets("En_cours_apports_multiples").Range("A" &amp; ligne).Value = Sheets("Apports_multiples").Range("B10").Value</t>
  </si>
  <si>
    <t xml:space="preserve">    Sheets("En_cours_apports_multiples").Range("B" &amp; ligne).Value = Sheets("Apports_multiples").Range("D6").Value</t>
  </si>
  <si>
    <t xml:space="preserve">    Sheets("En_cours_apports_multiples").Range("C" &amp; ligne).Value = Sheets("Apports_multiples").Range("D7").Value</t>
  </si>
  <si>
    <t xml:space="preserve">    Sheets("En_cours_apports_multiples").Range("D" &amp; ligne).Value = Sheets("Apports_multiples").Range("B13").Value</t>
  </si>
  <si>
    <t xml:space="preserve">    Sheets("En_cours_apports_multiples").Range("E" &amp; ligne).Value = Sheets("Apports_multiples").Range("D13").Value</t>
  </si>
  <si>
    <t xml:space="preserve">    Sheets("En_cours_apports_multiples").Range("F" &amp; ligne).Value = Sheets("Apports_multiples").Range("E13").Value</t>
  </si>
  <si>
    <t xml:space="preserve">    Sheets("En_cours_apports_multiples").Range("G" &amp; ligne).Value = Sheets("Apports_multiples").Range("B14").Value</t>
  </si>
  <si>
    <t xml:space="preserve">    Sheets("En_cours_apports_multiples").Range("H" &amp; ligne).Value = Sheets("Apports_multiples").Range("D14").Value</t>
  </si>
  <si>
    <t xml:space="preserve">    Sheets("En_cours_apports_multiples").Range("I" &amp; ligne).Value = Sheets("Apports_multiples").Range("E14").Value</t>
  </si>
  <si>
    <r>
      <t xml:space="preserve">    Sheets("En_cours_apports_multiples</t>
    </r>
    <r>
      <rPr>
        <sz val="12"/>
        <color theme="5" tint="-0.249977111117893"/>
        <rFont val="Calibri"/>
        <family val="2"/>
        <scheme val="minor"/>
      </rPr>
      <t>"</t>
    </r>
    <r>
      <rPr>
        <sz val="12"/>
        <color theme="1"/>
        <rFont val="Calibri"/>
        <family val="2"/>
        <scheme val="minor"/>
      </rPr>
      <t>).Range("J" &amp; ligne).Value = Sheets("Apports_multiples").Range("B15").Value</t>
    </r>
  </si>
  <si>
    <t xml:space="preserve">    Sheets("En_cours_apports_multiples").Range("K" &amp; ligne).Value = Sheets("Apports_multiples").Range("D15").Value</t>
  </si>
  <si>
    <t xml:space="preserve">    Sheets("En_cours_apports_multiples").Range("L" &amp; ligne).Value = Sheets("Apports_multiples").Range("E15").Value</t>
  </si>
  <si>
    <t xml:space="preserve">    Sheets("En_cours_apports_multiples").Range("M" &amp; ligne).Value = Sheets("Apports_multiples").Range("B16").Value</t>
  </si>
  <si>
    <t xml:space="preserve">    Sheets("En_cours_apports_multiples").Range("N" &amp; ligne).Value = Sheets("Apports_multiples").Range("D16").Value</t>
  </si>
  <si>
    <t xml:space="preserve">    Sheets("En_cours_apports_multiples").Range("O" &amp; ligne).Value = Sheets("Apports_multiples").Range("E16").Value</t>
  </si>
  <si>
    <t xml:space="preserve">    Sheets("En_cours_apports_multiples").Range("R" &amp; ligne).Value = Sheets("Apports_multiples").Range("E17").Value</t>
  </si>
  <si>
    <t xml:space="preserve">    Sheets("En_cours_apports_multiples").Select</t>
  </si>
  <si>
    <t xml:space="preserve">    ActiveWorkbook.Worksheets("En_cours_apports_multiples").Sort.SortFields.Clear</t>
  </si>
  <si>
    <t xml:space="preserve">    ActiveWorkbook.Worksheets("En_cours_apports_multiples").Sort.SortFields.Add2 Key:= _</t>
  </si>
  <si>
    <t xml:space="preserve">    With ActiveWorkbook.Worksheets("En_cours_apports_multiples").Sort</t>
  </si>
  <si>
    <r>
      <t xml:space="preserve">tri de la base </t>
    </r>
    <r>
      <rPr>
        <b/>
        <sz val="12"/>
        <color theme="1"/>
        <rFont val="Calibri"/>
        <family val="2"/>
        <scheme val="minor"/>
      </rPr>
      <t>En cours apports multiple</t>
    </r>
    <r>
      <rPr>
        <sz val="12"/>
        <color theme="1"/>
        <rFont val="Calibri"/>
        <family val="2"/>
        <scheme val="minor"/>
      </rPr>
      <t>s en fonction du nom de l'apporteur puis, de la date de ses apports</t>
    </r>
  </si>
  <si>
    <t xml:space="preserve">    Sheets("En_cours_apports_multiples").Range("P" &amp; ligne).Value = Sheets("Apports_multiples").Range("B17").Value</t>
  </si>
  <si>
    <t xml:space="preserve">    Sheets("En_cours_apports_multiples").Range("Q" &amp; ligne).Value = Sheets("Apports_multiples").Range("D17").Value</t>
  </si>
  <si>
    <t xml:space="preserve">    Windows("BASE APPORTEURS MULTIPLES.xlsm").Activate</t>
  </si>
  <si>
    <t>Macro   archiver   En   cours   apports  multiples</t>
  </si>
  <si>
    <t>Sub Archiver_En_cours_apports_multiples()</t>
  </si>
  <si>
    <t>Macro   transfert   vers   base   apporteurs</t>
  </si>
  <si>
    <t>Sélectionner dans la zone "solde des apports multiples" l'apporteur dont vous voulez payer le solde, en tapant un x , en colonne A devant son nom</t>
  </si>
  <si>
    <t xml:space="preserve">    Range("D76").Select</t>
  </si>
  <si>
    <t xml:space="preserve">    Range("E76").Select</t>
  </si>
  <si>
    <t xml:space="preserve">    Range("G76").Select</t>
  </si>
  <si>
    <t xml:space="preserve">    Range("H76").Select</t>
  </si>
  <si>
    <t xml:space="preserve">    Range("J76").Select</t>
  </si>
  <si>
    <t xml:space="preserve">    Range("K76").Select</t>
  </si>
  <si>
    <t xml:space="preserve">    Range("M76").Select</t>
  </si>
  <si>
    <t xml:space="preserve">    Range("N76").Select</t>
  </si>
  <si>
    <t xml:space="preserve">    Range("P76").Select</t>
  </si>
  <si>
    <t xml:space="preserve">    Range("Q76").Select</t>
  </si>
  <si>
    <t xml:space="preserve">    Sheets("En_cours_apports_multiples").Range("B76").Select</t>
  </si>
  <si>
    <t xml:space="preserve">    Sheets("Facture").Range("E7").Select</t>
  </si>
  <si>
    <t>copie les quantités pour chaque type de palettes et les prix unitaires au cas ou ils auraient éte forcès</t>
  </si>
  <si>
    <t>S     O     L     D     E         D     E     S          A     P      P      O      R      T      S          M      U      L      T      I      P      L      E      S</t>
  </si>
  <si>
    <t xml:space="preserve">    Sheets("En_cours_apports_multiples").Range("S" &amp; ligne).Value = Sheets("Apports_multiples").Range("B18").Value</t>
  </si>
  <si>
    <t xml:space="preserve">    Sheets("En_cours_apports_multiples").Range("T" &amp; ligne).Value = Sheets("Apports_multiples").Range("D18").Value</t>
  </si>
  <si>
    <t xml:space="preserve">    Sheets("En_cours_apports_multiples").Range("U" &amp; ligne).Value = Sheets("Apports_multiples").Range("E18").Value</t>
  </si>
  <si>
    <t xml:space="preserve">    Range("S76").Select</t>
  </si>
  <si>
    <t xml:space="preserve">    Range("T76").Select</t>
  </si>
  <si>
    <t xml:space="preserve">    Range("C20").Select</t>
  </si>
  <si>
    <t xml:space="preserve">    Range("F20").Select</t>
  </si>
  <si>
    <t xml:space="preserve">                               z   o   n   e      p   o   u   r      l'    e   n   r   e   g   i   s   t   r   e   m   e   n   t        v   e   r   s       l   a       b   a   s   e       a   p   p   o   r   t   e   u   r   s</t>
  </si>
  <si>
    <t>2,50 €</t>
  </si>
  <si>
    <t>7,50 €</t>
  </si>
  <si>
    <t xml:space="preserve">    Range("A2:U46").Select</t>
  </si>
  <si>
    <t xml:space="preserve">    Range("B2:B46"), SortOn:=xlSortOnValues, Order:=xlAscending, DataOption:= _</t>
  </si>
  <si>
    <t xml:space="preserve">        Range("A2:A46"), SortOn:=xlSortOnValues, Order:=xlAscending, DataOption:= _</t>
  </si>
  <si>
    <t xml:space="preserve">        .SetRange Range("A1:U46")</t>
  </si>
  <si>
    <t>confirme à l'opérateur le transfert vers l'en cours apports multiples</t>
  </si>
  <si>
    <t xml:space="preserve">   Range("A48:A73").Select</t>
  </si>
  <si>
    <t xml:space="preserve">   Application.CutCopyMode = False</t>
  </si>
  <si>
    <t xml:space="preserve">   Selection.ClearContents</t>
  </si>
  <si>
    <t>efface la sélection par x de l'apporteur dont on a soldé le compte</t>
  </si>
  <si>
    <t>LA SOCIETE SAS</t>
  </si>
  <si>
    <t>99500 - LA VILLE</t>
  </si>
  <si>
    <t>125 rue de l'Avenue</t>
  </si>
  <si>
    <t>Siret : 00000000011</t>
  </si>
  <si>
    <t>LA VILLE 1</t>
  </si>
  <si>
    <t>LA VILLE 2</t>
  </si>
  <si>
    <t>LA VILLE 3</t>
  </si>
  <si>
    <t>LA VILLE 4</t>
  </si>
  <si>
    <t>LA VILLE 5</t>
  </si>
  <si>
    <t>LA VILLE 6</t>
  </si>
  <si>
    <t>LA VILLE 7</t>
  </si>
  <si>
    <t>LA VILLE 8</t>
  </si>
  <si>
    <t>LA VILLE 9</t>
  </si>
  <si>
    <t>LA VILLE 10</t>
  </si>
  <si>
    <t>LA VILLE 11</t>
  </si>
  <si>
    <t>articles 1</t>
  </si>
  <si>
    <t>articles 2</t>
  </si>
  <si>
    <t>articles 3</t>
  </si>
  <si>
    <t>articles 4</t>
  </si>
  <si>
    <t>articles 5</t>
  </si>
  <si>
    <t>articles 6</t>
  </si>
  <si>
    <t>nombre d'articles 1</t>
  </si>
  <si>
    <t>nombre d'articles 2</t>
  </si>
  <si>
    <t>nombre d'articles 3</t>
  </si>
  <si>
    <t>nombre d'articles 4</t>
  </si>
  <si>
    <t>nombre d'articles 5</t>
  </si>
  <si>
    <t>nombre d'articles 6</t>
  </si>
  <si>
    <t>LA VILLE 19</t>
  </si>
  <si>
    <t>LA VILLE 28</t>
  </si>
  <si>
    <t>LA VILLE 37</t>
  </si>
  <si>
    <t>LA VILLE 46</t>
  </si>
  <si>
    <t>LA VILLE 55</t>
  </si>
  <si>
    <t>LA VILLE 64</t>
  </si>
  <si>
    <t>LA VILLE 73</t>
  </si>
  <si>
    <t>LA VILLE 82</t>
  </si>
  <si>
    <t>LA VILLE 91</t>
  </si>
  <si>
    <t>LA VILLE 100</t>
  </si>
  <si>
    <t>LA VILLE 12</t>
  </si>
  <si>
    <t>LA VILLE 13</t>
  </si>
  <si>
    <t>LA VILLE 14</t>
  </si>
  <si>
    <t>LA VILLE 15</t>
  </si>
  <si>
    <t>LA VILLE 16</t>
  </si>
  <si>
    <t>LA VILLE 17</t>
  </si>
  <si>
    <t>LA VILLE 18</t>
  </si>
  <si>
    <t>LA VILLE 20</t>
  </si>
  <si>
    <t>LA VILLE 21</t>
  </si>
  <si>
    <t>LA VILLE 22</t>
  </si>
  <si>
    <t>LA VILLE 23</t>
  </si>
  <si>
    <t>LA VILLE 24</t>
  </si>
  <si>
    <t>LA VILLE 25</t>
  </si>
  <si>
    <t>LA VILLE 26</t>
  </si>
  <si>
    <t>LA VILLE 27</t>
  </si>
  <si>
    <t>LA VILLE 29</t>
  </si>
  <si>
    <t>LA VILLE 30</t>
  </si>
  <si>
    <t>LA VILLE 31</t>
  </si>
  <si>
    <t>LA VILLE 32</t>
  </si>
  <si>
    <t>LA VILLE 33</t>
  </si>
  <si>
    <t>LA VILLE 34</t>
  </si>
  <si>
    <t>LA VILLE 35</t>
  </si>
  <si>
    <t>LA VILLE 36</t>
  </si>
  <si>
    <t>LA VILLE 38</t>
  </si>
  <si>
    <t>LA VILLE 39</t>
  </si>
  <si>
    <t>LA VILLE 40</t>
  </si>
  <si>
    <t>LA VILLE 41</t>
  </si>
  <si>
    <t>LA VILLE 42</t>
  </si>
  <si>
    <t>LA VILLE 43</t>
  </si>
  <si>
    <t>LA VILLE 44</t>
  </si>
  <si>
    <t>LA VILLE 45</t>
  </si>
  <si>
    <t>LA VILLE 47</t>
  </si>
  <si>
    <t>LA VILLE 48</t>
  </si>
  <si>
    <t>LA VILLE 49</t>
  </si>
  <si>
    <t>LA VILLE 50</t>
  </si>
  <si>
    <t>LA VILLE 51</t>
  </si>
  <si>
    <t>LA VILLE 52</t>
  </si>
  <si>
    <t>LA VILLE 53</t>
  </si>
  <si>
    <t>LA VILLE 54</t>
  </si>
  <si>
    <t>LA VILLE 56</t>
  </si>
  <si>
    <t>LA VILLE 57</t>
  </si>
  <si>
    <t>LA VILLE 58</t>
  </si>
  <si>
    <t>LA VILLE 59</t>
  </si>
  <si>
    <t>LA VILLE 60</t>
  </si>
  <si>
    <t>LA VILLE 61</t>
  </si>
  <si>
    <t>LA VILLE 62</t>
  </si>
  <si>
    <t>LA VILLE 63</t>
  </si>
  <si>
    <t>LA VILLE 65</t>
  </si>
  <si>
    <t>LA VILLE 66</t>
  </si>
  <si>
    <t>LA VILLE 67</t>
  </si>
  <si>
    <t>LA VILLE 68</t>
  </si>
  <si>
    <t>LA VILLE 69</t>
  </si>
  <si>
    <t>LA VILLE 70</t>
  </si>
  <si>
    <t>LA VILLE 71</t>
  </si>
  <si>
    <t>LA VILLE 72</t>
  </si>
  <si>
    <t>LA VILLE 74</t>
  </si>
  <si>
    <t>LA VILLE 75</t>
  </si>
  <si>
    <t>LA VILLE 76</t>
  </si>
  <si>
    <t>LA VILLE 77</t>
  </si>
  <si>
    <t>LA VILLE 78</t>
  </si>
  <si>
    <t>LA VILLE 79</t>
  </si>
  <si>
    <t>LA VILLE 80</t>
  </si>
  <si>
    <t>LA VILLE 81</t>
  </si>
  <si>
    <t>LA VILLE 83</t>
  </si>
  <si>
    <t>LA VILLE 84</t>
  </si>
  <si>
    <t>LA VILLE 85</t>
  </si>
  <si>
    <t>LA VILLE 86</t>
  </si>
  <si>
    <t>LA VILLE 87</t>
  </si>
  <si>
    <t>LA VILLE 88</t>
  </si>
  <si>
    <t>LA VILLE 89</t>
  </si>
  <si>
    <t>LA VILLE 90</t>
  </si>
  <si>
    <t>LA VILLE 92</t>
  </si>
  <si>
    <t>LA VILLE 93</t>
  </si>
  <si>
    <t>LA VILLE 94</t>
  </si>
  <si>
    <t>LA VILLE 95</t>
  </si>
  <si>
    <t>LA VILLE 96</t>
  </si>
  <si>
    <t>LA VILLE 97</t>
  </si>
  <si>
    <t>LA VILLE 98</t>
  </si>
  <si>
    <t>LA VILLE 99</t>
  </si>
  <si>
    <t>98057 - LA VILLE 57</t>
  </si>
  <si>
    <t>Macro effacement des données</t>
  </si>
  <si>
    <t xml:space="preserve">   Sheets("En_cours_apports_multiples").Activate</t>
  </si>
  <si>
    <t xml:space="preserve">   ActiveSheet.Range("A2:U50").Select</t>
  </si>
  <si>
    <t>efface les données de l'apporteur dont on a soldé le compte,  dans la partie haute de la feuille (lignes 1 à 50)</t>
  </si>
  <si>
    <t>Dim cel As Range</t>
  </si>
  <si>
    <t xml:space="preserve">  For Each cel In Range("A2:U50")</t>
  </si>
  <si>
    <t xml:space="preserve">    If cel = Range("B86") Then</t>
  </si>
  <si>
    <t xml:space="preserve">      Range("A" &amp; cel.Row).Resize(, 21).ClearContents</t>
  </si>
  <si>
    <t xml:space="preserve">    End If</t>
  </si>
  <si>
    <t xml:space="preserve">  Next</t>
  </si>
  <si>
    <t>Range("A1:U50").Select</t>
  </si>
  <si>
    <t>retrie les lignes 1 à 50, de façon que celles qui sont renseignées apparaissent en premier. Le tri se fait d'après le nom de l'apporteur, puis d'après la date de son apport.</t>
  </si>
  <si>
    <t xml:space="preserve">    ActiveWorkbook.Worksheets("En_cours_apports_multiples").Sort.SortFields.Add2 Key:=Range("B1:B50") _</t>
  </si>
  <si>
    <t xml:space="preserve">        , SortOn:=xlSortOnValues, Order:=xlAscending, DataOption:=xlSortNormal</t>
  </si>
  <si>
    <t xml:space="preserve">    ActiveWorkbook.Worksheets("En_cours_apports_multiples").Sort.SortFields.Add2 Key:=Range("A1:A50") _</t>
  </si>
  <si>
    <t xml:space="preserve">        .SetRange Range("A1:U50")</t>
  </si>
  <si>
    <t xml:space="preserve">   </t>
  </si>
  <si>
    <t xml:space="preserve">   Range("A52:A83").Select</t>
  </si>
  <si>
    <t>Sub Effacement_donnees()</t>
  </si>
  <si>
    <t>ALBAN</t>
  </si>
  <si>
    <t>ALAIN</t>
  </si>
  <si>
    <t>ALLOWIN</t>
  </si>
  <si>
    <t>ALBUM</t>
  </si>
  <si>
    <t>ALLON</t>
  </si>
  <si>
    <t>ALLERGIE</t>
  </si>
  <si>
    <t>ALTERCATION</t>
  </si>
  <si>
    <t>BERENICE</t>
  </si>
  <si>
    <t>BATON</t>
  </si>
  <si>
    <t>BUVARD</t>
  </si>
  <si>
    <t>BOUVERD</t>
  </si>
  <si>
    <t>BONIFACIO</t>
  </si>
  <si>
    <t>BONTEMPS</t>
  </si>
  <si>
    <t>BONHEUR</t>
  </si>
  <si>
    <t>BONNEFOY</t>
  </si>
  <si>
    <t>BONNAVENTURE</t>
  </si>
  <si>
    <t>CHANTAL</t>
  </si>
  <si>
    <t>CHANAL</t>
  </si>
  <si>
    <t>CHATON</t>
  </si>
  <si>
    <t>CHABERT</t>
  </si>
  <si>
    <t>CHARGE</t>
  </si>
  <si>
    <t>CHAULES</t>
  </si>
  <si>
    <t>CHASTE</t>
  </si>
  <si>
    <t>CHAFFOUIN</t>
  </si>
  <si>
    <t>DANIEL</t>
  </si>
  <si>
    <t>DON</t>
  </si>
  <si>
    <t>DORADE</t>
  </si>
  <si>
    <t>DAUPHIN</t>
  </si>
  <si>
    <t>GALLON</t>
  </si>
  <si>
    <t>GAUDE</t>
  </si>
  <si>
    <t>GARIBIAN</t>
  </si>
  <si>
    <t>HERVE</t>
  </si>
  <si>
    <t>HATIER</t>
  </si>
  <si>
    <t>HEURTIER</t>
  </si>
  <si>
    <t>HAVINE</t>
  </si>
  <si>
    <t>ISIDORE</t>
  </si>
  <si>
    <t>JANNET</t>
  </si>
  <si>
    <t>JEANJEAN</t>
  </si>
  <si>
    <t>JOUBERT</t>
  </si>
  <si>
    <t>KLEBER</t>
  </si>
  <si>
    <t>KAOLIN</t>
  </si>
  <si>
    <t>KOALA</t>
  </si>
  <si>
    <t>KORIZA</t>
  </si>
  <si>
    <t>LAMASTRE</t>
  </si>
  <si>
    <t>LAVANDIN</t>
  </si>
  <si>
    <t>LAUREAT</t>
  </si>
  <si>
    <t>LERBIER</t>
  </si>
  <si>
    <t>LULU</t>
  </si>
  <si>
    <t>MARTIN</t>
  </si>
  <si>
    <t>MANUSTAN</t>
  </si>
  <si>
    <t>MERLOT</t>
  </si>
  <si>
    <t>MARCASSIN</t>
  </si>
  <si>
    <t>NOEMIE</t>
  </si>
  <si>
    <t>NOEL</t>
  </si>
  <si>
    <t>NARVAL</t>
  </si>
  <si>
    <t>NUIT</t>
  </si>
  <si>
    <t>ORLEANS</t>
  </si>
  <si>
    <t>ORLON</t>
  </si>
  <si>
    <t>PARET</t>
  </si>
  <si>
    <t>PASCAL</t>
  </si>
  <si>
    <t>PUINE</t>
  </si>
  <si>
    <t>PARADOR</t>
  </si>
  <si>
    <t xml:space="preserve">QUENTIN </t>
  </si>
  <si>
    <t>QUANTITE</t>
  </si>
  <si>
    <t>QUOLIBET</t>
  </si>
  <si>
    <t>ROBERT</t>
  </si>
  <si>
    <t>RAOUL</t>
  </si>
  <si>
    <t>ROBINET</t>
  </si>
  <si>
    <t>ROSTOW</t>
  </si>
  <si>
    <t>SANDRINE</t>
  </si>
  <si>
    <t>SAPAJOU</t>
  </si>
  <si>
    <t>SERVIER</t>
  </si>
  <si>
    <t>SAUVAGE</t>
  </si>
  <si>
    <t>SATURNIN</t>
  </si>
  <si>
    <t>SAUSSET</t>
  </si>
  <si>
    <t>TAVERNIER</t>
  </si>
  <si>
    <t>TRISTAN</t>
  </si>
  <si>
    <t>TAROT</t>
  </si>
  <si>
    <t>URSULE</t>
  </si>
  <si>
    <t>URUGUAY</t>
  </si>
  <si>
    <t>VICTOR</t>
  </si>
  <si>
    <t>VANDALE</t>
  </si>
  <si>
    <t>VAUTOUR</t>
  </si>
  <si>
    <t>VANESSA</t>
  </si>
  <si>
    <t>WU</t>
  </si>
  <si>
    <t>VETEL</t>
  </si>
  <si>
    <t>VAURIEN</t>
  </si>
  <si>
    <t>BONNIFACE</t>
  </si>
  <si>
    <t>BENALI</t>
  </si>
  <si>
    <t>BEREZINA</t>
  </si>
  <si>
    <t>CHRISTIAN</t>
  </si>
  <si>
    <t>XAVIER</t>
  </si>
  <si>
    <t>ZOE</t>
  </si>
  <si>
    <t>YOLANDE</t>
  </si>
  <si>
    <t>YOYO</t>
  </si>
  <si>
    <t>XYLAPHONE</t>
  </si>
  <si>
    <t>TERRIER</t>
  </si>
  <si>
    <t>TANTALE</t>
  </si>
  <si>
    <t>HERMIONE</t>
  </si>
  <si>
    <t>CROTALE</t>
  </si>
  <si>
    <t>98002 - LA VILLE 2</t>
  </si>
  <si>
    <t>98008 - LA VILLE 8</t>
  </si>
  <si>
    <t>98039 - LA VILLE 39</t>
  </si>
  <si>
    <t>98044 - LA VILLE 44</t>
  </si>
  <si>
    <t>98051 - LA VILLE 51</t>
  </si>
  <si>
    <t>98063 - LA VILLE 63</t>
  </si>
  <si>
    <t>98068 - LA VILLE 68</t>
  </si>
  <si>
    <t>98072 - LA VILLE 72</t>
  </si>
  <si>
    <t>98074 - LA VILLE 74</t>
  </si>
  <si>
    <t>98079 - LA VILLE 79</t>
  </si>
  <si>
    <t>98077 - LA VILLE 77</t>
  </si>
  <si>
    <t>98078 - LA VILLE 78</t>
  </si>
  <si>
    <t>98085 - LA VILLE 85</t>
  </si>
  <si>
    <t>98087 - LA VILLE 87</t>
  </si>
  <si>
    <t>98086 - LA VILLE 86</t>
  </si>
  <si>
    <t>98092 - LA VILLE 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</si>
</sst>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164" formatCode="_ * #,##0.00_)\ &quot;€&quot;_ ;_ * \(#,##0.00\)\ &quot;€&quot;_ ;_ * &quot;-&quot;??_)\ &quot;€&quot;_ ;_ @_ "/>
    <numFmt numFmtId="165" formatCode="#,##0.00\ &quot;€&quot;"/>
    <numFmt numFmtId="166" formatCode="00000"/>
    <numFmt numFmtId="167" formatCode="#,##0.00\ _€"/>
  </numFmts>
  <fonts count="52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i/>
      <sz val="18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name val="Calibri"/>
      <family val="2"/>
      <scheme val="minor"/>
    </font>
    <font>
      <sz val="10"/>
      <name val="Consolas"/>
      <family val="3"/>
    </font>
    <font>
      <sz val="12"/>
      <name val="Calibri"/>
      <family val="2"/>
      <scheme val="minor"/>
    </font>
    <font>
      <sz val="11"/>
      <color rgb="FF0101FD"/>
      <name val="Consolas"/>
      <family val="3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b/>
      <sz val="12"/>
      <color rgb="FF000000"/>
      <name val="Calibri"/>
      <family val="2"/>
    </font>
    <font>
      <sz val="10"/>
      <color rgb="FF4F595F"/>
      <name val="Courier New"/>
      <family val="3"/>
    </font>
    <font>
      <sz val="12"/>
      <color rgb="FF888888"/>
      <name val="Inherit"/>
    </font>
    <font>
      <sz val="11"/>
      <color rgb="FF0096C3"/>
      <name val="Courier New"/>
      <family val="3"/>
    </font>
    <font>
      <sz val="8"/>
      <name val="Calibri"/>
      <family val="2"/>
      <scheme val="minor"/>
    </font>
    <font>
      <b/>
      <sz val="12"/>
      <color rgb="FF000000"/>
      <name val="System Font"/>
    </font>
    <font>
      <sz val="12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</fills>
  <borders count="6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auto="1"/>
      </right>
      <top style="medium">
        <color auto="1"/>
      </top>
      <bottom/>
      <diagonal/>
    </border>
    <border>
      <left style="medium">
        <color indexed="64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thin">
        <color indexed="64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 style="hair">
        <color indexed="64"/>
      </bottom>
      <diagonal/>
    </border>
    <border>
      <left/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</borders>
  <cellStyleXfs count="11">
    <xf numFmtId="0" fontId="0" fillId="0" borderId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34" fillId="0" borderId="0"/>
  </cellStyleXfs>
  <cellXfs count="235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2" borderId="0" xfId="0" applyFill="1"/>
    <xf numFmtId="0" fontId="0" fillId="2" borderId="3" xfId="0" applyFill="1" applyBorder="1"/>
    <xf numFmtId="165" fontId="0" fillId="0" borderId="10" xfId="0" applyNumberForma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22" fillId="4" borderId="5" xfId="0" applyFont="1" applyFill="1" applyBorder="1" applyAlignment="1">
      <alignment horizontal="center"/>
    </xf>
    <xf numFmtId="0" fontId="22" fillId="4" borderId="6" xfId="0" applyFont="1" applyFill="1" applyBorder="1" applyAlignment="1">
      <alignment horizontal="center"/>
    </xf>
    <xf numFmtId="0" fontId="22" fillId="4" borderId="7" xfId="0" applyFont="1" applyFill="1" applyBorder="1" applyAlignment="1">
      <alignment horizontal="center"/>
    </xf>
    <xf numFmtId="14" fontId="0" fillId="2" borderId="0" xfId="0" applyNumberFormat="1" applyFill="1" applyAlignment="1">
      <alignment horizontal="left"/>
    </xf>
    <xf numFmtId="0" fontId="0" fillId="2" borderId="0" xfId="0" applyFill="1" applyAlignment="1">
      <alignment horizontal="center"/>
    </xf>
    <xf numFmtId="0" fontId="26" fillId="4" borderId="11" xfId="0" applyFont="1" applyFill="1" applyBorder="1" applyAlignment="1">
      <alignment horizontal="center" vertical="center" wrapText="1"/>
    </xf>
    <xf numFmtId="0" fontId="23" fillId="2" borderId="0" xfId="9" applyFill="1" applyAlignment="1">
      <alignment horizontal="left"/>
    </xf>
    <xf numFmtId="0" fontId="21" fillId="2" borderId="0" xfId="0" applyFont="1" applyFill="1" applyAlignment="1">
      <alignment horizontal="left"/>
    </xf>
    <xf numFmtId="0" fontId="28" fillId="2" borderId="0" xfId="0" applyFont="1" applyFill="1"/>
    <xf numFmtId="0" fontId="22" fillId="2" borderId="0" xfId="0" applyFont="1" applyFill="1" applyAlignment="1">
      <alignment horizontal="center"/>
    </xf>
    <xf numFmtId="9" fontId="0" fillId="2" borderId="0" xfId="0" applyNumberFormat="1" applyFill="1" applyAlignment="1">
      <alignment horizontal="center"/>
    </xf>
    <xf numFmtId="0" fontId="0" fillId="0" borderId="12" xfId="0" applyBorder="1" applyAlignment="1">
      <alignment horizontal="left"/>
    </xf>
    <xf numFmtId="0" fontId="22" fillId="2" borderId="0" xfId="0" applyFont="1" applyFill="1"/>
    <xf numFmtId="164" fontId="22" fillId="2" borderId="0" xfId="0" applyNumberFormat="1" applyFont="1" applyFill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6" fillId="4" borderId="15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26" fillId="4" borderId="2" xfId="0" applyFont="1" applyFill="1" applyBorder="1" applyAlignment="1">
      <alignment horizontal="center" vertical="center" wrapText="1"/>
    </xf>
    <xf numFmtId="0" fontId="29" fillId="2" borderId="0" xfId="0" applyFont="1" applyFill="1"/>
    <xf numFmtId="0" fontId="29" fillId="0" borderId="0" xfId="0" applyFont="1" applyAlignment="1">
      <alignment vertical="top" wrapText="1"/>
    </xf>
    <xf numFmtId="0" fontId="0" fillId="5" borderId="11" xfId="0" applyFill="1" applyBorder="1" applyAlignment="1">
      <alignment horizontal="center" vertical="center"/>
    </xf>
    <xf numFmtId="165" fontId="25" fillId="3" borderId="20" xfId="0" applyNumberFormat="1" applyFont="1" applyFill="1" applyBorder="1" applyAlignment="1">
      <alignment horizontal="center"/>
    </xf>
    <xf numFmtId="165" fontId="0" fillId="0" borderId="21" xfId="0" applyNumberFormat="1" applyBorder="1" applyAlignment="1">
      <alignment horizontal="center"/>
    </xf>
    <xf numFmtId="0" fontId="25" fillId="6" borderId="19" xfId="0" applyFont="1" applyFill="1" applyBorder="1" applyAlignment="1">
      <alignment horizontal="center"/>
    </xf>
    <xf numFmtId="165" fontId="25" fillId="6" borderId="19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167" fontId="0" fillId="0" borderId="18" xfId="0" applyNumberFormat="1" applyBorder="1" applyAlignment="1">
      <alignment horizontal="center"/>
    </xf>
    <xf numFmtId="167" fontId="0" fillId="0" borderId="18" xfId="0" applyNumberFormat="1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0" fontId="20" fillId="2" borderId="22" xfId="0" applyFont="1" applyFill="1" applyBorder="1"/>
    <xf numFmtId="0" fontId="29" fillId="0" borderId="0" xfId="0" applyFont="1"/>
    <xf numFmtId="167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19" fillId="0" borderId="0" xfId="0" applyNumberFormat="1" applyFont="1" applyAlignment="1">
      <alignment horizontal="center"/>
    </xf>
    <xf numFmtId="0" fontId="19" fillId="0" borderId="0" xfId="0" applyFont="1" applyAlignment="1">
      <alignment horizontal="left"/>
    </xf>
    <xf numFmtId="167" fontId="19" fillId="0" borderId="18" xfId="0" applyNumberFormat="1" applyFont="1" applyBorder="1" applyAlignment="1">
      <alignment horizontal="center"/>
    </xf>
    <xf numFmtId="0" fontId="19" fillId="0" borderId="0" xfId="0" applyFont="1" applyAlignment="1">
      <alignment horizontal="center"/>
    </xf>
    <xf numFmtId="167" fontId="19" fillId="0" borderId="18" xfId="0" applyNumberFormat="1" applyFont="1" applyBorder="1" applyAlignment="1">
      <alignment horizontal="center" vertical="center"/>
    </xf>
    <xf numFmtId="165" fontId="19" fillId="0" borderId="18" xfId="0" applyNumberFormat="1" applyFont="1" applyBorder="1" applyAlignment="1">
      <alignment horizontal="center" vertical="center"/>
    </xf>
    <xf numFmtId="7" fontId="19" fillId="0" borderId="0" xfId="0" applyNumberFormat="1" applyFont="1" applyAlignment="1">
      <alignment horizontal="center"/>
    </xf>
    <xf numFmtId="0" fontId="19" fillId="0" borderId="34" xfId="0" applyFont="1" applyBorder="1" applyAlignment="1">
      <alignment horizontal="center"/>
    </xf>
    <xf numFmtId="0" fontId="19" fillId="0" borderId="36" xfId="0" applyFont="1" applyBorder="1" applyAlignment="1">
      <alignment horizontal="center"/>
    </xf>
    <xf numFmtId="0" fontId="27" fillId="5" borderId="39" xfId="0" applyFont="1" applyFill="1" applyBorder="1" applyAlignment="1">
      <alignment horizontal="center" vertical="top" wrapText="1"/>
    </xf>
    <xf numFmtId="0" fontId="30" fillId="5" borderId="39" xfId="0" applyFont="1" applyFill="1" applyBorder="1" applyAlignment="1">
      <alignment horizontal="center" vertical="top" wrapText="1"/>
    </xf>
    <xf numFmtId="0" fontId="29" fillId="0" borderId="0" xfId="0" applyFont="1" applyAlignment="1">
      <alignment horizontal="left" vertical="top" wrapText="1"/>
    </xf>
    <xf numFmtId="165" fontId="17" fillId="0" borderId="0" xfId="0" applyNumberFormat="1" applyFont="1"/>
    <xf numFmtId="0" fontId="0" fillId="0" borderId="0" xfId="0" applyAlignment="1">
      <alignment horizontal="left" vertical="center" wrapText="1"/>
    </xf>
    <xf numFmtId="0" fontId="38" fillId="0" borderId="0" xfId="0" applyFont="1" applyAlignment="1">
      <alignment horizontal="left" vertical="center" indent="1"/>
    </xf>
    <xf numFmtId="0" fontId="39" fillId="0" borderId="0" xfId="0" applyFont="1" applyAlignment="1">
      <alignment horizontal="left" vertical="center" indent="1"/>
    </xf>
    <xf numFmtId="0" fontId="39" fillId="8" borderId="0" xfId="0" applyFont="1" applyFill="1" applyAlignment="1">
      <alignment horizontal="left" vertical="center" indent="1"/>
    </xf>
    <xf numFmtId="0" fontId="38" fillId="8" borderId="0" xfId="0" applyFont="1" applyFill="1" applyAlignment="1">
      <alignment horizontal="left" vertical="center" indent="1"/>
    </xf>
    <xf numFmtId="0" fontId="40" fillId="0" borderId="0" xfId="0" applyFont="1"/>
    <xf numFmtId="0" fontId="40" fillId="0" borderId="0" xfId="0" quotePrefix="1" applyFont="1"/>
    <xf numFmtId="0" fontId="29" fillId="2" borderId="27" xfId="0" applyFont="1" applyFill="1" applyBorder="1"/>
    <xf numFmtId="0" fontId="29" fillId="2" borderId="13" xfId="0" applyFont="1" applyFill="1" applyBorder="1"/>
    <xf numFmtId="0" fontId="29" fillId="2" borderId="30" xfId="0" applyFont="1" applyFill="1" applyBorder="1"/>
    <xf numFmtId="0" fontId="0" fillId="0" borderId="13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wrapText="1"/>
    </xf>
    <xf numFmtId="0" fontId="43" fillId="0" borderId="8" xfId="0" applyFont="1" applyBorder="1" applyAlignment="1">
      <alignment horizontal="center" vertical="center"/>
    </xf>
    <xf numFmtId="0" fontId="41" fillId="2" borderId="0" xfId="0" applyFont="1" applyFill="1" applyAlignment="1">
      <alignment vertical="center"/>
    </xf>
    <xf numFmtId="0" fontId="31" fillId="9" borderId="22" xfId="0" applyFont="1" applyFill="1" applyBorder="1" applyAlignment="1">
      <alignment horizontal="center" vertical="center" wrapText="1"/>
    </xf>
    <xf numFmtId="0" fontId="15" fillId="9" borderId="0" xfId="0" applyFont="1" applyFill="1" applyAlignment="1">
      <alignment horizontal="center"/>
    </xf>
    <xf numFmtId="0" fontId="19" fillId="9" borderId="0" xfId="0" applyFont="1" applyFill="1" applyAlignment="1">
      <alignment horizontal="left"/>
    </xf>
    <xf numFmtId="165" fontId="19" fillId="9" borderId="18" xfId="0" applyNumberFormat="1" applyFont="1" applyFill="1" applyBorder="1" applyAlignment="1">
      <alignment horizontal="center"/>
    </xf>
    <xf numFmtId="165" fontId="18" fillId="9" borderId="0" xfId="0" applyNumberFormat="1" applyFont="1" applyFill="1"/>
    <xf numFmtId="165" fontId="19" fillId="9" borderId="18" xfId="0" applyNumberFormat="1" applyFont="1" applyFill="1" applyBorder="1" applyAlignment="1">
      <alignment horizontal="center" vertical="center"/>
    </xf>
    <xf numFmtId="165" fontId="17" fillId="9" borderId="0" xfId="0" applyNumberFormat="1" applyFont="1" applyFill="1"/>
    <xf numFmtId="165" fontId="19" fillId="9" borderId="35" xfId="0" applyNumberFormat="1" applyFont="1" applyFill="1" applyBorder="1" applyAlignment="1">
      <alignment horizontal="center" vertical="center"/>
    </xf>
    <xf numFmtId="165" fontId="19" fillId="9" borderId="38" xfId="0" applyNumberFormat="1" applyFont="1" applyFill="1" applyBorder="1" applyAlignment="1">
      <alignment horizontal="center" vertical="center"/>
    </xf>
    <xf numFmtId="0" fontId="16" fillId="9" borderId="0" xfId="0" applyFont="1" applyFill="1" applyAlignment="1">
      <alignment horizontal="center"/>
    </xf>
    <xf numFmtId="0" fontId="18" fillId="9" borderId="34" xfId="0" applyFont="1" applyFill="1" applyBorder="1" applyAlignment="1">
      <alignment horizontal="center"/>
    </xf>
    <xf numFmtId="165" fontId="19" fillId="9" borderId="36" xfId="0" applyNumberFormat="1" applyFont="1" applyFill="1" applyBorder="1" applyAlignment="1">
      <alignment horizontal="center"/>
    </xf>
    <xf numFmtId="0" fontId="19" fillId="9" borderId="34" xfId="0" applyFont="1" applyFill="1" applyBorder="1" applyAlignment="1">
      <alignment horizontal="center"/>
    </xf>
    <xf numFmtId="0" fontId="0" fillId="9" borderId="0" xfId="0" applyFill="1" applyAlignment="1">
      <alignment wrapText="1"/>
    </xf>
    <xf numFmtId="0" fontId="19" fillId="9" borderId="0" xfId="0" applyFont="1" applyFill="1" applyAlignment="1">
      <alignment horizontal="center"/>
    </xf>
    <xf numFmtId="167" fontId="19" fillId="9" borderId="18" xfId="0" applyNumberFormat="1" applyFont="1" applyFill="1" applyBorder="1" applyAlignment="1">
      <alignment horizontal="center" vertical="center"/>
    </xf>
    <xf numFmtId="167" fontId="19" fillId="9" borderId="18" xfId="0" applyNumberFormat="1" applyFont="1" applyFill="1" applyBorder="1" applyAlignment="1">
      <alignment horizontal="center"/>
    </xf>
    <xf numFmtId="0" fontId="19" fillId="9" borderId="34" xfId="0" applyFont="1" applyFill="1" applyBorder="1"/>
    <xf numFmtId="0" fontId="19" fillId="9" borderId="36" xfId="0" applyFont="1" applyFill="1" applyBorder="1" applyAlignment="1">
      <alignment horizontal="center"/>
    </xf>
    <xf numFmtId="0" fontId="0" fillId="9" borderId="50" xfId="0" applyFill="1" applyBorder="1" applyAlignment="1">
      <alignment wrapText="1"/>
    </xf>
    <xf numFmtId="0" fontId="14" fillId="9" borderId="0" xfId="0" applyFont="1" applyFill="1" applyAlignment="1">
      <alignment horizontal="center"/>
    </xf>
    <xf numFmtId="0" fontId="46" fillId="0" borderId="0" xfId="0" applyFont="1" applyAlignment="1">
      <alignment vertical="center"/>
    </xf>
    <xf numFmtId="0" fontId="0" fillId="0" borderId="0" xfId="0" applyAlignment="1">
      <alignment horizontal="left" vertical="center" wrapText="1" indent="1"/>
    </xf>
    <xf numFmtId="0" fontId="47" fillId="0" borderId="0" xfId="0" applyFont="1" applyAlignment="1">
      <alignment horizontal="left" vertical="center" wrapText="1" indent="1"/>
    </xf>
    <xf numFmtId="0" fontId="13" fillId="9" borderId="0" xfId="0" applyFont="1" applyFill="1" applyAlignment="1">
      <alignment horizontal="center"/>
    </xf>
    <xf numFmtId="0" fontId="12" fillId="9" borderId="0" xfId="0" applyFont="1" applyFill="1" applyAlignment="1">
      <alignment horizontal="center"/>
    </xf>
    <xf numFmtId="0" fontId="0" fillId="2" borderId="52" xfId="0" applyFill="1" applyBorder="1" applyAlignment="1">
      <alignment horizontal="left"/>
    </xf>
    <xf numFmtId="165" fontId="0" fillId="2" borderId="0" xfId="0" applyNumberFormat="1" applyFill="1" applyAlignment="1">
      <alignment horizontal="left"/>
    </xf>
    <xf numFmtId="165" fontId="19" fillId="9" borderId="0" xfId="0" applyNumberFormat="1" applyFont="1" applyFill="1" applyAlignment="1">
      <alignment horizontal="center"/>
    </xf>
    <xf numFmtId="0" fontId="19" fillId="0" borderId="18" xfId="0" applyFont="1" applyBorder="1" applyAlignment="1">
      <alignment horizontal="center"/>
    </xf>
    <xf numFmtId="165" fontId="19" fillId="9" borderId="38" xfId="0" applyNumberFormat="1" applyFont="1" applyFill="1" applyBorder="1" applyAlignment="1">
      <alignment horizontal="center"/>
    </xf>
    <xf numFmtId="0" fontId="19" fillId="9" borderId="18" xfId="0" applyFont="1" applyFill="1" applyBorder="1" applyAlignment="1">
      <alignment horizontal="center"/>
    </xf>
    <xf numFmtId="0" fontId="0" fillId="7" borderId="55" xfId="0" applyFill="1" applyBorder="1" applyAlignment="1">
      <alignment horizontal="center"/>
    </xf>
    <xf numFmtId="0" fontId="43" fillId="0" borderId="56" xfId="0" applyFont="1" applyBorder="1" applyAlignment="1">
      <alignment horizontal="center" vertical="center"/>
    </xf>
    <xf numFmtId="0" fontId="19" fillId="0" borderId="57" xfId="0" applyFont="1" applyBorder="1" applyAlignment="1">
      <alignment horizontal="left"/>
    </xf>
    <xf numFmtId="0" fontId="43" fillId="0" borderId="58" xfId="0" applyFont="1" applyBorder="1" applyAlignment="1">
      <alignment horizontal="center" vertical="center"/>
    </xf>
    <xf numFmtId="165" fontId="43" fillId="0" borderId="58" xfId="0" applyNumberFormat="1" applyFont="1" applyBorder="1" applyAlignment="1">
      <alignment horizontal="center" vertical="center"/>
    </xf>
    <xf numFmtId="3" fontId="43" fillId="0" borderId="58" xfId="0" applyNumberFormat="1" applyFont="1" applyBorder="1" applyAlignment="1">
      <alignment horizontal="center" vertical="center"/>
    </xf>
    <xf numFmtId="165" fontId="43" fillId="0" borderId="57" xfId="0" applyNumberFormat="1" applyFont="1" applyBorder="1" applyAlignment="1">
      <alignment horizontal="center" vertical="center"/>
    </xf>
    <xf numFmtId="165" fontId="11" fillId="9" borderId="36" xfId="0" applyNumberFormat="1" applyFont="1" applyFill="1" applyBorder="1" applyAlignment="1">
      <alignment horizontal="center"/>
    </xf>
    <xf numFmtId="0" fontId="11" fillId="9" borderId="0" xfId="0" applyFont="1" applyFill="1" applyAlignment="1">
      <alignment horizontal="center"/>
    </xf>
    <xf numFmtId="165" fontId="0" fillId="2" borderId="51" xfId="0" applyNumberFormat="1" applyFill="1" applyBorder="1" applyAlignment="1">
      <alignment horizontal="center"/>
    </xf>
    <xf numFmtId="165" fontId="0" fillId="2" borderId="3" xfId="0" applyNumberFormat="1" applyFill="1" applyBorder="1" applyAlignment="1">
      <alignment horizontal="center"/>
    </xf>
    <xf numFmtId="164" fontId="0" fillId="2" borderId="4" xfId="0" applyNumberFormat="1" applyFill="1" applyBorder="1" applyAlignment="1">
      <alignment vertical="center"/>
    </xf>
    <xf numFmtId="166" fontId="10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0" fontId="26" fillId="4" borderId="17" xfId="0" applyFont="1" applyFill="1" applyBorder="1" applyAlignment="1">
      <alignment horizontal="center" vertical="top" wrapText="1"/>
    </xf>
    <xf numFmtId="0" fontId="9" fillId="9" borderId="0" xfId="0" applyFont="1" applyFill="1" applyAlignment="1">
      <alignment horizontal="center"/>
    </xf>
    <xf numFmtId="0" fontId="8" fillId="9" borderId="0" xfId="0" applyFont="1" applyFill="1" applyAlignment="1">
      <alignment horizontal="center"/>
    </xf>
    <xf numFmtId="0" fontId="48" fillId="0" borderId="0" xfId="0" applyFont="1"/>
    <xf numFmtId="0" fontId="0" fillId="0" borderId="9" xfId="0" applyBorder="1" applyAlignment="1">
      <alignment horizontal="center"/>
    </xf>
    <xf numFmtId="0" fontId="0" fillId="0" borderId="59" xfId="0" applyBorder="1" applyAlignment="1">
      <alignment horizontal="center"/>
    </xf>
    <xf numFmtId="0" fontId="7" fillId="9" borderId="0" xfId="0" applyFont="1" applyFill="1" applyAlignment="1">
      <alignment horizontal="center"/>
    </xf>
    <xf numFmtId="0" fontId="6" fillId="2" borderId="0" xfId="0" applyFont="1" applyFill="1" applyAlignment="1">
      <alignment horizontal="left"/>
    </xf>
    <xf numFmtId="0" fontId="6" fillId="0" borderId="0" xfId="0" applyFont="1" applyAlignment="1">
      <alignment horizontal="left"/>
    </xf>
    <xf numFmtId="0" fontId="19" fillId="0" borderId="8" xfId="0" applyFont="1" applyBorder="1" applyAlignment="1">
      <alignment horizontal="left"/>
    </xf>
    <xf numFmtId="0" fontId="19" fillId="0" borderId="62" xfId="0" applyFont="1" applyBorder="1" applyAlignment="1">
      <alignment horizontal="left"/>
    </xf>
    <xf numFmtId="0" fontId="18" fillId="0" borderId="0" xfId="0" applyFont="1"/>
    <xf numFmtId="165" fontId="0" fillId="2" borderId="53" xfId="0" applyNumberFormat="1" applyFill="1" applyBorder="1" applyAlignment="1">
      <alignment horizontal="center"/>
    </xf>
    <xf numFmtId="0" fontId="5" fillId="9" borderId="0" xfId="0" applyFont="1" applyFill="1" applyAlignment="1">
      <alignment horizontal="center"/>
    </xf>
    <xf numFmtId="0" fontId="4" fillId="9" borderId="0" xfId="0" applyFont="1" applyFill="1" applyAlignment="1">
      <alignment horizontal="center"/>
    </xf>
    <xf numFmtId="0" fontId="32" fillId="10" borderId="23" xfId="0" applyFont="1" applyFill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26" fillId="4" borderId="1" xfId="0" applyFont="1" applyFill="1" applyBorder="1" applyAlignment="1">
      <alignment horizontal="center" vertical="center" wrapText="1"/>
    </xf>
    <xf numFmtId="0" fontId="20" fillId="2" borderId="63" xfId="0" applyFont="1" applyFill="1" applyBorder="1"/>
    <xf numFmtId="0" fontId="20" fillId="2" borderId="60" xfId="0" applyFont="1" applyFill="1" applyBorder="1"/>
    <xf numFmtId="0" fontId="20" fillId="2" borderId="0" xfId="0" applyFont="1" applyFill="1"/>
    <xf numFmtId="0" fontId="32" fillId="2" borderId="0" xfId="0" applyFont="1" applyFill="1" applyAlignment="1">
      <alignment vertical="center"/>
    </xf>
    <xf numFmtId="0" fontId="0" fillId="2" borderId="22" xfId="0" applyFill="1" applyBorder="1"/>
    <xf numFmtId="14" fontId="3" fillId="0" borderId="0" xfId="0" applyNumberFormat="1" applyFont="1" applyAlignment="1">
      <alignment horizontal="center"/>
    </xf>
    <xf numFmtId="0" fontId="3" fillId="0" borderId="61" xfId="0" applyFont="1" applyBorder="1" applyAlignment="1">
      <alignment horizontal="left"/>
    </xf>
    <xf numFmtId="0" fontId="3" fillId="0" borderId="33" xfId="0" applyFont="1" applyBorder="1" applyAlignment="1">
      <alignment horizontal="center"/>
    </xf>
    <xf numFmtId="167" fontId="3" fillId="0" borderId="18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167" fontId="3" fillId="0" borderId="18" xfId="0" applyNumberFormat="1" applyFont="1" applyBorder="1" applyAlignment="1">
      <alignment horizontal="center" vertical="center"/>
    </xf>
    <xf numFmtId="165" fontId="3" fillId="0" borderId="18" xfId="0" applyNumberFormat="1" applyFont="1" applyBorder="1" applyAlignment="1">
      <alignment horizontal="center" vertical="center"/>
    </xf>
    <xf numFmtId="7" fontId="3" fillId="0" borderId="0" xfId="0" applyNumberFormat="1" applyFont="1" applyAlignment="1">
      <alignment horizontal="center"/>
    </xf>
    <xf numFmtId="0" fontId="3" fillId="0" borderId="37" xfId="0" applyFont="1" applyBorder="1" applyAlignment="1">
      <alignment horizontal="center"/>
    </xf>
    <xf numFmtId="0" fontId="3" fillId="0" borderId="54" xfId="0" applyFont="1" applyBorder="1" applyAlignment="1">
      <alignment horizontal="center"/>
    </xf>
    <xf numFmtId="0" fontId="3" fillId="0" borderId="8" xfId="0" applyFont="1" applyBorder="1" applyAlignment="1">
      <alignment horizontal="left"/>
    </xf>
    <xf numFmtId="0" fontId="3" fillId="0" borderId="34" xfId="0" applyFont="1" applyBorder="1" applyAlignment="1">
      <alignment horizontal="center"/>
    </xf>
    <xf numFmtId="7" fontId="3" fillId="0" borderId="36" xfId="0" applyNumberFormat="1" applyFont="1" applyBorder="1" applyAlignment="1">
      <alignment horizontal="center"/>
    </xf>
    <xf numFmtId="7" fontId="3" fillId="0" borderId="34" xfId="0" applyNumberFormat="1" applyFont="1" applyBorder="1" applyAlignment="1">
      <alignment horizontal="center"/>
    </xf>
    <xf numFmtId="7" fontId="3" fillId="0" borderId="18" xfId="0" applyNumberFormat="1" applyFont="1" applyBorder="1" applyAlignment="1">
      <alignment horizontal="center"/>
    </xf>
    <xf numFmtId="0" fontId="3" fillId="0" borderId="8" xfId="0" applyFont="1" applyBorder="1"/>
    <xf numFmtId="0" fontId="3" fillId="0" borderId="3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50" xfId="0" applyFont="1" applyBorder="1" applyAlignment="1">
      <alignment horizontal="left"/>
    </xf>
    <xf numFmtId="0" fontId="3" fillId="0" borderId="60" xfId="0" applyFont="1" applyBorder="1" applyAlignment="1">
      <alignment horizontal="center"/>
    </xf>
    <xf numFmtId="0" fontId="3" fillId="0" borderId="0" xfId="0" applyFont="1"/>
    <xf numFmtId="165" fontId="3" fillId="0" borderId="18" xfId="0" applyNumberFormat="1" applyFont="1" applyBorder="1" applyAlignment="1">
      <alignment horizontal="center"/>
    </xf>
    <xf numFmtId="0" fontId="3" fillId="9" borderId="34" xfId="0" applyFont="1" applyFill="1" applyBorder="1" applyAlignment="1">
      <alignment horizontal="center"/>
    </xf>
    <xf numFmtId="0" fontId="3" fillId="2" borderId="34" xfId="0" applyFont="1" applyFill="1" applyBorder="1" applyAlignment="1">
      <alignment horizontal="center"/>
    </xf>
    <xf numFmtId="0" fontId="3" fillId="2" borderId="22" xfId="0" applyFont="1" applyFill="1" applyBorder="1"/>
    <xf numFmtId="14" fontId="3" fillId="0" borderId="64" xfId="0" applyNumberFormat="1" applyFont="1" applyBorder="1" applyAlignment="1">
      <alignment horizontal="center"/>
    </xf>
    <xf numFmtId="14" fontId="3" fillId="0" borderId="50" xfId="0" applyNumberFormat="1" applyFont="1" applyBorder="1" applyAlignment="1">
      <alignment horizontal="center"/>
    </xf>
    <xf numFmtId="165" fontId="0" fillId="0" borderId="0" xfId="0" applyNumberFormat="1" applyAlignment="1">
      <alignment horizontal="left"/>
    </xf>
    <xf numFmtId="14" fontId="3" fillId="0" borderId="8" xfId="0" applyNumberFormat="1" applyFont="1" applyBorder="1" applyAlignment="1">
      <alignment horizontal="center"/>
    </xf>
    <xf numFmtId="0" fontId="51" fillId="2" borderId="0" xfId="0" quotePrefix="1" applyFont="1" applyFill="1" applyAlignment="1">
      <alignment horizontal="left" vertical="center" indent="1"/>
    </xf>
    <xf numFmtId="0" fontId="51" fillId="2" borderId="0" xfId="0" applyFont="1" applyFill="1" applyAlignment="1">
      <alignment horizontal="left" vertical="center" indent="1"/>
    </xf>
    <xf numFmtId="0" fontId="3" fillId="0" borderId="65" xfId="0" applyFont="1" applyBorder="1" applyAlignment="1">
      <alignment horizontal="left"/>
    </xf>
    <xf numFmtId="167" fontId="3" fillId="0" borderId="54" xfId="0" applyNumberFormat="1" applyFont="1" applyBorder="1" applyAlignment="1">
      <alignment horizontal="center"/>
    </xf>
    <xf numFmtId="7" fontId="3" fillId="0" borderId="65" xfId="0" applyNumberFormat="1" applyFont="1" applyBorder="1" applyAlignment="1">
      <alignment horizontal="center"/>
    </xf>
    <xf numFmtId="167" fontId="3" fillId="0" borderId="54" xfId="0" applyNumberFormat="1" applyFont="1" applyBorder="1" applyAlignment="1">
      <alignment horizontal="center" vertical="center"/>
    </xf>
    <xf numFmtId="0" fontId="3" fillId="0" borderId="65" xfId="0" applyFont="1" applyBorder="1" applyAlignment="1">
      <alignment horizontal="center"/>
    </xf>
    <xf numFmtId="165" fontId="3" fillId="0" borderId="54" xfId="0" applyNumberFormat="1" applyFont="1" applyBorder="1" applyAlignment="1">
      <alignment horizontal="center" vertical="center"/>
    </xf>
    <xf numFmtId="0" fontId="2" fillId="9" borderId="0" xfId="0" applyFont="1" applyFill="1" applyAlignment="1">
      <alignment horizontal="center"/>
    </xf>
    <xf numFmtId="0" fontId="2" fillId="0" borderId="61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8" xfId="0" applyFont="1" applyBorder="1" applyAlignment="1">
      <alignment horizontal="left"/>
    </xf>
    <xf numFmtId="7" fontId="3" fillId="0" borderId="37" xfId="0" applyNumberFormat="1" applyFont="1" applyBorder="1" applyAlignment="1">
      <alignment horizontal="center"/>
    </xf>
    <xf numFmtId="0" fontId="33" fillId="2" borderId="0" xfId="0" applyFont="1" applyFill="1" applyAlignment="1">
      <alignment horizontal="center" vertical="center"/>
    </xf>
    <xf numFmtId="0" fontId="36" fillId="9" borderId="46" xfId="0" applyFont="1" applyFill="1" applyBorder="1" applyAlignment="1">
      <alignment horizontal="center" vertical="center"/>
    </xf>
    <xf numFmtId="0" fontId="36" fillId="9" borderId="47" xfId="0" applyFont="1" applyFill="1" applyBorder="1" applyAlignment="1">
      <alignment horizontal="center" vertical="center"/>
    </xf>
    <xf numFmtId="0" fontId="0" fillId="9" borderId="27" xfId="0" applyFill="1" applyBorder="1" applyAlignment="1">
      <alignment horizontal="left" wrapText="1"/>
    </xf>
    <xf numFmtId="0" fontId="0" fillId="9" borderId="28" xfId="0" applyFill="1" applyBorder="1" applyAlignment="1">
      <alignment horizontal="left" wrapText="1"/>
    </xf>
    <xf numFmtId="0" fontId="0" fillId="9" borderId="29" xfId="0" applyFill="1" applyBorder="1" applyAlignment="1">
      <alignment horizontal="left" wrapText="1"/>
    </xf>
    <xf numFmtId="0" fontId="0" fillId="9" borderId="13" xfId="0" applyFill="1" applyBorder="1" applyAlignment="1">
      <alignment horizontal="left" wrapText="1"/>
    </xf>
    <xf numFmtId="0" fontId="0" fillId="9" borderId="0" xfId="0" applyFill="1" applyAlignment="1">
      <alignment horizontal="left" wrapText="1"/>
    </xf>
    <xf numFmtId="0" fontId="0" fillId="9" borderId="49" xfId="0" applyFill="1" applyBorder="1" applyAlignment="1">
      <alignment horizontal="left" wrapText="1"/>
    </xf>
    <xf numFmtId="0" fontId="0" fillId="9" borderId="30" xfId="0" applyFill="1" applyBorder="1" applyAlignment="1">
      <alignment horizontal="left" wrapText="1"/>
    </xf>
    <xf numFmtId="0" fontId="0" fillId="9" borderId="31" xfId="0" applyFill="1" applyBorder="1" applyAlignment="1">
      <alignment horizontal="left" wrapText="1"/>
    </xf>
    <xf numFmtId="0" fontId="0" fillId="9" borderId="32" xfId="0" applyFill="1" applyBorder="1" applyAlignment="1">
      <alignment horizontal="left" wrapText="1"/>
    </xf>
    <xf numFmtId="0" fontId="35" fillId="9" borderId="46" xfId="0" applyFont="1" applyFill="1" applyBorder="1" applyAlignment="1">
      <alignment horizontal="center" vertical="center"/>
    </xf>
    <xf numFmtId="0" fontId="35" fillId="9" borderId="47" xfId="0" applyFont="1" applyFill="1" applyBorder="1" applyAlignment="1">
      <alignment horizontal="center" vertical="center"/>
    </xf>
    <xf numFmtId="0" fontId="35" fillId="9" borderId="48" xfId="0" applyFont="1" applyFill="1" applyBorder="1" applyAlignment="1">
      <alignment horizontal="center" vertical="center"/>
    </xf>
    <xf numFmtId="0" fontId="37" fillId="11" borderId="40" xfId="0" applyFont="1" applyFill="1" applyBorder="1" applyAlignment="1">
      <alignment horizontal="center" vertical="center"/>
    </xf>
    <xf numFmtId="0" fontId="37" fillId="11" borderId="41" xfId="0" applyFont="1" applyFill="1" applyBorder="1" applyAlignment="1">
      <alignment horizontal="center" vertical="center"/>
    </xf>
    <xf numFmtId="0" fontId="37" fillId="11" borderId="42" xfId="0" applyFont="1" applyFill="1" applyBorder="1" applyAlignment="1">
      <alignment horizontal="center" vertical="center"/>
    </xf>
    <xf numFmtId="0" fontId="37" fillId="11" borderId="43" xfId="0" applyFont="1" applyFill="1" applyBorder="1" applyAlignment="1">
      <alignment horizontal="center" vertical="center"/>
    </xf>
    <xf numFmtId="0" fontId="37" fillId="11" borderId="44" xfId="0" applyFont="1" applyFill="1" applyBorder="1" applyAlignment="1">
      <alignment horizontal="center" vertical="center"/>
    </xf>
    <xf numFmtId="0" fontId="37" fillId="11" borderId="45" xfId="0" applyFont="1" applyFill="1" applyBorder="1" applyAlignment="1">
      <alignment horizontal="center" vertical="center"/>
    </xf>
    <xf numFmtId="0" fontId="41" fillId="5" borderId="26" xfId="0" applyFont="1" applyFill="1" applyBorder="1" applyAlignment="1">
      <alignment horizontal="center" vertical="center" textRotation="255" wrapText="1"/>
    </xf>
    <xf numFmtId="0" fontId="41" fillId="5" borderId="25" xfId="0" applyFont="1" applyFill="1" applyBorder="1" applyAlignment="1">
      <alignment horizontal="center" vertical="center" textRotation="255" wrapText="1"/>
    </xf>
    <xf numFmtId="0" fontId="41" fillId="5" borderId="24" xfId="0" applyFont="1" applyFill="1" applyBorder="1" applyAlignment="1">
      <alignment horizontal="center" vertical="center" textRotation="255" wrapText="1"/>
    </xf>
    <xf numFmtId="0" fontId="0" fillId="2" borderId="26" xfId="0" applyFill="1" applyBorder="1" applyAlignment="1">
      <alignment horizontal="left" vertical="center" wrapText="1"/>
    </xf>
    <xf numFmtId="0" fontId="0" fillId="2" borderId="25" xfId="0" applyFill="1" applyBorder="1" applyAlignment="1">
      <alignment horizontal="left" vertical="center" wrapText="1"/>
    </xf>
    <xf numFmtId="0" fontId="0" fillId="2" borderId="24" xfId="0" applyFill="1" applyBorder="1" applyAlignment="1">
      <alignment horizontal="left" vertical="center" wrapText="1"/>
    </xf>
    <xf numFmtId="0" fontId="0" fillId="0" borderId="26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42" fillId="5" borderId="26" xfId="0" applyFont="1" applyFill="1" applyBorder="1" applyAlignment="1">
      <alignment horizontal="center" vertical="center" textRotation="255" wrapText="1"/>
    </xf>
    <xf numFmtId="0" fontId="42" fillId="5" borderId="25" xfId="0" applyFont="1" applyFill="1" applyBorder="1" applyAlignment="1">
      <alignment horizontal="center" vertical="center" textRotation="255" wrapText="1"/>
    </xf>
    <xf numFmtId="0" fontId="42" fillId="5" borderId="24" xfId="0" applyFont="1" applyFill="1" applyBorder="1" applyAlignment="1">
      <alignment horizontal="center" vertical="center" textRotation="255" wrapText="1"/>
    </xf>
    <xf numFmtId="0" fontId="41" fillId="5" borderId="26" xfId="0" applyFont="1" applyFill="1" applyBorder="1" applyAlignment="1">
      <alignment horizontal="center" vertical="center" textRotation="255"/>
    </xf>
    <xf numFmtId="0" fontId="41" fillId="5" borderId="25" xfId="0" applyFont="1" applyFill="1" applyBorder="1" applyAlignment="1">
      <alignment horizontal="center" vertical="center" textRotation="255"/>
    </xf>
    <xf numFmtId="0" fontId="41" fillId="5" borderId="24" xfId="0" applyFont="1" applyFill="1" applyBorder="1" applyAlignment="1">
      <alignment horizontal="center" vertical="center" textRotation="255"/>
    </xf>
    <xf numFmtId="0" fontId="29" fillId="0" borderId="0" xfId="0" applyFont="1" applyAlignment="1">
      <alignment horizontal="left" vertical="top" wrapText="1"/>
    </xf>
    <xf numFmtId="0" fontId="0" fillId="0" borderId="27" xfId="0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0" fillId="0" borderId="30" xfId="0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2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9" borderId="0" xfId="0" applyFont="1" applyFill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center"/>
    </xf>
    <xf numFmtId="7" fontId="3" fillId="0" borderId="0" xfId="0" applyNumberFormat="1" applyFont="1" applyBorder="1" applyAlignment="1">
      <alignment horizontal="center"/>
    </xf>
    <xf numFmtId="7" fontId="3" fillId="0" borderId="33" xfId="0" applyNumberFormat="1" applyFont="1" applyBorder="1" applyAlignment="1">
      <alignment horizontal="center"/>
    </xf>
    <xf numFmtId="7" fontId="3" fillId="0" borderId="54" xfId="0" applyNumberFormat="1" applyFont="1" applyBorder="1" applyAlignment="1">
      <alignment horizontal="center"/>
    </xf>
  </cellXfs>
  <cellStyles count="11">
    <cellStyle name="Excel Built-in Normal" xfId="10" xr:uid="{F0E75599-7561-4B89-8EC4-28CA4D9BF1D0}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866775</xdr:colOff>
          <xdr:row>10</xdr:row>
          <xdr:rowOff>180975</xdr:rowOff>
        </xdr:from>
        <xdr:to>
          <xdr:col>6</xdr:col>
          <xdr:colOff>1162050</xdr:colOff>
          <xdr:row>17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System Font"/>
                </a:rPr>
                <a:t>Archiver dans la base "En cours apports multiples"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System Font"/>
                </a:rPr>
                <a:t>et la trier par apporteur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88</xdr:row>
          <xdr:rowOff>57150</xdr:rowOff>
        </xdr:from>
        <xdr:to>
          <xdr:col>11</xdr:col>
          <xdr:colOff>57150</xdr:colOff>
          <xdr:row>93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vers la base apporteurs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218</xdr:row>
      <xdr:rowOff>0</xdr:rowOff>
    </xdr:from>
    <xdr:to>
      <xdr:col>0</xdr:col>
      <xdr:colOff>304800</xdr:colOff>
      <xdr:row>219</xdr:row>
      <xdr:rowOff>104775</xdr:rowOff>
    </xdr:to>
    <xdr:sp macro="" textlink="">
      <xdr:nvSpPr>
        <xdr:cNvPr id="3097" name="AutoShape 25" descr="sharethis-white sharing button">
          <a:extLst>
            <a:ext uri="{FF2B5EF4-FFF2-40B4-BE49-F238E27FC236}">
              <a16:creationId xmlns:a16="http://schemas.microsoft.com/office/drawing/2014/main" id="{00000000-0008-0000-0200-000019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22624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304800</xdr:colOff>
      <xdr:row>219</xdr:row>
      <xdr:rowOff>104775</xdr:rowOff>
    </xdr:to>
    <xdr:sp macro="" textlink="">
      <xdr:nvSpPr>
        <xdr:cNvPr id="3098" name="AutoShape 26" descr="facebook-white sharing button">
          <a:extLst>
            <a:ext uri="{FF2B5EF4-FFF2-40B4-BE49-F238E27FC236}">
              <a16:creationId xmlns:a16="http://schemas.microsoft.com/office/drawing/2014/main" id="{00000000-0008-0000-0200-00001A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24719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304800</xdr:colOff>
      <xdr:row>219</xdr:row>
      <xdr:rowOff>104775</xdr:rowOff>
    </xdr:to>
    <xdr:sp macro="" textlink="">
      <xdr:nvSpPr>
        <xdr:cNvPr id="3099" name="AutoShape 27" descr="twitter-white sharing button">
          <a:extLst>
            <a:ext uri="{FF2B5EF4-FFF2-40B4-BE49-F238E27FC236}">
              <a16:creationId xmlns:a16="http://schemas.microsoft.com/office/drawing/2014/main" id="{00000000-0008-0000-0200-00001B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2681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304800</xdr:colOff>
      <xdr:row>219</xdr:row>
      <xdr:rowOff>104775</xdr:rowOff>
    </xdr:to>
    <xdr:sp macro="" textlink="">
      <xdr:nvSpPr>
        <xdr:cNvPr id="3100" name="AutoShape 28" descr="pinterest-white sharing button">
          <a:extLst>
            <a:ext uri="{FF2B5EF4-FFF2-40B4-BE49-F238E27FC236}">
              <a16:creationId xmlns:a16="http://schemas.microsoft.com/office/drawing/2014/main" id="{00000000-0008-0000-0200-00001C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28910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304800</xdr:colOff>
      <xdr:row>219</xdr:row>
      <xdr:rowOff>104775</xdr:rowOff>
    </xdr:to>
    <xdr:sp macro="" textlink="">
      <xdr:nvSpPr>
        <xdr:cNvPr id="3101" name="AutoShape 29" descr="skype-white sharing button">
          <a:extLst>
            <a:ext uri="{FF2B5EF4-FFF2-40B4-BE49-F238E27FC236}">
              <a16:creationId xmlns:a16="http://schemas.microsoft.com/office/drawing/2014/main" id="{00000000-0008-0000-0200-00001D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31006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304800</xdr:colOff>
      <xdr:row>219</xdr:row>
      <xdr:rowOff>104775</xdr:rowOff>
    </xdr:to>
    <xdr:sp macro="" textlink="">
      <xdr:nvSpPr>
        <xdr:cNvPr id="3102" name="AutoShape 30" descr="telegram-white sharing button">
          <a:extLst>
            <a:ext uri="{FF2B5EF4-FFF2-40B4-BE49-F238E27FC236}">
              <a16:creationId xmlns:a16="http://schemas.microsoft.com/office/drawing/2014/main" id="{00000000-0008-0000-0200-00001E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33101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304800</xdr:colOff>
      <xdr:row>219</xdr:row>
      <xdr:rowOff>104775</xdr:rowOff>
    </xdr:to>
    <xdr:sp macro="" textlink="">
      <xdr:nvSpPr>
        <xdr:cNvPr id="3103" name="AutoShape 31" descr="whatsapp-white sharing button">
          <a:extLst>
            <a:ext uri="{FF2B5EF4-FFF2-40B4-BE49-F238E27FC236}">
              <a16:creationId xmlns:a16="http://schemas.microsoft.com/office/drawing/2014/main" id="{00000000-0008-0000-0200-00001F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35197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304800</xdr:colOff>
      <xdr:row>219</xdr:row>
      <xdr:rowOff>104775</xdr:rowOff>
    </xdr:to>
    <xdr:sp macro="" textlink="">
      <xdr:nvSpPr>
        <xdr:cNvPr id="3104" name="AutoShape 32" descr="wave">
          <a:extLst>
            <a:ext uri="{FF2B5EF4-FFF2-40B4-BE49-F238E27FC236}">
              <a16:creationId xmlns:a16="http://schemas.microsoft.com/office/drawing/2014/main" id="{00000000-0008-0000-0200-000020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37292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304800</xdr:colOff>
      <xdr:row>219</xdr:row>
      <xdr:rowOff>104775</xdr:rowOff>
    </xdr:to>
    <xdr:sp macro="" textlink="">
      <xdr:nvSpPr>
        <xdr:cNvPr id="3105" name="AutoShape 33" descr="wave">
          <a:extLst>
            <a:ext uri="{FF2B5EF4-FFF2-40B4-BE49-F238E27FC236}">
              <a16:creationId xmlns:a16="http://schemas.microsoft.com/office/drawing/2014/main" id="{00000000-0008-0000-0200-000021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39293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304800</xdr:colOff>
      <xdr:row>219</xdr:row>
      <xdr:rowOff>104775</xdr:rowOff>
    </xdr:to>
    <xdr:sp macro="" textlink="">
      <xdr:nvSpPr>
        <xdr:cNvPr id="3106" name="AutoShape 34" descr="wave">
          <a:extLst>
            <a:ext uri="{FF2B5EF4-FFF2-40B4-BE49-F238E27FC236}">
              <a16:creationId xmlns:a16="http://schemas.microsoft.com/office/drawing/2014/main" id="{00000000-0008-0000-0200-000022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41293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304800</xdr:colOff>
      <xdr:row>219</xdr:row>
      <xdr:rowOff>104775</xdr:rowOff>
    </xdr:to>
    <xdr:sp macro="" textlink="">
      <xdr:nvSpPr>
        <xdr:cNvPr id="3107" name="AutoShape 35" descr="wave">
          <a:extLst>
            <a:ext uri="{FF2B5EF4-FFF2-40B4-BE49-F238E27FC236}">
              <a16:creationId xmlns:a16="http://schemas.microsoft.com/office/drawing/2014/main" id="{00000000-0008-0000-0200-000023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4329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304800</xdr:colOff>
      <xdr:row>219</xdr:row>
      <xdr:rowOff>104775</xdr:rowOff>
    </xdr:to>
    <xdr:sp macro="" textlink="">
      <xdr:nvSpPr>
        <xdr:cNvPr id="3108" name="AutoShape 36" descr="wave">
          <a:extLst>
            <a:ext uri="{FF2B5EF4-FFF2-40B4-BE49-F238E27FC236}">
              <a16:creationId xmlns:a16="http://schemas.microsoft.com/office/drawing/2014/main" id="{00000000-0008-0000-0200-000024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45293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304800</xdr:colOff>
      <xdr:row>219</xdr:row>
      <xdr:rowOff>104775</xdr:rowOff>
    </xdr:to>
    <xdr:sp macro="" textlink="">
      <xdr:nvSpPr>
        <xdr:cNvPr id="3109" name="AutoShape 37" descr="wave">
          <a:extLst>
            <a:ext uri="{FF2B5EF4-FFF2-40B4-BE49-F238E27FC236}">
              <a16:creationId xmlns:a16="http://schemas.microsoft.com/office/drawing/2014/main" id="{00000000-0008-0000-0200-000025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51199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304800</xdr:colOff>
      <xdr:row>219</xdr:row>
      <xdr:rowOff>104775</xdr:rowOff>
    </xdr:to>
    <xdr:sp macro="" textlink="">
      <xdr:nvSpPr>
        <xdr:cNvPr id="3115" name="AutoShape 43" descr="wave">
          <a:extLst>
            <a:ext uri="{FF2B5EF4-FFF2-40B4-BE49-F238E27FC236}">
              <a16:creationId xmlns:a16="http://schemas.microsoft.com/office/drawing/2014/main" id="{00000000-0008-0000-0200-00002B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9320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218</xdr:row>
      <xdr:rowOff>0</xdr:rowOff>
    </xdr:from>
    <xdr:to>
      <xdr:col>0</xdr:col>
      <xdr:colOff>304800</xdr:colOff>
      <xdr:row>219</xdr:row>
      <xdr:rowOff>104775</xdr:rowOff>
    </xdr:to>
    <xdr:sp macro="" textlink="">
      <xdr:nvSpPr>
        <xdr:cNvPr id="3116" name="AutoShape 44" descr="wave">
          <a:extLst>
            <a:ext uri="{FF2B5EF4-FFF2-40B4-BE49-F238E27FC236}">
              <a16:creationId xmlns:a16="http://schemas.microsoft.com/office/drawing/2014/main" id="{00000000-0008-0000-0200-00002C0C0000}"/>
            </a:ext>
          </a:extLst>
        </xdr:cNvPr>
        <xdr:cNvSpPr>
          <a:spLocks noChangeAspect="1" noChangeArrowheads="1"/>
        </xdr:cNvSpPr>
      </xdr:nvSpPr>
      <xdr:spPr bwMode="auto">
        <a:xfrm>
          <a:off x="0" y="515207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304800</xdr:colOff>
      <xdr:row>16</xdr:row>
      <xdr:rowOff>114300</xdr:rowOff>
    </xdr:to>
    <xdr:sp macro="" textlink="">
      <xdr:nvSpPr>
        <xdr:cNvPr id="2" name="AutoShape 25" descr="sharethis-white sharing button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25958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304800</xdr:colOff>
      <xdr:row>16</xdr:row>
      <xdr:rowOff>114300</xdr:rowOff>
    </xdr:to>
    <xdr:sp macro="" textlink="">
      <xdr:nvSpPr>
        <xdr:cNvPr id="3" name="AutoShape 26" descr="facebook-white sharing button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25958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304800</xdr:colOff>
      <xdr:row>16</xdr:row>
      <xdr:rowOff>114300</xdr:rowOff>
    </xdr:to>
    <xdr:sp macro="" textlink="">
      <xdr:nvSpPr>
        <xdr:cNvPr id="4" name="AutoShape 27" descr="twitter-white sharing button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25958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304800</xdr:colOff>
      <xdr:row>16</xdr:row>
      <xdr:rowOff>114300</xdr:rowOff>
    </xdr:to>
    <xdr:sp macro="" textlink="">
      <xdr:nvSpPr>
        <xdr:cNvPr id="5" name="AutoShape 28" descr="pinterest-white sharing button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25958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304800</xdr:colOff>
      <xdr:row>16</xdr:row>
      <xdr:rowOff>114300</xdr:rowOff>
    </xdr:to>
    <xdr:sp macro="" textlink="">
      <xdr:nvSpPr>
        <xdr:cNvPr id="6" name="AutoShape 29" descr="skype-white sharing button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25958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304800</xdr:colOff>
      <xdr:row>16</xdr:row>
      <xdr:rowOff>114300</xdr:rowOff>
    </xdr:to>
    <xdr:sp macro="" textlink="">
      <xdr:nvSpPr>
        <xdr:cNvPr id="7" name="AutoShape 30" descr="telegram-white sharing button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25958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304800</xdr:colOff>
      <xdr:row>16</xdr:row>
      <xdr:rowOff>114300</xdr:rowOff>
    </xdr:to>
    <xdr:sp macro="" textlink="">
      <xdr:nvSpPr>
        <xdr:cNvPr id="8" name="AutoShape 31" descr="whatsapp-white sharing button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25958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304800</xdr:colOff>
      <xdr:row>16</xdr:row>
      <xdr:rowOff>114300</xdr:rowOff>
    </xdr:to>
    <xdr:sp macro="" textlink="">
      <xdr:nvSpPr>
        <xdr:cNvPr id="9" name="AutoShape 32" descr="wave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25958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304800</xdr:colOff>
      <xdr:row>16</xdr:row>
      <xdr:rowOff>114300</xdr:rowOff>
    </xdr:to>
    <xdr:sp macro="" textlink="">
      <xdr:nvSpPr>
        <xdr:cNvPr id="10" name="AutoShape 33" descr="wave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25958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304800</xdr:colOff>
      <xdr:row>16</xdr:row>
      <xdr:rowOff>114300</xdr:rowOff>
    </xdr:to>
    <xdr:sp macro="" textlink="">
      <xdr:nvSpPr>
        <xdr:cNvPr id="11" name="AutoShape 34" descr="wave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25958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304800</xdr:colOff>
      <xdr:row>16</xdr:row>
      <xdr:rowOff>114300</xdr:rowOff>
    </xdr:to>
    <xdr:sp macro="" textlink="">
      <xdr:nvSpPr>
        <xdr:cNvPr id="12" name="AutoShape 35" descr="wave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25958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304800</xdr:colOff>
      <xdr:row>16</xdr:row>
      <xdr:rowOff>114300</xdr:rowOff>
    </xdr:to>
    <xdr:sp macro="" textlink="">
      <xdr:nvSpPr>
        <xdr:cNvPr id="13" name="AutoShape 36" descr="wave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25958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304800</xdr:colOff>
      <xdr:row>16</xdr:row>
      <xdr:rowOff>114300</xdr:rowOff>
    </xdr:to>
    <xdr:sp macro="" textlink="">
      <xdr:nvSpPr>
        <xdr:cNvPr id="14" name="AutoShape 37" descr="wave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25958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304800</xdr:colOff>
      <xdr:row>16</xdr:row>
      <xdr:rowOff>114300</xdr:rowOff>
    </xdr:to>
    <xdr:sp macro="" textlink="">
      <xdr:nvSpPr>
        <xdr:cNvPr id="15" name="AutoShape 43" descr="wave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25958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304800</xdr:colOff>
      <xdr:row>16</xdr:row>
      <xdr:rowOff>114300</xdr:rowOff>
    </xdr:to>
    <xdr:sp macro="" textlink="">
      <xdr:nvSpPr>
        <xdr:cNvPr id="16" name="AutoShape 44" descr="wave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25958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B1:K199"/>
  <sheetViews>
    <sheetView showGridLines="0" zoomScaleNormal="100" workbookViewId="0">
      <selection activeCell="M18" sqref="M18"/>
    </sheetView>
  </sheetViews>
  <sheetFormatPr baseColWidth="10" defaultColWidth="10.875" defaultRowHeight="15.75"/>
  <cols>
    <col min="1" max="1" width="7.125" style="3" customWidth="1"/>
    <col min="2" max="2" width="23" style="3" customWidth="1"/>
    <col min="3" max="3" width="20.125" style="3" customWidth="1"/>
    <col min="4" max="4" width="26.625" style="3" customWidth="1"/>
    <col min="5" max="8" width="23.75" style="3" customWidth="1"/>
    <col min="9" max="10" width="10.875" style="3"/>
    <col min="11" max="11" width="26.625" style="3" hidden="1" customWidth="1"/>
    <col min="12" max="16384" width="10.875" style="3"/>
  </cols>
  <sheetData>
    <row r="1" spans="2:11" ht="18.75" customHeight="1">
      <c r="B1" s="15" t="s">
        <v>130</v>
      </c>
      <c r="F1" s="139"/>
      <c r="G1" s="72" t="s">
        <v>39</v>
      </c>
      <c r="H1" s="133" t="s">
        <v>40</v>
      </c>
    </row>
    <row r="2" spans="2:11" ht="15.75" customHeight="1">
      <c r="B2" s="3" t="s">
        <v>132</v>
      </c>
      <c r="C2" s="71"/>
      <c r="D2"/>
      <c r="E2" s="138"/>
      <c r="F2" s="138"/>
      <c r="G2" s="165"/>
      <c r="H2" s="38" t="str" cm="1">
        <f t="array" ref="H2">IF(ISBLANK($G2),"",_xlfn._xlws.FILTER(Noms_apporteurs1,ISNUMBER(SEARCH(G2,Noms_apporteurs1)),"Pas de résultat"))</f>
        <v/>
      </c>
    </row>
    <row r="3" spans="2:11" ht="15.75" customHeight="1">
      <c r="B3" s="3" t="s">
        <v>131</v>
      </c>
      <c r="C3" s="71"/>
      <c r="D3" s="34"/>
      <c r="E3" s="138"/>
      <c r="F3" s="138"/>
      <c r="G3" s="136"/>
      <c r="H3" s="38"/>
      <c r="K3" s="183" t="s">
        <v>27</v>
      </c>
    </row>
    <row r="4" spans="2:11" ht="15.75" customHeight="1">
      <c r="B4" s="13"/>
      <c r="C4" s="71" t="s">
        <v>61</v>
      </c>
      <c r="D4" s="34"/>
      <c r="E4" s="138"/>
      <c r="F4" s="138"/>
      <c r="G4" s="137"/>
      <c r="H4" s="38"/>
      <c r="K4" s="183"/>
    </row>
    <row r="5" spans="2:11">
      <c r="B5" s="125" t="s">
        <v>133</v>
      </c>
      <c r="C5" s="10"/>
      <c r="E5" s="138"/>
      <c r="F5" s="138"/>
      <c r="G5" s="137"/>
      <c r="H5" s="38"/>
      <c r="K5" s="183"/>
    </row>
    <row r="6" spans="2:11">
      <c r="C6" s="10" t="s">
        <v>10</v>
      </c>
      <c r="D6" s="44"/>
      <c r="E6" s="138"/>
      <c r="F6" s="138"/>
      <c r="G6" s="137"/>
      <c r="H6" s="38"/>
    </row>
    <row r="7" spans="2:11">
      <c r="C7" s="3" t="s">
        <v>6</v>
      </c>
      <c r="D7" s="3" t="str">
        <f>IFERROR(VLOOKUP(D6,Tableau_apporteurs,2,0)&amp;" - "&amp;VLOOKUP(D6,Tableau_apporteurs,3,0),"")</f>
        <v/>
      </c>
      <c r="H7" s="140"/>
    </row>
    <row r="8" spans="2:11">
      <c r="B8" s="14"/>
      <c r="D8" s="11"/>
      <c r="E8" s="11"/>
      <c r="F8" s="11"/>
      <c r="H8" s="140"/>
    </row>
    <row r="9" spans="2:11">
      <c r="B9" s="3" t="s">
        <v>5</v>
      </c>
      <c r="H9" s="140"/>
    </row>
    <row r="10" spans="2:11">
      <c r="B10" s="10">
        <f ca="1">TODAY()</f>
        <v>44953</v>
      </c>
      <c r="H10" s="140"/>
    </row>
    <row r="11" spans="2:11" ht="16.5" thickBot="1">
      <c r="H11" s="140"/>
    </row>
    <row r="12" spans="2:11" ht="16.5" thickBot="1">
      <c r="B12" s="8" t="s">
        <v>1</v>
      </c>
      <c r="C12" s="7" t="s">
        <v>0</v>
      </c>
      <c r="D12" s="8" t="s">
        <v>38</v>
      </c>
      <c r="E12" s="9" t="s">
        <v>3</v>
      </c>
      <c r="H12" s="140"/>
    </row>
    <row r="13" spans="2:11">
      <c r="B13" s="6"/>
      <c r="C13" s="4" t="s">
        <v>145</v>
      </c>
      <c r="D13" s="113" t="str">
        <f>IF(ISBLANK($B13)," ",IF(MID($C13,10,2)="1","1,00 €",IF(MID($C13,10,2)="2","1,50 €",IF(MID($C13,10,2)="3","2,00 €",IF(MID($C13,10,2)="4","2,50 €",IF(MID($C13,10,2)="5","3,00 €",IF(MID($C13,10,2)="6","7,50 €"," ")))))))</f>
        <v xml:space="preserve"> </v>
      </c>
      <c r="E13" s="115" t="str">
        <f>IFERROR(B13*D13,"")</f>
        <v/>
      </c>
      <c r="H13" s="140"/>
      <c r="K13" s="113" t="str">
        <f>IF(ISBLANK($B13)," ",IF(MID($C13,10,2)="1","1,00 €",IF(MID($C13,10,2)="2","1,50 €",IF(MID($C13,10,2)="3","2,00 €",IF(MID($C13,10,2)="4","2,50 €",IF(MID($C13,10,2)="5","3,00 €",IF(MID($C13,10,2)="6","7,50 €"," ")))))))</f>
        <v xml:space="preserve"> </v>
      </c>
    </row>
    <row r="14" spans="2:11">
      <c r="B14" s="6"/>
      <c r="C14" s="4" t="s">
        <v>146</v>
      </c>
      <c r="D14" s="114" t="str">
        <f t="shared" ref="D14:D22" si="0">IF(ISBLANK($B14)," ",IF(MID($C14,10,2)="1","1,00 €",IF(MID($C14,10,2)="2","1,50 €",IF(MID($C14,10,2)="3","2,00 €",IF(MID($C14,10,2)="4","2,50 €",IF(MID($C14,10,2)="5","3,00 €",IF(MID($C14,10,2)="6","7,50 €"," ")))))))</f>
        <v xml:space="preserve"> </v>
      </c>
      <c r="E14" s="115" t="str">
        <f t="shared" ref="E14:E22" si="1">IFERROR(B14*D14,"")</f>
        <v/>
      </c>
      <c r="H14" s="140"/>
      <c r="K14" s="114" t="str">
        <f t="shared" ref="K14:K22" si="2">IF(ISBLANK($B14)," ",IF(MID($C14,10,2)="1","1,00 €",IF(MID($C14,10,2)="2","1,50 €",IF(MID($C14,10,2)="3","2,00 €",IF(MID($C14,10,2)="4","2,50 €",IF(MID($C14,10,2)="5","3,00 €",IF(MID($C14,10,2)="6","7,50 €"," ")))))))</f>
        <v xml:space="preserve"> </v>
      </c>
    </row>
    <row r="15" spans="2:11">
      <c r="B15" s="6"/>
      <c r="C15" s="4" t="s">
        <v>147</v>
      </c>
      <c r="D15" s="114" t="str">
        <f t="shared" si="0"/>
        <v xml:space="preserve"> </v>
      </c>
      <c r="E15" s="115" t="str">
        <f t="shared" si="1"/>
        <v/>
      </c>
      <c r="H15" s="140"/>
      <c r="K15" s="114" t="str">
        <f t="shared" si="2"/>
        <v xml:space="preserve"> </v>
      </c>
    </row>
    <row r="16" spans="2:11">
      <c r="B16" s="6"/>
      <c r="C16" s="4" t="s">
        <v>148</v>
      </c>
      <c r="D16" s="114" t="str">
        <f t="shared" si="0"/>
        <v xml:space="preserve"> </v>
      </c>
      <c r="E16" s="115" t="str">
        <f t="shared" si="1"/>
        <v/>
      </c>
      <c r="H16" s="140"/>
      <c r="K16" s="114" t="str">
        <f t="shared" si="2"/>
        <v xml:space="preserve"> </v>
      </c>
    </row>
    <row r="17" spans="2:11">
      <c r="B17" s="6"/>
      <c r="C17" s="4" t="s">
        <v>149</v>
      </c>
      <c r="D17" s="114" t="str">
        <f t="shared" si="0"/>
        <v xml:space="preserve"> </v>
      </c>
      <c r="E17" s="115" t="str">
        <f t="shared" si="1"/>
        <v/>
      </c>
      <c r="H17" s="140"/>
      <c r="K17" s="114" t="str">
        <f t="shared" si="2"/>
        <v xml:space="preserve"> </v>
      </c>
    </row>
    <row r="18" spans="2:11">
      <c r="B18" s="6"/>
      <c r="C18" s="4" t="s">
        <v>150</v>
      </c>
      <c r="D18" s="114" t="str">
        <f t="shared" si="0"/>
        <v xml:space="preserve"> </v>
      </c>
      <c r="E18" s="115" t="str">
        <f t="shared" si="1"/>
        <v/>
      </c>
      <c r="H18" s="140"/>
      <c r="K18" s="114" t="str">
        <f t="shared" si="2"/>
        <v xml:space="preserve"> </v>
      </c>
    </row>
    <row r="19" spans="2:11">
      <c r="B19" s="6"/>
      <c r="C19" s="4"/>
      <c r="D19" s="114" t="str">
        <f t="shared" si="0"/>
        <v xml:space="preserve"> </v>
      </c>
      <c r="E19" s="115" t="str">
        <f t="shared" si="1"/>
        <v/>
      </c>
      <c r="H19" s="140"/>
      <c r="K19" s="114" t="str">
        <f t="shared" si="2"/>
        <v xml:space="preserve"> </v>
      </c>
    </row>
    <row r="20" spans="2:11">
      <c r="B20" s="6"/>
      <c r="C20" s="4"/>
      <c r="D20" s="114" t="str">
        <f t="shared" si="0"/>
        <v xml:space="preserve"> </v>
      </c>
      <c r="E20" s="115" t="str">
        <f t="shared" si="1"/>
        <v/>
      </c>
      <c r="H20" s="140"/>
      <c r="K20" s="114" t="str">
        <f t="shared" si="2"/>
        <v xml:space="preserve"> </v>
      </c>
    </row>
    <row r="21" spans="2:11">
      <c r="B21" s="6"/>
      <c r="C21" s="4"/>
      <c r="D21" s="114" t="str">
        <f t="shared" si="0"/>
        <v xml:space="preserve"> </v>
      </c>
      <c r="E21" s="115" t="str">
        <f t="shared" si="1"/>
        <v/>
      </c>
      <c r="H21" s="140"/>
      <c r="K21" s="114" t="str">
        <f t="shared" si="2"/>
        <v xml:space="preserve"> </v>
      </c>
    </row>
    <row r="22" spans="2:11" ht="16.5" thickBot="1">
      <c r="B22" s="6"/>
      <c r="C22" s="4"/>
      <c r="D22" s="114" t="str">
        <f t="shared" si="0"/>
        <v xml:space="preserve"> </v>
      </c>
      <c r="E22" s="115" t="str">
        <f t="shared" si="1"/>
        <v/>
      </c>
      <c r="H22" s="140"/>
      <c r="K22" s="130" t="str">
        <f t="shared" si="2"/>
        <v xml:space="preserve"> </v>
      </c>
    </row>
    <row r="23" spans="2:11">
      <c r="D23" s="98"/>
      <c r="H23" s="140"/>
    </row>
    <row r="24" spans="2:11">
      <c r="B24" s="16"/>
      <c r="C24" s="16"/>
      <c r="D24" s="99"/>
      <c r="F24"/>
      <c r="H24" s="140"/>
    </row>
    <row r="25" spans="2:11">
      <c r="C25" s="17"/>
      <c r="E25"/>
      <c r="F25"/>
      <c r="H25" s="140"/>
    </row>
    <row r="26" spans="2:11">
      <c r="E26" s="19"/>
      <c r="F26" s="20"/>
      <c r="H26" s="140"/>
    </row>
    <row r="27" spans="2:11">
      <c r="H27" s="140"/>
    </row>
    <row r="28" spans="2:11">
      <c r="H28" s="140"/>
    </row>
    <row r="29" spans="2:11">
      <c r="H29" s="140"/>
    </row>
    <row r="30" spans="2:11">
      <c r="H30" s="140"/>
    </row>
    <row r="31" spans="2:11">
      <c r="H31" s="140"/>
    </row>
    <row r="32" spans="2:11">
      <c r="H32" s="140"/>
    </row>
    <row r="33" spans="8:8">
      <c r="H33" s="140"/>
    </row>
    <row r="34" spans="8:8">
      <c r="H34" s="140"/>
    </row>
    <row r="35" spans="8:8">
      <c r="H35" s="140"/>
    </row>
    <row r="36" spans="8:8">
      <c r="H36" s="140"/>
    </row>
    <row r="37" spans="8:8">
      <c r="H37" s="140"/>
    </row>
    <row r="38" spans="8:8">
      <c r="H38" s="140"/>
    </row>
    <row r="39" spans="8:8">
      <c r="H39" s="140"/>
    </row>
    <row r="40" spans="8:8">
      <c r="H40" s="140"/>
    </row>
    <row r="41" spans="8:8">
      <c r="H41" s="140"/>
    </row>
    <row r="42" spans="8:8">
      <c r="H42" s="140"/>
    </row>
    <row r="43" spans="8:8">
      <c r="H43" s="140"/>
    </row>
    <row r="44" spans="8:8">
      <c r="H44" s="140"/>
    </row>
    <row r="45" spans="8:8">
      <c r="H45" s="140"/>
    </row>
    <row r="46" spans="8:8">
      <c r="H46" s="140"/>
    </row>
    <row r="47" spans="8:8">
      <c r="H47" s="140"/>
    </row>
    <row r="48" spans="8:8">
      <c r="H48" s="140"/>
    </row>
    <row r="49" spans="8:8">
      <c r="H49" s="140"/>
    </row>
    <row r="50" spans="8:8">
      <c r="H50" s="140"/>
    </row>
    <row r="51" spans="8:8">
      <c r="H51" s="140"/>
    </row>
    <row r="52" spans="8:8">
      <c r="H52" s="140"/>
    </row>
    <row r="53" spans="8:8">
      <c r="H53" s="140"/>
    </row>
    <row r="54" spans="8:8">
      <c r="H54" s="140"/>
    </row>
    <row r="55" spans="8:8">
      <c r="H55" s="140"/>
    </row>
    <row r="56" spans="8:8">
      <c r="H56" s="140"/>
    </row>
    <row r="57" spans="8:8">
      <c r="H57" s="140"/>
    </row>
    <row r="58" spans="8:8">
      <c r="H58" s="140"/>
    </row>
    <row r="59" spans="8:8">
      <c r="H59" s="140"/>
    </row>
    <row r="60" spans="8:8">
      <c r="H60" s="140"/>
    </row>
    <row r="61" spans="8:8">
      <c r="H61" s="140"/>
    </row>
    <row r="62" spans="8:8">
      <c r="H62" s="140"/>
    </row>
    <row r="63" spans="8:8">
      <c r="H63" s="140"/>
    </row>
    <row r="64" spans="8:8">
      <c r="H64" s="140"/>
    </row>
    <row r="65" spans="8:8">
      <c r="H65" s="140"/>
    </row>
    <row r="66" spans="8:8">
      <c r="H66" s="140"/>
    </row>
    <row r="67" spans="8:8">
      <c r="H67" s="140"/>
    </row>
    <row r="68" spans="8:8">
      <c r="H68" s="140"/>
    </row>
    <row r="69" spans="8:8">
      <c r="H69" s="140"/>
    </row>
    <row r="70" spans="8:8">
      <c r="H70" s="140"/>
    </row>
    <row r="71" spans="8:8">
      <c r="H71" s="140"/>
    </row>
    <row r="72" spans="8:8">
      <c r="H72" s="140"/>
    </row>
    <row r="73" spans="8:8">
      <c r="H73" s="140"/>
    </row>
    <row r="74" spans="8:8">
      <c r="H74" s="140"/>
    </row>
    <row r="75" spans="8:8">
      <c r="H75" s="140"/>
    </row>
    <row r="76" spans="8:8">
      <c r="H76" s="140"/>
    </row>
    <row r="77" spans="8:8">
      <c r="H77" s="140"/>
    </row>
    <row r="78" spans="8:8">
      <c r="H78" s="140"/>
    </row>
    <row r="79" spans="8:8">
      <c r="H79" s="140"/>
    </row>
    <row r="80" spans="8:8">
      <c r="H80" s="140"/>
    </row>
    <row r="81" spans="8:8">
      <c r="H81" s="140"/>
    </row>
    <row r="82" spans="8:8">
      <c r="H82" s="140"/>
    </row>
    <row r="83" spans="8:8">
      <c r="H83" s="140"/>
    </row>
    <row r="84" spans="8:8">
      <c r="H84" s="140"/>
    </row>
    <row r="85" spans="8:8">
      <c r="H85" s="140"/>
    </row>
    <row r="86" spans="8:8">
      <c r="H86" s="140"/>
    </row>
    <row r="87" spans="8:8">
      <c r="H87" s="140"/>
    </row>
    <row r="88" spans="8:8">
      <c r="H88" s="140"/>
    </row>
    <row r="89" spans="8:8">
      <c r="H89" s="140"/>
    </row>
    <row r="90" spans="8:8">
      <c r="H90" s="140"/>
    </row>
    <row r="91" spans="8:8">
      <c r="H91" s="140"/>
    </row>
    <row r="92" spans="8:8">
      <c r="H92" s="140"/>
    </row>
    <row r="93" spans="8:8">
      <c r="H93" s="140"/>
    </row>
    <row r="94" spans="8:8">
      <c r="H94" s="140"/>
    </row>
    <row r="95" spans="8:8">
      <c r="H95" s="140"/>
    </row>
    <row r="96" spans="8:8">
      <c r="H96" s="140"/>
    </row>
    <row r="97" spans="8:8">
      <c r="H97" s="140"/>
    </row>
    <row r="98" spans="8:8">
      <c r="H98" s="140"/>
    </row>
    <row r="99" spans="8:8">
      <c r="H99" s="140"/>
    </row>
    <row r="100" spans="8:8">
      <c r="H100" s="140"/>
    </row>
    <row r="101" spans="8:8">
      <c r="H101" s="140"/>
    </row>
    <row r="102" spans="8:8">
      <c r="H102" s="140"/>
    </row>
    <row r="103" spans="8:8">
      <c r="H103" s="140"/>
    </row>
    <row r="104" spans="8:8">
      <c r="H104" s="140"/>
    </row>
    <row r="105" spans="8:8">
      <c r="H105" s="140"/>
    </row>
    <row r="106" spans="8:8">
      <c r="H106" s="140"/>
    </row>
    <row r="107" spans="8:8">
      <c r="H107" s="140"/>
    </row>
    <row r="108" spans="8:8">
      <c r="H108" s="140"/>
    </row>
    <row r="109" spans="8:8">
      <c r="H109" s="140"/>
    </row>
    <row r="110" spans="8:8">
      <c r="H110" s="140"/>
    </row>
    <row r="111" spans="8:8">
      <c r="H111" s="140"/>
    </row>
    <row r="112" spans="8:8">
      <c r="H112" s="140"/>
    </row>
    <row r="113" spans="8:8">
      <c r="H113" s="140"/>
    </row>
    <row r="114" spans="8:8">
      <c r="H114" s="140"/>
    </row>
    <row r="115" spans="8:8">
      <c r="H115" s="140"/>
    </row>
    <row r="116" spans="8:8">
      <c r="H116" s="140"/>
    </row>
    <row r="117" spans="8:8">
      <c r="H117" s="140"/>
    </row>
    <row r="118" spans="8:8">
      <c r="H118" s="140"/>
    </row>
    <row r="119" spans="8:8">
      <c r="H119" s="140"/>
    </row>
    <row r="120" spans="8:8">
      <c r="H120" s="140"/>
    </row>
    <row r="121" spans="8:8">
      <c r="H121" s="140"/>
    </row>
    <row r="122" spans="8:8">
      <c r="H122" s="140"/>
    </row>
    <row r="123" spans="8:8">
      <c r="H123" s="140"/>
    </row>
    <row r="124" spans="8:8">
      <c r="H124" s="140"/>
    </row>
    <row r="125" spans="8:8">
      <c r="H125" s="140"/>
    </row>
    <row r="126" spans="8:8">
      <c r="H126" s="140"/>
    </row>
    <row r="127" spans="8:8">
      <c r="H127" s="140"/>
    </row>
    <row r="128" spans="8:8">
      <c r="H128" s="140"/>
    </row>
    <row r="129" spans="8:8">
      <c r="H129" s="140"/>
    </row>
    <row r="130" spans="8:8">
      <c r="H130" s="140"/>
    </row>
    <row r="131" spans="8:8">
      <c r="H131" s="140"/>
    </row>
    <row r="132" spans="8:8">
      <c r="H132" s="140"/>
    </row>
    <row r="133" spans="8:8">
      <c r="H133" s="140"/>
    </row>
    <row r="134" spans="8:8">
      <c r="H134" s="140"/>
    </row>
    <row r="135" spans="8:8">
      <c r="H135" s="140"/>
    </row>
    <row r="136" spans="8:8">
      <c r="H136" s="140"/>
    </row>
    <row r="137" spans="8:8">
      <c r="H137" s="140"/>
    </row>
    <row r="138" spans="8:8">
      <c r="H138" s="140"/>
    </row>
    <row r="139" spans="8:8">
      <c r="H139" s="140"/>
    </row>
    <row r="140" spans="8:8">
      <c r="H140" s="140"/>
    </row>
    <row r="141" spans="8:8">
      <c r="H141" s="140"/>
    </row>
    <row r="142" spans="8:8">
      <c r="H142" s="140"/>
    </row>
    <row r="143" spans="8:8">
      <c r="H143" s="140"/>
    </row>
    <row r="144" spans="8:8">
      <c r="H144" s="140"/>
    </row>
    <row r="145" spans="8:8">
      <c r="H145" s="140"/>
    </row>
    <row r="146" spans="8:8">
      <c r="H146" s="140"/>
    </row>
    <row r="147" spans="8:8">
      <c r="H147" s="140"/>
    </row>
    <row r="148" spans="8:8">
      <c r="H148" s="140"/>
    </row>
    <row r="149" spans="8:8">
      <c r="H149" s="140"/>
    </row>
    <row r="150" spans="8:8">
      <c r="H150" s="140"/>
    </row>
    <row r="151" spans="8:8">
      <c r="H151" s="140"/>
    </row>
    <row r="152" spans="8:8">
      <c r="H152" s="140"/>
    </row>
    <row r="153" spans="8:8">
      <c r="H153" s="140"/>
    </row>
    <row r="154" spans="8:8">
      <c r="H154" s="140"/>
    </row>
    <row r="155" spans="8:8">
      <c r="H155" s="140"/>
    </row>
    <row r="156" spans="8:8">
      <c r="H156" s="140"/>
    </row>
    <row r="157" spans="8:8">
      <c r="H157" s="140"/>
    </row>
    <row r="158" spans="8:8">
      <c r="H158" s="140"/>
    </row>
    <row r="159" spans="8:8">
      <c r="H159" s="140"/>
    </row>
    <row r="160" spans="8:8">
      <c r="H160" s="140"/>
    </row>
    <row r="161" spans="8:8">
      <c r="H161" s="140"/>
    </row>
    <row r="162" spans="8:8">
      <c r="H162" s="140"/>
    </row>
    <row r="163" spans="8:8">
      <c r="H163" s="140"/>
    </row>
    <row r="164" spans="8:8">
      <c r="H164" s="140"/>
    </row>
    <row r="165" spans="8:8">
      <c r="H165" s="140"/>
    </row>
    <row r="166" spans="8:8">
      <c r="H166" s="140"/>
    </row>
    <row r="167" spans="8:8">
      <c r="H167" s="140"/>
    </row>
    <row r="168" spans="8:8">
      <c r="H168" s="140"/>
    </row>
    <row r="169" spans="8:8">
      <c r="H169" s="140"/>
    </row>
    <row r="170" spans="8:8">
      <c r="H170" s="140"/>
    </row>
    <row r="171" spans="8:8">
      <c r="H171" s="140"/>
    </row>
    <row r="172" spans="8:8">
      <c r="H172" s="140"/>
    </row>
    <row r="173" spans="8:8">
      <c r="H173" s="140"/>
    </row>
    <row r="174" spans="8:8">
      <c r="H174" s="140"/>
    </row>
    <row r="175" spans="8:8">
      <c r="H175" s="140"/>
    </row>
    <row r="176" spans="8:8">
      <c r="H176" s="140"/>
    </row>
    <row r="177" spans="8:8">
      <c r="H177" s="140"/>
    </row>
    <row r="178" spans="8:8">
      <c r="H178" s="140"/>
    </row>
    <row r="179" spans="8:8">
      <c r="H179" s="140"/>
    </row>
    <row r="180" spans="8:8">
      <c r="H180" s="140"/>
    </row>
    <row r="181" spans="8:8">
      <c r="H181" s="140"/>
    </row>
    <row r="182" spans="8:8">
      <c r="H182" s="140"/>
    </row>
    <row r="183" spans="8:8">
      <c r="H183" s="140"/>
    </row>
    <row r="184" spans="8:8">
      <c r="H184" s="140"/>
    </row>
    <row r="185" spans="8:8">
      <c r="H185" s="140"/>
    </row>
    <row r="186" spans="8:8">
      <c r="H186" s="140"/>
    </row>
    <row r="187" spans="8:8">
      <c r="H187" s="140"/>
    </row>
    <row r="188" spans="8:8">
      <c r="H188" s="140"/>
    </row>
    <row r="189" spans="8:8">
      <c r="H189" s="140"/>
    </row>
    <row r="190" spans="8:8">
      <c r="H190" s="140"/>
    </row>
    <row r="191" spans="8:8">
      <c r="H191" s="140"/>
    </row>
    <row r="192" spans="8:8">
      <c r="H192" s="140"/>
    </row>
    <row r="193" spans="8:8">
      <c r="H193" s="140"/>
    </row>
    <row r="194" spans="8:8">
      <c r="H194" s="140"/>
    </row>
    <row r="195" spans="8:8">
      <c r="H195" s="140"/>
    </row>
    <row r="196" spans="8:8">
      <c r="H196" s="140"/>
    </row>
    <row r="197" spans="8:8">
      <c r="H197" s="140"/>
    </row>
    <row r="198" spans="8:8">
      <c r="H198" s="140"/>
    </row>
    <row r="199" spans="8:8">
      <c r="H199" s="140"/>
    </row>
  </sheetData>
  <mergeCells count="1">
    <mergeCell ref="K3:K5"/>
  </mergeCells>
  <dataValidations count="1">
    <dataValidation type="list" allowBlank="1" showInputMessage="1" showErrorMessage="1" sqref="D6" xr:uid="{15914968-7F15-415E-B732-C48C365572B2}">
      <formula1>Noms_apporteurs1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En_cours_apports_multiples">
                <anchor moveWithCells="1" sizeWithCells="1">
                  <from>
                    <xdr:col>5</xdr:col>
                    <xdr:colOff>866775</xdr:colOff>
                    <xdr:row>10</xdr:row>
                    <xdr:rowOff>180975</xdr:rowOff>
                  </from>
                  <to>
                    <xdr:col>6</xdr:col>
                    <xdr:colOff>1162050</xdr:colOff>
                    <xdr:row>17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0A21D9F-A8F9-4F26-AF6F-AAF489CAB598}">
          <x14:formula1>
            <xm:f>parametres!$A$2:$A$463</xm:f>
          </x14:formula1>
          <xm:sqref>K24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A1:X223"/>
  <sheetViews>
    <sheetView showGridLines="0" showZeros="0" zoomScaleNormal="100" workbookViewId="0">
      <pane xSplit="2" ySplit="1" topLeftCell="C2" activePane="bottomRight" state="frozenSplit"/>
      <selection pane="topRight" activeCell="C1" sqref="C1"/>
      <selection pane="bottomLeft" activeCell="A2" sqref="A2"/>
      <selection pane="bottomRight" activeCell="B17" sqref="B17"/>
    </sheetView>
  </sheetViews>
  <sheetFormatPr baseColWidth="10" defaultRowHeight="15.75"/>
  <cols>
    <col min="1" max="1" width="11.75" style="1" customWidth="1"/>
    <col min="2" max="2" width="24.25" style="33" customWidth="1"/>
    <col min="3" max="3" width="22.625" style="33" customWidth="1"/>
    <col min="4" max="4" width="12" style="22" customWidth="1"/>
    <col min="5" max="5" width="6.375" style="35" customWidth="1"/>
    <col min="6" max="6" width="7.125" style="1" customWidth="1"/>
    <col min="7" max="7" width="12.875" style="21" customWidth="1"/>
    <col min="8" max="8" width="6.375" style="36" customWidth="1"/>
    <col min="9" max="9" width="7.125" style="1" customWidth="1"/>
    <col min="10" max="10" width="12.125" style="21" customWidth="1"/>
    <col min="11" max="11" width="6.375" style="37" customWidth="1"/>
    <col min="12" max="12" width="7.125" style="1" customWidth="1"/>
    <col min="13" max="13" width="11" style="22" customWidth="1"/>
    <col min="14" max="14" width="6.375" style="36" customWidth="1"/>
    <col min="15" max="15" width="7.125" style="1" customWidth="1"/>
    <col min="16" max="16" width="11" style="22" customWidth="1"/>
    <col min="17" max="17" width="6.375" style="35" customWidth="1"/>
    <col min="18" max="18" width="7.125" style="24" customWidth="1"/>
    <col min="19" max="19" width="12" style="1" customWidth="1"/>
    <col min="20" max="20" width="6.375" style="1" customWidth="1"/>
    <col min="21" max="21" width="7.125" style="1" customWidth="1"/>
    <col min="22" max="22" width="10" customWidth="1"/>
    <col min="23" max="23" width="3.5" customWidth="1"/>
  </cols>
  <sheetData>
    <row r="1" spans="1:24" ht="34.5" customHeight="1" thickBot="1">
      <c r="A1" s="12" t="s">
        <v>8</v>
      </c>
      <c r="B1" s="12" t="s">
        <v>10</v>
      </c>
      <c r="C1" s="135" t="s">
        <v>6</v>
      </c>
      <c r="D1" s="52" t="s">
        <v>151</v>
      </c>
      <c r="E1" s="118" t="s">
        <v>9</v>
      </c>
      <c r="F1" s="25" t="s">
        <v>3</v>
      </c>
      <c r="G1" s="52" t="s">
        <v>152</v>
      </c>
      <c r="H1" s="118" t="s">
        <v>9</v>
      </c>
      <c r="I1" s="25" t="s">
        <v>3</v>
      </c>
      <c r="J1" s="52" t="s">
        <v>153</v>
      </c>
      <c r="K1" s="118" t="s">
        <v>9</v>
      </c>
      <c r="L1" s="25" t="s">
        <v>3</v>
      </c>
      <c r="M1" s="53" t="s">
        <v>154</v>
      </c>
      <c r="N1" s="118" t="s">
        <v>9</v>
      </c>
      <c r="O1" s="25" t="s">
        <v>3</v>
      </c>
      <c r="P1" s="52" t="s">
        <v>155</v>
      </c>
      <c r="Q1" s="118" t="s">
        <v>9</v>
      </c>
      <c r="R1" s="23" t="s">
        <v>3</v>
      </c>
      <c r="S1" s="52" t="s">
        <v>156</v>
      </c>
      <c r="T1" s="118" t="s">
        <v>9</v>
      </c>
      <c r="U1" s="23" t="s">
        <v>3</v>
      </c>
    </row>
    <row r="2" spans="1:24">
      <c r="A2" s="166">
        <v>44851</v>
      </c>
      <c r="B2" s="142" t="s">
        <v>266</v>
      </c>
      <c r="C2" s="172" t="s">
        <v>366</v>
      </c>
      <c r="D2" s="143">
        <v>4</v>
      </c>
      <c r="E2" s="173">
        <v>1</v>
      </c>
      <c r="F2" s="174">
        <v>4</v>
      </c>
      <c r="G2" s="143"/>
      <c r="H2" s="175" t="s">
        <v>18</v>
      </c>
      <c r="I2" s="174"/>
      <c r="J2" s="143"/>
      <c r="K2" s="177" t="s">
        <v>18</v>
      </c>
      <c r="L2" s="176"/>
      <c r="M2" s="143">
        <v>5</v>
      </c>
      <c r="N2" s="175">
        <v>3.5</v>
      </c>
      <c r="O2" s="176">
        <v>17.5</v>
      </c>
      <c r="P2" s="143"/>
      <c r="Q2" s="173" t="s">
        <v>18</v>
      </c>
      <c r="R2" s="182"/>
      <c r="S2" s="233"/>
      <c r="T2" s="234"/>
      <c r="U2" s="182"/>
      <c r="V2" s="1">
        <v>1</v>
      </c>
      <c r="X2" s="33"/>
    </row>
    <row r="3" spans="1:24">
      <c r="A3" s="167">
        <v>44851</v>
      </c>
      <c r="B3" s="151" t="s">
        <v>266</v>
      </c>
      <c r="C3" s="230" t="s">
        <v>366</v>
      </c>
      <c r="D3" s="152">
        <v>2</v>
      </c>
      <c r="E3" s="144" t="s">
        <v>11</v>
      </c>
      <c r="F3" s="148">
        <v>2</v>
      </c>
      <c r="G3" s="152"/>
      <c r="H3" s="146" t="s">
        <v>18</v>
      </c>
      <c r="I3" s="148"/>
      <c r="J3" s="152"/>
      <c r="K3" s="147" t="s">
        <v>18</v>
      </c>
      <c r="L3" s="145"/>
      <c r="M3" s="152">
        <v>3</v>
      </c>
      <c r="N3" s="146" t="s">
        <v>21</v>
      </c>
      <c r="O3" s="145">
        <v>9</v>
      </c>
      <c r="P3" s="152">
        <v>10</v>
      </c>
      <c r="Q3" s="144" t="s">
        <v>22</v>
      </c>
      <c r="R3" s="153">
        <v>90</v>
      </c>
      <c r="S3" s="154"/>
      <c r="T3" s="155"/>
      <c r="U3" s="153"/>
      <c r="V3" s="1">
        <f>IF(B3=B2,V2,V2+1)</f>
        <v>1</v>
      </c>
      <c r="X3" s="33"/>
    </row>
    <row r="4" spans="1:24">
      <c r="A4" s="229">
        <v>44851</v>
      </c>
      <c r="B4" s="151" t="s">
        <v>273</v>
      </c>
      <c r="C4" s="230" t="s">
        <v>367</v>
      </c>
      <c r="D4" s="152"/>
      <c r="E4" s="144" t="s">
        <v>18</v>
      </c>
      <c r="F4" s="148"/>
      <c r="G4" s="152">
        <v>5</v>
      </c>
      <c r="H4" s="146">
        <v>3</v>
      </c>
      <c r="I4" s="148">
        <v>15</v>
      </c>
      <c r="J4" s="152"/>
      <c r="K4" s="147" t="s">
        <v>18</v>
      </c>
      <c r="L4" s="145"/>
      <c r="M4" s="152"/>
      <c r="N4" s="146" t="s">
        <v>18</v>
      </c>
      <c r="O4" s="145"/>
      <c r="P4" s="152"/>
      <c r="Q4" s="144" t="s">
        <v>18</v>
      </c>
      <c r="R4" s="157"/>
      <c r="S4" s="152"/>
      <c r="T4" s="158"/>
      <c r="U4" s="153"/>
      <c r="V4" s="1">
        <f>IF(B4=B3,V3,V3+1)</f>
        <v>2</v>
      </c>
      <c r="X4" s="33"/>
    </row>
    <row r="5" spans="1:24">
      <c r="A5" s="229">
        <v>44851</v>
      </c>
      <c r="B5" s="151" t="s">
        <v>273</v>
      </c>
      <c r="C5" s="230" t="s">
        <v>367</v>
      </c>
      <c r="D5" s="152">
        <v>2</v>
      </c>
      <c r="E5" s="144" t="s">
        <v>11</v>
      </c>
      <c r="F5" s="232">
        <v>2</v>
      </c>
      <c r="G5" s="152"/>
      <c r="H5" s="146" t="s">
        <v>18</v>
      </c>
      <c r="I5" s="232"/>
      <c r="J5" s="152">
        <v>3</v>
      </c>
      <c r="K5" s="147" t="s">
        <v>20</v>
      </c>
      <c r="L5" s="232">
        <v>6</v>
      </c>
      <c r="M5" s="152"/>
      <c r="N5" s="146" t="s">
        <v>18</v>
      </c>
      <c r="O5" s="232"/>
      <c r="P5" s="152">
        <v>5</v>
      </c>
      <c r="Q5" s="144" t="s">
        <v>22</v>
      </c>
      <c r="R5" s="153">
        <v>45</v>
      </c>
      <c r="S5" s="152"/>
      <c r="T5" s="158"/>
      <c r="U5" s="153"/>
      <c r="V5" s="1">
        <f t="shared" ref="V5:V50" si="0">IF(B5=B4,V4,V4+1)</f>
        <v>2</v>
      </c>
      <c r="X5" s="33"/>
    </row>
    <row r="6" spans="1:24">
      <c r="A6" s="229">
        <v>44853</v>
      </c>
      <c r="B6" s="151" t="s">
        <v>273</v>
      </c>
      <c r="C6" s="134" t="s">
        <v>367</v>
      </c>
      <c r="D6" s="152"/>
      <c r="E6" s="144" t="s">
        <v>18</v>
      </c>
      <c r="F6" s="148"/>
      <c r="G6" s="152"/>
      <c r="H6" s="146" t="s">
        <v>18</v>
      </c>
      <c r="I6" s="148"/>
      <c r="J6" s="152"/>
      <c r="K6" s="147" t="s">
        <v>18</v>
      </c>
      <c r="L6" s="148"/>
      <c r="M6" s="152">
        <v>10</v>
      </c>
      <c r="N6" s="146" t="s">
        <v>21</v>
      </c>
      <c r="O6" s="148">
        <v>30</v>
      </c>
      <c r="P6" s="152"/>
      <c r="Q6" s="144" t="s">
        <v>18</v>
      </c>
      <c r="R6" s="153"/>
      <c r="S6" s="152"/>
      <c r="T6" s="158"/>
      <c r="U6" s="153"/>
      <c r="V6" s="1">
        <f t="shared" si="0"/>
        <v>2</v>
      </c>
      <c r="X6" s="33"/>
    </row>
    <row r="7" spans="1:24">
      <c r="A7" s="141">
        <v>44851</v>
      </c>
      <c r="B7" s="151" t="s">
        <v>303</v>
      </c>
      <c r="C7" s="134" t="s">
        <v>368</v>
      </c>
      <c r="D7" s="152">
        <v>2</v>
      </c>
      <c r="E7" s="144" t="s">
        <v>11</v>
      </c>
      <c r="F7" s="148">
        <v>2</v>
      </c>
      <c r="G7" s="152"/>
      <c r="H7" s="146" t="s">
        <v>18</v>
      </c>
      <c r="I7" s="148"/>
      <c r="J7" s="152">
        <v>3</v>
      </c>
      <c r="K7" s="147" t="s">
        <v>20</v>
      </c>
      <c r="L7" s="148">
        <v>6</v>
      </c>
      <c r="M7" s="152"/>
      <c r="N7" s="146" t="s">
        <v>18</v>
      </c>
      <c r="O7" s="148"/>
      <c r="P7" s="152">
        <v>5</v>
      </c>
      <c r="Q7" s="144" t="s">
        <v>22</v>
      </c>
      <c r="R7" s="153">
        <v>45</v>
      </c>
      <c r="S7" s="152"/>
      <c r="T7" s="158"/>
      <c r="U7" s="153"/>
      <c r="V7" s="1">
        <f t="shared" si="0"/>
        <v>3</v>
      </c>
      <c r="X7" s="33"/>
    </row>
    <row r="8" spans="1:24">
      <c r="A8" s="141">
        <v>44851</v>
      </c>
      <c r="B8" s="181" t="s">
        <v>303</v>
      </c>
      <c r="C8" s="159" t="s">
        <v>368</v>
      </c>
      <c r="D8" s="231"/>
      <c r="E8" s="144" t="s">
        <v>18</v>
      </c>
      <c r="F8" s="148"/>
      <c r="G8" s="152"/>
      <c r="H8" s="146" t="s">
        <v>18</v>
      </c>
      <c r="I8" s="145"/>
      <c r="J8" s="152">
        <v>4</v>
      </c>
      <c r="K8" s="147" t="s">
        <v>20</v>
      </c>
      <c r="L8" s="145">
        <v>8</v>
      </c>
      <c r="M8" s="152"/>
      <c r="N8" s="146" t="s">
        <v>18</v>
      </c>
      <c r="O8" s="148"/>
      <c r="P8" s="152">
        <v>5</v>
      </c>
      <c r="Q8" s="144" t="s">
        <v>22</v>
      </c>
      <c r="R8" s="157">
        <v>45</v>
      </c>
      <c r="S8" s="152"/>
      <c r="T8" s="158"/>
      <c r="U8" s="157"/>
      <c r="V8" s="1">
        <f t="shared" si="0"/>
        <v>3</v>
      </c>
      <c r="X8" s="33"/>
    </row>
    <row r="9" spans="1:24">
      <c r="A9" s="141">
        <v>44853</v>
      </c>
      <c r="B9" s="181" t="s">
        <v>308</v>
      </c>
      <c r="C9" s="159" t="s">
        <v>369</v>
      </c>
      <c r="D9" s="231"/>
      <c r="E9" s="144" t="s">
        <v>18</v>
      </c>
      <c r="F9" s="148"/>
      <c r="G9" s="152">
        <v>3</v>
      </c>
      <c r="H9" s="146" t="s">
        <v>19</v>
      </c>
      <c r="I9" s="145">
        <v>4.5</v>
      </c>
      <c r="J9" s="152"/>
      <c r="K9" s="147" t="s">
        <v>18</v>
      </c>
      <c r="L9" s="145"/>
      <c r="M9" s="152"/>
      <c r="N9" s="146" t="s">
        <v>18</v>
      </c>
      <c r="O9" s="148"/>
      <c r="P9" s="152">
        <v>5</v>
      </c>
      <c r="Q9" s="144" t="s">
        <v>22</v>
      </c>
      <c r="R9" s="153">
        <v>45</v>
      </c>
      <c r="S9" s="154"/>
      <c r="T9" s="155"/>
      <c r="U9" s="153"/>
      <c r="V9" s="1">
        <f t="shared" si="0"/>
        <v>4</v>
      </c>
      <c r="X9" s="33"/>
    </row>
    <row r="10" spans="1:24">
      <c r="A10" s="141">
        <v>44852</v>
      </c>
      <c r="B10" s="156" t="s">
        <v>315</v>
      </c>
      <c r="C10" s="159" t="s">
        <v>246</v>
      </c>
      <c r="D10" s="160"/>
      <c r="E10" s="144" t="s">
        <v>18</v>
      </c>
      <c r="F10" s="145"/>
      <c r="G10" s="152">
        <v>3</v>
      </c>
      <c r="H10" s="146" t="s">
        <v>19</v>
      </c>
      <c r="I10" s="148">
        <v>4.5</v>
      </c>
      <c r="J10" s="152"/>
      <c r="K10" s="147" t="s">
        <v>18</v>
      </c>
      <c r="L10" s="145"/>
      <c r="M10" s="152"/>
      <c r="N10" s="146" t="s">
        <v>18</v>
      </c>
      <c r="O10" s="145"/>
      <c r="P10" s="152">
        <v>5</v>
      </c>
      <c r="Q10" s="144" t="s">
        <v>22</v>
      </c>
      <c r="R10" s="157">
        <v>45</v>
      </c>
      <c r="S10" s="152"/>
      <c r="T10" s="158"/>
      <c r="U10" s="157"/>
      <c r="V10" s="1">
        <f t="shared" si="0"/>
        <v>5</v>
      </c>
      <c r="X10" s="33"/>
    </row>
    <row r="11" spans="1:24">
      <c r="A11" s="141">
        <v>44853</v>
      </c>
      <c r="B11" s="156" t="s">
        <v>315</v>
      </c>
      <c r="C11" s="159" t="s">
        <v>370</v>
      </c>
      <c r="D11" s="145"/>
      <c r="E11" s="144" t="s">
        <v>18</v>
      </c>
      <c r="F11" s="148"/>
      <c r="G11" s="152">
        <v>4</v>
      </c>
      <c r="H11" s="146" t="s">
        <v>19</v>
      </c>
      <c r="I11" s="145">
        <v>6</v>
      </c>
      <c r="J11" s="152"/>
      <c r="K11" s="147" t="s">
        <v>18</v>
      </c>
      <c r="L11" s="148"/>
      <c r="M11" s="152">
        <v>5</v>
      </c>
      <c r="N11" s="146" t="s">
        <v>21</v>
      </c>
      <c r="O11" s="145">
        <v>15</v>
      </c>
      <c r="P11" s="152"/>
      <c r="Q11" s="144" t="s">
        <v>18</v>
      </c>
      <c r="R11" s="153"/>
      <c r="S11" s="154"/>
      <c r="T11" s="155"/>
      <c r="U11" s="153"/>
      <c r="V11" s="1">
        <f t="shared" si="0"/>
        <v>5</v>
      </c>
      <c r="X11" s="33"/>
    </row>
    <row r="12" spans="1:24">
      <c r="A12" s="141">
        <v>44871</v>
      </c>
      <c r="B12" s="151" t="s">
        <v>315</v>
      </c>
      <c r="C12" s="159" t="s">
        <v>370</v>
      </c>
      <c r="D12" s="145">
        <v>1</v>
      </c>
      <c r="E12" s="144" t="s">
        <v>11</v>
      </c>
      <c r="F12" s="148">
        <v>6</v>
      </c>
      <c r="G12" s="152">
        <v>5</v>
      </c>
      <c r="H12" s="146" t="s">
        <v>19</v>
      </c>
      <c r="I12" s="145">
        <v>7.5</v>
      </c>
      <c r="J12" s="152">
        <v>4</v>
      </c>
      <c r="K12" s="147" t="s">
        <v>20</v>
      </c>
      <c r="L12" s="145">
        <v>8</v>
      </c>
      <c r="M12" s="152">
        <v>3</v>
      </c>
      <c r="N12" s="146" t="s">
        <v>119</v>
      </c>
      <c r="O12" s="148">
        <v>7.5</v>
      </c>
      <c r="P12" s="152">
        <v>2</v>
      </c>
      <c r="Q12" s="144" t="s">
        <v>21</v>
      </c>
      <c r="R12" s="157">
        <v>6</v>
      </c>
      <c r="S12" s="152">
        <v>1</v>
      </c>
      <c r="T12" s="158" t="s">
        <v>120</v>
      </c>
      <c r="U12" s="157">
        <v>7.5</v>
      </c>
      <c r="V12" s="1">
        <f t="shared" si="0"/>
        <v>5</v>
      </c>
      <c r="X12" s="33"/>
    </row>
    <row r="13" spans="1:24">
      <c r="A13" s="141">
        <v>44848</v>
      </c>
      <c r="B13" s="151" t="s">
        <v>315</v>
      </c>
      <c r="C13" s="159" t="s">
        <v>370</v>
      </c>
      <c r="D13" s="160"/>
      <c r="E13" s="144" t="s">
        <v>18</v>
      </c>
      <c r="F13" s="148"/>
      <c r="G13" s="152">
        <v>3</v>
      </c>
      <c r="H13" s="146" t="s">
        <v>19</v>
      </c>
      <c r="I13" s="145">
        <v>4.5</v>
      </c>
      <c r="J13" s="152"/>
      <c r="K13" s="147" t="s">
        <v>18</v>
      </c>
      <c r="L13" s="148"/>
      <c r="M13" s="152"/>
      <c r="N13" s="146" t="s">
        <v>18</v>
      </c>
      <c r="O13" s="145"/>
      <c r="P13" s="152">
        <v>5</v>
      </c>
      <c r="Q13" s="144" t="s">
        <v>22</v>
      </c>
      <c r="R13" s="153">
        <v>45</v>
      </c>
      <c r="S13" s="154"/>
      <c r="T13" s="155"/>
      <c r="U13" s="153"/>
      <c r="V13" s="1">
        <f t="shared" si="0"/>
        <v>5</v>
      </c>
      <c r="X13" s="33"/>
    </row>
    <row r="14" spans="1:24">
      <c r="A14" s="169">
        <v>44851</v>
      </c>
      <c r="B14" s="151" t="s">
        <v>327</v>
      </c>
      <c r="C14" s="159" t="s">
        <v>371</v>
      </c>
      <c r="D14" s="145">
        <v>12</v>
      </c>
      <c r="E14" s="144">
        <v>1</v>
      </c>
      <c r="F14" s="145">
        <v>12</v>
      </c>
      <c r="G14" s="152"/>
      <c r="H14" s="146" t="s">
        <v>18</v>
      </c>
      <c r="I14" s="145"/>
      <c r="J14" s="152"/>
      <c r="K14" s="147" t="s">
        <v>18</v>
      </c>
      <c r="L14" s="148"/>
      <c r="M14" s="152"/>
      <c r="N14" s="146" t="s">
        <v>18</v>
      </c>
      <c r="O14" s="145"/>
      <c r="P14" s="152">
        <v>20</v>
      </c>
      <c r="Q14" s="144">
        <v>14.5</v>
      </c>
      <c r="R14" s="153">
        <v>290</v>
      </c>
      <c r="S14" s="154"/>
      <c r="T14" s="155"/>
      <c r="U14" s="153"/>
      <c r="V14" s="1">
        <f t="shared" si="0"/>
        <v>6</v>
      </c>
      <c r="X14" s="33"/>
    </row>
    <row r="15" spans="1:24">
      <c r="A15" s="169">
        <v>44851</v>
      </c>
      <c r="B15" s="151" t="s">
        <v>332</v>
      </c>
      <c r="C15" s="159" t="s">
        <v>372</v>
      </c>
      <c r="D15" s="160"/>
      <c r="E15" s="144" t="s">
        <v>18</v>
      </c>
      <c r="F15" s="145"/>
      <c r="G15" s="152"/>
      <c r="H15" s="146" t="s">
        <v>18</v>
      </c>
      <c r="I15" s="148"/>
      <c r="J15" s="152"/>
      <c r="K15" s="147" t="s">
        <v>18</v>
      </c>
      <c r="L15" s="145"/>
      <c r="M15" s="152">
        <v>3</v>
      </c>
      <c r="N15" s="146" t="s">
        <v>21</v>
      </c>
      <c r="O15" s="145">
        <v>9</v>
      </c>
      <c r="P15" s="152"/>
      <c r="Q15" s="144"/>
      <c r="R15" s="153"/>
      <c r="S15" s="154"/>
      <c r="T15" s="155"/>
      <c r="U15" s="153"/>
      <c r="V15" s="1">
        <f t="shared" si="0"/>
        <v>7</v>
      </c>
      <c r="X15" s="33"/>
    </row>
    <row r="16" spans="1:24">
      <c r="A16" s="169">
        <v>44853</v>
      </c>
      <c r="B16" s="151" t="s">
        <v>336</v>
      </c>
      <c r="C16" s="159" t="s">
        <v>373</v>
      </c>
      <c r="D16" s="145"/>
      <c r="E16" s="144" t="s">
        <v>18</v>
      </c>
      <c r="F16" s="148"/>
      <c r="G16" s="152">
        <v>3</v>
      </c>
      <c r="H16" s="146" t="s">
        <v>19</v>
      </c>
      <c r="I16" s="148">
        <v>4.5</v>
      </c>
      <c r="J16" s="152"/>
      <c r="K16" s="147" t="s">
        <v>18</v>
      </c>
      <c r="L16" s="145"/>
      <c r="M16" s="152"/>
      <c r="N16" s="146" t="s">
        <v>18</v>
      </c>
      <c r="O16" s="148"/>
      <c r="P16" s="152">
        <v>5</v>
      </c>
      <c r="Q16" s="144" t="s">
        <v>22</v>
      </c>
      <c r="R16" s="157">
        <v>45</v>
      </c>
      <c r="S16" s="152"/>
      <c r="T16" s="158"/>
      <c r="U16" s="157"/>
      <c r="V16" s="1">
        <f t="shared" si="0"/>
        <v>8</v>
      </c>
      <c r="X16" s="33"/>
    </row>
    <row r="17" spans="1:24">
      <c r="A17" s="169">
        <v>44871</v>
      </c>
      <c r="B17" s="151" t="s">
        <v>338</v>
      </c>
      <c r="C17" s="159" t="s">
        <v>374</v>
      </c>
      <c r="D17" s="231">
        <v>1</v>
      </c>
      <c r="E17" s="144" t="s">
        <v>11</v>
      </c>
      <c r="F17" s="148">
        <v>1</v>
      </c>
      <c r="G17" s="152">
        <v>2</v>
      </c>
      <c r="H17" s="146" t="s">
        <v>19</v>
      </c>
      <c r="I17" s="148">
        <v>3</v>
      </c>
      <c r="J17" s="152"/>
      <c r="K17" s="147" t="s">
        <v>18</v>
      </c>
      <c r="L17" s="148"/>
      <c r="M17" s="152"/>
      <c r="N17" s="146" t="s">
        <v>18</v>
      </c>
      <c r="O17" s="148"/>
      <c r="P17" s="152"/>
      <c r="Q17" s="144" t="s">
        <v>18</v>
      </c>
      <c r="R17" s="153"/>
      <c r="S17" s="154">
        <v>5</v>
      </c>
      <c r="T17" s="155" t="s">
        <v>120</v>
      </c>
      <c r="U17" s="153">
        <v>37.5</v>
      </c>
      <c r="V17" s="1">
        <f t="shared" si="0"/>
        <v>9</v>
      </c>
      <c r="X17" s="121"/>
    </row>
    <row r="18" spans="1:24">
      <c r="A18" s="169">
        <v>44871</v>
      </c>
      <c r="B18" s="151" t="s">
        <v>338</v>
      </c>
      <c r="C18" s="159" t="s">
        <v>374</v>
      </c>
      <c r="D18" s="145">
        <v>1</v>
      </c>
      <c r="E18" s="144" t="s">
        <v>11</v>
      </c>
      <c r="F18" s="148">
        <v>1</v>
      </c>
      <c r="G18" s="152">
        <v>2</v>
      </c>
      <c r="H18" s="146" t="s">
        <v>19</v>
      </c>
      <c r="I18" s="145">
        <v>3</v>
      </c>
      <c r="J18" s="152">
        <v>3</v>
      </c>
      <c r="K18" s="147" t="s">
        <v>20</v>
      </c>
      <c r="L18" s="145">
        <v>6</v>
      </c>
      <c r="M18" s="152">
        <v>4</v>
      </c>
      <c r="N18" s="146" t="s">
        <v>119</v>
      </c>
      <c r="O18" s="145">
        <v>10</v>
      </c>
      <c r="P18" s="152">
        <v>5</v>
      </c>
      <c r="Q18" s="144" t="s">
        <v>21</v>
      </c>
      <c r="R18" s="153">
        <v>15</v>
      </c>
      <c r="S18" s="154">
        <v>6</v>
      </c>
      <c r="T18" s="155" t="s">
        <v>120</v>
      </c>
      <c r="U18" s="153">
        <v>45</v>
      </c>
      <c r="V18" s="1">
        <f t="shared" si="0"/>
        <v>9</v>
      </c>
      <c r="X18" s="121"/>
    </row>
    <row r="19" spans="1:24">
      <c r="A19" s="169">
        <v>44871</v>
      </c>
      <c r="B19" s="151" t="s">
        <v>341</v>
      </c>
      <c r="C19" s="159" t="s">
        <v>376</v>
      </c>
      <c r="D19" s="145">
        <v>1</v>
      </c>
      <c r="E19" s="144" t="s">
        <v>11</v>
      </c>
      <c r="F19" s="145">
        <v>1</v>
      </c>
      <c r="G19" s="152">
        <v>2</v>
      </c>
      <c r="H19" s="146" t="s">
        <v>19</v>
      </c>
      <c r="I19" s="145">
        <v>3</v>
      </c>
      <c r="J19" s="152">
        <v>3</v>
      </c>
      <c r="K19" s="147" t="s">
        <v>20</v>
      </c>
      <c r="L19" s="145">
        <v>6</v>
      </c>
      <c r="M19" s="152">
        <v>4</v>
      </c>
      <c r="N19" s="146" t="s">
        <v>119</v>
      </c>
      <c r="O19" s="148">
        <v>10</v>
      </c>
      <c r="P19" s="152">
        <v>5</v>
      </c>
      <c r="Q19" s="144" t="s">
        <v>21</v>
      </c>
      <c r="R19" s="157">
        <v>15</v>
      </c>
      <c r="S19" s="152">
        <v>6</v>
      </c>
      <c r="T19" s="158" t="s">
        <v>120</v>
      </c>
      <c r="U19" s="157">
        <v>45</v>
      </c>
      <c r="V19" s="1">
        <f t="shared" si="0"/>
        <v>10</v>
      </c>
      <c r="X19" s="121"/>
    </row>
    <row r="20" spans="1:24">
      <c r="A20" s="141">
        <v>44849</v>
      </c>
      <c r="B20" s="151" t="s">
        <v>343</v>
      </c>
      <c r="C20" s="159" t="s">
        <v>375</v>
      </c>
      <c r="D20" s="145"/>
      <c r="E20" s="144" t="s">
        <v>18</v>
      </c>
      <c r="F20" s="161"/>
      <c r="G20" s="152">
        <v>3</v>
      </c>
      <c r="H20" s="146" t="s">
        <v>19</v>
      </c>
      <c r="I20" s="148">
        <v>4.5</v>
      </c>
      <c r="J20" s="152"/>
      <c r="K20" s="147" t="s">
        <v>18</v>
      </c>
      <c r="L20" s="148"/>
      <c r="M20" s="152"/>
      <c r="N20" s="146" t="s">
        <v>18</v>
      </c>
      <c r="O20" s="148"/>
      <c r="P20" s="152">
        <v>2</v>
      </c>
      <c r="Q20" s="144" t="s">
        <v>22</v>
      </c>
      <c r="R20" s="153">
        <v>18</v>
      </c>
      <c r="S20" s="154"/>
      <c r="T20" s="155"/>
      <c r="U20" s="153"/>
      <c r="V20" s="1">
        <f t="shared" si="0"/>
        <v>11</v>
      </c>
      <c r="X20" s="121"/>
    </row>
    <row r="21" spans="1:24">
      <c r="A21" s="141">
        <v>44850</v>
      </c>
      <c r="B21" s="151" t="s">
        <v>343</v>
      </c>
      <c r="C21" s="159" t="s">
        <v>375</v>
      </c>
      <c r="D21" s="145">
        <v>2</v>
      </c>
      <c r="E21" s="144" t="s">
        <v>11</v>
      </c>
      <c r="F21" s="148">
        <v>2</v>
      </c>
      <c r="G21" s="152"/>
      <c r="H21" s="146" t="s">
        <v>18</v>
      </c>
      <c r="I21" s="145"/>
      <c r="J21" s="152"/>
      <c r="K21" s="147" t="s">
        <v>18</v>
      </c>
      <c r="L21" s="145"/>
      <c r="M21" s="152">
        <v>3</v>
      </c>
      <c r="N21" s="146" t="s">
        <v>21</v>
      </c>
      <c r="O21" s="148">
        <v>9</v>
      </c>
      <c r="P21" s="152">
        <v>10</v>
      </c>
      <c r="Q21" s="144" t="s">
        <v>22</v>
      </c>
      <c r="R21" s="153">
        <v>90</v>
      </c>
      <c r="S21" s="154"/>
      <c r="T21" s="155"/>
      <c r="U21" s="153"/>
      <c r="V21" s="1">
        <f t="shared" si="0"/>
        <v>11</v>
      </c>
      <c r="X21" s="121"/>
    </row>
    <row r="22" spans="1:24">
      <c r="A22" s="141">
        <v>44851</v>
      </c>
      <c r="B22" s="151" t="s">
        <v>343</v>
      </c>
      <c r="C22" s="159" t="s">
        <v>375</v>
      </c>
      <c r="D22" s="145">
        <v>2</v>
      </c>
      <c r="E22" s="162">
        <v>3</v>
      </c>
      <c r="F22" s="148">
        <v>6</v>
      </c>
      <c r="G22" s="152"/>
      <c r="H22" s="146" t="s">
        <v>18</v>
      </c>
      <c r="I22" s="145"/>
      <c r="J22" s="152"/>
      <c r="K22" s="147" t="s">
        <v>18</v>
      </c>
      <c r="L22" s="145"/>
      <c r="M22" s="152"/>
      <c r="N22" s="146" t="s">
        <v>18</v>
      </c>
      <c r="O22" s="145"/>
      <c r="P22" s="152"/>
      <c r="Q22" s="144" t="s">
        <v>18</v>
      </c>
      <c r="R22" s="157"/>
      <c r="S22" s="152"/>
      <c r="T22" s="158"/>
      <c r="U22" s="157"/>
      <c r="V22" s="1">
        <f t="shared" si="0"/>
        <v>11</v>
      </c>
      <c r="X22" s="121"/>
    </row>
    <row r="23" spans="1:24">
      <c r="A23" s="141">
        <v>44860</v>
      </c>
      <c r="B23" s="151" t="s">
        <v>342</v>
      </c>
      <c r="C23" s="159" t="s">
        <v>377</v>
      </c>
      <c r="D23" s="145">
        <v>4</v>
      </c>
      <c r="E23" s="144" t="s">
        <v>11</v>
      </c>
      <c r="F23" s="148">
        <v>4</v>
      </c>
      <c r="G23" s="152">
        <v>6</v>
      </c>
      <c r="H23" s="146" t="s">
        <v>19</v>
      </c>
      <c r="I23" s="148">
        <v>9</v>
      </c>
      <c r="J23" s="152">
        <v>5</v>
      </c>
      <c r="K23" s="147" t="s">
        <v>20</v>
      </c>
      <c r="L23" s="148">
        <v>10</v>
      </c>
      <c r="M23" s="152"/>
      <c r="N23" s="146" t="s">
        <v>18</v>
      </c>
      <c r="O23" s="145"/>
      <c r="P23" s="152"/>
      <c r="Q23" s="144" t="s">
        <v>18</v>
      </c>
      <c r="R23" s="157"/>
      <c r="S23" s="152"/>
      <c r="T23" s="158"/>
      <c r="U23" s="157"/>
      <c r="V23" s="1">
        <f t="shared" si="0"/>
        <v>12</v>
      </c>
      <c r="X23" s="121"/>
    </row>
    <row r="24" spans="1:24">
      <c r="A24" s="141">
        <v>44850</v>
      </c>
      <c r="B24" s="151" t="s">
        <v>349</v>
      </c>
      <c r="C24" s="159" t="s">
        <v>378</v>
      </c>
      <c r="D24" s="145"/>
      <c r="E24" s="144" t="s">
        <v>18</v>
      </c>
      <c r="F24" s="148"/>
      <c r="G24" s="152">
        <v>2</v>
      </c>
      <c r="H24" s="146" t="s">
        <v>19</v>
      </c>
      <c r="I24" s="148">
        <v>3</v>
      </c>
      <c r="J24" s="152"/>
      <c r="K24" s="147" t="s">
        <v>18</v>
      </c>
      <c r="L24" s="148"/>
      <c r="M24" s="152"/>
      <c r="N24" s="146" t="s">
        <v>18</v>
      </c>
      <c r="O24" s="148"/>
      <c r="P24" s="152"/>
      <c r="Q24" s="144" t="s">
        <v>18</v>
      </c>
      <c r="R24" s="153"/>
      <c r="S24" s="154"/>
      <c r="T24" s="155"/>
      <c r="U24" s="153"/>
      <c r="V24" s="1">
        <f t="shared" si="0"/>
        <v>13</v>
      </c>
      <c r="X24" s="121"/>
    </row>
    <row r="25" spans="1:24">
      <c r="A25" s="141">
        <v>44851</v>
      </c>
      <c r="B25" s="151" t="s">
        <v>349</v>
      </c>
      <c r="C25" s="159" t="s">
        <v>378</v>
      </c>
      <c r="D25" s="145">
        <v>4</v>
      </c>
      <c r="E25" s="144" t="s">
        <v>11</v>
      </c>
      <c r="F25" s="148">
        <v>4</v>
      </c>
      <c r="G25" s="152"/>
      <c r="H25" s="146"/>
      <c r="I25" s="145"/>
      <c r="J25" s="152"/>
      <c r="K25" s="147" t="s">
        <v>18</v>
      </c>
      <c r="L25" s="145"/>
      <c r="M25" s="152"/>
      <c r="N25" s="146" t="s">
        <v>18</v>
      </c>
      <c r="O25" s="145"/>
      <c r="P25" s="152"/>
      <c r="Q25" s="144" t="s">
        <v>18</v>
      </c>
      <c r="R25" s="157"/>
      <c r="S25" s="152"/>
      <c r="T25" s="158"/>
      <c r="U25" s="157"/>
      <c r="V25" s="1">
        <f t="shared" si="0"/>
        <v>13</v>
      </c>
      <c r="X25" s="121"/>
    </row>
    <row r="26" spans="1:24">
      <c r="A26" s="141">
        <v>44851</v>
      </c>
      <c r="B26" s="151" t="s">
        <v>351</v>
      </c>
      <c r="C26" s="159" t="s">
        <v>379</v>
      </c>
      <c r="D26" s="160">
        <v>2</v>
      </c>
      <c r="E26" s="144" t="s">
        <v>11</v>
      </c>
      <c r="F26" s="148">
        <v>2</v>
      </c>
      <c r="G26" s="152"/>
      <c r="H26" s="146" t="s">
        <v>18</v>
      </c>
      <c r="I26" s="145"/>
      <c r="J26" s="152"/>
      <c r="K26" s="147" t="s">
        <v>18</v>
      </c>
      <c r="L26" s="145"/>
      <c r="M26" s="152">
        <v>5</v>
      </c>
      <c r="N26" s="146">
        <v>4.5</v>
      </c>
      <c r="O26" s="148">
        <v>22.5</v>
      </c>
      <c r="P26" s="152"/>
      <c r="Q26" s="144" t="s">
        <v>18</v>
      </c>
      <c r="R26" s="157"/>
      <c r="S26" s="152"/>
      <c r="T26" s="158"/>
      <c r="U26" s="157"/>
      <c r="V26" s="1">
        <f t="shared" si="0"/>
        <v>14</v>
      </c>
      <c r="X26" s="121"/>
    </row>
    <row r="27" spans="1:24">
      <c r="A27" s="141">
        <v>44851</v>
      </c>
      <c r="B27" s="151" t="s">
        <v>350</v>
      </c>
      <c r="C27" s="159" t="s">
        <v>380</v>
      </c>
      <c r="D27" s="160"/>
      <c r="E27" s="144" t="s">
        <v>18</v>
      </c>
      <c r="F27" s="145"/>
      <c r="G27" s="152"/>
      <c r="H27" s="146" t="s">
        <v>18</v>
      </c>
      <c r="I27" s="145"/>
      <c r="J27" s="152">
        <v>3</v>
      </c>
      <c r="K27" s="147" t="s">
        <v>20</v>
      </c>
      <c r="L27" s="148">
        <v>6</v>
      </c>
      <c r="M27" s="152"/>
      <c r="N27" s="146" t="s">
        <v>18</v>
      </c>
      <c r="O27" s="145"/>
      <c r="P27" s="152"/>
      <c r="Q27" s="144" t="s">
        <v>18</v>
      </c>
      <c r="R27" s="157"/>
      <c r="S27" s="152"/>
      <c r="T27" s="158"/>
      <c r="U27" s="157"/>
      <c r="V27" s="1">
        <f t="shared" si="0"/>
        <v>15</v>
      </c>
      <c r="X27" s="121"/>
    </row>
    <row r="28" spans="1:24">
      <c r="A28" s="141">
        <v>44850</v>
      </c>
      <c r="B28" s="151" t="s">
        <v>357</v>
      </c>
      <c r="C28" s="159" t="s">
        <v>381</v>
      </c>
      <c r="D28" s="145"/>
      <c r="E28" s="144" t="s">
        <v>18</v>
      </c>
      <c r="F28" s="145"/>
      <c r="G28" s="152">
        <v>3</v>
      </c>
      <c r="H28" s="146" t="s">
        <v>19</v>
      </c>
      <c r="I28" s="148">
        <v>4.5</v>
      </c>
      <c r="J28" s="152"/>
      <c r="K28" s="147" t="s">
        <v>18</v>
      </c>
      <c r="L28" s="145"/>
      <c r="M28" s="152">
        <v>5</v>
      </c>
      <c r="N28" s="146" t="s">
        <v>21</v>
      </c>
      <c r="O28" s="148">
        <v>15</v>
      </c>
      <c r="P28" s="152">
        <v>7</v>
      </c>
      <c r="Q28" s="144" t="s">
        <v>22</v>
      </c>
      <c r="R28" s="153">
        <v>63</v>
      </c>
      <c r="S28" s="154"/>
      <c r="T28" s="155"/>
      <c r="U28" s="153"/>
      <c r="V28" s="1">
        <f t="shared" si="0"/>
        <v>16</v>
      </c>
      <c r="X28" s="121"/>
    </row>
    <row r="29" spans="1:24">
      <c r="A29" s="141">
        <v>44851</v>
      </c>
      <c r="B29" s="151" t="s">
        <v>357</v>
      </c>
      <c r="C29" s="159" t="s">
        <v>381</v>
      </c>
      <c r="D29" s="145">
        <v>12</v>
      </c>
      <c r="E29" s="144" t="s">
        <v>11</v>
      </c>
      <c r="F29" s="148">
        <v>12</v>
      </c>
      <c r="G29" s="152"/>
      <c r="H29" s="146" t="s">
        <v>18</v>
      </c>
      <c r="I29" s="145"/>
      <c r="J29" s="152"/>
      <c r="K29" s="147" t="s">
        <v>18</v>
      </c>
      <c r="L29" s="145"/>
      <c r="M29" s="152"/>
      <c r="N29" s="146" t="s">
        <v>18</v>
      </c>
      <c r="O29" s="145"/>
      <c r="P29" s="152"/>
      <c r="Q29" s="144" t="s">
        <v>18</v>
      </c>
      <c r="R29" s="157"/>
      <c r="S29" s="152"/>
      <c r="T29" s="158"/>
      <c r="U29" s="157"/>
      <c r="V29" s="1">
        <f t="shared" si="0"/>
        <v>16</v>
      </c>
      <c r="X29" s="121"/>
    </row>
    <row r="30" spans="1:24">
      <c r="A30" s="43"/>
      <c r="B30" s="127"/>
      <c r="C30" s="44"/>
      <c r="D30" s="50"/>
      <c r="E30" s="45"/>
      <c r="F30" s="49"/>
      <c r="G30" s="50"/>
      <c r="H30" s="47"/>
      <c r="I30" s="46"/>
      <c r="J30" s="50"/>
      <c r="K30" s="48"/>
      <c r="L30" s="46"/>
      <c r="M30" s="50"/>
      <c r="N30" s="47"/>
      <c r="O30" s="46"/>
      <c r="P30" s="50"/>
      <c r="Q30" s="45"/>
      <c r="R30" s="51"/>
      <c r="S30" s="50"/>
      <c r="T30" s="101"/>
      <c r="U30" s="51"/>
      <c r="V30" s="1">
        <f t="shared" si="0"/>
        <v>17</v>
      </c>
      <c r="X30" s="121"/>
    </row>
    <row r="31" spans="1:24">
      <c r="A31" s="43"/>
      <c r="B31" s="127"/>
      <c r="C31" s="44"/>
      <c r="D31" s="50"/>
      <c r="E31" s="45"/>
      <c r="F31" s="49"/>
      <c r="G31" s="50"/>
      <c r="H31" s="47"/>
      <c r="I31" s="46"/>
      <c r="J31" s="50"/>
      <c r="K31" s="48"/>
      <c r="L31" s="46"/>
      <c r="M31" s="50"/>
      <c r="N31" s="47"/>
      <c r="O31" s="46"/>
      <c r="P31" s="50"/>
      <c r="Q31" s="45"/>
      <c r="R31" s="51"/>
      <c r="S31" s="50"/>
      <c r="T31" s="101"/>
      <c r="U31" s="51"/>
      <c r="V31" s="1">
        <f t="shared" si="0"/>
        <v>17</v>
      </c>
      <c r="X31" s="121"/>
    </row>
    <row r="32" spans="1:24">
      <c r="A32" s="43"/>
      <c r="B32" s="127"/>
      <c r="C32" s="44"/>
      <c r="D32" s="50"/>
      <c r="E32" s="45"/>
      <c r="F32" s="49"/>
      <c r="G32" s="50"/>
      <c r="H32" s="47"/>
      <c r="I32" s="46"/>
      <c r="J32" s="50"/>
      <c r="K32" s="48"/>
      <c r="L32" s="46"/>
      <c r="M32" s="50"/>
      <c r="N32" s="47"/>
      <c r="O32" s="46"/>
      <c r="P32" s="50"/>
      <c r="Q32" s="45"/>
      <c r="R32" s="51"/>
      <c r="S32" s="50"/>
      <c r="T32" s="101"/>
      <c r="U32" s="51"/>
      <c r="V32" s="1">
        <f t="shared" si="0"/>
        <v>17</v>
      </c>
      <c r="X32" s="121"/>
    </row>
    <row r="33" spans="1:24">
      <c r="A33" s="43"/>
      <c r="B33" s="127"/>
      <c r="C33" s="44"/>
      <c r="D33" s="50"/>
      <c r="E33" s="45"/>
      <c r="F33" s="49"/>
      <c r="G33" s="50"/>
      <c r="H33" s="47"/>
      <c r="I33" s="46"/>
      <c r="J33" s="50"/>
      <c r="K33" s="48"/>
      <c r="L33" s="46"/>
      <c r="M33" s="50"/>
      <c r="N33" s="47"/>
      <c r="O33" s="46"/>
      <c r="P33" s="50"/>
      <c r="Q33" s="45"/>
      <c r="R33" s="51"/>
      <c r="S33" s="50"/>
      <c r="T33" s="101"/>
      <c r="U33" s="51"/>
      <c r="V33" s="1">
        <f t="shared" si="0"/>
        <v>17</v>
      </c>
      <c r="X33" s="121"/>
    </row>
    <row r="34" spans="1:24">
      <c r="A34" s="43"/>
      <c r="B34" s="127"/>
      <c r="C34" s="44"/>
      <c r="D34" s="50"/>
      <c r="E34" s="45"/>
      <c r="F34" s="49"/>
      <c r="G34" s="50"/>
      <c r="H34" s="47"/>
      <c r="I34" s="46"/>
      <c r="J34" s="50"/>
      <c r="K34" s="48"/>
      <c r="L34" s="46"/>
      <c r="M34" s="50"/>
      <c r="N34" s="47"/>
      <c r="O34" s="46"/>
      <c r="P34" s="50"/>
      <c r="Q34" s="45"/>
      <c r="R34" s="51"/>
      <c r="S34" s="50"/>
      <c r="T34" s="101"/>
      <c r="U34" s="51"/>
      <c r="V34" s="1">
        <f t="shared" si="0"/>
        <v>17</v>
      </c>
      <c r="X34" s="121"/>
    </row>
    <row r="35" spans="1:24">
      <c r="A35" s="43"/>
      <c r="B35" s="127"/>
      <c r="C35" s="44"/>
      <c r="D35" s="50"/>
      <c r="E35" s="45"/>
      <c r="F35" s="49"/>
      <c r="G35" s="50"/>
      <c r="H35" s="47"/>
      <c r="I35" s="46"/>
      <c r="J35" s="50"/>
      <c r="K35" s="48"/>
      <c r="L35" s="46"/>
      <c r="M35" s="50"/>
      <c r="N35" s="47"/>
      <c r="O35" s="46"/>
      <c r="P35" s="50"/>
      <c r="Q35" s="45"/>
      <c r="R35" s="51"/>
      <c r="S35" s="50"/>
      <c r="T35" s="101"/>
      <c r="U35" s="51"/>
      <c r="V35" s="1">
        <f t="shared" si="0"/>
        <v>17</v>
      </c>
      <c r="X35" s="121"/>
    </row>
    <row r="36" spans="1:24">
      <c r="A36" s="43"/>
      <c r="B36" s="127"/>
      <c r="C36" s="44"/>
      <c r="D36" s="50"/>
      <c r="E36" s="45"/>
      <c r="F36" s="49"/>
      <c r="G36" s="50"/>
      <c r="H36" s="47"/>
      <c r="I36" s="46"/>
      <c r="J36" s="50"/>
      <c r="K36" s="48"/>
      <c r="L36" s="46"/>
      <c r="M36" s="50"/>
      <c r="N36" s="47"/>
      <c r="O36" s="46"/>
      <c r="P36" s="50"/>
      <c r="Q36" s="45"/>
      <c r="R36" s="51"/>
      <c r="S36" s="50"/>
      <c r="T36" s="101"/>
      <c r="U36" s="51"/>
      <c r="V36" s="1">
        <f t="shared" si="0"/>
        <v>17</v>
      </c>
      <c r="X36" s="121"/>
    </row>
    <row r="37" spans="1:24">
      <c r="A37" s="43"/>
      <c r="B37" s="127"/>
      <c r="C37" s="44"/>
      <c r="D37" s="50"/>
      <c r="E37" s="45"/>
      <c r="F37" s="49"/>
      <c r="G37" s="50"/>
      <c r="H37" s="47"/>
      <c r="I37" s="46"/>
      <c r="J37" s="50"/>
      <c r="K37" s="48"/>
      <c r="L37" s="46"/>
      <c r="M37" s="50"/>
      <c r="N37" s="47"/>
      <c r="O37" s="46"/>
      <c r="P37" s="50"/>
      <c r="Q37" s="45"/>
      <c r="R37" s="51"/>
      <c r="S37" s="50"/>
      <c r="T37" s="101"/>
      <c r="U37" s="51"/>
      <c r="V37" s="1">
        <f t="shared" si="0"/>
        <v>17</v>
      </c>
      <c r="X37" s="121"/>
    </row>
    <row r="38" spans="1:24">
      <c r="A38" s="43"/>
      <c r="B38" s="127"/>
      <c r="C38" s="44"/>
      <c r="D38" s="50"/>
      <c r="E38" s="45"/>
      <c r="F38" s="49"/>
      <c r="G38" s="50"/>
      <c r="H38" s="47"/>
      <c r="I38" s="46"/>
      <c r="J38" s="50"/>
      <c r="K38" s="48"/>
      <c r="L38" s="46"/>
      <c r="M38" s="50"/>
      <c r="N38" s="47"/>
      <c r="O38" s="46"/>
      <c r="P38" s="50"/>
      <c r="Q38" s="45"/>
      <c r="R38" s="51"/>
      <c r="S38" s="50"/>
      <c r="T38" s="101"/>
      <c r="U38" s="51"/>
      <c r="V38" s="1">
        <f t="shared" si="0"/>
        <v>17</v>
      </c>
      <c r="X38" s="121"/>
    </row>
    <row r="39" spans="1:24">
      <c r="A39" s="46"/>
      <c r="B39" s="127"/>
      <c r="C39" s="44"/>
      <c r="D39" s="50"/>
      <c r="E39" s="45"/>
      <c r="F39" s="46"/>
      <c r="G39" s="50"/>
      <c r="H39" s="47"/>
      <c r="I39" s="46"/>
      <c r="J39" s="50"/>
      <c r="K39" s="48"/>
      <c r="L39" s="46"/>
      <c r="M39" s="50"/>
      <c r="N39" s="47"/>
      <c r="O39" s="46"/>
      <c r="P39" s="50"/>
      <c r="Q39" s="45"/>
      <c r="R39" s="51"/>
      <c r="S39" s="50"/>
      <c r="T39" s="101"/>
      <c r="U39" s="51"/>
      <c r="V39" s="1">
        <f t="shared" si="0"/>
        <v>17</v>
      </c>
      <c r="X39" s="121"/>
    </row>
    <row r="40" spans="1:24">
      <c r="A40" s="46"/>
      <c r="B40" s="127"/>
      <c r="C40" s="44"/>
      <c r="D40" s="50"/>
      <c r="E40" s="45"/>
      <c r="F40" s="46"/>
      <c r="G40" s="50"/>
      <c r="H40" s="47"/>
      <c r="I40" s="46"/>
      <c r="J40" s="50"/>
      <c r="K40" s="48"/>
      <c r="L40" s="46"/>
      <c r="M40" s="50"/>
      <c r="N40" s="47"/>
      <c r="O40" s="46"/>
      <c r="P40" s="50"/>
      <c r="Q40" s="45"/>
      <c r="R40" s="51"/>
      <c r="S40" s="50"/>
      <c r="T40" s="101"/>
      <c r="U40" s="51"/>
      <c r="V40" s="1">
        <f t="shared" si="0"/>
        <v>17</v>
      </c>
      <c r="X40" s="121"/>
    </row>
    <row r="41" spans="1:24">
      <c r="A41" s="46"/>
      <c r="B41" s="127"/>
      <c r="C41" s="44"/>
      <c r="D41" s="50"/>
      <c r="E41" s="45"/>
      <c r="F41" s="46"/>
      <c r="G41" s="50"/>
      <c r="H41" s="47"/>
      <c r="I41" s="46"/>
      <c r="J41" s="50"/>
      <c r="K41" s="48"/>
      <c r="L41" s="46"/>
      <c r="M41" s="50"/>
      <c r="N41" s="47"/>
      <c r="O41" s="46"/>
      <c r="P41" s="50"/>
      <c r="Q41" s="45"/>
      <c r="R41" s="51"/>
      <c r="S41" s="50"/>
      <c r="T41" s="101"/>
      <c r="U41" s="51"/>
      <c r="V41" s="1">
        <f t="shared" si="0"/>
        <v>17</v>
      </c>
      <c r="X41" s="121"/>
    </row>
    <row r="42" spans="1:24">
      <c r="A42" s="46"/>
      <c r="B42" s="127"/>
      <c r="C42" s="44"/>
      <c r="D42" s="50"/>
      <c r="E42" s="45"/>
      <c r="F42" s="46"/>
      <c r="G42" s="50"/>
      <c r="H42" s="47"/>
      <c r="I42" s="46"/>
      <c r="J42" s="50"/>
      <c r="K42" s="48"/>
      <c r="L42" s="46"/>
      <c r="M42" s="50"/>
      <c r="N42" s="47"/>
      <c r="O42" s="46"/>
      <c r="P42" s="50"/>
      <c r="Q42" s="45"/>
      <c r="R42" s="51"/>
      <c r="S42" s="50"/>
      <c r="T42" s="101"/>
      <c r="U42" s="51"/>
      <c r="V42" s="1">
        <f t="shared" si="0"/>
        <v>17</v>
      </c>
      <c r="X42" s="121"/>
    </row>
    <row r="43" spans="1:24">
      <c r="A43" s="46"/>
      <c r="B43" s="127"/>
      <c r="C43" s="44"/>
      <c r="D43" s="50"/>
      <c r="E43" s="45"/>
      <c r="F43" s="46"/>
      <c r="G43" s="50"/>
      <c r="H43" s="47"/>
      <c r="I43" s="46"/>
      <c r="J43" s="50"/>
      <c r="K43" s="48"/>
      <c r="L43" s="46"/>
      <c r="M43" s="50"/>
      <c r="N43" s="47"/>
      <c r="O43" s="46"/>
      <c r="P43" s="50"/>
      <c r="Q43" s="45"/>
      <c r="R43" s="51"/>
      <c r="S43" s="50"/>
      <c r="T43" s="101"/>
      <c r="U43" s="51"/>
      <c r="V43" s="1">
        <f t="shared" si="0"/>
        <v>17</v>
      </c>
      <c r="X43" s="121"/>
    </row>
    <row r="44" spans="1:24">
      <c r="B44" s="127"/>
      <c r="C44" s="44"/>
      <c r="D44" s="50"/>
      <c r="E44" s="45"/>
      <c r="F44" s="46"/>
      <c r="G44" s="50"/>
      <c r="H44" s="47"/>
      <c r="I44" s="46"/>
      <c r="J44" s="50"/>
      <c r="K44" s="48"/>
      <c r="L44" s="46"/>
      <c r="M44" s="50"/>
      <c r="N44" s="47"/>
      <c r="O44" s="46"/>
      <c r="P44" s="50"/>
      <c r="Q44" s="45"/>
      <c r="R44" s="51"/>
      <c r="S44" s="50"/>
      <c r="T44" s="101"/>
      <c r="U44" s="51"/>
      <c r="V44" s="1">
        <f t="shared" si="0"/>
        <v>17</v>
      </c>
      <c r="X44" s="121"/>
    </row>
    <row r="45" spans="1:24">
      <c r="B45" s="127"/>
      <c r="C45" s="44"/>
      <c r="D45" s="50"/>
      <c r="E45" s="45"/>
      <c r="F45" s="46"/>
      <c r="G45" s="50"/>
      <c r="H45" s="47"/>
      <c r="I45" s="46"/>
      <c r="J45" s="50"/>
      <c r="K45" s="48"/>
      <c r="L45" s="46"/>
      <c r="M45" s="50"/>
      <c r="N45" s="47"/>
      <c r="O45" s="46"/>
      <c r="P45" s="50"/>
      <c r="Q45" s="45"/>
      <c r="R45" s="51"/>
      <c r="S45" s="50"/>
      <c r="T45" s="101"/>
      <c r="U45" s="51"/>
      <c r="V45" s="1">
        <f t="shared" si="0"/>
        <v>17</v>
      </c>
      <c r="X45" s="121"/>
    </row>
    <row r="46" spans="1:24">
      <c r="B46" s="127"/>
      <c r="C46" s="44"/>
      <c r="D46" s="50"/>
      <c r="E46" s="45"/>
      <c r="F46" s="46"/>
      <c r="G46" s="50"/>
      <c r="H46" s="47"/>
      <c r="I46" s="46"/>
      <c r="J46" s="50"/>
      <c r="K46" s="48"/>
      <c r="L46" s="46"/>
      <c r="M46" s="50"/>
      <c r="N46" s="47"/>
      <c r="O46" s="46"/>
      <c r="P46" s="50"/>
      <c r="Q46" s="45"/>
      <c r="R46" s="51"/>
      <c r="S46" s="50"/>
      <c r="T46" s="101"/>
      <c r="U46" s="51"/>
      <c r="V46" s="1">
        <f t="shared" si="0"/>
        <v>17</v>
      </c>
      <c r="X46" s="121"/>
    </row>
    <row r="47" spans="1:24">
      <c r="A47" s="46"/>
      <c r="B47" s="127"/>
      <c r="C47" s="44"/>
      <c r="D47" s="50"/>
      <c r="E47" s="45"/>
      <c r="F47" s="46"/>
      <c r="G47" s="50"/>
      <c r="H47" s="47"/>
      <c r="I47" s="46"/>
      <c r="J47" s="50"/>
      <c r="K47" s="48"/>
      <c r="L47" s="46"/>
      <c r="M47" s="50"/>
      <c r="N47" s="47"/>
      <c r="O47" s="46"/>
      <c r="P47" s="50"/>
      <c r="Q47" s="45"/>
      <c r="R47" s="51"/>
      <c r="S47" s="50"/>
      <c r="T47" s="101"/>
      <c r="U47" s="51"/>
      <c r="V47" s="1">
        <f t="shared" si="0"/>
        <v>17</v>
      </c>
      <c r="X47" s="121"/>
    </row>
    <row r="48" spans="1:24">
      <c r="A48" s="46"/>
      <c r="B48" s="127"/>
      <c r="C48" s="44"/>
      <c r="D48" s="164"/>
      <c r="E48" s="45"/>
      <c r="F48" s="46"/>
      <c r="G48" s="50"/>
      <c r="H48" s="47"/>
      <c r="I48" s="46"/>
      <c r="J48" s="50"/>
      <c r="K48" s="48"/>
      <c r="L48" s="46"/>
      <c r="M48" s="50"/>
      <c r="N48" s="47"/>
      <c r="O48" s="46"/>
      <c r="P48" s="50"/>
      <c r="Q48" s="45"/>
      <c r="R48" s="51"/>
      <c r="S48" s="50"/>
      <c r="T48" s="101"/>
      <c r="U48" s="51"/>
      <c r="V48" s="1">
        <f t="shared" si="0"/>
        <v>17</v>
      </c>
      <c r="X48" s="121"/>
    </row>
    <row r="49" spans="1:24">
      <c r="A49" s="46"/>
      <c r="B49" s="127"/>
      <c r="C49" s="44"/>
      <c r="D49" s="50"/>
      <c r="E49" s="45"/>
      <c r="F49" s="46"/>
      <c r="G49" s="50"/>
      <c r="H49" s="47"/>
      <c r="I49" s="46"/>
      <c r="J49" s="50"/>
      <c r="K49" s="48"/>
      <c r="L49" s="46"/>
      <c r="M49" s="50"/>
      <c r="N49" s="47"/>
      <c r="O49" s="46"/>
      <c r="P49" s="50"/>
      <c r="Q49" s="45"/>
      <c r="R49" s="51"/>
      <c r="S49" s="50"/>
      <c r="T49" s="101"/>
      <c r="U49" s="51"/>
      <c r="V49" s="1">
        <f t="shared" si="0"/>
        <v>17</v>
      </c>
      <c r="X49" s="121"/>
    </row>
    <row r="50" spans="1:24">
      <c r="A50" s="46"/>
      <c r="B50" s="128"/>
      <c r="C50" s="44"/>
      <c r="D50" s="50"/>
      <c r="E50" s="45"/>
      <c r="F50" s="46"/>
      <c r="G50" s="50"/>
      <c r="H50" s="47"/>
      <c r="I50" s="46"/>
      <c r="J50" s="50"/>
      <c r="K50" s="48"/>
      <c r="L50" s="46"/>
      <c r="M50" s="50"/>
      <c r="N50" s="47"/>
      <c r="O50" s="46"/>
      <c r="P50" s="50"/>
      <c r="Q50" s="45"/>
      <c r="R50" s="51"/>
      <c r="S50" s="50"/>
      <c r="T50" s="101"/>
      <c r="U50" s="51"/>
      <c r="V50" s="1">
        <f t="shared" si="0"/>
        <v>17</v>
      </c>
      <c r="X50" s="121"/>
    </row>
    <row r="51" spans="1:24" ht="15.75" customHeight="1">
      <c r="A51" s="184" t="s">
        <v>60</v>
      </c>
      <c r="B51" s="185"/>
      <c r="C51" s="185"/>
      <c r="D51" s="195" t="s">
        <v>110</v>
      </c>
      <c r="E51" s="196"/>
      <c r="F51" s="196"/>
      <c r="G51" s="196"/>
      <c r="H51" s="196"/>
      <c r="I51" s="196"/>
      <c r="J51" s="196"/>
      <c r="K51" s="196"/>
      <c r="L51" s="196"/>
      <c r="M51" s="196"/>
      <c r="N51" s="196"/>
      <c r="O51" s="196"/>
      <c r="P51" s="196"/>
      <c r="Q51" s="196"/>
      <c r="R51" s="196"/>
      <c r="S51" s="196"/>
      <c r="T51" s="196"/>
      <c r="U51" s="197"/>
    </row>
    <row r="52" spans="1:24">
      <c r="A52" s="228"/>
      <c r="B52" s="74" t="str" cm="1">
        <f t="array" ref="B52:B68">_xlfn.UNIQUE(B2:B50)</f>
        <v>ALBAN</v>
      </c>
      <c r="C52" s="74"/>
      <c r="D52" s="163">
        <f>IF(SUMIF($V$2:$V$50,"=1",$D$2:$D$50)=0,"",SUMIF($V$2:$V$50,"=1",$D$2:$D$50))</f>
        <v>6</v>
      </c>
      <c r="E52" s="75">
        <f t="shared" ref="E52:E70" si="1">IF(ISNUMBER(D52),F52/D52,"")</f>
        <v>1</v>
      </c>
      <c r="F52" s="76">
        <f>IF(ISNUMBER(D52),SUMIF($V$2:$V$50,"=1",$F$2:$F$50),"")</f>
        <v>6</v>
      </c>
      <c r="G52" s="82" t="str">
        <f>IF(SUMIF($V$2:$V$50,"=1",$G$2:$G$50)=0,"",SUMIF($V$2:$V$50,"=1",$G$2:$G$50))</f>
        <v/>
      </c>
      <c r="H52" s="77" t="str">
        <f t="shared" ref="H52:H70" si="2">IF(ISNUMBER(G52),I52/G52,"")</f>
        <v/>
      </c>
      <c r="I52" s="78" t="str">
        <f>IF(ISNUMBER(G52),SUMIF($V$2:$V$50,"=1",$F$2:$F$50),"")</f>
        <v/>
      </c>
      <c r="J52" s="82" t="str">
        <f>IF(SUMIF($V$2:$V$50,"=1",$J$2:$J$50)=0,"",SUMIF($V$2:$V$50,"=1",$J$2:$J$50))</f>
        <v/>
      </c>
      <c r="K52" s="79" t="str">
        <f t="shared" ref="K52:K65" si="3">IF(ISNUMBER(J52),L52/J52,"")</f>
        <v/>
      </c>
      <c r="L52" s="83" t="str">
        <f>+IF(ISNUMBER(J52),SUMIF($V$2:$V$50,"=1",$F$2:$F$50),"")</f>
        <v/>
      </c>
      <c r="M52" s="84">
        <f>IF(SUMIF($V$2:$V$50,"=1",$M$2:$M$50)=0,"",SUMIF($V$2:$V$50,"=1",$M$2:$M$50))</f>
        <v>8</v>
      </c>
      <c r="N52" s="80">
        <f t="shared" ref="N52:N70" si="4">IF(ISNUMBER(M52),O52/M52,"")</f>
        <v>0.75</v>
      </c>
      <c r="O52" s="100">
        <f>IF(ISNUMBER(M52),SUMIF($V$2:$V$50,"=1",$F$2:$F$50),"")</f>
        <v>6</v>
      </c>
      <c r="P52" s="84">
        <f>IF(SUMIF($V$2:$V$50,"=1",$P$2:$P$50)=0,"",SUMIF($V$2:$V$50,"=1",$P$2:$P$50))</f>
        <v>10</v>
      </c>
      <c r="Q52" s="77">
        <f t="shared" ref="Q52:Q70" si="5">IF(ISNUMBER(P52),R52/P52,"")</f>
        <v>0.6</v>
      </c>
      <c r="R52" s="111">
        <f>IF(ISNUMBER(P52),SUMIF($V$2:$V$50,"=1",$F$2:$F$50),"")</f>
        <v>6</v>
      </c>
      <c r="S52" s="100" t="str">
        <f>IF(SUMIF($V$2:$V$50,"=1",$S$2:$S$50)=0,"",SUMIF($V$2:$V$50,"=1",$S$2:$S$50))</f>
        <v/>
      </c>
      <c r="T52" s="102" t="str">
        <f t="shared" ref="T52:T70" si="6">IF(ISNUMBER(S52),U52/S52,"")</f>
        <v/>
      </c>
      <c r="U52" s="100" t="str">
        <f>IF(ISNUMBER(S52),SUMIF($V$2:$V$50,"=1",$F$2:$F$50),"")</f>
        <v/>
      </c>
      <c r="V52" s="70">
        <f>IFERROR(VLOOKUP(B52,$B$2:$V$50,21,FALSE),"")</f>
        <v>1</v>
      </c>
      <c r="X52" s="33"/>
    </row>
    <row r="53" spans="1:24">
      <c r="A53" s="96"/>
      <c r="B53" s="74" t="str">
        <v>BERENICE</v>
      </c>
      <c r="C53" s="74"/>
      <c r="D53" s="82">
        <f>IF(SUMIF($V$2:$V$50,"=2",$D$2:$D$50)=0,"",SUMIF($V$2:$V$50,"=2",$D$2:$D$50))</f>
        <v>2</v>
      </c>
      <c r="E53" s="75">
        <f t="shared" si="1"/>
        <v>1</v>
      </c>
      <c r="F53" s="76">
        <f>IF(ISNUMBER(D53),SUMIF($V$2:$V$50,"=2",$F$2:$F$50),"")</f>
        <v>2</v>
      </c>
      <c r="G53" s="82">
        <f>IF(SUMIF($V$2:$V$50,"=2",$G$2:$G$50)=0,"",SUMIF($V$2:$V$50,"=2",$G$2:$G$50))</f>
        <v>5</v>
      </c>
      <c r="H53" s="77">
        <f t="shared" si="2"/>
        <v>0.4</v>
      </c>
      <c r="I53" s="78">
        <f>IF(ISNUMBER(G53),SUMIF($V$2:$V$50,"=2",$F$2:$F$50),"")</f>
        <v>2</v>
      </c>
      <c r="J53" s="82">
        <f>IF(SUMIF($V$2:$V$50,"=2",$J$2:$J$50)=0,"",SUMIF($V$2:$V$50,"=2",$J$2:$J$50))</f>
        <v>3</v>
      </c>
      <c r="K53" s="79">
        <f t="shared" si="3"/>
        <v>0.66666666666666663</v>
      </c>
      <c r="L53" s="83">
        <f>IF(ISNUMBER(J53),SUMIF($V$2:$V$50,"=2",$F$2:$F$50),"")</f>
        <v>2</v>
      </c>
      <c r="M53" s="84">
        <f>IF(SUMIF($V$2:$V$50,"=2",$M$2:$M$50)=0,"",SUMIF($V$2:$V$50,"=2",$M$2:$M$50))</f>
        <v>10</v>
      </c>
      <c r="N53" s="77">
        <f t="shared" si="4"/>
        <v>0.2</v>
      </c>
      <c r="O53" s="100">
        <f>IF(ISNUMBER(M53),SUMIF($V$2:$V$50,"=2",$F$2:$F$50),"")</f>
        <v>2</v>
      </c>
      <c r="P53" s="84">
        <f>IF(SUMIF($V$2:$V$50,"=2",$P$2:$P$50)=0,"",SUMIF($V$2:$V$50,"=2",$P$2:$P$50))</f>
        <v>5</v>
      </c>
      <c r="Q53" s="77">
        <f t="shared" si="5"/>
        <v>0.4</v>
      </c>
      <c r="R53" s="83">
        <f>IF(ISNUMBER(P53),SUMIF($V$2:$V$50,"=2",$F$2:$F$50),"")</f>
        <v>2</v>
      </c>
      <c r="S53" s="100" t="str">
        <f>IF(SUMIF($V$2:$V$50,"=2",$S$2:$S$50)=0,"",SUMIF($V$2:$V$50,"=2",$S$2:$S$50))</f>
        <v/>
      </c>
      <c r="T53" s="75" t="str">
        <f t="shared" si="6"/>
        <v/>
      </c>
      <c r="U53" s="100" t="str">
        <f>IF(ISNUMBER(S53),SUMIF($V$2:$V$50,"=2",$F$2:$F$50),"")</f>
        <v/>
      </c>
      <c r="V53" s="70">
        <f t="shared" ref="V53:V83" si="7">IFERROR(VLOOKUP(B53,$B$2:$V$50,21,FALSE),"")</f>
        <v>2</v>
      </c>
    </row>
    <row r="54" spans="1:24">
      <c r="A54" s="132"/>
      <c r="B54" s="74" t="str">
        <v>JEANJEAN</v>
      </c>
      <c r="C54" s="74"/>
      <c r="D54" s="82">
        <f>IF(SUMIF($V$2:$V$50,"=3",$D$2:$D$50)=0,"",SUMIF($V$2:$V$50,"=3",$D$2:$D$50))</f>
        <v>2</v>
      </c>
      <c r="E54" s="75">
        <f t="shared" si="1"/>
        <v>1</v>
      </c>
      <c r="F54" s="76">
        <f>IF(ISNUMBER(D54),SUMIF($V$2:$V$50,"=3",$F$2:$F$50),"")</f>
        <v>2</v>
      </c>
      <c r="G54" s="82" t="str">
        <f>IF(SUMIF($V$2:$V$50,"=3",$G$2:$G$50)=0,"",SUMIF($V$2:$V$50,"=3",$G$2:$G$50))</f>
        <v/>
      </c>
      <c r="H54" s="77" t="str">
        <f t="shared" si="2"/>
        <v/>
      </c>
      <c r="I54" s="78" t="str">
        <f>IF(ISNUMBER(G54),SUMIF($V$2:$V$50,"=3",$F$2:$F$50),"")</f>
        <v/>
      </c>
      <c r="J54" s="82">
        <f>IF(SUMIF($V$2:$V$50,"=3",$J$2:$J$50)=0,"",SUMIF($V$2:$V$50,"=3",$J$2:$J$50))</f>
        <v>7</v>
      </c>
      <c r="K54" s="79">
        <f t="shared" si="3"/>
        <v>0.2857142857142857</v>
      </c>
      <c r="L54" s="83">
        <f>IF(ISNUMBER(J54),SUMIF($V$2:$V$50,"=3",$F$2:$F$50),"")</f>
        <v>2</v>
      </c>
      <c r="M54" s="84" t="str">
        <f>IF(SUMIF($V$2:$V$50,"=3",$M$2:$M$50)=0,"",SUMIF($V$2:$V$50,"=3",$M$2:$M$50))</f>
        <v/>
      </c>
      <c r="N54" s="77" t="str">
        <f t="shared" si="4"/>
        <v/>
      </c>
      <c r="O54" s="100" t="str">
        <f>IF(ISNUMBER(M54),SUMIF($V$2:$V$50,"=3",$F$2:$F$50),"")</f>
        <v/>
      </c>
      <c r="P54" s="84">
        <f>IF(SUMIF($V$2:$V$50,"=3",$P$2:$P$50)=0,"",SUMIF($V$2:$V$50,"=3",$P$2:$P$50))</f>
        <v>10</v>
      </c>
      <c r="Q54" s="77">
        <f t="shared" si="5"/>
        <v>0.2</v>
      </c>
      <c r="R54" s="83">
        <f>IF(ISNUMBER(P54),SUMIF($V$2:$V$50,"=3",$F$2:$F$50),"")</f>
        <v>2</v>
      </c>
      <c r="S54" s="100" t="str">
        <f>IF(SUMIF($V$2:$V$50,"=3",$S$2:$S$50)=0,"",SUMIF($V$2:$V$50,"=3",$S$2:$S$50))</f>
        <v/>
      </c>
      <c r="T54" s="75" t="str">
        <f t="shared" si="6"/>
        <v/>
      </c>
      <c r="U54" s="100" t="str">
        <f>IF(ISNUMBER(S54),SUMIF($V$2:$V$50,"=3",$F$2:$F$50),"")</f>
        <v/>
      </c>
      <c r="V54" s="70">
        <f t="shared" si="7"/>
        <v>3</v>
      </c>
    </row>
    <row r="55" spans="1:24">
      <c r="A55" s="92"/>
      <c r="B55" s="74" t="str">
        <v>KORIZA</v>
      </c>
      <c r="C55" s="74"/>
      <c r="D55" s="82" t="str">
        <f>IF(SUMIF($V$2:$V$50,"=4",$D$2:$D$50)=0,"",SUMIF($V$2:$V$50,"=4",$D$2:$D$50))</f>
        <v/>
      </c>
      <c r="E55" s="75" t="str">
        <f t="shared" si="1"/>
        <v/>
      </c>
      <c r="F55" s="76" t="str">
        <f>IF(ISNUMBER(D55),SUMIF($V$2:$V$50,"=4",$F$2:$F$50),"")</f>
        <v/>
      </c>
      <c r="G55" s="82">
        <f>IF(SUMIF($V$2:$V$50,"=4",$G$2:$G$50)=0,"",SUMIF($V$2:$V$50,"=4",$G$2:$G$50))</f>
        <v>3</v>
      </c>
      <c r="H55" s="77">
        <f t="shared" si="2"/>
        <v>0</v>
      </c>
      <c r="I55" s="78">
        <f>IF(ISNUMBER(G55),SUMIF($V$2:$V$50,"=4",$F$2:$F$50),"")</f>
        <v>0</v>
      </c>
      <c r="J55" s="82" t="str">
        <f>IF(SUMIF($V$2:$V$50,"=4",$J$2:$J$50)=0,"",SUMIF($V$2:$V$50,"=4",$J$2:$J$50))</f>
        <v/>
      </c>
      <c r="K55" s="79" t="str">
        <f t="shared" si="3"/>
        <v/>
      </c>
      <c r="L55" s="83" t="str">
        <f>IF(ISNUMBER(J55),SUMIF($V$2:$V$50,"=4",$F$2:$F$50),"")</f>
        <v/>
      </c>
      <c r="M55" s="84" t="str">
        <f>IF(SUMIF($V$2:$V$50,"=4",$M$2:$M$50)=0,"",SUMIF($V$2:$V$50,"=4",$M$2:$M$50))</f>
        <v/>
      </c>
      <c r="N55" s="77" t="str">
        <f t="shared" si="4"/>
        <v/>
      </c>
      <c r="O55" s="100" t="str">
        <f>IF(ISNUMBER(M55),SUMIF($V$2:$V$50,"=4",$F$2:$F$50),"")</f>
        <v/>
      </c>
      <c r="P55" s="84">
        <f>IF(SUMIF($V$2:$V$50,"=4",$P$2:$P$50)=0,"",SUMIF($V$2:$V$50,"=4",$P$2:$P$50))</f>
        <v>5</v>
      </c>
      <c r="Q55" s="77">
        <f t="shared" si="5"/>
        <v>0</v>
      </c>
      <c r="R55" s="83">
        <f>IF(ISNUMBER(P55),SUMIF($V$2:$V$50,"=4",$F$2:$F$50),"")</f>
        <v>0</v>
      </c>
      <c r="S55" s="100" t="str">
        <f>IF(SUMIF($V$2:$V$50,"=4",$S$2:$S$50)=0,"",SUMIF($V$2:$V$50,"=4",$S$2:$S$50))</f>
        <v/>
      </c>
      <c r="T55" s="75" t="str">
        <f t="shared" si="6"/>
        <v/>
      </c>
      <c r="U55" s="100" t="str">
        <f>IF(ISNUMBER(S55),SUMIF($V$2:$V$50,"=5",$F$2:$F$50),"")</f>
        <v/>
      </c>
      <c r="V55" s="70">
        <f t="shared" si="7"/>
        <v>4</v>
      </c>
    </row>
    <row r="56" spans="1:24">
      <c r="A56" s="73"/>
      <c r="B56" s="74" t="str">
        <v>MANUSTAN</v>
      </c>
      <c r="C56" s="74"/>
      <c r="D56" s="82">
        <f>IF(SUMIF($V$2:$V$50,"=5",$D$2:$D$50)=0,"",SUMIF($V$2:$V$50,"=5",$D$2:$D$50))</f>
        <v>1</v>
      </c>
      <c r="E56" s="75">
        <f t="shared" si="1"/>
        <v>6</v>
      </c>
      <c r="F56" s="76">
        <f>IF(ISNUMBER(D56),SUMIF($V$2:$V$50,"=5",$F$2:$F$50),"")</f>
        <v>6</v>
      </c>
      <c r="G56" s="82">
        <f>IF(SUMIF($V$2:$V$50,"=5",$G$2:$G$50)=0,"",SUMIF($V$2:$V$50,"=5",$G$2:$G$50))</f>
        <v>15</v>
      </c>
      <c r="H56" s="77">
        <f t="shared" si="2"/>
        <v>0.4</v>
      </c>
      <c r="I56" s="78">
        <f>IF(ISNUMBER(G56),SUMIF($V$2:$V$50,"=5",$F$2:$F$50),"")</f>
        <v>6</v>
      </c>
      <c r="J56" s="82">
        <f>IF(SUMIF($V$2:$V$50,"=5",$J$2:$J$50)=0,"",SUMIF($V$2:$V$50,"=5",$J$2:$J$50))</f>
        <v>4</v>
      </c>
      <c r="K56" s="79">
        <f t="shared" si="3"/>
        <v>1.5</v>
      </c>
      <c r="L56" s="83">
        <f>IF(ISNUMBER(J56),SUMIF($V$2:$V$50,"=5",$F$2:$F$50),"")</f>
        <v>6</v>
      </c>
      <c r="M56" s="84">
        <f>IF(SUMIF($V$2:$V$50,"=5",$M$2:$M$50)=0,"",SUMIF($V$2:$V$50,"=5",$M$2:$M$50))</f>
        <v>8</v>
      </c>
      <c r="N56" s="77">
        <f t="shared" si="4"/>
        <v>0.75</v>
      </c>
      <c r="O56" s="100">
        <f>IF(ISNUMBER(M56),SUMIF($V$2:$V$50,"=5",$F$2:$F$50),"")</f>
        <v>6</v>
      </c>
      <c r="P56" s="84">
        <f>IF(SUMIF($V$2:$V$50,"=5",$P$2:$P$50)=0,"",SUMIF($V$2:$V$50,"=5",$P$2:$P$50))</f>
        <v>12</v>
      </c>
      <c r="Q56" s="77">
        <f t="shared" si="5"/>
        <v>0.5</v>
      </c>
      <c r="R56" s="83">
        <f>IF(ISNUMBER(P56),SUMIF($V$2:$V$50,"=5",$F$2:$F$50),"")</f>
        <v>6</v>
      </c>
      <c r="S56" s="100">
        <f>IF(SUMIF($V$2:$V$50,"=5",$S$2:$S$50)=0,"",SUMIF($V$2:$V$50,"=5",$S$2:$S$50))</f>
        <v>1</v>
      </c>
      <c r="T56" s="75">
        <f t="shared" si="6"/>
        <v>6</v>
      </c>
      <c r="U56" s="100">
        <f>IF(ISNUMBER(S56),SUMIF($V$2:$V$50,"=5",$F$2:$F$50),"")</f>
        <v>6</v>
      </c>
      <c r="V56" s="70">
        <f t="shared" si="7"/>
        <v>5</v>
      </c>
    </row>
    <row r="57" spans="1:24">
      <c r="A57" s="120"/>
      <c r="B57" s="74" t="str">
        <v>PARADOR</v>
      </c>
      <c r="C57" s="74"/>
      <c r="D57" s="82">
        <f>IF(SUMIF($V$2:$V$50,"=6",$D$2:$D$50)=0,"",SUMIF($V$2:$V$50,"=6",$D$2:$D$50))</f>
        <v>12</v>
      </c>
      <c r="E57" s="75">
        <f t="shared" si="1"/>
        <v>1</v>
      </c>
      <c r="F57" s="76">
        <f>IF(ISNUMBER(D57),SUMIF($V$2:$V$50,"=6",$F$2:$F$50),"")</f>
        <v>12</v>
      </c>
      <c r="G57" s="82" t="str">
        <f>IF(SUMIF($V$2:$V$50,"=6",$G$2:$G$50)=0,"",SUMIF($V$2:$V$50,"=6",$G$2:$G$50))</f>
        <v/>
      </c>
      <c r="H57" s="77" t="str">
        <f t="shared" si="2"/>
        <v/>
      </c>
      <c r="I57" s="78" t="str">
        <f>IF(ISNUMBER(G57),SUMIF($V$2:$V$50,"=7",$F$2:$F$50),"")</f>
        <v/>
      </c>
      <c r="J57" s="82" t="str">
        <f>IF(SUMIF($V$2:$V$50,"=6",$J$2:$J$50)=0,"",SUMIF($V$2:$V$50,"=6",$J$2:$J$50))</f>
        <v/>
      </c>
      <c r="K57" s="79" t="str">
        <f t="shared" si="3"/>
        <v/>
      </c>
      <c r="L57" s="83" t="str">
        <f>IF(ISNUMBER(J57),SUMIF($V$2:$V$50,"=6",$F$2:$F$50),"")</f>
        <v/>
      </c>
      <c r="M57" s="84" t="str">
        <f>IF(SUMIF($V$2:$V$50,"=6",$M$2:$M$50)=0,"",SUMIF($V$2:$V$50,"=6",$M$2:$M$50))</f>
        <v/>
      </c>
      <c r="N57" s="77" t="str">
        <f t="shared" si="4"/>
        <v/>
      </c>
      <c r="O57" s="100" t="str">
        <f>IF(ISNUMBER(M57),SUMIF($V$2:$V$50,"=6",$F$2:$F$50),"")</f>
        <v/>
      </c>
      <c r="P57" s="84">
        <f>IF(SUMIF($V$2:$V$50,"=6",$P$2:$P$50)=0,"",SUMIF($V$2:$V$50,"=6",$P$2:$P$50))</f>
        <v>20</v>
      </c>
      <c r="Q57" s="77">
        <f t="shared" si="5"/>
        <v>0.6</v>
      </c>
      <c r="R57" s="83">
        <f>IF(ISNUMBER(P57),SUMIF($V$2:$V$50,"=6",$F$2:$F$50),"")</f>
        <v>12</v>
      </c>
      <c r="S57" s="100" t="str">
        <f>IF(SUMIF($V$2:$V$50,"=6",$S$2:$S$50)=0,"",SUMIF($V$2:$V$50,"=6",$S$2:$S$50))</f>
        <v/>
      </c>
      <c r="T57" s="75" t="str">
        <f t="shared" si="6"/>
        <v/>
      </c>
      <c r="U57" s="100" t="str">
        <f>IF(ISNUMBER(S57),SUMIF($V$2:$V$50,"=6",$F$2:$F$50),"")</f>
        <v/>
      </c>
      <c r="V57" s="70">
        <f t="shared" si="7"/>
        <v>6</v>
      </c>
    </row>
    <row r="58" spans="1:24">
      <c r="A58" s="81"/>
      <c r="B58" s="74" t="str">
        <v>RAOUL</v>
      </c>
      <c r="C58" s="74"/>
      <c r="D58" s="82" t="str">
        <f>IF(SUMIF($V$2:$V$50,"=7",$D$2:$D$50)=0,"",SUMIF($V$2:$V$50,"=7",$D$2:$D$50))</f>
        <v/>
      </c>
      <c r="E58" s="75" t="str">
        <f t="shared" si="1"/>
        <v/>
      </c>
      <c r="F58" s="76" t="str">
        <f>IF(ISNUMBER(D58),SUMIF($V$2:$V$50,"=7",$F$2:$F$50),"")</f>
        <v/>
      </c>
      <c r="G58" s="82" t="str">
        <f>IF(SUMIF($V$2:$V$50,"=7",$G$2:$G$50)=0,"",SUMIF($V$2:$V$50,"=7",$G$2:$G$50))</f>
        <v/>
      </c>
      <c r="H58" s="77" t="str">
        <f t="shared" si="2"/>
        <v/>
      </c>
      <c r="I58" s="78" t="str">
        <f>IF(ISNUMBER(G58),SUMIF($V$2:$V$50,"=7",$F$2:$F$50),"")</f>
        <v/>
      </c>
      <c r="J58" s="82" t="str">
        <f>IF(SUMIF($V$2:$V$50,"=7",$J$2:$J$50)=0,"",SUMIF($V$2:$V$50,"=7",$J$2:$J$50))</f>
        <v/>
      </c>
      <c r="K58" s="79" t="str">
        <f t="shared" si="3"/>
        <v/>
      </c>
      <c r="L58" s="83" t="str">
        <f>IF(ISNUMBER(J58),SUMIF($V$2:$V$50,"=7",$F$2:$F$50),"")</f>
        <v/>
      </c>
      <c r="M58" s="84">
        <f>IF(SUMIF($V$2:$V$50,"=7",$M$2:$M$50)=0,"",SUMIF($V$2:$V$50,"=7",$M$2:$M$50))</f>
        <v>3</v>
      </c>
      <c r="N58" s="77">
        <f t="shared" si="4"/>
        <v>0</v>
      </c>
      <c r="O58" s="100">
        <f>IF(ISNUMBER(M58),SUMIF($V$2:$V$50,"=7",$F$2:$F$50),"")</f>
        <v>0</v>
      </c>
      <c r="P58" s="84" t="str">
        <f>IF(SUMIF($V$2:$V$50,"=7",$P$2:$P$50)=0,"",SUMIF($V$2:$V$50,"=7",$P$2:$P$50))</f>
        <v/>
      </c>
      <c r="Q58" s="77" t="str">
        <f t="shared" si="5"/>
        <v/>
      </c>
      <c r="R58" s="83" t="str">
        <f>IF(ISNUMBER(P58),SUMIF($V$2:$V$50,"=7",$F$2:$F$50),"")</f>
        <v/>
      </c>
      <c r="S58" s="100" t="str">
        <f>IF(SUMIF($V$2:$V$50,"=7",$S$2:$S$50)=0,"",SUMIF($V$2:$V$50,"=7",$S$2:$S$50))</f>
        <v/>
      </c>
      <c r="T58" s="75" t="str">
        <f t="shared" si="6"/>
        <v/>
      </c>
      <c r="U58" s="100" t="str">
        <f>IF(ISNUMBER(S58),SUMIF($V$2:$V$50,"=7",$F$2:$F$50),"")</f>
        <v/>
      </c>
      <c r="V58" s="70">
        <f t="shared" si="7"/>
        <v>7</v>
      </c>
    </row>
    <row r="59" spans="1:24">
      <c r="A59" s="119"/>
      <c r="B59" s="74" t="str">
        <v>SAPAJOU</v>
      </c>
      <c r="C59" s="74"/>
      <c r="D59" s="82" t="str">
        <f>IF(SUMIF($V$2:$V$50,"=8",$D$2:$D$50)=0,"",SUMIF($V$2:$V$50,"=8",$D$2:$D$50))</f>
        <v/>
      </c>
      <c r="E59" s="75" t="str">
        <f t="shared" si="1"/>
        <v/>
      </c>
      <c r="F59" s="76" t="str">
        <f>IF(ISNUMBER(D59),SUMIF($V$2:$V$50,"=8",$F$2:$F$50),"")</f>
        <v/>
      </c>
      <c r="G59" s="82">
        <f>IF(SUMIF($V$2:$V$50,"=8",$G$2:$G$50)=0,"",SUMIF($V$2:$V$50,"=8",$G$2:$G$50))</f>
        <v>3</v>
      </c>
      <c r="H59" s="77">
        <f t="shared" si="2"/>
        <v>0</v>
      </c>
      <c r="I59" s="78">
        <f>IF(ISNUMBER(G59),SUMIF($V$2:$V$50,"=8",$F$2:$F$50),"")</f>
        <v>0</v>
      </c>
      <c r="J59" s="82" t="str">
        <f>IF(SUMIF($V$2:$V$50,"=8",$J$2:$J$50)=0,"",SUMIF($V$2:$V$50,"=8",$J$2:$J$50))</f>
        <v/>
      </c>
      <c r="K59" s="79" t="str">
        <f t="shared" si="3"/>
        <v/>
      </c>
      <c r="L59" s="83" t="str">
        <f>IF(ISNUMBER(J59),SUMIF($V$2:$V$50,"=8",$F$2:$F$50),"")</f>
        <v/>
      </c>
      <c r="M59" s="84" t="str">
        <f>IF(SUMIF($V$2:$V$50,"=8",$M$2:$M$50)=0,"",SUMIF($V$2:$V$50,"=8",$M$2:$M$50))</f>
        <v/>
      </c>
      <c r="N59" s="77" t="str">
        <f t="shared" si="4"/>
        <v/>
      </c>
      <c r="O59" s="100" t="str">
        <f>IF(ISNUMBER(M59),SUMIF($V$2:$V$50,"=8",$F$2:$F$50),"")</f>
        <v/>
      </c>
      <c r="P59" s="84">
        <f>IF(SUMIF($V$2:$V$50,"=8",$P$2:$P$50)=0,"",SUMIF($V$2:$V$50,"=8",$P$2:$P$50))</f>
        <v>5</v>
      </c>
      <c r="Q59" s="77">
        <f t="shared" si="5"/>
        <v>0</v>
      </c>
      <c r="R59" s="83">
        <f>IF(ISNUMBER(P59),SUMIF($V$2:$V$50,"=8",$F$2:$F$50),"")</f>
        <v>0</v>
      </c>
      <c r="S59" s="100" t="str">
        <f>IF(SUMIF($V$2:$V$50,"=8",$S$2:$S$50)=0,"",SUMIF($V$2:$V$50,"=8",$S$2:$S$50))</f>
        <v/>
      </c>
      <c r="T59" s="75" t="str">
        <f t="shared" si="6"/>
        <v/>
      </c>
      <c r="U59" s="100" t="str">
        <f>IF(ISNUMBER(S59),SUMIF($V$2:$V$50,"=8",$F$2:$F$50),"")</f>
        <v/>
      </c>
      <c r="V59" s="70">
        <f t="shared" si="7"/>
        <v>8</v>
      </c>
    </row>
    <row r="60" spans="1:24">
      <c r="A60" s="112"/>
      <c r="B60" s="74" t="str">
        <v>SAUVAGE</v>
      </c>
      <c r="C60" s="74"/>
      <c r="D60" s="82">
        <f>IF(SUMIF($V$2:$V$50,"=9",$D$2:$D$50)=0,"",SUMIF($V$2:$V$50,"=9",$D$2:$D$50))</f>
        <v>2</v>
      </c>
      <c r="E60" s="75">
        <f t="shared" si="1"/>
        <v>1</v>
      </c>
      <c r="F60" s="76">
        <f>IF(ISNUMBER(D60),SUMIF($V$2:$V$50,"=9",$F$2:$F$50),"")</f>
        <v>2</v>
      </c>
      <c r="G60" s="82">
        <f>IF(SUMIF($V$2:$V$50,"=9",$G$2:$G$50)=0,"",SUMIF($V$2:$V$50,"=9",$G$2:$G$50))</f>
        <v>4</v>
      </c>
      <c r="H60" s="77">
        <f t="shared" si="2"/>
        <v>0.5</v>
      </c>
      <c r="I60" s="78">
        <f>IF(ISNUMBER(G60),SUMIF($V$2:$V$50,"=9",$F$2:$F$50),"")</f>
        <v>2</v>
      </c>
      <c r="J60" s="82">
        <f>IF(SUMIF($V$2:$V$50,"=9",$J$2:$J$50)=0,"",SUMIF($V$2:$V$50,"=9",$J$2:$J$50))</f>
        <v>3</v>
      </c>
      <c r="K60" s="79">
        <f t="shared" si="3"/>
        <v>0.66666666666666663</v>
      </c>
      <c r="L60" s="83">
        <f>IF(ISNUMBER(J60),SUMIF($V$2:$V$50,"=9",$F$2:$F$50),"")</f>
        <v>2</v>
      </c>
      <c r="M60" s="84">
        <f>IF(SUMIF($V$2:$V$50,"=9",$M$2:$M$50)=0,"",SUMIF($V$2:$V$50,"=9",$M$2:$M$50))</f>
        <v>4</v>
      </c>
      <c r="N60" s="77">
        <f t="shared" si="4"/>
        <v>0.5</v>
      </c>
      <c r="O60" s="100">
        <f>IF(ISNUMBER(M60),SUMIF($V$2:$V$50,"=9",$F$2:$F$50),"")</f>
        <v>2</v>
      </c>
      <c r="P60" s="84">
        <f>IF(SUMIF($V$2:$V$50,"=9",$P$2:$P$50)=0,"",SUMIF($V$2:$V$50,"=9",$P$2:$P$50))</f>
        <v>5</v>
      </c>
      <c r="Q60" s="77">
        <f t="shared" si="5"/>
        <v>0.4</v>
      </c>
      <c r="R60" s="83">
        <f>IF(ISNUMBER(P60),SUMIF($V$2:$V$50,"=9",$F$2:$F$50),"")</f>
        <v>2</v>
      </c>
      <c r="S60" s="100">
        <f>IF(SUMIF($V$2:$V$50,"=9",$S$2:$S$50)=0,"",SUMIF($V$2:$V$50,"=9",$S$2:$S$50))</f>
        <v>11</v>
      </c>
      <c r="T60" s="75">
        <f t="shared" si="6"/>
        <v>0.18181818181818182</v>
      </c>
      <c r="U60" s="100">
        <f>IF(ISNUMBER(S60),SUMIF($V$2:$V$50,"=9",$F$2:$F$50),"")</f>
        <v>2</v>
      </c>
      <c r="V60" s="70">
        <f t="shared" si="7"/>
        <v>9</v>
      </c>
    </row>
    <row r="61" spans="1:24">
      <c r="A61" s="178"/>
      <c r="B61" s="74" t="str">
        <v>TAVERNIER</v>
      </c>
      <c r="C61" s="74"/>
      <c r="D61" s="82">
        <f>IF(SUMIF($V$2:$V$50,"=10",$D$2:$D$50)=0,"",SUMIF($V$2:$V$50,"=10",$D$2:$D$50))</f>
        <v>1</v>
      </c>
      <c r="E61" s="75">
        <f t="shared" si="1"/>
        <v>1</v>
      </c>
      <c r="F61" s="76">
        <f>IF(ISNUMBER(D61),SUMIF($V$2:$V$50,"=10",$F$2:$F$50),"")</f>
        <v>1</v>
      </c>
      <c r="G61" s="82">
        <f>IF(SUMIF($V$2:$V$50,"=10",$G$2:$G$50)=0,"",SUMIF($V$2:$V$50,"=10",$G$2:$G$50))</f>
        <v>2</v>
      </c>
      <c r="H61" s="77">
        <f t="shared" si="2"/>
        <v>0.5</v>
      </c>
      <c r="I61" s="78">
        <f>IF(ISNUMBER(G61),SUMIF($V$2:$V$50,"=10",$F$2:$F$50),"")</f>
        <v>1</v>
      </c>
      <c r="J61" s="82">
        <f>IF(SUMIF($V$2:$V$50,"=10",$J$2:$J$50)=0,"",SUMIF($V$2:$V$50,"=10",$J$2:$J$50))</f>
        <v>3</v>
      </c>
      <c r="K61" s="79">
        <f t="shared" si="3"/>
        <v>0.33333333333333331</v>
      </c>
      <c r="L61" s="83">
        <f>IF(ISNUMBER(J61),SUMIF($V$2:$V$50,"=10",$F$2:$F$50),"")</f>
        <v>1</v>
      </c>
      <c r="M61" s="84">
        <f>IF(SUMIF($V$2:$V$50,"=10",$M$2:$M$50)=0,"",SUMIF($V$2:$V$50,"=10",$M$2:$M$50))</f>
        <v>4</v>
      </c>
      <c r="N61" s="77">
        <f t="shared" si="4"/>
        <v>0.25</v>
      </c>
      <c r="O61" s="100">
        <f>IF(ISNUMBER(M61),SUMIF($V$2:$V$50,"=10",$F$2:$F$50),"")</f>
        <v>1</v>
      </c>
      <c r="P61" s="84">
        <f>IF(SUMIF($V$2:$V$50,"=10",$P$2:$P$50)=0,"",SUMIF($V$2:$V$50,"=10",$P$2:$P$50))</f>
        <v>5</v>
      </c>
      <c r="Q61" s="77">
        <f t="shared" si="5"/>
        <v>0.2</v>
      </c>
      <c r="R61" s="83">
        <f>IF(ISNUMBER(P61),SUMIF($V$2:$V$50,"=10",$F$2:$F$50),"")</f>
        <v>1</v>
      </c>
      <c r="S61" s="100">
        <f>IF(SUMIF($V$2:$V$50,"=10",$S$2:$S$50)=0,"",SUMIF($V$2:$V$50,"=10",$S$2:$S$50))</f>
        <v>6</v>
      </c>
      <c r="T61" s="75">
        <f t="shared" si="6"/>
        <v>0.16666666666666666</v>
      </c>
      <c r="U61" s="100">
        <f>IF(ISNUMBER(S61),SUMIF($V$2:$V$50,"=10",$F$2:$F$50),"")</f>
        <v>1</v>
      </c>
      <c r="V61" s="70">
        <f t="shared" si="7"/>
        <v>10</v>
      </c>
    </row>
    <row r="62" spans="1:24">
      <c r="A62" s="131"/>
      <c r="B62" s="74" t="str">
        <v>TAROT</v>
      </c>
      <c r="C62" s="74"/>
      <c r="D62" s="82">
        <f>IF(SUMIF($V$2:$V$50,"=11",$D$2:$D$50)=0,"",SUMIF($V$2:$V$50,"=11",$D$2:$D$50))</f>
        <v>4</v>
      </c>
      <c r="E62" s="75">
        <f t="shared" si="1"/>
        <v>2</v>
      </c>
      <c r="F62" s="76">
        <f>IF(ISNUMBER(D62),SUMIF($V$2:$V$50,"=11",$F$2:$F$50),"")</f>
        <v>8</v>
      </c>
      <c r="G62" s="82">
        <f>IF(SUMIF($V$2:$V$50,"=11",$G$2:$G$50)=0,"",SUMIF($V$2:$V$50,"=11",$G$2:$G$50))</f>
        <v>3</v>
      </c>
      <c r="H62" s="77">
        <f t="shared" si="2"/>
        <v>2.6666666666666665</v>
      </c>
      <c r="I62" s="78">
        <f>IF(ISNUMBER(G62),SUMIF($V$2:$V$50,"=11",$F$2:$F$50),"")</f>
        <v>8</v>
      </c>
      <c r="J62" s="82" t="str">
        <f>IF(SUMIF($V$2:$V$50,"=11",$J$2:$J$50)=0,"",SUMIF($V$2:$V$50,"=11",$J$2:$J$50))</f>
        <v/>
      </c>
      <c r="K62" s="79" t="str">
        <f t="shared" si="3"/>
        <v/>
      </c>
      <c r="L62" s="83" t="str">
        <f>IF(ISNUMBER(J62),SUMIF($V$2:$V$50,"=11",$F$2:$F$50),"")</f>
        <v/>
      </c>
      <c r="M62" s="84">
        <f>IF(SUMIF($V$2:$V$50,"=11",$M$2:$M$50)=0,"",SUMIF($V$2:$V$50,"=11",$M$2:$M$50))</f>
        <v>3</v>
      </c>
      <c r="N62" s="77">
        <f t="shared" si="4"/>
        <v>2.6666666666666665</v>
      </c>
      <c r="O62" s="100">
        <f>IF(ISNUMBER(M62),SUMIF($V$2:$V$50,"=11",$F$2:$F$50),"")</f>
        <v>8</v>
      </c>
      <c r="P62" s="84">
        <f>IF(SUMIF($V$2:$V$50,"=11",$P$2:$P$50)=0,"",SUMIF($V$2:$V$50,"=11",$P$2:$P$50))</f>
        <v>12</v>
      </c>
      <c r="Q62" s="77">
        <f t="shared" si="5"/>
        <v>0.66666666666666663</v>
      </c>
      <c r="R62" s="83">
        <f>IF(ISNUMBER(P62),SUMIF($V$2:$V$50,"=11",$F$2:$F$50),"")</f>
        <v>8</v>
      </c>
      <c r="S62" s="100" t="str">
        <f>IF(SUMIF($V$2:$V$50,"=11",$S$2:$S$50)=0,"",SUMIF($V$2:$V$50,"=11",$S$2:$S$50))</f>
        <v/>
      </c>
      <c r="T62" s="75" t="str">
        <f t="shared" si="6"/>
        <v/>
      </c>
      <c r="U62" s="100" t="str">
        <f>IF(ISNUMBER(S62),SUMIF($V$2:$V$50,"=11",$F$2:$F$50),"")</f>
        <v/>
      </c>
      <c r="V62" s="70">
        <f t="shared" si="7"/>
        <v>11</v>
      </c>
    </row>
    <row r="63" spans="1:24">
      <c r="A63" s="124"/>
      <c r="B63" s="74" t="str">
        <v>TRISTAN</v>
      </c>
      <c r="C63" s="74"/>
      <c r="D63" s="82">
        <f>IF(SUMIF($V$2:$V$50,"=12",$D$2:$D$50)=0,"",SUMIF($V$2:$V$50,"=12",$D$2:$D$50))</f>
        <v>4</v>
      </c>
      <c r="E63" s="75">
        <f t="shared" si="1"/>
        <v>1</v>
      </c>
      <c r="F63" s="76">
        <f>IF(ISNUMBER(D63),SUMIF($V$2:$V$50,"=12",$F$2:$F$50),"")</f>
        <v>4</v>
      </c>
      <c r="G63" s="82">
        <f>IF(SUMIF($V$2:$V$50,"=12",$G$2:$G$50)=0,"",SUMIF($V$2:$V$50,"=12",$G$2:$G$50))</f>
        <v>6</v>
      </c>
      <c r="H63" s="77">
        <f t="shared" si="2"/>
        <v>0.66666666666666663</v>
      </c>
      <c r="I63" s="78">
        <f>IF(ISNUMBER(G63),SUMIF($V$2:$V$50,"=12",$F$2:$F$50),"")</f>
        <v>4</v>
      </c>
      <c r="J63" s="82">
        <f>IF(SUMIF($V$2:$V$50,"=12",$J$2:$J$50)=0,"",SUMIF($V$2:$V$50,"=12",$J$2:$J$50))</f>
        <v>5</v>
      </c>
      <c r="K63" s="79">
        <f t="shared" si="3"/>
        <v>0.8</v>
      </c>
      <c r="L63" s="83">
        <f>IF(ISNUMBER(J63),SUMIF($V$2:$V$50,"=12",$F$2:$F$50),"")</f>
        <v>4</v>
      </c>
      <c r="M63" s="84" t="str">
        <f>IF(SUMIF($V$2:$V$50,"=12",$M$2:$M$50)=0,"",SUMIF($V$2:$V$50,"=12",$M$2:$M$50))</f>
        <v/>
      </c>
      <c r="N63" s="77" t="str">
        <f t="shared" si="4"/>
        <v/>
      </c>
      <c r="O63" s="100" t="str">
        <f>IF(ISNUMBER(M63),SUMIF($V$2:$V$50,"=12",$F$2:$F$50),"")</f>
        <v/>
      </c>
      <c r="P63" s="84" t="str">
        <f>IF(SUMIF($V$2:$V$50,"=12",$P$2:$P$50)=0,"",SUMIF($V$2:$V$50,"=12",$P$2:$P$50))</f>
        <v/>
      </c>
      <c r="Q63" s="77" t="str">
        <f t="shared" si="5"/>
        <v/>
      </c>
      <c r="R63" s="83" t="str">
        <f>IF(ISNUMBER(P63),SUMIF($V$2:$V$50,"=12",$F$2:$F$50),"")</f>
        <v/>
      </c>
      <c r="S63" s="100" t="str">
        <f>IF(SUMIF($V$2:$V$50,"=12",$S$2:$S$50)=0,"",SUMIF($V$2:$V$50,"=12",$S$2:$S$50))</f>
        <v/>
      </c>
      <c r="T63" s="75" t="str">
        <f t="shared" si="6"/>
        <v/>
      </c>
      <c r="U63" s="100" t="str">
        <f>IF(ISNUMBER(S63),SUMIF($V$2:$V$50,"=12",$F$2:$F$50),"")</f>
        <v/>
      </c>
      <c r="V63" s="70">
        <f t="shared" si="7"/>
        <v>12</v>
      </c>
    </row>
    <row r="64" spans="1:24">
      <c r="A64" s="85"/>
      <c r="B64" s="74" t="str">
        <v>VANESSA</v>
      </c>
      <c r="C64" s="74"/>
      <c r="D64" s="82">
        <f>IF(SUMIF($V$2:$V$50,"=13",$D$2:$D$50)=0,"",SUMIF($V$2:$V$50,"=13",$D$2:$D$50))</f>
        <v>4</v>
      </c>
      <c r="E64" s="75">
        <f t="shared" si="1"/>
        <v>1</v>
      </c>
      <c r="F64" s="76">
        <f>IF(ISNUMBER(D64),SUMIF($V$2:$V$50,"=13",$F$2:$F$50),"")</f>
        <v>4</v>
      </c>
      <c r="G64" s="82">
        <f>IF(SUMIF($V$2:$V$50,"=13",$G$2:$G$50)=0,"",SUMIF($V$2:$V$50,"=13",$G$2:$G$50))</f>
        <v>2</v>
      </c>
      <c r="H64" s="77">
        <f t="shared" si="2"/>
        <v>2</v>
      </c>
      <c r="I64" s="78">
        <f>IF(ISNUMBER(G64),SUMIF($V$2:$V$50,"=13",$F$2:$F$50),"")</f>
        <v>4</v>
      </c>
      <c r="J64" s="82" t="str">
        <f>IF(SUMIF($V$2:$V$50,"=13",$J$2:$J$50)=0,"",SUMIF($V$2:$V$50,"=13",$J$2:$J$50))</f>
        <v/>
      </c>
      <c r="K64" s="79" t="str">
        <f t="shared" si="3"/>
        <v/>
      </c>
      <c r="L64" s="83" t="str">
        <f>IF(ISNUMBER(J64),SUMIF($V$2:$V$50,"=13",$F$2:$F$50),"")</f>
        <v/>
      </c>
      <c r="M64" s="84" t="str">
        <f>IF(SUMIF($V$2:$V$50,"=13",$M$2:$M$50)=0,"",SUMIF($V$2:$V$50,"=13",$M$2:$M$50))</f>
        <v/>
      </c>
      <c r="N64" s="77" t="str">
        <f t="shared" si="4"/>
        <v/>
      </c>
      <c r="O64" s="100" t="str">
        <f>IF(ISNUMBER(M64),SUMIF($V$2:$V$50,"=13",$F$2:$F$50),"")</f>
        <v/>
      </c>
      <c r="P64" s="84" t="str">
        <f>IF(SUMIF($V$2:$V$50,"=13",$P$2:$P$50)=0,"",SUMIF($V$2:$V$50,"=13",$P$2:$P$50))</f>
        <v/>
      </c>
      <c r="Q64" s="77" t="str">
        <f t="shared" si="5"/>
        <v/>
      </c>
      <c r="R64" s="83" t="str">
        <f>IF(ISNUMBER(P64),SUMIF($V$2:$V$50,"=13",$F$2:$F$50),"")</f>
        <v/>
      </c>
      <c r="S64" s="100" t="str">
        <f>IF(SUMIF($V$2:$V$50,"=13",$S$2:$S$50)=0,"",SUMIF($V$2:$V$50,"=13",$S$2:$S$50))</f>
        <v/>
      </c>
      <c r="T64" s="75" t="str">
        <f t="shared" si="6"/>
        <v/>
      </c>
      <c r="U64" s="100" t="str">
        <f>IF(ISNUMBER(S64),SUMIF($V$2:$V$50,"=13",$F$2:$F$50),"")</f>
        <v/>
      </c>
      <c r="V64" s="70">
        <f t="shared" si="7"/>
        <v>13</v>
      </c>
    </row>
    <row r="65" spans="1:22">
      <c r="A65" s="97"/>
      <c r="B65" s="74" t="str">
        <v>VETEL</v>
      </c>
      <c r="C65" s="74"/>
      <c r="D65" s="82">
        <f>IF(SUMIF($V$2:$V$50,"=14",$D$2:$D$50)=0,"",SUMIF($V$2:$V$50,"=14",$D$2:$D$50))</f>
        <v>2</v>
      </c>
      <c r="E65" s="75">
        <f t="shared" si="1"/>
        <v>1</v>
      </c>
      <c r="F65" s="76">
        <f>IF(ISNUMBER(D65),SUMIF($V$2:$V$50,"=14",$F$2:$F$50),"")</f>
        <v>2</v>
      </c>
      <c r="G65" s="82" t="str">
        <f>IF(SUMIF($V$2:$V$50,"=14",$G$2:$G$50)=0,"",SUMIF($V$2:$V$50,"=14",$G$2:$G$50))</f>
        <v/>
      </c>
      <c r="H65" s="77" t="str">
        <f t="shared" si="2"/>
        <v/>
      </c>
      <c r="I65" s="78" t="str">
        <f>IF(ISNUMBER(G65),SUMIF($V$2:$V$50,"=14",$F$2:$F$50),"")</f>
        <v/>
      </c>
      <c r="J65" s="82" t="str">
        <f>IF(SUMIF($V$2:$V$50,"=14",$J$2:$J$50)=0,"",SUMIF($V$2:$V$50,"=14",$J$2:$J$50))</f>
        <v/>
      </c>
      <c r="K65" s="79" t="str">
        <f t="shared" si="3"/>
        <v/>
      </c>
      <c r="L65" s="83" t="str">
        <f>IF(ISNUMBER(J65),SUMIF($V$2:$V$50,"=14",$F$2:$F$50),"")</f>
        <v/>
      </c>
      <c r="M65" s="84">
        <f>IF(SUMIF($V$2:$V$50,"=14",$M$2:$M$50)=0,"",SUMIF($V$2:$V$50,"=14",$M$2:$M$50))</f>
        <v>5</v>
      </c>
      <c r="N65" s="77">
        <f t="shared" si="4"/>
        <v>0.4</v>
      </c>
      <c r="O65" s="100">
        <f>IF(ISNUMBER(M65),SUMIF($V$2:$V$50,"=14",$F$2:$F$50),"")</f>
        <v>2</v>
      </c>
      <c r="P65" s="84" t="str">
        <f>IF(SUMIF($V$2:$V$50,"=14",$P$2:$P$50)=0,"",SUMIF($V$2:$V$50,"=14",$P$2:$P$50))</f>
        <v/>
      </c>
      <c r="Q65" s="77" t="str">
        <f t="shared" si="5"/>
        <v/>
      </c>
      <c r="R65" s="83" t="str">
        <f>IF(ISNUMBER(P65),SUMIF($V$2:$V$50,"=14",$F$2:$F$50),"")</f>
        <v/>
      </c>
      <c r="S65" s="100" t="str">
        <f>IF(SUMIF($V$2:$V$50,"=14",$S$2:$S$50)=0,"",SUMIF($V$2:$V$50,"=14",$S$2:$S$50))</f>
        <v/>
      </c>
      <c r="T65" s="75" t="str">
        <f t="shared" si="6"/>
        <v/>
      </c>
      <c r="U65" s="100" t="str">
        <f>IF(ISNUMBER(S65),SUMIF($V$2:$V$50,"=14",$F$2:$F$50),"")</f>
        <v/>
      </c>
      <c r="V65" s="70">
        <f t="shared" si="7"/>
        <v>14</v>
      </c>
    </row>
    <row r="66" spans="1:22">
      <c r="A66" s="124"/>
      <c r="B66" s="74" t="str">
        <v>WU</v>
      </c>
      <c r="C66" s="74"/>
      <c r="D66" s="82" t="str">
        <f>IF(SUMIF($V$2:$V$50,"=15",$D$2:$D$50)=0,"",SUMIF($V$2:$V$50,"=15",$D$2:$D$50))</f>
        <v/>
      </c>
      <c r="E66" s="75" t="str">
        <f t="shared" si="1"/>
        <v/>
      </c>
      <c r="F66" s="76" t="str">
        <f>IF(ISNUMBER(D66),SUMIF($V$2:$V$50,"=15",$F$2:$F$50),"")</f>
        <v/>
      </c>
      <c r="G66" s="82" t="str">
        <f>IF(SUMIF($V$2:$V$50,"=15",$G$2:$G$50)=0,"",SUMIF($V$2:$V$50,"=15",$G$2:$G$50))</f>
        <v/>
      </c>
      <c r="H66" s="77" t="str">
        <f t="shared" si="2"/>
        <v/>
      </c>
      <c r="I66" s="78" t="str">
        <f>IF(ISNUMBER(G66),SUMIF($V$2:$V$50,"=15",$F$2:$F$50),"")</f>
        <v/>
      </c>
      <c r="J66" s="82">
        <f>IF(SUMIF($V$2:$V$50,"=15",$J$2:$J$50)=0,"",SUMIF($V$2:$V$50,"=15",$J$2:$J$50))</f>
        <v>3</v>
      </c>
      <c r="K66" s="79">
        <f t="shared" ref="K66:K70" si="8">IF(ISNUMBER(J66),L66/J66,"")</f>
        <v>0</v>
      </c>
      <c r="L66" s="83">
        <f>IF(ISNUMBER(J66),SUMIF($V$2:$V$50,"=15",$F$2:$F$50),"")</f>
        <v>0</v>
      </c>
      <c r="M66" s="84" t="str">
        <f>IF(SUMIF($V$2:$V$50,"=15",$M$2:$M$50)=0,"",SUMIF($V$2:$V$50,"=15",$M$2:$M$50))</f>
        <v/>
      </c>
      <c r="N66" s="77" t="str">
        <f t="shared" si="4"/>
        <v/>
      </c>
      <c r="O66" s="100" t="str">
        <f>IF(ISNUMBER(M66),SUMIF($V$2:$V$50,"=15",$F$2:$F$50),"")</f>
        <v/>
      </c>
      <c r="P66" s="84" t="str">
        <f>IF(SUMIF($V$2:$V$50,"=15",$P$2:$P$50)=0,"",SUMIF($V$2:$V$50,"=15",$P$2:$P$50))</f>
        <v/>
      </c>
      <c r="Q66" s="77" t="str">
        <f t="shared" si="5"/>
        <v/>
      </c>
      <c r="R66" s="83" t="str">
        <f>IF(ISNUMBER(P66),SUMIF($V$2:$V$50,"=15",$F$2:$F$50),"")</f>
        <v/>
      </c>
      <c r="S66" s="100" t="str">
        <f>IF(SUMIF($V$2:$V$50,"=15",$S$2:$S$50)=0,"",SUMIF($V$2:$V$50,"=15",$S$2:$S$50))</f>
        <v/>
      </c>
      <c r="T66" s="75" t="str">
        <f t="shared" si="6"/>
        <v/>
      </c>
      <c r="U66" s="100" t="str">
        <f>IF(ISNUMBER(S66),SUMIF($V$2:$V$50,"=15",$F$2:$F$50),"")</f>
        <v/>
      </c>
      <c r="V66" s="70">
        <f t="shared" si="7"/>
        <v>15</v>
      </c>
    </row>
    <row r="67" spans="1:22">
      <c r="A67" s="73"/>
      <c r="B67" s="74" t="str">
        <v>XAVIER</v>
      </c>
      <c r="C67" s="74"/>
      <c r="D67" s="82">
        <f>IF(SUMIF($V$2:$V$50,"=16",$D$2:$D$50)=0,"",SUMIF($V$2:$V$50,"=16",$D$2:$D$50))</f>
        <v>12</v>
      </c>
      <c r="E67" s="75">
        <f t="shared" si="1"/>
        <v>1</v>
      </c>
      <c r="F67" s="76">
        <f>IF(ISNUMBER(D67),SUMIF($V$2:$V$50,"=16",$F$2:$F$50),"")</f>
        <v>12</v>
      </c>
      <c r="G67" s="82">
        <f>IF(SUMIF($V$2:$V$50,"=16",$G$2:$G$50)=0,"",SUMIF($V$2:$V$50,"=16",$G$2:$G$50))</f>
        <v>3</v>
      </c>
      <c r="H67" s="77">
        <f t="shared" si="2"/>
        <v>4</v>
      </c>
      <c r="I67" s="78">
        <f>IF(ISNUMBER(G67),SUMIF($V$2:$V$50,"=16",$F$2:$F$50),"")</f>
        <v>12</v>
      </c>
      <c r="J67" s="82" t="str">
        <f>IF(SUMIF($V$2:$V$50,"=16",$J$2:$J$50)=0,"",SUMIF($V$2:$V$50,"=16",$J$2:$J$50))</f>
        <v/>
      </c>
      <c r="K67" s="79" t="str">
        <f t="shared" si="8"/>
        <v/>
      </c>
      <c r="L67" s="83" t="str">
        <f>IF(ISNUMBER(J67),SUMIF($V$2:$V$50,"=16",$F$2:$F$50),"")</f>
        <v/>
      </c>
      <c r="M67" s="84">
        <f>IF(SUMIF($V$2:$V$50,"=16",$M$2:$M$50)=0,"",SUMIF($V$2:$V$50,"=16",$M$2:$M$50))</f>
        <v>5</v>
      </c>
      <c r="N67" s="77">
        <f t="shared" si="4"/>
        <v>2.4</v>
      </c>
      <c r="O67" s="100">
        <f>IF(ISNUMBER(M67),SUMIF($V$2:$V$50,"=16",$F$2:$F$50),"")</f>
        <v>12</v>
      </c>
      <c r="P67" s="84">
        <f>IF(SUMIF($V$2:$V$50,"=16",$P$2:$P$50)=0,"",SUMIF($V$2:$V$50,"=16",$P$2:$P$50))</f>
        <v>7</v>
      </c>
      <c r="Q67" s="77">
        <f t="shared" si="5"/>
        <v>1.7142857142857142</v>
      </c>
      <c r="R67" s="83">
        <f>IF(ISNUMBER(P67),SUMIF($V$2:$V$50,"=16",$F$2:$F$50),"")</f>
        <v>12</v>
      </c>
      <c r="S67" s="100" t="str">
        <f>IF(SUMIF($V$2:$V$50,"=16",$S$2:$S$50)=0,"",SUMIF($V$2:$V$50,"=16",$S$2:$S$50))</f>
        <v/>
      </c>
      <c r="T67" s="75" t="str">
        <f t="shared" si="6"/>
        <v/>
      </c>
      <c r="U67" s="100" t="str">
        <f>IF(ISNUMBER(S67),SUMIF($V$2:$V$50,"=16",$F$2:$F$50),"")</f>
        <v/>
      </c>
      <c r="V67" s="70">
        <f t="shared" si="7"/>
        <v>16</v>
      </c>
    </row>
    <row r="68" spans="1:22">
      <c r="A68" s="86"/>
      <c r="B68" s="74">
        <v>0</v>
      </c>
      <c r="C68" s="74"/>
      <c r="D68" s="82" t="str">
        <f>IF(SUMIF($V$2:$V$50,"=17",$D$2:$D$50)=0,"",SUMIF($V$2:$V$50,"=17",$D$2:$D$50))</f>
        <v/>
      </c>
      <c r="E68" s="75" t="str">
        <f t="shared" si="1"/>
        <v/>
      </c>
      <c r="F68" s="76" t="str">
        <f>IF(ISNUMBER(D68),SUMIF($V$2:$V$50,"=17",$F$2:$F$50),"")</f>
        <v/>
      </c>
      <c r="G68" s="82" t="str">
        <f>IF(SUMIF($V$2:$V$50,"=17",$G$2:$G$50)=0,"",SUMIF($V$2:$V$50,"=17",$G$2:$G$50))</f>
        <v/>
      </c>
      <c r="H68" s="77" t="str">
        <f t="shared" si="2"/>
        <v/>
      </c>
      <c r="I68" s="78" t="str">
        <f>IF(ISNUMBER(G68),SUMIF($V$2:$V$50,"=17",$F$2:$F$50),"")</f>
        <v/>
      </c>
      <c r="J68" s="82" t="str">
        <f>IF(SUMIF($V$2:$V$50,"=17",$J$2:$J$50)=0,"",SUMIF($V$2:$V$50,"=17",$J$2:$J$50))</f>
        <v/>
      </c>
      <c r="K68" s="79" t="str">
        <f t="shared" si="8"/>
        <v/>
      </c>
      <c r="L68" s="83" t="str">
        <f>IF(ISNUMBER(J68),SUMIF($V$2:$V$50,"=17",$F$2:$F$50),"")</f>
        <v/>
      </c>
      <c r="M68" s="84" t="str">
        <f>IF(SUMIF($V$2:$V$50,"=17",$M$2:$M$50)=0,"",SUMIF($V$2:$V$50,"=17",$M$2:$M$50))</f>
        <v/>
      </c>
      <c r="N68" s="77" t="str">
        <f t="shared" si="4"/>
        <v/>
      </c>
      <c r="O68" s="100" t="str">
        <f>IF(ISNUMBER(M68),SUMIF($V$2:$V$50,"=17",$F$2:$F$50),"")</f>
        <v/>
      </c>
      <c r="P68" s="84" t="str">
        <f>IF(SUMIF($V$2:$V$50,"=17",$P$2:$P$50)=0,"",SUMIF($V$2:$V$50,"=17",$P$2:$P$50))</f>
        <v/>
      </c>
      <c r="Q68" s="77" t="str">
        <f t="shared" si="5"/>
        <v/>
      </c>
      <c r="R68" s="83" t="str">
        <f>IF(ISNUMBER(P68),SUMIF($V$2:$V$50,"=17",$F$2:$F$50),"")</f>
        <v/>
      </c>
      <c r="S68" s="100" t="str">
        <f>IF(SUMIF($V$2:$V$50,"=17",$S$2:$S$50)=0,"",SUMIF($V$2:$V$50,"=17",$S$2:$S$50))</f>
        <v/>
      </c>
      <c r="T68" s="75" t="str">
        <f t="shared" si="6"/>
        <v/>
      </c>
      <c r="U68" s="100" t="str">
        <f>IF(ISNUMBER(S68),SUMIF($V$2:$V$50,"=17",$F$2:$F$50),"")</f>
        <v/>
      </c>
      <c r="V68" s="70" t="str">
        <f t="shared" si="7"/>
        <v/>
      </c>
    </row>
    <row r="69" spans="1:22">
      <c r="A69" s="86"/>
      <c r="B69" s="74"/>
      <c r="C69" s="74"/>
      <c r="D69" s="82" t="str">
        <f>IF(SUMIF($V$2:$V$50,"=18",$D$2:$D$50)=0,"",SUMIF($V$2:$V$50,"=18",$D$2:$D$50))</f>
        <v/>
      </c>
      <c r="E69" s="75" t="str">
        <f t="shared" si="1"/>
        <v/>
      </c>
      <c r="F69" s="76" t="str">
        <f>IF(ISNUMBER(D69),SUMIF($V$2:$V$50,"=18",$F$2:$F$50),"")</f>
        <v/>
      </c>
      <c r="G69" s="82" t="str">
        <f>IF(SUMIF($V$2:$V$50,"=18",$G$2:$G$50)=0,"",SUMIF($V$2:$V$50,"=18",$G$2:$G$50))</f>
        <v/>
      </c>
      <c r="H69" s="77" t="str">
        <f t="shared" si="2"/>
        <v/>
      </c>
      <c r="I69" s="78" t="str">
        <f>IF(ISNUMBER(G69),SUMIF($V$2:$V$50,"=18",$F$2:$F$50),"")</f>
        <v/>
      </c>
      <c r="J69" s="82" t="str">
        <f>IF(SUMIF($V$2:$V$50,"=18",$J$2:$J$50)=0,"",SUMIF($V$2:$V$50,"=18",$J$2:$J$50))</f>
        <v/>
      </c>
      <c r="K69" s="79" t="str">
        <f t="shared" si="8"/>
        <v/>
      </c>
      <c r="L69" s="83" t="str">
        <f>IF(ISNUMBER(J69),SUMIF($V$2:$V$50,"=18",$F$2:$F$50),"")</f>
        <v/>
      </c>
      <c r="M69" s="84" t="str">
        <f>IF(SUMIF($V$2:$V$50,"=18",$M$2:$M$50)=0,"",SUMIF($V$2:$V$50,"=18",$M$2:$M$50))</f>
        <v/>
      </c>
      <c r="N69" s="77" t="str">
        <f t="shared" si="4"/>
        <v/>
      </c>
      <c r="O69" s="100" t="str">
        <f>IF(ISNUMBER(M69),SUMIF($V$2:$V$50,"=18",$F$2:$F$50),"")</f>
        <v/>
      </c>
      <c r="P69" s="84" t="str">
        <f>IF(SUMIF($V$2:$V$50,"=18",$P$2:$P$50)=0,"",SUMIF($V$2:$V$50,"=18",$P$2:$P$50))</f>
        <v/>
      </c>
      <c r="Q69" s="77" t="str">
        <f t="shared" si="5"/>
        <v/>
      </c>
      <c r="R69" s="83" t="str">
        <f>IF(ISNUMBER(P69),SUMIF($V$2:$V$50,"=18",$F$2:$F$50),"")</f>
        <v/>
      </c>
      <c r="S69" s="100" t="str">
        <f>IF(SUMIF($V$2:$V$50,"=18",$S$2:$S$50)=0,"",SUMIF($V$2:$V$50,"=18",$S$2:$S$50))</f>
        <v/>
      </c>
      <c r="T69" s="75" t="str">
        <f t="shared" si="6"/>
        <v/>
      </c>
      <c r="U69" s="100" t="str">
        <f>IF(ISNUMBER(S69),SUMIF($V$2:$V$50,"=18",$F$2:$F$50),"")</f>
        <v/>
      </c>
      <c r="V69" s="70" t="str">
        <f t="shared" si="7"/>
        <v/>
      </c>
    </row>
    <row r="70" spans="1:22">
      <c r="A70" s="81"/>
      <c r="B70" s="74"/>
      <c r="C70" s="74"/>
      <c r="D70" s="82" t="str">
        <f>IF(SUMIF($V$2:$V$50,"=19",$D$2:$D$50)=0,"",SUMIF($V$2:$V$50,"=19",$D$2:$D$50))</f>
        <v/>
      </c>
      <c r="E70" s="75" t="str">
        <f t="shared" si="1"/>
        <v/>
      </c>
      <c r="F70" s="76" t="str">
        <f>IF(ISNUMBER(D70),SUMIF($V$2:$V$50,"=19",$F$2:$F$50),"")</f>
        <v/>
      </c>
      <c r="G70" s="82" t="str">
        <f>IF(SUMIF($V$2:$V$50,"=19",$G$2:$G$50)=0,"",SUMIF($V$2:$V$50,"=19",$G$2:$G$50))</f>
        <v/>
      </c>
      <c r="H70" s="77" t="str">
        <f t="shared" si="2"/>
        <v/>
      </c>
      <c r="I70" s="78" t="str">
        <f>IF(ISNUMBER(G70),SUMIF($V$2:$V$50,"=19",$F$2:$F$50),"")</f>
        <v/>
      </c>
      <c r="J70" s="82" t="str">
        <f>IF(SUMIF($V$2:$V$50,"=19",$J$2:$J$50)=0,"",SUMIF($V$2:$V$50,"=19",$J$2:$J$50))</f>
        <v/>
      </c>
      <c r="K70" s="79" t="str">
        <f t="shared" si="8"/>
        <v/>
      </c>
      <c r="L70" s="83" t="str">
        <f>IF(ISNUMBER(J70),SUMIF($V$2:$V$50,"=19",$F$2:$F$50),"")</f>
        <v/>
      </c>
      <c r="M70" s="84" t="str">
        <f>IF(SUMIF($V$2:$V$50,"=19",$M$2:$M$50)=0,"",SUMIF($V$2:$V$50,"=19",$M$2:$M$50))</f>
        <v/>
      </c>
      <c r="N70" s="77" t="str">
        <f t="shared" si="4"/>
        <v/>
      </c>
      <c r="O70" s="100" t="str">
        <f>IF(ISNUMBER(M70),SUMIF($V$2:$V$50,"=19",$F$2:$F$50),"")</f>
        <v/>
      </c>
      <c r="P70" s="84" t="str">
        <f>IF(SUMIF($V$2:$V$50,"=19",$P$2:$P$50)=0,"",SUMIF($V$2:$V$50,"=19",$P$2:$P$50))</f>
        <v/>
      </c>
      <c r="Q70" s="77" t="str">
        <f t="shared" si="5"/>
        <v/>
      </c>
      <c r="R70" s="83" t="str">
        <f>IF(ISNUMBER(P70),SUMIF($V$2:$V$50,"=19",$F$2:$F$50),"")</f>
        <v/>
      </c>
      <c r="S70" s="100" t="str">
        <f>IF(SUMIF($V$2:$V$50,"=19",$S$2:$S$50)=0,"",SUMIF($V$2:$V$50,"=19",$S$2:$S$50))</f>
        <v/>
      </c>
      <c r="T70" s="75" t="str">
        <f t="shared" si="6"/>
        <v/>
      </c>
      <c r="U70" s="100" t="str">
        <f>IF(ISNUMBER(S70),SUMIF($V$2:$V$50,"=19",$F$2:$F$50),"")</f>
        <v/>
      </c>
      <c r="V70" s="70" t="str">
        <f t="shared" si="7"/>
        <v/>
      </c>
    </row>
    <row r="71" spans="1:22">
      <c r="A71" s="86"/>
      <c r="B71" s="74"/>
      <c r="C71" s="74"/>
      <c r="D71" s="82" t="str">
        <f>IF(SUMIF($V$2:$V$50,"=20",$D$2:$D$50)=0,"",SUMIF($V$2:$V$50,"=20",$D$2:$D$50))</f>
        <v/>
      </c>
      <c r="E71" s="75"/>
      <c r="F71" s="86" t="str">
        <f>IF(ISNUMBER(D71),SUMIF($V$2:$V$50,"=20",$F$2:$F$50),"")</f>
        <v/>
      </c>
      <c r="G71" s="89" t="str">
        <f>IF(SUMIF($V$2:$V$50,"=20",$G$2:$G$50)=0,"",SUMIF($V$2:$V$50,"=20",$G$2:$G$50))</f>
        <v/>
      </c>
      <c r="H71" s="87"/>
      <c r="I71" s="86" t="str">
        <f>IF(ISNUMBER(G71),SUMIF($V$2:$V$50,"=20",$F$2:$F$50),"")</f>
        <v/>
      </c>
      <c r="J71" s="84" t="str">
        <f>IF(SUMIF($V$2:$V$50,"=20",$J$2:$J$50)=0,"",SUMIF($V$2:$V$50,"=20",$J$2:$J$50))</f>
        <v/>
      </c>
      <c r="K71" s="77"/>
      <c r="L71" s="86" t="str">
        <f>IF(ISNUMBER(J71),SUMIF($V$2:$V$50,"=20",$F$2:$F$50),"")</f>
        <v/>
      </c>
      <c r="M71" s="84" t="str">
        <f>IF(SUMIF($V$2:$V$50,"=20",$M$2:$M$50)=0,"",SUMIF($V$2:$V$50,"=20",$M$2:$M$50))</f>
        <v/>
      </c>
      <c r="N71" s="87"/>
      <c r="O71" s="86" t="str">
        <f>IF(ISNUMBER(M71),SUMIF($V$2:$V$50,"=20",$F$2:$F$50),"")</f>
        <v/>
      </c>
      <c r="P71" s="84" t="str">
        <f>IF(SUMIF($V$2:$V$50,"=20",$P$2:$P$50)=0,"",SUMIF($V$2:$V$50,"=20",$P$2:$P$50))</f>
        <v/>
      </c>
      <c r="Q71" s="88"/>
      <c r="R71" s="90" t="str">
        <f>IF(ISNUMBER(P71),SUMIF($V$2:$V$50,"=20",$F$2:$F$50),"")</f>
        <v/>
      </c>
      <c r="S71" s="86" t="str">
        <f>IF(SUMIF($V$2:$V$50,"=20",$S$2:$S$50)=0,"",SUMIF($V$2:$V$50,"=20",$S$2:$S$50))</f>
        <v/>
      </c>
      <c r="T71" s="103"/>
      <c r="U71" s="86" t="str">
        <f>IF(ISNUMBER(S71),SUMIF($V$2:$V$50,"=20",$F$2:$F$50),"")</f>
        <v/>
      </c>
      <c r="V71" s="70" t="str">
        <f t="shared" si="7"/>
        <v/>
      </c>
    </row>
    <row r="72" spans="1:22">
      <c r="A72" s="86"/>
      <c r="B72" s="74"/>
      <c r="C72" s="74"/>
      <c r="D72" s="82" t="str">
        <f>IF(SUMIF($V$2:$V$50,"=21",$D$2:$D$50)=0,"",SUMIF($V$2:$V$50,"=21",$D$2:$D$50))</f>
        <v/>
      </c>
      <c r="E72" s="75"/>
      <c r="F72" s="86" t="str">
        <f>IF(ISNUMBER(D72),SUMIF($V$2:$V$50,"=21",$F$2:$F$50),"")</f>
        <v/>
      </c>
      <c r="G72" s="89" t="str">
        <f>IF(SUMIF($V$2:$V$50,"=21",$G$2:$G$50)=0,"",SUMIF($V$2:$V$50,"=21",$G$2:$G$50))</f>
        <v/>
      </c>
      <c r="H72" s="87"/>
      <c r="I72" s="86" t="str">
        <f>IF(ISNUMBER(G72),SUMIF($V$2:$V$50,"=21",$F$2:$F$50),"")</f>
        <v/>
      </c>
      <c r="J72" s="84" t="str">
        <f>IF(SUMIF($V$2:$V$50,"=21",$J$2:$J$50)=0,"",SUMIF($V$2:$V$50,"=21",$J$2:$J$50))</f>
        <v/>
      </c>
      <c r="K72" s="77"/>
      <c r="L72" s="86" t="str">
        <f>IF(ISNUMBER(J72),SUMIF($V$2:$V$50,"=21",$F$2:$F$50),"")</f>
        <v/>
      </c>
      <c r="M72" s="84" t="str">
        <f>IF(SUMIF($V$2:$V$50,"=21",$M$2:$M$50)=0,"",SUMIF($V$2:$V$50,"=21",$M$2:$M$50))</f>
        <v/>
      </c>
      <c r="N72" s="87"/>
      <c r="O72" s="86" t="str">
        <f>IF(ISNUMBER(M72),SUMIF($V$2:$V$50,"=21",$F$2:$F$50),"")</f>
        <v/>
      </c>
      <c r="P72" s="84" t="str">
        <f>IF(SUMIF($V$2:$V$50,"=21",$P$2:$P$50)=0,"",SUMIF($V$2:$V$50,"=21",$P$2:$P$50))</f>
        <v/>
      </c>
      <c r="Q72" s="88"/>
      <c r="R72" s="90" t="str">
        <f>IF(ISNUMBER(P72),SUMIF($V$2:$V$50,"=21",$F$2:$F$50),"")</f>
        <v/>
      </c>
      <c r="S72" s="86" t="str">
        <f>IF(SUMIF($V$2:$V$50,"=21",$S$2:$S$50)=0,"",SUMIF($V$2:$V$50,"=21",$S$2:$S$50))</f>
        <v/>
      </c>
      <c r="T72" s="103"/>
      <c r="U72" s="86" t="str">
        <f>IF(ISNUMBER(S72),SUMIF($V$2:$V$50,"=21",$F$2:$F$50),"")</f>
        <v/>
      </c>
      <c r="V72" s="70" t="str">
        <f t="shared" si="7"/>
        <v/>
      </c>
    </row>
    <row r="73" spans="1:22">
      <c r="A73" s="86"/>
      <c r="B73" s="74"/>
      <c r="C73" s="74"/>
      <c r="D73" s="82" t="str">
        <f>IF(SUMIF($V$2:$V$50,"=22",$D$2:$D$50)=0,"",SUMIF($V$2:$V$50,"=22",$D$2:$D$50))</f>
        <v/>
      </c>
      <c r="E73" s="75"/>
      <c r="F73" s="86" t="str">
        <f>IF(ISNUMBER(D73),SUMIF($V$2:$V$50,"=22",$F$2:$F$50),"")</f>
        <v/>
      </c>
      <c r="G73" s="89" t="str">
        <f>IF(SUMIF($V$2:$V$50,"=22",$G$2:$G$50)=0,"",SUMIF($V$2:$V$50,"=22",$G$2:$G$50))</f>
        <v/>
      </c>
      <c r="H73" s="87"/>
      <c r="I73" s="86" t="str">
        <f>IF(ISNUMBER(G73),SUMIF($V$2:$V$50,"=22",$F$2:$F$50),"")</f>
        <v/>
      </c>
      <c r="J73" s="84" t="str">
        <f>IF(SUMIF($V$2:$V$50,"=22",$J$2:$J$50)=0,"",SUMIF($V$2:$V$50,"=22",$J$2:$J$50))</f>
        <v/>
      </c>
      <c r="K73" s="77"/>
      <c r="L73" s="86" t="str">
        <f>IF(ISNUMBER(J73),SUMIF($V$2:$V$50,"=22",$F$2:$F$50),"")</f>
        <v/>
      </c>
      <c r="M73" s="84" t="str">
        <f>IF(SUMIF($V$2:$V$50,"=22",$M$2:$M$50)=0,"",SUMIF($V$2:$V$50,"=22",$M$2:$M$50))</f>
        <v/>
      </c>
      <c r="N73" s="87"/>
      <c r="O73" s="86" t="str">
        <f>IF(ISNUMBER(M73),SUMIF($V$2:$V$50,"=22",$F$2:$F$50),"")</f>
        <v/>
      </c>
      <c r="P73" s="84" t="str">
        <f>IF(SUMIF($V$2:$V$50,"=22",$P$2:$P$50)=0,"",SUMIF($V$2:$V$50,"=22",$P$2:$P$50))</f>
        <v/>
      </c>
      <c r="Q73" s="88"/>
      <c r="R73" s="90" t="str">
        <f>IF(ISNUMBER(P73),SUMIF($V$2:$V$50,"=22",$F$2:$F$50),"")</f>
        <v/>
      </c>
      <c r="S73" s="86" t="str">
        <f>IF(SUMIF($V$2:$V$50,"=22",$S$2:$S$50)=0,"",SUMIF($V$2:$V$50,"=22",$S$2:$S$50))</f>
        <v/>
      </c>
      <c r="T73" s="103"/>
      <c r="U73" s="86" t="str">
        <f>IF(ISNUMBER(S73),SUMIF($V$2:$V$50,"=22",$F$2:$F$50),"")</f>
        <v/>
      </c>
      <c r="V73" s="70" t="str">
        <f t="shared" si="7"/>
        <v/>
      </c>
    </row>
    <row r="74" spans="1:22">
      <c r="A74" s="86"/>
      <c r="B74" s="74"/>
      <c r="C74" s="74"/>
      <c r="D74" s="82" t="str">
        <f>IF(SUMIF($V$2:$V$50,"=23",$D$2:$D$50)=0,"",SUMIF($V$2:$V$50,"=23",$D$2:$D$50))</f>
        <v/>
      </c>
      <c r="E74" s="75"/>
      <c r="F74" s="86" t="str">
        <f>IF(ISNUMBER(D74),SUMIF($V$2:$V$50,"=23",$F$2:$F$50),"")</f>
        <v/>
      </c>
      <c r="G74" s="84" t="str">
        <f>IF(SUMIF($V$2:$V$50,"=23",$G$2:$G$50)=0,"",SUMIF($V$2:$V$50,"=23",$G$2:$G$50))</f>
        <v/>
      </c>
      <c r="H74" s="87"/>
      <c r="I74" s="86" t="str">
        <f>IF(ISNUMBER(G74),SUMIF($V$2:$V$50,"=23",$F$2:$F$50),"")</f>
        <v/>
      </c>
      <c r="J74" s="84" t="str">
        <f>IF(SUMIF($V$2:$V$50,"=23",$J$2:$J$50)=0,"",SUMIF($V$2:$V$50,"=23",$J$2:$J$50))</f>
        <v/>
      </c>
      <c r="K74" s="77"/>
      <c r="L74" s="86" t="str">
        <f>IF(ISNUMBER(J74),SUMIF($V$2:$V$50,"=23",$F$2:$F$50),"")</f>
        <v/>
      </c>
      <c r="M74" s="84" t="str">
        <f>IF(SUMIF($V$2:$V$50,"=23",$M$2:$M$50)=0,"",SUMIF($V$2:$V$50,"=23",$M$2:$M$50))</f>
        <v/>
      </c>
      <c r="N74" s="87"/>
      <c r="O74" s="86" t="str">
        <f>IF(ISNUMBER(M74),SUMIF($V$2:$V$50,"=23",$F$2:$F$50),"")</f>
        <v/>
      </c>
      <c r="P74" s="84" t="str">
        <f>IF(SUMIF($V$2:$V$50,"=23",$P$2:$P$50)=0,"",SUMIF($V$2:$V$50,"=23",$P$2:$P$50))</f>
        <v/>
      </c>
      <c r="Q74" s="88"/>
      <c r="R74" s="90" t="str">
        <f>IF(ISNUMBER(P74),SUMIF($V$2:$V$50,"=23",$F$2:$F$50),"")</f>
        <v/>
      </c>
      <c r="S74" s="86" t="str">
        <f>IF(SUMIF($V$2:$V$50,"=23",$S$2:$S$50)=0,"",SUMIF($V$2:$V$50,"=23",$S$2:$S$50))</f>
        <v/>
      </c>
      <c r="T74" s="103"/>
      <c r="U74" s="86" t="str">
        <f>IF(ISNUMBER(S74),SUMIF($V$2:$V$50,"=23",$F$2:$F$50),"")</f>
        <v/>
      </c>
      <c r="V74" s="70" t="str">
        <f t="shared" si="7"/>
        <v/>
      </c>
    </row>
    <row r="75" spans="1:22" ht="15.75" customHeight="1">
      <c r="A75" s="85"/>
      <c r="B75" s="85"/>
      <c r="C75" s="91"/>
      <c r="D75" s="82" t="str">
        <f>IF(SUMIF($V$2:$V$50,"=24",$D$2:$D$50)=0,"",SUMIF($V$2:$V$50,"=24",$D$2:$D$50))</f>
        <v/>
      </c>
      <c r="E75" s="75"/>
      <c r="F75" s="86" t="str">
        <f>IF(ISNUMBER(D75),SUMIF($V$2:$V$50,"=24",$F$2:$F$50),"")</f>
        <v/>
      </c>
      <c r="G75" s="84" t="str">
        <f>IF(SUMIF($V$2:$V$50,"=24",$G$2:$G$50)=0,"",SUMIF($V$2:$V$50,"=24",$G$2:$G$50))</f>
        <v/>
      </c>
      <c r="H75" s="87"/>
      <c r="I75" s="86" t="str">
        <f>IF(ISNUMBER(G75),SUMIF($V$2:$V$50,"=24",$F$2:$F$50),"")</f>
        <v/>
      </c>
      <c r="J75" s="84" t="str">
        <f>IF(SUMIF($V$2:$V$50,"=24",$J$2:$J$50)=0,"",SUMIF($V$2:$V$50,"=24",$J$2:$J$50))</f>
        <v/>
      </c>
      <c r="K75" s="77"/>
      <c r="L75" s="86" t="str">
        <f>IF(ISNUMBER(J75),SUMIF($V$2:$V$50,"=24",$F$2:$F$50),"")</f>
        <v/>
      </c>
      <c r="M75" s="84" t="str">
        <f>IF(SUMIF($V$2:$V$50,"=24",$M$2:$M$50)=0,"",SUMIF($V$2:$V$50,"=24",$M$2:$M$50))</f>
        <v/>
      </c>
      <c r="N75" s="87"/>
      <c r="O75" s="86" t="str">
        <f>IF(ISNUMBER(M75),SUMIF($V$2:$V$50,"=24",$F$2:$F$50),"")</f>
        <v/>
      </c>
      <c r="P75" s="84" t="str">
        <f>IF(SUMIF($V$2:$V$50,"=24",$P$2:$P$50)=0,"",SUMIF($V$2:$V$50,"=24",$P$2:$P$50))</f>
        <v/>
      </c>
      <c r="Q75" s="88"/>
      <c r="R75" s="90" t="str">
        <f>IF(ISNUMBER(P75),SUMIF($V$2:$V$50,"=24",$F$2:$F$50),"")</f>
        <v/>
      </c>
      <c r="S75" s="86" t="str">
        <f>IF(SUMIF($V$2:$V$50,"=24",$S$2:$S$50)=0,"",SUMIF($V$2:$V$50,"=24",$S$2:$S$50))</f>
        <v/>
      </c>
      <c r="T75" s="103"/>
      <c r="U75" s="86" t="str">
        <f>IF(ISNUMBER(S75),SUMIF($V$2:$V$50,"=24",$F$2:$F$50),"")</f>
        <v/>
      </c>
      <c r="V75" s="70" t="str">
        <f t="shared" si="7"/>
        <v/>
      </c>
    </row>
    <row r="76" spans="1:22">
      <c r="A76" s="85"/>
      <c r="B76" s="85"/>
      <c r="C76" s="91"/>
      <c r="D76" s="82" t="str">
        <f>IF(SUMIF($V$2:$V$50,"=25",$D$2:$D$50)=0,"",SUMIF($V$2:$V$50,"=25",$D$2:$D$50))</f>
        <v/>
      </c>
      <c r="E76" s="75"/>
      <c r="F76" s="86" t="str">
        <f>IF(ISNUMBER(D76),SUMIF($V$2:$V$50,"=25",$F$2:$F$50),"")</f>
        <v/>
      </c>
      <c r="G76" s="84" t="str">
        <f>IF(SUMIF($V$2:$V$50,"=25",$G$2:$G$50)=0,"",SUMIF($V$2:$V$50,"=25",$G$2:$G$50))</f>
        <v/>
      </c>
      <c r="H76" s="87"/>
      <c r="I76" s="86" t="str">
        <f>IF(ISNUMBER(G76),SUMIF($V$2:$V$50,"=25",$F$2:$F$50),"")</f>
        <v/>
      </c>
      <c r="J76" s="84" t="str">
        <f>IF(SUMIF($V$2:$V$50,"=25",$J$2:$J$50)=0,"",SUMIF($V$2:$V$50,"=25",$J$2:$J$50))</f>
        <v/>
      </c>
      <c r="K76" s="77"/>
      <c r="L76" s="86" t="str">
        <f>IF(ISNUMBER(J76),SUMIF($V$2:$V$50,"=25",$F$2:$F$50),"")</f>
        <v/>
      </c>
      <c r="M76" s="84" t="str">
        <f>IF(SUMIF($V$2:$V$50,"=25",$M$2:$M$50)=0,"",SUMIF($V$2:$V$50,"=25",$M$2:$M$50))</f>
        <v/>
      </c>
      <c r="N76" s="87"/>
      <c r="O76" s="86" t="str">
        <f>IF(ISNUMBER(M76),SUMIF($V$2:$V$50,"=25",$F$2:$F$50),"")</f>
        <v/>
      </c>
      <c r="P76" s="84" t="str">
        <f>IF(SUMIF($V$2:$V$50,"=25",$P$2:$P$50)=0,"",SUMIF($V$2:$V$50,"=25",$P$2:$P$50))</f>
        <v/>
      </c>
      <c r="Q76" s="88"/>
      <c r="R76" s="90" t="str">
        <f>IF(ISNUMBER(P76),SUMIF($V$2:$V$50,"=25",$F$2:$F$50),"")</f>
        <v/>
      </c>
      <c r="S76" s="86" t="str">
        <f>IF(SUMIF($V$2:$V$50,"=25",$S$2:$S$50)=0,"",SUMIF($V$2:$V$50,"=25",$S$2:$S$50))</f>
        <v/>
      </c>
      <c r="T76" s="103"/>
      <c r="U76" s="86" t="str">
        <f>IF(ISNUMBER(S76),SUMIF($V$2:$V$50,"=25",$F$2:$F$50),"")</f>
        <v/>
      </c>
      <c r="V76" s="70" t="str">
        <f t="shared" si="7"/>
        <v/>
      </c>
    </row>
    <row r="77" spans="1:22">
      <c r="A77" s="85"/>
      <c r="B77" s="85"/>
      <c r="C77" s="91"/>
      <c r="D77" s="82" t="str">
        <f>IF(SUMIF($V$2:$V$50,"=26",$D$2:$D$50)=0,"",SUMIF($V$2:$V$50,"=26",$D$2:$D$50))</f>
        <v/>
      </c>
      <c r="E77" s="75"/>
      <c r="F77" s="86" t="str">
        <f>IF(ISNUMBER(D77),SUMIF($V$2:$V$50,"=26",$F$2:$F$50),"")</f>
        <v/>
      </c>
      <c r="G77" s="84" t="str">
        <f>IF(SUMIF($V$2:$V$50,"=26",$G$2:$G$50)=0,"",SUMIF($V$2:$V$50,"=26",$G$2:$G$50))</f>
        <v/>
      </c>
      <c r="H77" s="87"/>
      <c r="I77" s="86" t="str">
        <f>IF(ISNUMBER(G77),SUMIF($V$2:$V$50,"=26",$F$2:$F$50),"")</f>
        <v/>
      </c>
      <c r="J77" s="84" t="str">
        <f>IF(SUMIF($V$2:$V$50,"=26",$J$2:$J$50)=0,"",SUMIF($V$2:$V$50,"=26",$J$2:$J$50))</f>
        <v/>
      </c>
      <c r="K77" s="77"/>
      <c r="L77" s="86" t="str">
        <f>IF(ISNUMBER(J77),SUMIF($V$2:$V$50,"=26",$F$2:$F$50),"")</f>
        <v/>
      </c>
      <c r="M77" s="84" t="str">
        <f>IF(SUMIF($V$2:$V$50,"=26",$M$2:$M$50)=0,"",SUMIF($V$2:$V$50,"=26",$M$2:$M$50))</f>
        <v/>
      </c>
      <c r="N77" s="87"/>
      <c r="O77" s="86" t="str">
        <f>IF(ISNUMBER(M77),SUMIF($V$2:$V$50,"=26",$F$2:$F$50),"")</f>
        <v/>
      </c>
      <c r="P77" s="84" t="str">
        <f>IF(SUMIF($V$2:$V$50,"=26",$P$2:$P$50)=0,"",SUMIF($V$2:$V$50,"=26",$P$2:$P$50))</f>
        <v/>
      </c>
      <c r="Q77" s="88"/>
      <c r="R77" s="90" t="str">
        <f>IF(ISNUMBER(P77),SUMIF($V$2:$V$50,"=26",$F$2:$F$50),"")</f>
        <v/>
      </c>
      <c r="S77" s="86" t="str">
        <f>IF(SUMIF($V$2:$V$50,"=26",$S$2:$S$50)=0,"",SUMIF($V$2:$V$50,"=26",$S$2:$S$50))</f>
        <v/>
      </c>
      <c r="T77" s="103"/>
      <c r="U77" s="86" t="str">
        <f>IF(ISNUMBER(S77),SUMIF($V$2:$V$50,"=26",$F$2:$F$50),"")</f>
        <v/>
      </c>
      <c r="V77" s="70"/>
    </row>
    <row r="78" spans="1:22">
      <c r="A78" s="85"/>
      <c r="B78" s="85"/>
      <c r="C78" s="91"/>
      <c r="D78" s="82" t="str">
        <f>IF(SUMIF($V$2:$V$50,"=27",$D$2:$D$50)=0,"",SUMIF($V$2:$V$50,"=27",$D$2:$D$50))</f>
        <v/>
      </c>
      <c r="E78" s="75"/>
      <c r="F78" s="86" t="str">
        <f>IF(ISNUMBER(D78),SUMIF($V$2:$V$50,"=27",$F$2:$F$50),"")</f>
        <v/>
      </c>
      <c r="G78" s="84" t="str">
        <f>IF(SUMIF($V$2:$V$50,"=27",$G$2:$G$50)=0,"",SUMIF($V$2:$V$50,"=27",$G$2:$G$50))</f>
        <v/>
      </c>
      <c r="H78" s="87"/>
      <c r="I78" s="86" t="str">
        <f>IF(ISNUMBER(G78),SUMIF($V$2:$V$50,"=27",$F$2:$F$50),"")</f>
        <v/>
      </c>
      <c r="J78" s="84" t="str">
        <f>IF(SUMIF($V$2:$V$50,"=27",$J$2:$J$50)=0,"",SUMIF($V$2:$V$50,"=27",$J$2:$J$50))</f>
        <v/>
      </c>
      <c r="K78" s="77"/>
      <c r="L78" s="86" t="str">
        <f>IF(ISNUMBER(J78),SUMIF($V$2:$V$50,"=27",$F$2:$F$50),"")</f>
        <v/>
      </c>
      <c r="M78" s="84" t="str">
        <f>IF(SUMIF($V$2:$V$50,"=27",$M$2:$M$50)=0,"",SUMIF($V$2:$V$50,"=27",$M$2:$M$50))</f>
        <v/>
      </c>
      <c r="N78" s="87"/>
      <c r="O78" s="86" t="str">
        <f>IF(ISNUMBER(M78),SUMIF($V$2:$V$50,"=27",$F$2:$F$50),"")</f>
        <v/>
      </c>
      <c r="P78" s="84" t="str">
        <f>IF(SUMIF($V$2:$V$50,"=27",$P$2:$P$50)=0,"",SUMIF($V$2:$V$50,"=27",$P$2:$P$50))</f>
        <v/>
      </c>
      <c r="Q78" s="88"/>
      <c r="R78" s="90" t="str">
        <f>IF(ISNUMBER(P78),SUMIF($V$2:$V$50,"=27",$F$2:$F$50),"")</f>
        <v/>
      </c>
      <c r="S78" s="86" t="str">
        <f>IF(SUMIF($V$2:$V$50,"=27",$S$2:$S$50)=0,"",SUMIF($V$2:$V$50,"=27",$S$2:$S$50))</f>
        <v/>
      </c>
      <c r="T78" s="103"/>
      <c r="U78" s="86" t="str">
        <f>IF(ISNUMBER(S78),SUMIF($V$2:$V$50,"=27",$F$2:$F$50),"")</f>
        <v/>
      </c>
      <c r="V78" s="70"/>
    </row>
    <row r="79" spans="1:22">
      <c r="A79" s="85"/>
      <c r="B79" s="85"/>
      <c r="C79" s="91"/>
      <c r="D79" s="82" t="str">
        <f>IF(SUMIF($V$2:$V$50,"=28",$D$2:$D$50)=0,"",SUMIF($V$2:$V$50,"=28",$D$2:$D$50))</f>
        <v/>
      </c>
      <c r="E79" s="75"/>
      <c r="F79" s="86" t="str">
        <f>IF(ISNUMBER(D79),SUMIF($V$2:$V$50,"=28",$F$2:$F$50),"")</f>
        <v/>
      </c>
      <c r="G79" s="84" t="str">
        <f>IF(SUMIF($V$2:$V$50,"=28",$G$2:$G$50)=0,"",SUMIF($V$2:$V$50,"=28",$G$2:$G$50))</f>
        <v/>
      </c>
      <c r="H79" s="87"/>
      <c r="I79" s="86" t="str">
        <f>IF(ISNUMBER(G79),SUMIF($V$2:$V$50,"=28",$F$2:$F$50),"")</f>
        <v/>
      </c>
      <c r="J79" s="84" t="str">
        <f>IF(SUMIF($V$2:$V$50,"=28",$J$2:$J$50)=0,"",SUMIF($V$2:$V$50,"=28",$J$2:$J$50))</f>
        <v/>
      </c>
      <c r="K79" s="77"/>
      <c r="L79" s="86" t="str">
        <f>IF(ISNUMBER(J79),SUMIF($V$2:$V$50,"=28",$F$2:$F$50),"")</f>
        <v/>
      </c>
      <c r="M79" s="84" t="str">
        <f>IF(SUMIF($V$2:$V$50,"=28",$M$2:$M$50)=0,"",SUMIF($V$2:$V$50,"=28",$M$2:$M$50))</f>
        <v/>
      </c>
      <c r="N79" s="87"/>
      <c r="O79" s="86" t="str">
        <f>IF(ISNUMBER(M79),SUMIF($V$2:$V$50,"=28",$F$2:$F$50),"")</f>
        <v/>
      </c>
      <c r="P79" s="84" t="str">
        <f>IF(SUMIF($V$2:$V$50,"=28",$P$2:$P$50)=0,"",SUMIF($V$2:$V$50,"=28",$P$2:$P$50))</f>
        <v/>
      </c>
      <c r="Q79" s="88"/>
      <c r="R79" s="90" t="str">
        <f>IF(ISNUMBER(P79),SUMIF($V$2:$V$50,"=28",$F$2:$F$50),"")</f>
        <v/>
      </c>
      <c r="S79" s="86" t="str">
        <f>IF(SUMIF($V$2:$V$50,"=28",$S$2:$S$50)=0,"",SUMIF($V$2:$V$50,"=28",$S$2:$S$50))</f>
        <v/>
      </c>
      <c r="T79" s="103"/>
      <c r="U79" s="86" t="str">
        <f>IF(ISNUMBER(S79),SUMIF($V$2:$V$50,"=28",$F$2:$F$50),"")</f>
        <v/>
      </c>
      <c r="V79" s="70"/>
    </row>
    <row r="80" spans="1:22">
      <c r="A80" s="85"/>
      <c r="B80" s="85"/>
      <c r="C80" s="91"/>
      <c r="D80" s="82" t="str">
        <f>IF(SUMIF($V$2:$V$50,"=29",$D$2:$D$50)=0,"",SUMIF($V$2:$V$50,"=29",$D$2:$D$50))</f>
        <v/>
      </c>
      <c r="E80" s="75"/>
      <c r="F80" s="86" t="str">
        <f>IF(ISNUMBER(D80),SUMIF($V$2:$V$50,"=29",$F$2:$F$50),"")</f>
        <v/>
      </c>
      <c r="G80" s="84" t="str">
        <f>IF(SUMIF($V$2:$V$50,"=29",$G$2:$G$50)=0,"",SUMIF($V$2:$V$50,"=29",$G$2:$G$50))</f>
        <v/>
      </c>
      <c r="H80" s="87"/>
      <c r="I80" s="86" t="str">
        <f>IF(ISNUMBER(G80),SUMIF($V$2:$V$50,"=29",$F$2:$F$50),"")</f>
        <v/>
      </c>
      <c r="J80" s="84" t="str">
        <f>IF(SUMIF($V$2:$V$50,"=29",$J$2:$J$50)=0,"",SUMIF($V$2:$V$50,"=29",$J$2:$J$50))</f>
        <v/>
      </c>
      <c r="K80" s="77"/>
      <c r="L80" s="86" t="str">
        <f>IF(ISNUMBER(J80),SUMIF($V$2:$V$50,"=29",$F$2:$F$50),"")</f>
        <v/>
      </c>
      <c r="M80" s="84" t="str">
        <f>IF(SUMIF($V$2:$V$50,"=29",$M$2:$M$50)=0,"",SUMIF($V$2:$V$50,"=29",$M$2:$M$50))</f>
        <v/>
      </c>
      <c r="N80" s="87"/>
      <c r="O80" s="86" t="str">
        <f>IF(ISNUMBER(M80),SUMIF($V$2:$V$50,"=29",$F$2:$F$50),"")</f>
        <v/>
      </c>
      <c r="P80" s="84" t="str">
        <f>IF(SUMIF($V$2:$V$50,"=29",$P$2:$P$50)=0,"",SUMIF($V$2:$V$50,"=29",$P$2:$P$50))</f>
        <v/>
      </c>
      <c r="Q80" s="88"/>
      <c r="R80" s="90" t="str">
        <f>IF(ISNUMBER(P80),SUMIF($V$2:$V$50,"=29",$F$2:$F$50),"")</f>
        <v/>
      </c>
      <c r="S80" s="86" t="str">
        <f>IF(SUMIF($V$2:$V$50,"=29",$S$2:$S$50)=0,"",SUMIF($V$2:$V$50,"=29",$S$2:$S$50))</f>
        <v/>
      </c>
      <c r="T80" s="103"/>
      <c r="U80" s="86" t="str">
        <f>IF(ISNUMBER(S80),SUMIF($V$2:$V$50,"=29",$F$2:$F$50),"")</f>
        <v/>
      </c>
      <c r="V80" s="70"/>
    </row>
    <row r="81" spans="1:22">
      <c r="A81" s="85"/>
      <c r="B81" s="85"/>
      <c r="C81" s="91"/>
      <c r="D81" s="82" t="str">
        <f>IF(SUMIF($V$2:$V$50,"=30",$D$2:$D$50)=0,"",SUMIF($V$2:$V$50,"=30",$D$2:$D$50))</f>
        <v/>
      </c>
      <c r="E81" s="75"/>
      <c r="F81" s="86" t="str">
        <f>IF(ISNUMBER(D81),SUMIF($V$2:$V$50,"=30",$F$2:$F$50),"")</f>
        <v/>
      </c>
      <c r="G81" s="84" t="str">
        <f>IF(SUMIF($V$2:$V$50,"=30",$G$2:$G$50)=0,"",SUMIF($V$2:$V$50,"=30",$G$2:$G$50))</f>
        <v/>
      </c>
      <c r="H81" s="87"/>
      <c r="I81" s="86" t="str">
        <f>IF(ISNUMBER(G81),SUMIF($V$2:$V$50,"=30",$F$2:$F$50),"")</f>
        <v/>
      </c>
      <c r="J81" s="84" t="str">
        <f>IF(SUMIF($V$2:$V$50,"=30",$J$2:$J$50)=0,"",SUMIF($V$2:$V$50,"=30",$J$2:$J$50))</f>
        <v/>
      </c>
      <c r="K81" s="77"/>
      <c r="L81" s="86" t="str">
        <f>IF(ISNUMBER(J81),SUMIF($V$2:$V$50,"=30",$F$2:$F$50),"")</f>
        <v/>
      </c>
      <c r="M81" s="84" t="str">
        <f>IF(SUMIF($V$2:$V$50,"=30",$M$2:$M$50)=0,"",SUMIF($V$2:$V$50,"=30",$M$2:$M$50))</f>
        <v/>
      </c>
      <c r="N81" s="87"/>
      <c r="O81" s="86" t="str">
        <f>IF(ISNUMBER(M81),SUMIF($V$2:$V$50,"=30",$F$2:$F$50),"")</f>
        <v/>
      </c>
      <c r="P81" s="84" t="str">
        <f>IF(SUMIF($V$2:$V$50,"=30",$P$2:$P$50)=0,"",SUMIF($V$2:$V$50,"=30",$P$2:$P$50))</f>
        <v/>
      </c>
      <c r="Q81" s="88"/>
      <c r="R81" s="90" t="str">
        <f>IF(ISNUMBER(P81),SUMIF($V$2:$V$50,"=30",$F$2:$F$50),"")</f>
        <v/>
      </c>
      <c r="S81" s="86" t="str">
        <f>IF(SUMIF($V$2:$V$50,"=30",$S$2:$S$50)=0,"",SUMIF($V$2:$V$50,"=30",$S$2:$S$50))</f>
        <v/>
      </c>
      <c r="T81" s="103"/>
      <c r="U81" s="86" t="str">
        <f>IF(ISNUMBER(S81),SUMIF($V$2:$V$50,"=30",$F$2:$F$50),"")</f>
        <v/>
      </c>
      <c r="V81" s="70"/>
    </row>
    <row r="82" spans="1:22">
      <c r="A82" s="85"/>
      <c r="B82" s="85"/>
      <c r="C82" s="91"/>
      <c r="D82" s="82" t="str">
        <f>IF(SUMIF($V$2:$V$50,"=31",$D$2:$D$50)=0,"",SUMIF($V$2:$V$50,"=31",$D$2:$D$50))</f>
        <v/>
      </c>
      <c r="E82" s="75"/>
      <c r="F82" s="86" t="str">
        <f>IF(ISNUMBER(D82),SUMIF($V$2:$V$50,"=31",$F$2:$F$50),"")</f>
        <v/>
      </c>
      <c r="G82" s="84" t="str">
        <f>IF(SUMIF($V$2:$V$50,"=31",$G$2:$G$50)=0,"",SUMIF($V$2:$V$50,"=31",$G$2:$G$50))</f>
        <v/>
      </c>
      <c r="H82" s="87"/>
      <c r="I82" s="86" t="str">
        <f>IF(ISNUMBER(G82),SUMIF($V$2:$V$50,"=31",$F$2:$F$50),"")</f>
        <v/>
      </c>
      <c r="J82" s="84" t="str">
        <f>IF(SUMIF($V$2:$V$50,"=31",$J$2:$J$50)=0,"",SUMIF($V$2:$V$50,"=31",$J$2:$J$50))</f>
        <v/>
      </c>
      <c r="K82" s="77"/>
      <c r="L82" s="86" t="str">
        <f>IF(ISNUMBER(J82),SUMIF($V$2:$V$50,"=31",$F$2:$F$50),"")</f>
        <v/>
      </c>
      <c r="M82" s="84" t="str">
        <f>IF(SUMIF($V$2:$V$50,"=31",$M$2:$M$50)=0,"",SUMIF($V$2:$V$50,"=31",$M$2:$M$50))</f>
        <v/>
      </c>
      <c r="N82" s="87"/>
      <c r="O82" s="86" t="str">
        <f>IF(ISNUMBER(M82),SUMIF($V$2:$V$50,"=31",$F$2:$F$50),"")</f>
        <v/>
      </c>
      <c r="P82" s="84" t="str">
        <f>IF(SUMIF($V$2:$V$50,"=31",$P$2:$P$50)=0,"",SUMIF($V$2:$V$50,"=31",$P$2:$P$50))</f>
        <v/>
      </c>
      <c r="Q82" s="88"/>
      <c r="R82" s="90" t="str">
        <f>IF(ISNUMBER(P82),SUMIF($V$2:$V$50,"=31",$F$2:$F$50),"")</f>
        <v/>
      </c>
      <c r="S82" s="86" t="str">
        <f>IF(SUMIF($V$2:$V$50,"=31",$S$2:$S$50)=0,"",SUMIF($V$2:$V$50,"=31",$S$2:$S$50))</f>
        <v/>
      </c>
      <c r="T82" s="103"/>
      <c r="U82" s="86" t="str">
        <f>IF(ISNUMBER(S82),SUMIF($V$2:$V$50,"=31",$F$2:$F$50),"")</f>
        <v/>
      </c>
      <c r="V82" s="70"/>
    </row>
    <row r="83" spans="1:22" ht="16.5" thickBot="1">
      <c r="A83" s="85"/>
      <c r="B83" s="85"/>
      <c r="C83" s="91"/>
      <c r="D83" s="82" t="str">
        <f>IF(SUMIF($V$2:$V$50,"=32",$D$2:$D$50)=0,"",SUMIF($V$2:$V$50,"=32",$D$2:$D$50))</f>
        <v/>
      </c>
      <c r="E83" s="75"/>
      <c r="F83" s="86" t="str">
        <f>IF(ISNUMBER(D83),SUMIF($V$2:$V$50,"=32",$F$2:$F$50),"")</f>
        <v/>
      </c>
      <c r="G83" s="84" t="str">
        <f>IF(SUMIF($V$2:$V$50,"=32",$G$2:$G$50)=0,"",SUMIF($V$2:$V$50,"=32",$G$2:$G$50))</f>
        <v/>
      </c>
      <c r="H83" s="87"/>
      <c r="I83" s="86" t="str">
        <f>IF(ISNUMBER(G83),SUMIF($V$2:$V$50,"=32",$F$2:$F$50),"")</f>
        <v/>
      </c>
      <c r="J83" s="84" t="str">
        <f>IF(SUMIF($V$2:$V$50,"=32",$J$2:$J$50)=0,"",SUMIF($V$2:$V$50,"=32",$J$2:$J$50))</f>
        <v/>
      </c>
      <c r="K83" s="77"/>
      <c r="L83" s="86" t="str">
        <f>IF(ISNUMBER(J83),SUMIF($V$2:$V$50,"=32",$F$2:$F$50),"")</f>
        <v/>
      </c>
      <c r="M83" s="84" t="str">
        <f>IF(SUMIF($V$2:$V$50,"=32",$M$2:$M$50)=0,"",SUMIF($V$2:$V$50,"=32",$M$2:$M$50))</f>
        <v/>
      </c>
      <c r="N83" s="87"/>
      <c r="O83" s="86" t="str">
        <f>+IF(ISNUMBER(M83),SUMIF($V$2:$V$50,"=32",$F$2:$F$50),"")</f>
        <v/>
      </c>
      <c r="P83" s="84" t="str">
        <f>IF(SUMIF($V$2:$V$50,"=32",$P$2:$P$50)=0,"",SUMIF($V$2:$V$50,"=32",$P$2:$P$50))</f>
        <v/>
      </c>
      <c r="Q83" s="88"/>
      <c r="R83" s="90" t="str">
        <f>IF(ISNUMBER(P83),SUMIF($V$2:$V$50,"=32",$F$2:$F$50),"")</f>
        <v/>
      </c>
      <c r="S83" s="86" t="str">
        <f>IF(SUMIF($V$2:$V$50,"=32",$S$2:$S$50)=0,"",SUMIF($V$2:$V$50,"=32",$S$2:$S$50))</f>
        <v/>
      </c>
      <c r="T83" s="103"/>
      <c r="U83" s="86" t="str">
        <f>IF(ISNUMBER(S83),SUMIF($V$2:$V$50,"=32",$F$2:$F$50),"")</f>
        <v/>
      </c>
      <c r="V83" s="70" t="str">
        <f t="shared" si="7"/>
        <v/>
      </c>
    </row>
    <row r="84" spans="1:22" ht="27" customHeight="1" thickTop="1">
      <c r="A84" s="198" t="s">
        <v>118</v>
      </c>
      <c r="B84" s="199"/>
      <c r="C84" s="199"/>
      <c r="D84" s="199"/>
      <c r="E84" s="199"/>
      <c r="F84" s="199"/>
      <c r="G84" s="199"/>
      <c r="H84" s="199"/>
      <c r="I84" s="199"/>
      <c r="J84" s="199"/>
      <c r="K84" s="199"/>
      <c r="L84" s="199"/>
      <c r="M84" s="199"/>
      <c r="N84" s="199"/>
      <c r="O84" s="199"/>
      <c r="P84" s="199"/>
      <c r="Q84" s="199"/>
      <c r="R84" s="199"/>
      <c r="S84" s="199"/>
      <c r="T84" s="199"/>
      <c r="U84" s="200"/>
    </row>
    <row r="85" spans="1:22" ht="16.5" thickBot="1">
      <c r="A85" s="201"/>
      <c r="B85" s="202"/>
      <c r="C85" s="202"/>
      <c r="D85" s="202"/>
      <c r="E85" s="202"/>
      <c r="F85" s="202"/>
      <c r="G85" s="202"/>
      <c r="H85" s="202"/>
      <c r="I85" s="202"/>
      <c r="J85" s="202"/>
      <c r="K85" s="202"/>
      <c r="L85" s="202"/>
      <c r="M85" s="202"/>
      <c r="N85" s="202"/>
      <c r="O85" s="202"/>
      <c r="P85" s="202"/>
      <c r="Q85" s="202"/>
      <c r="R85" s="202"/>
      <c r="S85" s="202"/>
      <c r="T85" s="202"/>
      <c r="U85" s="203"/>
    </row>
    <row r="86" spans="1:22" ht="17.25" thickTop="1" thickBot="1">
      <c r="A86" s="104"/>
      <c r="B86" s="105" t="str">
        <f>IFERROR(VLOOKUP("x",A52:B83,2,1),"")</f>
        <v/>
      </c>
      <c r="C86" s="106"/>
      <c r="D86" s="107" t="str">
        <f>IFERROR(VLOOKUP("x",A52:U83,4,1),"")</f>
        <v/>
      </c>
      <c r="E86" s="108" t="str">
        <f>IFERROR(VLOOKUP("x",A52:U83,5,1),"")</f>
        <v/>
      </c>
      <c r="F86" s="108" t="str">
        <f>IFERROR(VLOOKUP("x",A52:U83,6,1),"")</f>
        <v/>
      </c>
      <c r="G86" s="107" t="str">
        <f>IFERROR(VLOOKUP("x",A52:U83,7,1),"")</f>
        <v/>
      </c>
      <c r="H86" s="108" t="str">
        <f>IFERROR(VLOOKUP("x",A52:U83,8,1),"")</f>
        <v/>
      </c>
      <c r="I86" s="108" t="str">
        <f>IFERROR(VLOOKUP("x",A52:U83,9,1),"")</f>
        <v/>
      </c>
      <c r="J86" s="107" t="str">
        <f>IFERROR(VLOOKUP("x",A52:U83,10,1),"")</f>
        <v/>
      </c>
      <c r="K86" s="108" t="str">
        <f>IFERROR(VLOOKUP("x",A52:U83,11,1),"")</f>
        <v/>
      </c>
      <c r="L86" s="108" t="str">
        <f>IFERROR(VLOOKUP("x",A52:U83,12,1),"")</f>
        <v/>
      </c>
      <c r="M86" s="109" t="str">
        <f>IFERROR(VLOOKUP("x",A52:U83,13,1),"")</f>
        <v/>
      </c>
      <c r="N86" s="108" t="str">
        <f>IFERROR(VLOOKUP("x",A52:U83,14,1),"")</f>
        <v/>
      </c>
      <c r="O86" s="108" t="str">
        <f>IFERROR(VLOOKUP("x",A52:U83,15,1),"")</f>
        <v/>
      </c>
      <c r="P86" s="107" t="str">
        <f>IFERROR(VLOOKUP("x",A52:U83,16,1),"")</f>
        <v/>
      </c>
      <c r="Q86" s="110" t="str">
        <f>IFERROR(VLOOKUP("x",A52:U83,17,1),"")</f>
        <v/>
      </c>
      <c r="R86" s="110" t="str">
        <f>IFERROR(VLOOKUP("x",A52:U83,18,1),"")</f>
        <v/>
      </c>
      <c r="S86" s="110" t="str">
        <f>IFERROR(VLOOKUP("x",A52:U83,19,1),"")</f>
        <v/>
      </c>
      <c r="T86" s="110" t="str">
        <f>IFERROR(VLOOKUP("x",A52:U83,20,1),"")</f>
        <v/>
      </c>
      <c r="U86" s="110" t="str">
        <f>IFERROR(VLOOKUP("x",A52:U83,21,1),"")</f>
        <v/>
      </c>
      <c r="V86" s="1" t="str">
        <f>IFERROR(VLOOKUP("x",A52:V83,22,1),"")</f>
        <v/>
      </c>
    </row>
    <row r="87" spans="1:22" ht="16.5" thickTop="1">
      <c r="D87" s="1"/>
      <c r="E87" s="40"/>
      <c r="G87" s="1"/>
      <c r="H87" s="41"/>
      <c r="J87" s="1"/>
      <c r="K87" s="42"/>
      <c r="M87" s="1"/>
      <c r="N87" s="41"/>
      <c r="P87" s="1"/>
      <c r="Q87" s="40"/>
      <c r="R87" s="1"/>
    </row>
    <row r="88" spans="1:22" ht="15.75" customHeight="1">
      <c r="A88" s="186" t="s">
        <v>96</v>
      </c>
      <c r="B88" s="187"/>
      <c r="C88" s="188"/>
      <c r="D88" s="1"/>
      <c r="E88" s="40"/>
      <c r="G88" s="1"/>
      <c r="H88" s="41"/>
      <c r="J88" s="1"/>
      <c r="K88" s="42"/>
      <c r="M88" s="1"/>
      <c r="N88" s="41"/>
      <c r="P88" s="1"/>
      <c r="Q88" s="40"/>
      <c r="R88" s="1"/>
    </row>
    <row r="89" spans="1:22">
      <c r="A89" s="189"/>
      <c r="B89" s="190"/>
      <c r="C89" s="191"/>
      <c r="D89" s="1"/>
      <c r="E89" s="40"/>
      <c r="G89" s="1"/>
      <c r="H89" s="33"/>
      <c r="I89"/>
      <c r="J89" s="1"/>
      <c r="K89" s="42"/>
      <c r="M89" s="1"/>
      <c r="N89" s="41"/>
      <c r="P89" s="1"/>
      <c r="Q89" s="40"/>
      <c r="R89" s="1"/>
    </row>
    <row r="90" spans="1:22">
      <c r="A90" s="192"/>
      <c r="B90" s="193"/>
      <c r="C90" s="194"/>
      <c r="D90" s="1"/>
      <c r="E90" s="40"/>
      <c r="G90" s="1"/>
      <c r="H90" s="33"/>
      <c r="I90"/>
      <c r="J90" s="1"/>
      <c r="K90" s="42"/>
      <c r="M90" s="1"/>
      <c r="N90" s="41"/>
      <c r="P90" s="1"/>
      <c r="Q90" s="40"/>
      <c r="R90" s="1"/>
    </row>
    <row r="91" spans="1:22">
      <c r="D91" s="1"/>
      <c r="E91" s="40"/>
      <c r="G91" s="1"/>
      <c r="H91" s="41"/>
      <c r="J91" s="1"/>
      <c r="K91" s="42"/>
      <c r="M91" s="1"/>
      <c r="N91" s="41"/>
      <c r="P91" s="1"/>
      <c r="Q91" s="40"/>
      <c r="R91" s="1"/>
    </row>
    <row r="92" spans="1:22">
      <c r="C92" s="129"/>
      <c r="D92" s="1"/>
      <c r="E92" s="40"/>
      <c r="G92" s="1"/>
      <c r="H92" s="41"/>
      <c r="J92" s="55"/>
      <c r="K92" s="42"/>
      <c r="M92" s="1"/>
      <c r="N92" s="41"/>
      <c r="P92" s="1"/>
      <c r="Q92" s="40"/>
      <c r="R92" s="1"/>
    </row>
    <row r="93" spans="1:22">
      <c r="B93" s="126"/>
      <c r="C93" s="117"/>
      <c r="D93" s="126"/>
      <c r="E93" s="40"/>
      <c r="F93" s="33"/>
      <c r="G93" s="1"/>
      <c r="H93" s="41"/>
      <c r="J93" s="55"/>
      <c r="K93" s="42"/>
      <c r="M93" s="1"/>
      <c r="N93" s="41"/>
      <c r="P93" s="1"/>
      <c r="Q93" s="40"/>
      <c r="R93" s="1"/>
    </row>
    <row r="94" spans="1:22">
      <c r="B94" s="126"/>
      <c r="C94" s="116"/>
      <c r="D94" s="126"/>
      <c r="E94" s="40"/>
      <c r="F94" s="33"/>
      <c r="G94" s="1"/>
      <c r="H94" s="41"/>
      <c r="J94" s="55"/>
      <c r="K94" s="42"/>
      <c r="M94" s="1"/>
      <c r="N94" s="41"/>
      <c r="P94" s="1"/>
      <c r="Q94" s="40"/>
      <c r="R94" s="1"/>
    </row>
    <row r="95" spans="1:22" ht="16.5" thickBot="1">
      <c r="B95" s="126"/>
      <c r="C95" s="116"/>
      <c r="D95" s="126"/>
      <c r="E95" s="40"/>
      <c r="F95" s="33"/>
      <c r="G95" s="1"/>
      <c r="H95" s="41"/>
      <c r="J95" s="55"/>
      <c r="K95" s="42"/>
      <c r="M95" s="1"/>
      <c r="N95" s="41"/>
      <c r="P95" s="1"/>
      <c r="Q95" s="40"/>
      <c r="R95" s="1"/>
    </row>
    <row r="96" spans="1:22">
      <c r="A96" s="166">
        <v>44851</v>
      </c>
      <c r="B96" s="179" t="s">
        <v>266</v>
      </c>
      <c r="C96" s="172" t="s">
        <v>366</v>
      </c>
      <c r="D96" s="143">
        <v>4</v>
      </c>
      <c r="E96" s="173">
        <v>1</v>
      </c>
      <c r="F96" s="174">
        <v>4</v>
      </c>
      <c r="G96" s="143"/>
      <c r="H96" s="175" t="s">
        <v>18</v>
      </c>
      <c r="I96" s="176"/>
      <c r="J96" s="143"/>
      <c r="K96" s="177" t="s">
        <v>18</v>
      </c>
      <c r="L96" s="176"/>
      <c r="M96" s="143">
        <v>5</v>
      </c>
      <c r="N96" s="175">
        <v>3.5</v>
      </c>
      <c r="O96" s="174">
        <v>17.5</v>
      </c>
      <c r="P96" s="143"/>
      <c r="Q96" s="173" t="s">
        <v>18</v>
      </c>
      <c r="R96" s="149"/>
      <c r="S96" s="143"/>
      <c r="T96" s="150"/>
      <c r="U96" s="149"/>
    </row>
    <row r="97" spans="1:21">
      <c r="A97" s="167">
        <v>44851</v>
      </c>
      <c r="B97" s="181" t="s">
        <v>266</v>
      </c>
      <c r="C97" s="134" t="s">
        <v>366</v>
      </c>
      <c r="D97" s="152">
        <v>2</v>
      </c>
      <c r="E97" s="144" t="s">
        <v>11</v>
      </c>
      <c r="F97" s="148">
        <v>2</v>
      </c>
      <c r="G97" s="152"/>
      <c r="H97" s="146" t="s">
        <v>18</v>
      </c>
      <c r="I97" s="145"/>
      <c r="J97" s="152"/>
      <c r="K97" s="147" t="s">
        <v>18</v>
      </c>
      <c r="L97" s="145"/>
      <c r="M97" s="152">
        <v>3</v>
      </c>
      <c r="N97" s="146" t="s">
        <v>21</v>
      </c>
      <c r="O97" s="148">
        <v>9</v>
      </c>
      <c r="P97" s="152">
        <v>10</v>
      </c>
      <c r="Q97" s="144" t="s">
        <v>22</v>
      </c>
      <c r="R97" s="153">
        <v>90</v>
      </c>
      <c r="S97" s="154"/>
      <c r="T97" s="155"/>
      <c r="U97" s="153"/>
    </row>
    <row r="98" spans="1:21">
      <c r="A98" s="141">
        <v>44851</v>
      </c>
      <c r="B98" s="156" t="s">
        <v>273</v>
      </c>
      <c r="C98" s="134" t="s">
        <v>367</v>
      </c>
      <c r="D98" s="152"/>
      <c r="E98" s="144" t="s">
        <v>18</v>
      </c>
      <c r="F98" s="145"/>
      <c r="G98" s="152">
        <v>5</v>
      </c>
      <c r="H98" s="146">
        <v>3</v>
      </c>
      <c r="I98" s="148">
        <v>15</v>
      </c>
      <c r="J98" s="152"/>
      <c r="K98" s="147" t="s">
        <v>18</v>
      </c>
      <c r="L98" s="145"/>
      <c r="M98" s="152"/>
      <c r="N98" s="146" t="s">
        <v>18</v>
      </c>
      <c r="O98" s="145"/>
      <c r="P98" s="152"/>
      <c r="Q98" s="144" t="s">
        <v>18</v>
      </c>
      <c r="R98" s="157"/>
      <c r="S98" s="152"/>
      <c r="T98" s="158"/>
      <c r="U98" s="157"/>
    </row>
    <row r="99" spans="1:21">
      <c r="A99" s="141">
        <v>44851</v>
      </c>
      <c r="B99" s="156" t="s">
        <v>273</v>
      </c>
      <c r="C99" s="134" t="s">
        <v>367</v>
      </c>
      <c r="D99" s="152">
        <v>2</v>
      </c>
      <c r="E99" s="144" t="s">
        <v>11</v>
      </c>
      <c r="F99" s="148">
        <v>2</v>
      </c>
      <c r="G99" s="152"/>
      <c r="H99" s="146" t="s">
        <v>18</v>
      </c>
      <c r="I99" s="145"/>
      <c r="J99" s="152">
        <v>3</v>
      </c>
      <c r="K99" s="147" t="s">
        <v>20</v>
      </c>
      <c r="L99" s="148">
        <v>6</v>
      </c>
      <c r="M99" s="152"/>
      <c r="N99" s="146" t="s">
        <v>18</v>
      </c>
      <c r="O99" s="145"/>
      <c r="P99" s="152">
        <v>5</v>
      </c>
      <c r="Q99" s="144" t="s">
        <v>22</v>
      </c>
      <c r="R99" s="153">
        <v>45</v>
      </c>
      <c r="S99" s="154"/>
      <c r="T99" s="155"/>
      <c r="U99" s="153"/>
    </row>
    <row r="100" spans="1:21">
      <c r="A100" s="141">
        <v>44853</v>
      </c>
      <c r="B100" s="151" t="s">
        <v>273</v>
      </c>
      <c r="C100" s="134" t="s">
        <v>367</v>
      </c>
      <c r="D100" s="152"/>
      <c r="E100" s="144" t="s">
        <v>18</v>
      </c>
      <c r="F100" s="148"/>
      <c r="G100" s="152"/>
      <c r="H100" s="146" t="s">
        <v>18</v>
      </c>
      <c r="I100" s="145"/>
      <c r="J100" s="152"/>
      <c r="K100" s="147" t="s">
        <v>18</v>
      </c>
      <c r="L100" s="145"/>
      <c r="M100" s="152">
        <v>10</v>
      </c>
      <c r="N100" s="146" t="s">
        <v>21</v>
      </c>
      <c r="O100" s="148">
        <v>30</v>
      </c>
      <c r="P100" s="152"/>
      <c r="Q100" s="144" t="s">
        <v>18</v>
      </c>
      <c r="R100" s="157"/>
      <c r="S100" s="152"/>
      <c r="T100" s="158"/>
      <c r="U100" s="157"/>
    </row>
    <row r="101" spans="1:21">
      <c r="A101" s="141">
        <v>44851</v>
      </c>
      <c r="B101" s="151" t="s">
        <v>303</v>
      </c>
      <c r="C101" s="134" t="s">
        <v>368</v>
      </c>
      <c r="D101" s="152">
        <v>2</v>
      </c>
      <c r="E101" s="144" t="s">
        <v>11</v>
      </c>
      <c r="F101" s="148">
        <v>2</v>
      </c>
      <c r="G101" s="152"/>
      <c r="H101" s="146" t="s">
        <v>18</v>
      </c>
      <c r="I101" s="145"/>
      <c r="J101" s="152">
        <v>3</v>
      </c>
      <c r="K101" s="147" t="s">
        <v>20</v>
      </c>
      <c r="L101" s="148">
        <v>6</v>
      </c>
      <c r="M101" s="152"/>
      <c r="N101" s="146" t="s">
        <v>18</v>
      </c>
      <c r="O101" s="145"/>
      <c r="P101" s="152">
        <v>5</v>
      </c>
      <c r="Q101" s="144" t="s">
        <v>22</v>
      </c>
      <c r="R101" s="153">
        <v>45</v>
      </c>
      <c r="S101" s="154"/>
      <c r="T101" s="155"/>
      <c r="U101" s="153"/>
    </row>
    <row r="102" spans="1:21">
      <c r="A102" s="141">
        <v>44851</v>
      </c>
      <c r="B102" s="151" t="s">
        <v>303</v>
      </c>
      <c r="C102" s="159" t="s">
        <v>368</v>
      </c>
      <c r="D102" s="145"/>
      <c r="E102" s="144" t="s">
        <v>18</v>
      </c>
      <c r="F102" s="145"/>
      <c r="G102" s="152"/>
      <c r="H102" s="146" t="s">
        <v>18</v>
      </c>
      <c r="I102" s="145"/>
      <c r="J102" s="152">
        <v>4</v>
      </c>
      <c r="K102" s="147" t="s">
        <v>20</v>
      </c>
      <c r="L102" s="148">
        <v>8</v>
      </c>
      <c r="M102" s="152"/>
      <c r="N102" s="146" t="s">
        <v>18</v>
      </c>
      <c r="O102" s="145"/>
      <c r="P102" s="152">
        <v>5</v>
      </c>
      <c r="Q102" s="144" t="s">
        <v>22</v>
      </c>
      <c r="R102" s="153">
        <v>45</v>
      </c>
      <c r="S102" s="154"/>
      <c r="T102" s="155"/>
      <c r="U102" s="153"/>
    </row>
    <row r="103" spans="1:21">
      <c r="A103" s="141">
        <v>44853</v>
      </c>
      <c r="B103" s="151" t="s">
        <v>308</v>
      </c>
      <c r="C103" s="159" t="s">
        <v>369</v>
      </c>
      <c r="D103" s="145"/>
      <c r="E103" s="144" t="s">
        <v>18</v>
      </c>
      <c r="F103" s="148"/>
      <c r="G103" s="152">
        <v>3</v>
      </c>
      <c r="H103" s="146" t="s">
        <v>19</v>
      </c>
      <c r="I103" s="148">
        <v>4.5</v>
      </c>
      <c r="J103" s="152"/>
      <c r="K103" s="147" t="s">
        <v>18</v>
      </c>
      <c r="L103" s="145"/>
      <c r="M103" s="152"/>
      <c r="N103" s="146" t="s">
        <v>18</v>
      </c>
      <c r="O103" s="145"/>
      <c r="P103" s="152">
        <v>5</v>
      </c>
      <c r="Q103" s="144" t="s">
        <v>22</v>
      </c>
      <c r="R103" s="153">
        <v>45</v>
      </c>
      <c r="S103" s="154"/>
      <c r="T103" s="155"/>
      <c r="U103" s="153"/>
    </row>
    <row r="104" spans="1:21">
      <c r="A104" s="141">
        <v>44852</v>
      </c>
      <c r="B104" s="151" t="s">
        <v>315</v>
      </c>
      <c r="C104" s="159" t="s">
        <v>246</v>
      </c>
      <c r="D104" s="160"/>
      <c r="E104" s="144" t="s">
        <v>18</v>
      </c>
      <c r="F104" s="145"/>
      <c r="G104" s="152">
        <v>3</v>
      </c>
      <c r="H104" s="146" t="s">
        <v>19</v>
      </c>
      <c r="I104" s="148">
        <v>4.5</v>
      </c>
      <c r="J104" s="152"/>
      <c r="K104" s="147" t="s">
        <v>18</v>
      </c>
      <c r="L104" s="145"/>
      <c r="M104" s="152"/>
      <c r="N104" s="146" t="s">
        <v>18</v>
      </c>
      <c r="O104" s="145"/>
      <c r="P104" s="152">
        <v>5</v>
      </c>
      <c r="Q104" s="144" t="s">
        <v>22</v>
      </c>
      <c r="R104" s="153">
        <v>45</v>
      </c>
      <c r="S104" s="154"/>
      <c r="T104" s="155"/>
      <c r="U104" s="153"/>
    </row>
    <row r="105" spans="1:21">
      <c r="A105" s="141">
        <v>44853</v>
      </c>
      <c r="B105" s="151" t="s">
        <v>315</v>
      </c>
      <c r="C105" s="159" t="s">
        <v>370</v>
      </c>
      <c r="D105" s="145"/>
      <c r="E105" s="144" t="s">
        <v>18</v>
      </c>
      <c r="F105" s="148"/>
      <c r="G105" s="152">
        <v>4</v>
      </c>
      <c r="H105" s="146" t="s">
        <v>19</v>
      </c>
      <c r="I105" s="148">
        <v>6</v>
      </c>
      <c r="J105" s="152"/>
      <c r="K105" s="147" t="s">
        <v>18</v>
      </c>
      <c r="L105" s="145"/>
      <c r="M105" s="152">
        <v>5</v>
      </c>
      <c r="N105" s="146" t="s">
        <v>21</v>
      </c>
      <c r="O105" s="148">
        <v>15</v>
      </c>
      <c r="P105" s="152"/>
      <c r="Q105" s="144" t="s">
        <v>18</v>
      </c>
      <c r="R105" s="157"/>
      <c r="S105" s="152"/>
      <c r="T105" s="158"/>
      <c r="U105" s="157"/>
    </row>
    <row r="106" spans="1:21">
      <c r="A106" s="141">
        <v>44871</v>
      </c>
      <c r="B106" s="151" t="s">
        <v>315</v>
      </c>
      <c r="C106" s="159" t="s">
        <v>370</v>
      </c>
      <c r="D106" s="145">
        <v>1</v>
      </c>
      <c r="E106" s="144" t="s">
        <v>11</v>
      </c>
      <c r="F106" s="148">
        <v>6</v>
      </c>
      <c r="G106" s="152">
        <v>5</v>
      </c>
      <c r="H106" s="146" t="s">
        <v>19</v>
      </c>
      <c r="I106" s="148">
        <v>7.5</v>
      </c>
      <c r="J106" s="152">
        <v>4</v>
      </c>
      <c r="K106" s="147" t="s">
        <v>20</v>
      </c>
      <c r="L106" s="148">
        <v>8</v>
      </c>
      <c r="M106" s="152">
        <v>3</v>
      </c>
      <c r="N106" s="146" t="s">
        <v>119</v>
      </c>
      <c r="O106" s="148">
        <v>7.5</v>
      </c>
      <c r="P106" s="152">
        <v>2</v>
      </c>
      <c r="Q106" s="144" t="s">
        <v>21</v>
      </c>
      <c r="R106" s="153">
        <v>6</v>
      </c>
      <c r="S106" s="152">
        <v>1</v>
      </c>
      <c r="T106" s="158" t="s">
        <v>120</v>
      </c>
      <c r="U106" s="153">
        <v>7.5</v>
      </c>
    </row>
    <row r="107" spans="1:21">
      <c r="A107" s="141">
        <v>44848</v>
      </c>
      <c r="B107" s="151" t="s">
        <v>315</v>
      </c>
      <c r="C107" s="159" t="s">
        <v>370</v>
      </c>
      <c r="D107" s="160"/>
      <c r="E107" s="144" t="s">
        <v>18</v>
      </c>
      <c r="F107" s="148"/>
      <c r="G107" s="152">
        <v>3</v>
      </c>
      <c r="H107" s="146" t="s">
        <v>19</v>
      </c>
      <c r="I107" s="148">
        <v>4.5</v>
      </c>
      <c r="J107" s="152"/>
      <c r="K107" s="147" t="s">
        <v>18</v>
      </c>
      <c r="L107" s="148"/>
      <c r="M107" s="152"/>
      <c r="N107" s="146" t="s">
        <v>18</v>
      </c>
      <c r="O107" s="148"/>
      <c r="P107" s="152">
        <v>5</v>
      </c>
      <c r="Q107" s="144" t="s">
        <v>22</v>
      </c>
      <c r="R107" s="153">
        <v>45</v>
      </c>
      <c r="S107" s="154"/>
      <c r="T107" s="155"/>
      <c r="U107" s="153"/>
    </row>
    <row r="108" spans="1:21">
      <c r="A108" s="169">
        <v>44851</v>
      </c>
      <c r="B108" s="151" t="s">
        <v>327</v>
      </c>
      <c r="C108" s="159" t="s">
        <v>371</v>
      </c>
      <c r="D108" s="145">
        <v>12</v>
      </c>
      <c r="E108" s="144">
        <v>1</v>
      </c>
      <c r="F108" s="148">
        <v>12</v>
      </c>
      <c r="G108" s="152"/>
      <c r="H108" s="146" t="s">
        <v>18</v>
      </c>
      <c r="I108" s="145"/>
      <c r="J108" s="152"/>
      <c r="K108" s="147" t="s">
        <v>18</v>
      </c>
      <c r="L108" s="145"/>
      <c r="M108" s="152"/>
      <c r="N108" s="146" t="s">
        <v>18</v>
      </c>
      <c r="O108" s="145"/>
      <c r="P108" s="152">
        <v>20</v>
      </c>
      <c r="Q108" s="144">
        <v>14.5</v>
      </c>
      <c r="R108" s="153">
        <v>290</v>
      </c>
      <c r="S108" s="154"/>
      <c r="T108" s="155"/>
      <c r="U108" s="153"/>
    </row>
    <row r="109" spans="1:21">
      <c r="A109" s="169">
        <v>44851</v>
      </c>
      <c r="B109" s="151" t="s">
        <v>332</v>
      </c>
      <c r="C109" s="159" t="s">
        <v>372</v>
      </c>
      <c r="D109" s="160"/>
      <c r="E109" s="144" t="s">
        <v>18</v>
      </c>
      <c r="F109" s="145"/>
      <c r="G109" s="152"/>
      <c r="H109" s="146" t="s">
        <v>18</v>
      </c>
      <c r="I109" s="145"/>
      <c r="J109" s="152"/>
      <c r="K109" s="147" t="s">
        <v>18</v>
      </c>
      <c r="L109" s="145"/>
      <c r="M109" s="152">
        <v>3</v>
      </c>
      <c r="N109" s="146" t="s">
        <v>21</v>
      </c>
      <c r="O109" s="148">
        <v>9</v>
      </c>
      <c r="P109" s="152"/>
      <c r="Q109" s="144"/>
      <c r="R109" s="157"/>
      <c r="S109" s="152"/>
      <c r="T109" s="158"/>
      <c r="U109" s="157"/>
    </row>
    <row r="110" spans="1:21">
      <c r="A110" s="169">
        <v>44853</v>
      </c>
      <c r="B110" s="151" t="s">
        <v>336</v>
      </c>
      <c r="C110" s="159" t="s">
        <v>373</v>
      </c>
      <c r="D110" s="145"/>
      <c r="E110" s="144" t="s">
        <v>18</v>
      </c>
      <c r="F110" s="148"/>
      <c r="G110" s="152">
        <v>3</v>
      </c>
      <c r="H110" s="146" t="s">
        <v>19</v>
      </c>
      <c r="I110" s="148">
        <v>4.5</v>
      </c>
      <c r="J110" s="152"/>
      <c r="K110" s="147" t="s">
        <v>18</v>
      </c>
      <c r="L110" s="145"/>
      <c r="M110" s="152"/>
      <c r="N110" s="146" t="s">
        <v>18</v>
      </c>
      <c r="O110" s="145"/>
      <c r="P110" s="152">
        <v>5</v>
      </c>
      <c r="Q110" s="144" t="s">
        <v>22</v>
      </c>
      <c r="R110" s="153">
        <v>45</v>
      </c>
      <c r="S110" s="154"/>
      <c r="T110" s="155"/>
      <c r="U110" s="153"/>
    </row>
    <row r="111" spans="1:21">
      <c r="A111" s="169">
        <v>44871</v>
      </c>
      <c r="B111" s="151" t="s">
        <v>338</v>
      </c>
      <c r="C111" s="159" t="s">
        <v>374</v>
      </c>
      <c r="D111" s="145">
        <v>1</v>
      </c>
      <c r="E111" s="144" t="s">
        <v>11</v>
      </c>
      <c r="F111" s="148">
        <v>1</v>
      </c>
      <c r="G111" s="152">
        <v>2</v>
      </c>
      <c r="H111" s="146" t="s">
        <v>19</v>
      </c>
      <c r="I111" s="148">
        <v>3</v>
      </c>
      <c r="J111" s="152"/>
      <c r="K111" s="147" t="s">
        <v>18</v>
      </c>
      <c r="L111" s="145"/>
      <c r="M111" s="152"/>
      <c r="N111" s="146" t="s">
        <v>18</v>
      </c>
      <c r="O111" s="145"/>
      <c r="P111" s="152"/>
      <c r="Q111" s="144" t="s">
        <v>18</v>
      </c>
      <c r="R111" s="157"/>
      <c r="S111" s="152">
        <v>5</v>
      </c>
      <c r="T111" s="158" t="s">
        <v>120</v>
      </c>
      <c r="U111" s="153">
        <v>37.5</v>
      </c>
    </row>
    <row r="112" spans="1:21">
      <c r="A112" s="169">
        <v>44871</v>
      </c>
      <c r="B112" s="151" t="s">
        <v>338</v>
      </c>
      <c r="C112" s="159" t="s">
        <v>374</v>
      </c>
      <c r="D112" s="145">
        <v>1</v>
      </c>
      <c r="E112" s="144" t="s">
        <v>11</v>
      </c>
      <c r="F112" s="148">
        <v>1</v>
      </c>
      <c r="G112" s="152">
        <v>2</v>
      </c>
      <c r="H112" s="146" t="s">
        <v>19</v>
      </c>
      <c r="I112" s="148">
        <v>3</v>
      </c>
      <c r="J112" s="152">
        <v>3</v>
      </c>
      <c r="K112" s="147" t="s">
        <v>20</v>
      </c>
      <c r="L112" s="148">
        <v>6</v>
      </c>
      <c r="M112" s="152">
        <v>4</v>
      </c>
      <c r="N112" s="146" t="s">
        <v>119</v>
      </c>
      <c r="O112" s="148">
        <v>10</v>
      </c>
      <c r="P112" s="152">
        <v>5</v>
      </c>
      <c r="Q112" s="144" t="s">
        <v>21</v>
      </c>
      <c r="R112" s="153">
        <v>15</v>
      </c>
      <c r="S112" s="152">
        <v>6</v>
      </c>
      <c r="T112" s="158" t="s">
        <v>120</v>
      </c>
      <c r="U112" s="153">
        <v>45</v>
      </c>
    </row>
    <row r="113" spans="1:21">
      <c r="A113" s="169">
        <v>44871</v>
      </c>
      <c r="B113" s="151" t="s">
        <v>341</v>
      </c>
      <c r="C113" s="159" t="s">
        <v>376</v>
      </c>
      <c r="D113" s="145">
        <v>1</v>
      </c>
      <c r="E113" s="144" t="s">
        <v>11</v>
      </c>
      <c r="F113" s="148">
        <v>1</v>
      </c>
      <c r="G113" s="152">
        <v>2</v>
      </c>
      <c r="H113" s="146" t="s">
        <v>19</v>
      </c>
      <c r="I113" s="148">
        <v>3</v>
      </c>
      <c r="J113" s="152">
        <v>3</v>
      </c>
      <c r="K113" s="147" t="s">
        <v>20</v>
      </c>
      <c r="L113" s="148">
        <v>6</v>
      </c>
      <c r="M113" s="152">
        <v>4</v>
      </c>
      <c r="N113" s="146" t="s">
        <v>119</v>
      </c>
      <c r="O113" s="148">
        <v>10</v>
      </c>
      <c r="P113" s="152">
        <v>5</v>
      </c>
      <c r="Q113" s="144" t="s">
        <v>21</v>
      </c>
      <c r="R113" s="153">
        <v>15</v>
      </c>
      <c r="S113" s="152">
        <v>6</v>
      </c>
      <c r="T113" s="158" t="s">
        <v>120</v>
      </c>
      <c r="U113" s="153">
        <v>45</v>
      </c>
    </row>
    <row r="114" spans="1:21">
      <c r="A114" s="141">
        <v>44849</v>
      </c>
      <c r="B114" s="151" t="s">
        <v>343</v>
      </c>
      <c r="C114" s="159" t="s">
        <v>375</v>
      </c>
      <c r="D114" s="145"/>
      <c r="E114" s="144" t="s">
        <v>18</v>
      </c>
      <c r="F114" s="161"/>
      <c r="G114" s="152">
        <v>3</v>
      </c>
      <c r="H114" s="146" t="s">
        <v>19</v>
      </c>
      <c r="I114" s="148">
        <v>4.5</v>
      </c>
      <c r="J114" s="152"/>
      <c r="K114" s="147" t="s">
        <v>18</v>
      </c>
      <c r="L114" s="148"/>
      <c r="M114" s="152"/>
      <c r="N114" s="146" t="s">
        <v>18</v>
      </c>
      <c r="O114" s="148"/>
      <c r="P114" s="152">
        <v>2</v>
      </c>
      <c r="Q114" s="144" t="s">
        <v>22</v>
      </c>
      <c r="R114" s="153">
        <v>18</v>
      </c>
      <c r="S114" s="154"/>
      <c r="T114" s="155"/>
      <c r="U114" s="153"/>
    </row>
    <row r="115" spans="1:21">
      <c r="A115" s="141">
        <v>44850</v>
      </c>
      <c r="B115" s="151" t="s">
        <v>343</v>
      </c>
      <c r="C115" s="159" t="s">
        <v>375</v>
      </c>
      <c r="D115" s="145">
        <v>2</v>
      </c>
      <c r="E115" s="144" t="s">
        <v>11</v>
      </c>
      <c r="F115" s="148">
        <v>2</v>
      </c>
      <c r="G115" s="152"/>
      <c r="H115" s="146" t="s">
        <v>18</v>
      </c>
      <c r="I115" s="145"/>
      <c r="J115" s="152"/>
      <c r="K115" s="147" t="s">
        <v>18</v>
      </c>
      <c r="L115" s="145"/>
      <c r="M115" s="152">
        <v>3</v>
      </c>
      <c r="N115" s="146" t="s">
        <v>21</v>
      </c>
      <c r="O115" s="148">
        <v>9</v>
      </c>
      <c r="P115" s="152">
        <v>10</v>
      </c>
      <c r="Q115" s="144" t="s">
        <v>22</v>
      </c>
      <c r="R115" s="153">
        <v>90</v>
      </c>
      <c r="S115" s="154"/>
      <c r="T115" s="155"/>
      <c r="U115" s="153"/>
    </row>
    <row r="116" spans="1:21">
      <c r="A116" s="141">
        <v>44851</v>
      </c>
      <c r="B116" s="151" t="s">
        <v>343</v>
      </c>
      <c r="C116" s="159" t="s">
        <v>375</v>
      </c>
      <c r="D116" s="145">
        <v>2</v>
      </c>
      <c r="E116" s="162">
        <v>3</v>
      </c>
      <c r="F116" s="148">
        <v>6</v>
      </c>
      <c r="G116" s="152"/>
      <c r="H116" s="146" t="s">
        <v>18</v>
      </c>
      <c r="I116" s="145"/>
      <c r="J116" s="152"/>
      <c r="K116" s="147" t="s">
        <v>18</v>
      </c>
      <c r="L116" s="145"/>
      <c r="M116" s="152"/>
      <c r="N116" s="146" t="s">
        <v>18</v>
      </c>
      <c r="O116" s="145"/>
      <c r="P116" s="152"/>
      <c r="Q116" s="144" t="s">
        <v>18</v>
      </c>
      <c r="R116" s="157"/>
      <c r="S116" s="152"/>
      <c r="T116" s="158"/>
      <c r="U116" s="157"/>
    </row>
    <row r="117" spans="1:21">
      <c r="A117" s="141">
        <v>44860</v>
      </c>
      <c r="B117" s="151" t="s">
        <v>342</v>
      </c>
      <c r="C117" s="159" t="s">
        <v>377</v>
      </c>
      <c r="D117" s="145">
        <v>4</v>
      </c>
      <c r="E117" s="144" t="s">
        <v>11</v>
      </c>
      <c r="F117" s="148">
        <v>4</v>
      </c>
      <c r="G117" s="152">
        <v>6</v>
      </c>
      <c r="H117" s="146" t="s">
        <v>19</v>
      </c>
      <c r="I117" s="148">
        <v>9</v>
      </c>
      <c r="J117" s="152">
        <v>5</v>
      </c>
      <c r="K117" s="147" t="s">
        <v>20</v>
      </c>
      <c r="L117" s="148">
        <v>10</v>
      </c>
      <c r="M117" s="152"/>
      <c r="N117" s="146" t="s">
        <v>18</v>
      </c>
      <c r="O117" s="145"/>
      <c r="P117" s="152"/>
      <c r="Q117" s="144" t="s">
        <v>18</v>
      </c>
      <c r="R117" s="157"/>
      <c r="S117" s="152"/>
      <c r="T117" s="158"/>
      <c r="U117" s="157"/>
    </row>
    <row r="118" spans="1:21">
      <c r="A118" s="141">
        <v>44850</v>
      </c>
      <c r="B118" s="151" t="s">
        <v>349</v>
      </c>
      <c r="C118" s="159" t="s">
        <v>378</v>
      </c>
      <c r="D118" s="145"/>
      <c r="E118" s="144" t="s">
        <v>18</v>
      </c>
      <c r="F118" s="148"/>
      <c r="G118" s="152">
        <v>2</v>
      </c>
      <c r="H118" s="146" t="s">
        <v>19</v>
      </c>
      <c r="I118" s="148">
        <v>3</v>
      </c>
      <c r="J118" s="152"/>
      <c r="K118" s="147" t="s">
        <v>18</v>
      </c>
      <c r="L118" s="148"/>
      <c r="M118" s="152"/>
      <c r="N118" s="146" t="s">
        <v>18</v>
      </c>
      <c r="O118" s="148"/>
      <c r="P118" s="152"/>
      <c r="Q118" s="144" t="s">
        <v>18</v>
      </c>
      <c r="R118" s="153"/>
      <c r="S118" s="154"/>
      <c r="T118" s="155"/>
      <c r="U118" s="153"/>
    </row>
    <row r="119" spans="1:21">
      <c r="A119" s="141">
        <v>44851</v>
      </c>
      <c r="B119" s="151" t="s">
        <v>349</v>
      </c>
      <c r="C119" s="159" t="s">
        <v>378</v>
      </c>
      <c r="D119" s="145">
        <v>4</v>
      </c>
      <c r="E119" s="144" t="s">
        <v>11</v>
      </c>
      <c r="F119" s="148">
        <v>4</v>
      </c>
      <c r="G119" s="152"/>
      <c r="H119" s="146"/>
      <c r="I119" s="145"/>
      <c r="J119" s="152"/>
      <c r="K119" s="147" t="s">
        <v>18</v>
      </c>
      <c r="L119" s="145"/>
      <c r="M119" s="152"/>
      <c r="N119" s="146" t="s">
        <v>18</v>
      </c>
      <c r="O119" s="145"/>
      <c r="P119" s="152"/>
      <c r="Q119" s="144" t="s">
        <v>18</v>
      </c>
      <c r="R119" s="157"/>
      <c r="S119" s="152"/>
      <c r="T119" s="158"/>
      <c r="U119" s="157"/>
    </row>
    <row r="120" spans="1:21">
      <c r="A120" s="141">
        <v>44851</v>
      </c>
      <c r="B120" s="151" t="s">
        <v>351</v>
      </c>
      <c r="C120" s="159" t="s">
        <v>379</v>
      </c>
      <c r="D120" s="160">
        <v>2</v>
      </c>
      <c r="E120" s="144" t="s">
        <v>11</v>
      </c>
      <c r="F120" s="148">
        <v>2</v>
      </c>
      <c r="G120" s="152"/>
      <c r="H120" s="146" t="s">
        <v>18</v>
      </c>
      <c r="I120" s="145"/>
      <c r="J120" s="152"/>
      <c r="K120" s="147" t="s">
        <v>18</v>
      </c>
      <c r="L120" s="145"/>
      <c r="M120" s="152">
        <v>5</v>
      </c>
      <c r="N120" s="146">
        <v>4.5</v>
      </c>
      <c r="O120" s="148">
        <v>22.5</v>
      </c>
      <c r="P120" s="152"/>
      <c r="Q120" s="144" t="s">
        <v>18</v>
      </c>
      <c r="R120" s="157"/>
      <c r="S120" s="152"/>
      <c r="T120" s="158"/>
      <c r="U120" s="157"/>
    </row>
    <row r="121" spans="1:21">
      <c r="A121" s="141">
        <v>44851</v>
      </c>
      <c r="B121" s="151" t="s">
        <v>350</v>
      </c>
      <c r="C121" s="159" t="s">
        <v>380</v>
      </c>
      <c r="D121" s="160"/>
      <c r="E121" s="144" t="s">
        <v>18</v>
      </c>
      <c r="F121" s="145"/>
      <c r="G121" s="152"/>
      <c r="H121" s="146" t="s">
        <v>18</v>
      </c>
      <c r="I121" s="145"/>
      <c r="J121" s="152">
        <v>3</v>
      </c>
      <c r="K121" s="147" t="s">
        <v>20</v>
      </c>
      <c r="L121" s="148">
        <v>6</v>
      </c>
      <c r="M121" s="152"/>
      <c r="N121" s="146" t="s">
        <v>18</v>
      </c>
      <c r="O121" s="145"/>
      <c r="P121" s="152"/>
      <c r="Q121" s="144" t="s">
        <v>18</v>
      </c>
      <c r="R121" s="157"/>
      <c r="S121" s="152"/>
      <c r="T121" s="158"/>
      <c r="U121" s="157"/>
    </row>
    <row r="122" spans="1:21">
      <c r="A122" s="141">
        <v>44850</v>
      </c>
      <c r="B122" s="151" t="s">
        <v>357</v>
      </c>
      <c r="C122" s="159" t="s">
        <v>381</v>
      </c>
      <c r="D122" s="145"/>
      <c r="E122" s="144" t="s">
        <v>18</v>
      </c>
      <c r="F122" s="145"/>
      <c r="G122" s="152">
        <v>3</v>
      </c>
      <c r="H122" s="146" t="s">
        <v>19</v>
      </c>
      <c r="I122" s="148">
        <v>4.5</v>
      </c>
      <c r="J122" s="152"/>
      <c r="K122" s="147" t="s">
        <v>18</v>
      </c>
      <c r="L122" s="145"/>
      <c r="M122" s="152">
        <v>5</v>
      </c>
      <c r="N122" s="146" t="s">
        <v>21</v>
      </c>
      <c r="O122" s="148">
        <v>15</v>
      </c>
      <c r="P122" s="152">
        <v>7</v>
      </c>
      <c r="Q122" s="144" t="s">
        <v>22</v>
      </c>
      <c r="R122" s="153">
        <v>63</v>
      </c>
      <c r="S122" s="154"/>
      <c r="T122" s="155"/>
      <c r="U122" s="153"/>
    </row>
    <row r="123" spans="1:21">
      <c r="A123" s="141">
        <v>44851</v>
      </c>
      <c r="B123" s="151" t="s">
        <v>357</v>
      </c>
      <c r="C123" s="159" t="s">
        <v>381</v>
      </c>
      <c r="D123" s="145">
        <v>12</v>
      </c>
      <c r="E123" s="144" t="s">
        <v>11</v>
      </c>
      <c r="F123" s="148">
        <v>12</v>
      </c>
      <c r="G123" s="152"/>
      <c r="H123" s="146" t="s">
        <v>18</v>
      </c>
      <c r="I123" s="145"/>
      <c r="J123" s="152"/>
      <c r="K123" s="147" t="s">
        <v>18</v>
      </c>
      <c r="L123" s="145"/>
      <c r="M123" s="152"/>
      <c r="N123" s="146" t="s">
        <v>18</v>
      </c>
      <c r="O123" s="145"/>
      <c r="P123" s="152"/>
      <c r="Q123" s="144" t="s">
        <v>18</v>
      </c>
      <c r="R123" s="157"/>
      <c r="S123" s="152"/>
      <c r="T123" s="158"/>
      <c r="U123" s="157"/>
    </row>
    <row r="124" spans="1:21">
      <c r="B124" s="44"/>
      <c r="D124" s="1"/>
      <c r="E124" s="40"/>
      <c r="G124" s="1"/>
      <c r="H124" s="41"/>
      <c r="J124" s="1"/>
      <c r="K124" s="42"/>
      <c r="M124" s="1"/>
      <c r="N124" s="41"/>
      <c r="P124" s="1"/>
      <c r="Q124" s="40"/>
      <c r="R124" s="1"/>
    </row>
    <row r="125" spans="1:21">
      <c r="B125" s="44"/>
      <c r="D125" s="1"/>
      <c r="E125" s="40"/>
      <c r="G125" s="1"/>
      <c r="H125" s="41"/>
      <c r="J125" s="1"/>
      <c r="K125" s="42"/>
      <c r="M125" s="1"/>
      <c r="N125" s="41"/>
      <c r="P125" s="1"/>
      <c r="Q125" s="40"/>
      <c r="R125" s="1"/>
    </row>
    <row r="126" spans="1:21">
      <c r="B126" s="44"/>
      <c r="D126" s="1"/>
      <c r="E126" s="40"/>
      <c r="G126" s="1"/>
      <c r="H126" s="41"/>
      <c r="J126" s="1"/>
      <c r="K126" s="42"/>
      <c r="M126" s="1"/>
      <c r="N126" s="41"/>
      <c r="P126" s="1"/>
      <c r="Q126" s="40"/>
      <c r="R126" s="1"/>
    </row>
    <row r="127" spans="1:21">
      <c r="B127" s="44"/>
      <c r="D127" s="1"/>
      <c r="E127" s="40"/>
      <c r="G127" s="1"/>
      <c r="H127" s="41"/>
      <c r="J127" s="1"/>
      <c r="K127" s="42"/>
      <c r="M127" s="1"/>
      <c r="N127" s="41"/>
      <c r="P127" s="1"/>
      <c r="Q127" s="40"/>
      <c r="R127" s="1"/>
    </row>
    <row r="128" spans="1:21">
      <c r="B128" s="44"/>
      <c r="D128" s="1"/>
      <c r="E128" s="40"/>
      <c r="G128" s="1"/>
      <c r="H128" s="41"/>
      <c r="J128" s="1"/>
      <c r="K128" s="42"/>
      <c r="M128" s="1"/>
      <c r="N128" s="41"/>
      <c r="P128" s="1"/>
      <c r="Q128" s="40"/>
      <c r="R128" s="1"/>
    </row>
    <row r="129" spans="2:18">
      <c r="B129" s="44"/>
      <c r="D129" s="1"/>
      <c r="E129" s="40"/>
      <c r="G129" s="1"/>
      <c r="H129" s="41"/>
      <c r="J129" s="1"/>
      <c r="K129" s="42"/>
      <c r="M129" s="1"/>
      <c r="N129" s="41"/>
      <c r="P129" s="1"/>
      <c r="Q129" s="40"/>
      <c r="R129" s="1"/>
    </row>
    <row r="130" spans="2:18">
      <c r="B130" s="69"/>
      <c r="D130" s="1"/>
      <c r="E130" s="40"/>
      <c r="G130" s="1"/>
      <c r="H130" s="41"/>
      <c r="J130" s="1"/>
      <c r="K130" s="42"/>
      <c r="M130" s="1"/>
      <c r="N130" s="41"/>
      <c r="P130" s="1"/>
      <c r="Q130" s="40"/>
      <c r="R130" s="1"/>
    </row>
    <row r="131" spans="2:18">
      <c r="D131" s="1"/>
      <c r="E131" s="40"/>
      <c r="G131" s="1"/>
      <c r="H131" s="41"/>
      <c r="J131" s="1"/>
      <c r="K131" s="42"/>
      <c r="M131" s="1"/>
      <c r="N131" s="41"/>
      <c r="P131" s="1"/>
      <c r="Q131" s="40"/>
      <c r="R131" s="1"/>
    </row>
    <row r="132" spans="2:18">
      <c r="D132" s="1"/>
      <c r="E132" s="40"/>
      <c r="G132" s="1"/>
      <c r="H132" s="41"/>
      <c r="J132" s="1"/>
      <c r="K132" s="42"/>
      <c r="M132" s="1"/>
      <c r="N132" s="41"/>
      <c r="P132" s="1"/>
      <c r="Q132" s="40"/>
      <c r="R132" s="1"/>
    </row>
    <row r="133" spans="2:18">
      <c r="D133" s="1"/>
      <c r="E133" s="40"/>
      <c r="G133" s="1"/>
      <c r="H133" s="41"/>
      <c r="J133" s="1"/>
      <c r="K133" s="42"/>
      <c r="M133" s="1"/>
      <c r="N133" s="41"/>
      <c r="P133" s="1"/>
      <c r="Q133" s="40"/>
      <c r="R133" s="1"/>
    </row>
    <row r="134" spans="2:18">
      <c r="D134" s="1"/>
      <c r="E134" s="40"/>
      <c r="G134" s="1"/>
      <c r="H134" s="41"/>
      <c r="J134" s="1"/>
      <c r="K134" s="42"/>
      <c r="M134" s="1"/>
      <c r="N134" s="41"/>
      <c r="P134" s="1"/>
      <c r="Q134" s="40"/>
      <c r="R134" s="1"/>
    </row>
    <row r="135" spans="2:18">
      <c r="D135" s="1"/>
      <c r="E135" s="40"/>
      <c r="G135" s="1"/>
      <c r="H135" s="41"/>
      <c r="J135" s="1"/>
      <c r="K135" s="42"/>
      <c r="M135" s="1"/>
      <c r="N135" s="41"/>
      <c r="P135" s="1"/>
      <c r="Q135" s="40"/>
      <c r="R135" s="1"/>
    </row>
    <row r="136" spans="2:18">
      <c r="D136" s="1"/>
      <c r="E136" s="40"/>
      <c r="G136" s="1"/>
      <c r="H136" s="41"/>
      <c r="J136" s="1"/>
      <c r="K136" s="42"/>
      <c r="M136" s="1"/>
      <c r="N136" s="41"/>
      <c r="P136" s="1"/>
      <c r="Q136" s="40"/>
      <c r="R136" s="1"/>
    </row>
    <row r="137" spans="2:18">
      <c r="D137" s="1"/>
      <c r="E137" s="40"/>
      <c r="G137" s="1"/>
      <c r="H137" s="41"/>
      <c r="J137" s="1"/>
      <c r="K137" s="42"/>
      <c r="M137" s="1"/>
      <c r="N137" s="41"/>
      <c r="P137" s="1"/>
      <c r="Q137" s="40"/>
      <c r="R137" s="1"/>
    </row>
    <row r="138" spans="2:18">
      <c r="D138" s="1"/>
      <c r="E138" s="40"/>
      <c r="G138" s="1"/>
      <c r="H138" s="41"/>
      <c r="J138" s="1"/>
      <c r="K138" s="42"/>
      <c r="M138" s="1"/>
      <c r="N138" s="41"/>
      <c r="P138" s="1"/>
      <c r="Q138" s="40"/>
      <c r="R138" s="1"/>
    </row>
    <row r="139" spans="2:18">
      <c r="D139" s="1"/>
      <c r="E139" s="40"/>
      <c r="G139" s="1"/>
      <c r="H139" s="41"/>
      <c r="J139" s="1"/>
      <c r="K139" s="42"/>
      <c r="M139" s="1"/>
      <c r="N139" s="41"/>
      <c r="P139" s="1"/>
      <c r="Q139" s="40"/>
      <c r="R139" s="1"/>
    </row>
    <row r="140" spans="2:18">
      <c r="D140" s="1"/>
      <c r="E140" s="40"/>
      <c r="G140" s="1"/>
      <c r="H140" s="41"/>
      <c r="J140" s="1"/>
      <c r="K140" s="42"/>
      <c r="M140" s="1"/>
      <c r="N140" s="41"/>
      <c r="P140" s="1"/>
      <c r="Q140" s="40"/>
      <c r="R140" s="1"/>
    </row>
    <row r="141" spans="2:18">
      <c r="D141" s="1"/>
      <c r="E141" s="40"/>
      <c r="G141" s="1"/>
      <c r="H141" s="41"/>
      <c r="J141" s="1"/>
      <c r="K141" s="42"/>
      <c r="M141" s="1"/>
      <c r="N141" s="41"/>
      <c r="P141" s="1"/>
      <c r="Q141" s="40"/>
      <c r="R141" s="1"/>
    </row>
    <row r="142" spans="2:18">
      <c r="D142" s="1"/>
      <c r="E142" s="40"/>
      <c r="G142" s="1"/>
      <c r="H142" s="41"/>
      <c r="J142" s="1"/>
      <c r="K142" s="42"/>
      <c r="M142" s="1"/>
      <c r="N142" s="41"/>
      <c r="P142" s="1"/>
      <c r="Q142" s="40"/>
      <c r="R142" s="1"/>
    </row>
    <row r="143" spans="2:18">
      <c r="D143" s="1"/>
      <c r="E143" s="40"/>
      <c r="G143" s="1"/>
      <c r="H143" s="41"/>
      <c r="J143" s="1"/>
      <c r="K143" s="42"/>
      <c r="M143" s="1"/>
      <c r="N143" s="41"/>
      <c r="P143" s="1"/>
      <c r="Q143" s="40"/>
      <c r="R143" s="1"/>
    </row>
    <row r="144" spans="2:18">
      <c r="D144" s="1"/>
      <c r="E144" s="40"/>
      <c r="G144" s="1"/>
      <c r="H144" s="41"/>
      <c r="J144" s="1"/>
      <c r="K144" s="42"/>
      <c r="M144" s="1"/>
      <c r="N144" s="41"/>
      <c r="P144" s="1"/>
      <c r="Q144" s="40"/>
      <c r="R144" s="1"/>
    </row>
    <row r="145" spans="4:18">
      <c r="D145" s="1"/>
      <c r="E145" s="40"/>
      <c r="G145" s="1"/>
      <c r="H145" s="41"/>
      <c r="J145" s="1"/>
      <c r="K145" s="42"/>
      <c r="M145" s="1"/>
      <c r="N145" s="41"/>
      <c r="P145" s="1"/>
      <c r="Q145" s="40"/>
      <c r="R145" s="1"/>
    </row>
    <row r="146" spans="4:18">
      <c r="D146" s="1"/>
      <c r="E146" s="40"/>
      <c r="G146" s="1"/>
      <c r="H146" s="41"/>
      <c r="J146" s="1"/>
      <c r="K146" s="42"/>
      <c r="M146" s="1"/>
      <c r="N146" s="41"/>
      <c r="P146" s="1"/>
      <c r="Q146" s="40"/>
      <c r="R146" s="1"/>
    </row>
    <row r="147" spans="4:18">
      <c r="D147" s="1"/>
      <c r="E147" s="40"/>
      <c r="G147" s="1"/>
      <c r="H147" s="41"/>
      <c r="J147" s="1"/>
      <c r="K147" s="42"/>
      <c r="M147" s="1"/>
      <c r="N147" s="41"/>
      <c r="P147" s="1"/>
      <c r="Q147" s="40"/>
      <c r="R147" s="1"/>
    </row>
    <row r="148" spans="4:18">
      <c r="D148" s="1"/>
      <c r="E148" s="40"/>
      <c r="G148" s="1"/>
      <c r="H148" s="41"/>
      <c r="J148" s="1"/>
      <c r="K148" s="42"/>
      <c r="M148" s="1"/>
      <c r="N148" s="41"/>
      <c r="P148" s="1"/>
      <c r="Q148" s="40"/>
      <c r="R148" s="1"/>
    </row>
    <row r="149" spans="4:18">
      <c r="D149" s="1"/>
      <c r="E149" s="40"/>
      <c r="G149" s="1"/>
      <c r="H149" s="41"/>
      <c r="J149" s="1"/>
      <c r="K149" s="42"/>
      <c r="M149" s="1"/>
      <c r="N149" s="41"/>
      <c r="P149" s="1"/>
      <c r="Q149" s="40"/>
      <c r="R149" s="1"/>
    </row>
    <row r="150" spans="4:18">
      <c r="D150" s="1"/>
      <c r="E150" s="40"/>
      <c r="G150" s="1"/>
      <c r="H150" s="41"/>
      <c r="J150" s="1"/>
      <c r="K150" s="42"/>
      <c r="M150" s="1"/>
      <c r="N150" s="41"/>
      <c r="P150" s="1"/>
      <c r="Q150" s="40"/>
      <c r="R150" s="1"/>
    </row>
    <row r="151" spans="4:18">
      <c r="D151" s="1"/>
      <c r="E151" s="40"/>
      <c r="G151" s="1"/>
      <c r="H151" s="41"/>
      <c r="J151" s="1"/>
      <c r="K151" s="42"/>
      <c r="M151" s="1"/>
      <c r="N151" s="41"/>
      <c r="P151" s="1"/>
      <c r="Q151" s="40"/>
      <c r="R151" s="1"/>
    </row>
    <row r="152" spans="4:18">
      <c r="D152" s="1"/>
      <c r="E152" s="40"/>
      <c r="G152" s="1"/>
      <c r="H152" s="41"/>
      <c r="J152" s="1"/>
      <c r="K152" s="42"/>
      <c r="M152" s="1"/>
      <c r="N152" s="41"/>
      <c r="P152" s="1"/>
      <c r="Q152" s="40"/>
      <c r="R152" s="1"/>
    </row>
    <row r="153" spans="4:18">
      <c r="D153" s="1"/>
      <c r="E153" s="40"/>
      <c r="G153" s="1"/>
      <c r="H153" s="41"/>
      <c r="J153" s="1"/>
      <c r="K153" s="42"/>
      <c r="M153" s="1"/>
      <c r="N153" s="41"/>
      <c r="P153" s="1"/>
      <c r="Q153" s="40"/>
      <c r="R153" s="1"/>
    </row>
    <row r="154" spans="4:18">
      <c r="D154" s="1"/>
      <c r="E154" s="40"/>
      <c r="G154" s="1"/>
      <c r="H154" s="41"/>
      <c r="J154" s="1"/>
      <c r="K154" s="42"/>
      <c r="M154" s="1"/>
      <c r="N154" s="41"/>
      <c r="P154" s="1"/>
      <c r="Q154" s="40"/>
      <c r="R154" s="1"/>
    </row>
    <row r="155" spans="4:18">
      <c r="D155" s="1"/>
      <c r="E155" s="40"/>
      <c r="G155" s="1"/>
      <c r="H155" s="41"/>
      <c r="J155" s="1"/>
      <c r="K155" s="42"/>
      <c r="M155" s="1"/>
      <c r="N155" s="41"/>
      <c r="P155" s="1"/>
      <c r="Q155" s="40"/>
      <c r="R155" s="1"/>
    </row>
    <row r="156" spans="4:18">
      <c r="D156" s="1"/>
      <c r="E156" s="40"/>
      <c r="G156" s="1"/>
      <c r="H156" s="41"/>
      <c r="J156" s="1"/>
      <c r="K156" s="42"/>
      <c r="M156" s="1"/>
      <c r="N156" s="41"/>
      <c r="P156" s="1"/>
      <c r="Q156" s="40"/>
      <c r="R156" s="1"/>
    </row>
    <row r="157" spans="4:18">
      <c r="D157" s="1"/>
      <c r="E157" s="40"/>
      <c r="G157" s="1"/>
      <c r="H157" s="41"/>
      <c r="J157" s="1"/>
      <c r="K157" s="42"/>
      <c r="M157" s="1"/>
      <c r="N157" s="41"/>
      <c r="P157" s="1"/>
      <c r="Q157" s="40"/>
      <c r="R157" s="1"/>
    </row>
    <row r="158" spans="4:18">
      <c r="D158" s="1"/>
      <c r="E158" s="40"/>
      <c r="G158" s="1"/>
      <c r="H158" s="41"/>
      <c r="J158" s="1"/>
      <c r="K158" s="42"/>
      <c r="M158" s="1"/>
      <c r="N158" s="41"/>
      <c r="P158" s="1"/>
      <c r="Q158" s="40"/>
      <c r="R158" s="1"/>
    </row>
    <row r="159" spans="4:18">
      <c r="D159" s="1"/>
      <c r="E159" s="40"/>
      <c r="G159" s="1"/>
      <c r="H159" s="41"/>
      <c r="J159" s="1"/>
      <c r="K159" s="42"/>
      <c r="M159" s="1"/>
      <c r="N159" s="41"/>
      <c r="P159" s="1"/>
      <c r="Q159" s="40"/>
      <c r="R159" s="1"/>
    </row>
    <row r="160" spans="4:18">
      <c r="D160" s="1"/>
      <c r="E160" s="40"/>
      <c r="G160" s="1"/>
      <c r="H160" s="41"/>
      <c r="J160" s="1"/>
      <c r="K160" s="42"/>
      <c r="M160" s="1"/>
      <c r="N160" s="41"/>
      <c r="P160" s="1"/>
      <c r="Q160" s="40"/>
      <c r="R160" s="1"/>
    </row>
    <row r="161" spans="4:18">
      <c r="D161" s="1"/>
      <c r="E161" s="40"/>
      <c r="G161" s="1"/>
      <c r="H161" s="41"/>
      <c r="J161" s="1"/>
      <c r="K161" s="42"/>
      <c r="M161" s="1"/>
      <c r="N161" s="41"/>
      <c r="P161" s="1"/>
      <c r="Q161" s="40"/>
      <c r="R161" s="1"/>
    </row>
    <row r="162" spans="4:18">
      <c r="D162" s="1"/>
      <c r="E162" s="40"/>
      <c r="G162" s="1"/>
      <c r="H162" s="41"/>
      <c r="J162" s="1"/>
      <c r="K162" s="42"/>
      <c r="M162" s="1"/>
      <c r="N162" s="41"/>
      <c r="P162" s="1"/>
      <c r="Q162" s="40"/>
      <c r="R162" s="1"/>
    </row>
    <row r="163" spans="4:18">
      <c r="D163" s="1"/>
      <c r="E163" s="40"/>
      <c r="G163" s="1"/>
      <c r="H163" s="41"/>
      <c r="J163" s="1"/>
      <c r="K163" s="42"/>
      <c r="M163" s="1"/>
      <c r="N163" s="41"/>
      <c r="P163" s="1"/>
      <c r="Q163" s="40"/>
      <c r="R163" s="1"/>
    </row>
    <row r="164" spans="4:18">
      <c r="D164" s="1"/>
      <c r="E164" s="40"/>
      <c r="G164" s="1"/>
      <c r="H164" s="41"/>
      <c r="J164" s="1"/>
      <c r="K164" s="42"/>
      <c r="M164" s="1"/>
      <c r="N164" s="41"/>
      <c r="P164" s="1"/>
      <c r="Q164" s="40"/>
      <c r="R164" s="1"/>
    </row>
    <row r="165" spans="4:18">
      <c r="D165" s="1"/>
      <c r="E165" s="40"/>
      <c r="G165" s="1"/>
      <c r="H165" s="41"/>
      <c r="J165" s="1"/>
      <c r="K165" s="42"/>
      <c r="M165" s="1"/>
      <c r="N165" s="41"/>
      <c r="P165" s="1"/>
      <c r="Q165" s="40"/>
      <c r="R165" s="1"/>
    </row>
    <row r="166" spans="4:18">
      <c r="D166" s="1"/>
      <c r="E166" s="40"/>
      <c r="G166" s="1"/>
      <c r="H166" s="41"/>
      <c r="J166" s="1"/>
      <c r="K166" s="42"/>
      <c r="M166" s="1"/>
      <c r="N166" s="41"/>
      <c r="P166" s="1"/>
      <c r="Q166" s="40"/>
      <c r="R166" s="1"/>
    </row>
    <row r="167" spans="4:18">
      <c r="D167" s="1"/>
      <c r="E167" s="40"/>
      <c r="G167" s="1"/>
      <c r="H167" s="41"/>
      <c r="J167" s="1"/>
      <c r="K167" s="42"/>
      <c r="M167" s="1"/>
      <c r="N167" s="41"/>
      <c r="P167" s="1"/>
      <c r="Q167" s="40"/>
      <c r="R167" s="1"/>
    </row>
    <row r="168" spans="4:18">
      <c r="D168" s="1"/>
      <c r="E168" s="40"/>
      <c r="G168" s="1"/>
      <c r="H168" s="41"/>
      <c r="J168" s="1"/>
      <c r="K168" s="42"/>
      <c r="M168" s="1"/>
      <c r="N168" s="41"/>
      <c r="P168" s="1"/>
      <c r="Q168" s="40"/>
      <c r="R168" s="1"/>
    </row>
    <row r="169" spans="4:18">
      <c r="D169" s="1"/>
      <c r="E169" s="40"/>
      <c r="G169" s="1"/>
      <c r="H169" s="41"/>
      <c r="J169" s="1"/>
      <c r="K169" s="42"/>
      <c r="M169" s="1"/>
      <c r="N169" s="41"/>
      <c r="P169" s="1"/>
      <c r="Q169" s="40"/>
      <c r="R169" s="1"/>
    </row>
    <row r="170" spans="4:18">
      <c r="D170" s="1"/>
      <c r="E170" s="40"/>
      <c r="G170" s="1"/>
      <c r="H170" s="41"/>
      <c r="J170" s="1"/>
      <c r="K170" s="42"/>
      <c r="M170" s="1"/>
      <c r="N170" s="41"/>
      <c r="P170" s="1"/>
      <c r="Q170" s="40"/>
      <c r="R170" s="1"/>
    </row>
    <row r="171" spans="4:18">
      <c r="D171" s="1"/>
      <c r="E171" s="40"/>
      <c r="G171" s="1"/>
      <c r="H171" s="41"/>
      <c r="J171" s="1"/>
      <c r="K171" s="42"/>
      <c r="M171" s="1"/>
      <c r="N171" s="41"/>
      <c r="P171" s="1"/>
      <c r="Q171" s="40"/>
      <c r="R171" s="1"/>
    </row>
    <row r="172" spans="4:18">
      <c r="D172" s="1"/>
      <c r="E172" s="40"/>
      <c r="G172" s="1"/>
      <c r="H172" s="41"/>
      <c r="J172" s="1"/>
      <c r="K172" s="42"/>
      <c r="M172" s="1"/>
      <c r="N172" s="41"/>
      <c r="P172" s="1"/>
      <c r="Q172" s="40"/>
      <c r="R172" s="1"/>
    </row>
    <row r="173" spans="4:18">
      <c r="D173" s="1"/>
      <c r="E173" s="40"/>
      <c r="G173" s="1"/>
      <c r="H173" s="41"/>
      <c r="J173" s="1"/>
      <c r="K173" s="42"/>
      <c r="M173" s="1"/>
      <c r="N173" s="41"/>
      <c r="P173" s="1"/>
      <c r="Q173" s="40"/>
      <c r="R173" s="1"/>
    </row>
    <row r="174" spans="4:18">
      <c r="D174" s="1"/>
      <c r="E174" s="40"/>
      <c r="G174" s="1"/>
      <c r="H174" s="41"/>
      <c r="J174" s="1"/>
      <c r="K174" s="42"/>
      <c r="M174" s="1"/>
      <c r="N174" s="41"/>
      <c r="P174" s="1"/>
      <c r="Q174" s="40"/>
      <c r="R174" s="1"/>
    </row>
    <row r="175" spans="4:18">
      <c r="D175" s="1"/>
      <c r="E175" s="40"/>
      <c r="G175" s="1"/>
      <c r="H175" s="41"/>
      <c r="J175" s="1"/>
      <c r="K175" s="42"/>
      <c r="M175" s="1"/>
      <c r="N175" s="41"/>
      <c r="P175" s="1"/>
      <c r="Q175" s="40"/>
      <c r="R175" s="1"/>
    </row>
    <row r="176" spans="4:18">
      <c r="D176" s="1"/>
      <c r="E176" s="40"/>
      <c r="G176" s="1"/>
      <c r="H176" s="41"/>
      <c r="J176" s="1"/>
      <c r="K176" s="42"/>
      <c r="M176" s="1"/>
      <c r="N176" s="41"/>
      <c r="P176" s="1"/>
      <c r="Q176" s="40"/>
      <c r="R176" s="1"/>
    </row>
    <row r="177" spans="4:18">
      <c r="D177" s="1"/>
      <c r="E177" s="40"/>
      <c r="G177" s="1"/>
      <c r="H177" s="41"/>
      <c r="J177" s="1"/>
      <c r="K177" s="42"/>
      <c r="M177" s="1"/>
      <c r="N177" s="41"/>
      <c r="P177" s="1"/>
      <c r="Q177" s="40"/>
      <c r="R177" s="1"/>
    </row>
    <row r="178" spans="4:18">
      <c r="D178" s="1"/>
      <c r="E178" s="40"/>
      <c r="G178" s="1"/>
      <c r="H178" s="41"/>
      <c r="J178" s="1"/>
      <c r="K178" s="42"/>
      <c r="M178" s="1"/>
      <c r="N178" s="41"/>
      <c r="P178" s="1"/>
      <c r="Q178" s="40"/>
      <c r="R178" s="1"/>
    </row>
    <row r="179" spans="4:18">
      <c r="D179" s="1"/>
      <c r="E179" s="40"/>
      <c r="G179" s="1"/>
      <c r="H179" s="41"/>
      <c r="J179" s="1"/>
      <c r="K179" s="42"/>
      <c r="M179" s="1"/>
      <c r="N179" s="41"/>
      <c r="P179" s="1"/>
      <c r="Q179" s="40"/>
      <c r="R179" s="1"/>
    </row>
    <row r="180" spans="4:18">
      <c r="D180" s="1"/>
      <c r="E180" s="40"/>
      <c r="G180" s="1"/>
      <c r="H180" s="41"/>
      <c r="J180" s="1"/>
      <c r="K180" s="42"/>
      <c r="M180" s="1"/>
      <c r="N180" s="41"/>
      <c r="P180" s="1"/>
      <c r="Q180" s="40"/>
      <c r="R180" s="1"/>
    </row>
    <row r="181" spans="4:18">
      <c r="D181" s="1"/>
      <c r="E181" s="40"/>
      <c r="G181" s="1"/>
      <c r="H181" s="41"/>
      <c r="J181" s="1"/>
      <c r="K181" s="42"/>
      <c r="M181" s="1"/>
      <c r="N181" s="41"/>
      <c r="P181" s="1"/>
      <c r="Q181" s="40"/>
      <c r="R181" s="1"/>
    </row>
    <row r="182" spans="4:18">
      <c r="D182" s="1"/>
      <c r="E182" s="40"/>
      <c r="G182" s="1"/>
      <c r="H182" s="41"/>
      <c r="J182" s="1"/>
      <c r="K182" s="42"/>
      <c r="M182" s="1"/>
      <c r="N182" s="41"/>
      <c r="P182" s="1"/>
      <c r="Q182" s="40"/>
      <c r="R182" s="1"/>
    </row>
    <row r="183" spans="4:18">
      <c r="D183" s="1"/>
      <c r="E183" s="40"/>
      <c r="G183" s="1"/>
      <c r="H183" s="41"/>
      <c r="J183" s="1"/>
      <c r="K183" s="42"/>
      <c r="M183" s="1"/>
      <c r="N183" s="41"/>
      <c r="P183" s="1"/>
      <c r="Q183" s="40"/>
      <c r="R183" s="1"/>
    </row>
    <row r="184" spans="4:18">
      <c r="D184" s="1"/>
      <c r="E184" s="40"/>
      <c r="G184" s="1"/>
      <c r="H184" s="41"/>
      <c r="J184" s="1"/>
      <c r="K184" s="42"/>
      <c r="M184" s="1"/>
      <c r="N184" s="41"/>
      <c r="P184" s="1"/>
      <c r="Q184" s="40"/>
      <c r="R184" s="1"/>
    </row>
    <row r="185" spans="4:18">
      <c r="D185" s="1"/>
      <c r="E185" s="40"/>
      <c r="G185" s="1"/>
      <c r="H185" s="41"/>
      <c r="J185" s="1"/>
      <c r="K185" s="42"/>
      <c r="M185" s="1"/>
      <c r="N185" s="41"/>
      <c r="P185" s="1"/>
      <c r="Q185" s="40"/>
      <c r="R185" s="1"/>
    </row>
    <row r="186" spans="4:18">
      <c r="D186" s="1"/>
      <c r="E186" s="40"/>
      <c r="G186" s="1"/>
      <c r="H186" s="41"/>
      <c r="J186" s="1"/>
      <c r="K186" s="42"/>
      <c r="M186" s="1"/>
      <c r="N186" s="41"/>
      <c r="P186" s="1"/>
      <c r="Q186" s="40"/>
      <c r="R186" s="1"/>
    </row>
    <row r="187" spans="4:18">
      <c r="D187" s="1"/>
      <c r="E187" s="40"/>
      <c r="G187" s="1"/>
      <c r="H187" s="41"/>
      <c r="J187" s="1"/>
      <c r="K187" s="42"/>
      <c r="M187" s="1"/>
      <c r="N187" s="41"/>
      <c r="P187" s="1"/>
      <c r="Q187" s="40"/>
      <c r="R187" s="1"/>
    </row>
    <row r="188" spans="4:18">
      <c r="D188" s="1"/>
      <c r="E188" s="40"/>
      <c r="G188" s="1"/>
      <c r="H188" s="41"/>
      <c r="J188" s="1"/>
      <c r="K188" s="42"/>
      <c r="M188" s="1"/>
      <c r="N188" s="41"/>
      <c r="P188" s="1"/>
      <c r="Q188" s="40"/>
      <c r="R188" s="1"/>
    </row>
    <row r="189" spans="4:18">
      <c r="D189" s="1"/>
      <c r="E189" s="40"/>
      <c r="G189" s="1"/>
      <c r="H189" s="41"/>
      <c r="J189" s="1"/>
      <c r="K189" s="42"/>
      <c r="M189" s="1"/>
      <c r="N189" s="41"/>
      <c r="P189" s="1"/>
      <c r="Q189" s="40"/>
      <c r="R189" s="1"/>
    </row>
    <row r="190" spans="4:18">
      <c r="D190" s="1"/>
      <c r="E190" s="40"/>
      <c r="G190" s="1"/>
      <c r="H190" s="41"/>
      <c r="J190" s="1"/>
      <c r="K190" s="42"/>
      <c r="M190" s="1"/>
      <c r="N190" s="41"/>
      <c r="P190" s="1"/>
      <c r="Q190" s="40"/>
      <c r="R190" s="1"/>
    </row>
    <row r="191" spans="4:18">
      <c r="D191" s="1"/>
      <c r="E191" s="40"/>
      <c r="G191" s="1"/>
      <c r="H191" s="41"/>
      <c r="J191" s="1"/>
      <c r="K191" s="42"/>
      <c r="M191" s="1"/>
      <c r="N191" s="41"/>
      <c r="P191" s="1"/>
      <c r="Q191" s="40"/>
      <c r="R191" s="1"/>
    </row>
    <row r="192" spans="4:18">
      <c r="D192" s="1"/>
      <c r="E192" s="40"/>
      <c r="G192" s="1"/>
      <c r="H192" s="41"/>
      <c r="J192" s="1"/>
      <c r="K192" s="42"/>
      <c r="M192" s="1"/>
      <c r="N192" s="41"/>
      <c r="P192" s="1"/>
      <c r="Q192" s="40"/>
      <c r="R192" s="1"/>
    </row>
    <row r="193" spans="4:18">
      <c r="D193" s="1"/>
      <c r="E193" s="40"/>
      <c r="G193" s="1"/>
      <c r="H193" s="41"/>
      <c r="J193" s="1"/>
      <c r="K193" s="42"/>
      <c r="M193" s="1"/>
      <c r="N193" s="41"/>
      <c r="P193" s="1"/>
      <c r="Q193" s="40"/>
      <c r="R193" s="1"/>
    </row>
    <row r="194" spans="4:18">
      <c r="D194" s="1"/>
      <c r="E194" s="40"/>
      <c r="G194" s="1"/>
      <c r="H194" s="41"/>
      <c r="J194" s="1"/>
      <c r="K194" s="42"/>
      <c r="M194" s="1"/>
      <c r="N194" s="41"/>
      <c r="P194" s="1"/>
      <c r="Q194" s="40"/>
      <c r="R194" s="1"/>
    </row>
    <row r="195" spans="4:18">
      <c r="D195" s="1"/>
      <c r="E195" s="40"/>
      <c r="G195" s="1"/>
      <c r="H195" s="41"/>
      <c r="J195" s="1"/>
      <c r="K195" s="42"/>
      <c r="M195" s="1"/>
      <c r="N195" s="41"/>
      <c r="P195" s="1"/>
      <c r="Q195" s="40"/>
      <c r="R195" s="1"/>
    </row>
    <row r="196" spans="4:18">
      <c r="D196" s="1"/>
      <c r="E196" s="40"/>
      <c r="G196" s="1"/>
      <c r="H196" s="41"/>
      <c r="J196" s="1"/>
      <c r="K196" s="42"/>
      <c r="M196" s="1"/>
      <c r="N196" s="41"/>
      <c r="P196" s="1"/>
      <c r="Q196" s="40"/>
      <c r="R196" s="1"/>
    </row>
    <row r="197" spans="4:18">
      <c r="D197" s="1"/>
      <c r="E197" s="40"/>
      <c r="G197" s="1"/>
      <c r="H197" s="41"/>
      <c r="J197" s="1"/>
      <c r="K197" s="42"/>
      <c r="M197" s="1"/>
      <c r="N197" s="41"/>
      <c r="P197" s="1"/>
      <c r="Q197" s="40"/>
      <c r="R197" s="1"/>
    </row>
    <row r="198" spans="4:18">
      <c r="D198" s="1"/>
      <c r="E198" s="40"/>
      <c r="G198" s="1"/>
      <c r="H198" s="41"/>
      <c r="J198" s="1"/>
      <c r="K198" s="42"/>
      <c r="M198" s="1"/>
      <c r="N198" s="41"/>
      <c r="P198" s="1"/>
      <c r="Q198" s="40"/>
      <c r="R198" s="1"/>
    </row>
    <row r="199" spans="4:18">
      <c r="D199" s="1"/>
      <c r="E199" s="40"/>
      <c r="G199" s="1"/>
      <c r="H199" s="41"/>
      <c r="J199" s="1"/>
      <c r="K199" s="42"/>
      <c r="M199" s="1"/>
      <c r="N199" s="41"/>
      <c r="P199" s="1"/>
      <c r="Q199" s="40"/>
      <c r="R199" s="1"/>
    </row>
    <row r="200" spans="4:18">
      <c r="D200" s="1"/>
      <c r="E200" s="40"/>
      <c r="G200" s="1"/>
      <c r="H200" s="41"/>
      <c r="J200" s="1"/>
      <c r="K200" s="42"/>
      <c r="M200" s="1"/>
      <c r="N200" s="41"/>
      <c r="P200" s="1"/>
      <c r="Q200" s="40"/>
      <c r="R200" s="1"/>
    </row>
    <row r="201" spans="4:18">
      <c r="D201" s="1"/>
      <c r="E201" s="40"/>
      <c r="G201" s="1"/>
      <c r="H201" s="41"/>
      <c r="J201" s="1"/>
      <c r="K201" s="42"/>
      <c r="M201" s="1"/>
      <c r="N201" s="41"/>
      <c r="P201" s="1"/>
      <c r="Q201" s="40"/>
      <c r="R201" s="1"/>
    </row>
    <row r="202" spans="4:18">
      <c r="D202" s="1"/>
      <c r="E202" s="40"/>
      <c r="G202" s="1"/>
      <c r="H202" s="41"/>
      <c r="J202" s="1"/>
      <c r="K202" s="42"/>
      <c r="M202" s="1"/>
      <c r="N202" s="41"/>
      <c r="P202" s="1"/>
      <c r="Q202" s="40"/>
      <c r="R202" s="1"/>
    </row>
    <row r="203" spans="4:18">
      <c r="D203" s="1"/>
      <c r="E203" s="40"/>
      <c r="G203" s="1"/>
      <c r="H203" s="41"/>
      <c r="J203" s="1"/>
      <c r="K203" s="42"/>
      <c r="M203" s="1"/>
      <c r="N203" s="41"/>
      <c r="P203" s="1"/>
      <c r="Q203" s="40"/>
      <c r="R203" s="1"/>
    </row>
    <row r="204" spans="4:18">
      <c r="D204" s="1"/>
      <c r="E204" s="40"/>
      <c r="G204" s="1"/>
      <c r="H204" s="41"/>
      <c r="J204" s="1"/>
      <c r="K204" s="42"/>
      <c r="M204" s="1"/>
      <c r="N204" s="41"/>
      <c r="P204" s="1"/>
      <c r="Q204" s="40"/>
      <c r="R204" s="1"/>
    </row>
    <row r="205" spans="4:18">
      <c r="D205" s="1"/>
      <c r="E205" s="40"/>
      <c r="G205" s="1"/>
      <c r="H205" s="41"/>
      <c r="J205" s="1"/>
      <c r="K205" s="42"/>
      <c r="M205" s="1"/>
      <c r="N205" s="41"/>
      <c r="P205" s="1"/>
      <c r="Q205" s="40"/>
      <c r="R205" s="1"/>
    </row>
    <row r="206" spans="4:18">
      <c r="D206" s="1"/>
      <c r="E206" s="40"/>
      <c r="G206" s="1"/>
      <c r="H206" s="41"/>
      <c r="J206" s="1"/>
      <c r="K206" s="42"/>
      <c r="M206" s="1"/>
      <c r="N206" s="41"/>
      <c r="P206" s="1"/>
      <c r="Q206" s="40"/>
      <c r="R206" s="1"/>
    </row>
    <row r="207" spans="4:18">
      <c r="D207" s="1"/>
      <c r="E207" s="40"/>
      <c r="G207" s="1"/>
      <c r="H207" s="41"/>
      <c r="J207" s="1"/>
      <c r="K207" s="42"/>
      <c r="M207" s="1"/>
      <c r="N207" s="41"/>
      <c r="P207" s="1"/>
      <c r="Q207" s="40"/>
      <c r="R207" s="1"/>
    </row>
    <row r="208" spans="4:18">
      <c r="D208" s="1"/>
      <c r="E208" s="40"/>
      <c r="G208" s="1"/>
      <c r="H208" s="41"/>
      <c r="J208" s="1"/>
      <c r="K208" s="42"/>
      <c r="M208" s="1"/>
      <c r="N208" s="41"/>
      <c r="P208" s="1"/>
      <c r="Q208" s="40"/>
      <c r="R208" s="1"/>
    </row>
    <row r="209" spans="4:18">
      <c r="D209" s="1"/>
      <c r="E209" s="40"/>
      <c r="G209" s="1"/>
      <c r="H209" s="41"/>
      <c r="J209" s="1"/>
      <c r="K209" s="42"/>
      <c r="M209" s="1"/>
      <c r="N209" s="41"/>
      <c r="P209" s="1"/>
      <c r="Q209" s="40"/>
      <c r="R209" s="1"/>
    </row>
    <row r="210" spans="4:18">
      <c r="D210" s="1"/>
      <c r="E210" s="40"/>
      <c r="G210" s="1"/>
      <c r="H210" s="41"/>
      <c r="J210" s="1"/>
      <c r="K210" s="42"/>
      <c r="M210" s="1"/>
      <c r="N210" s="41"/>
      <c r="P210" s="1"/>
      <c r="Q210" s="40"/>
      <c r="R210" s="1"/>
    </row>
    <row r="211" spans="4:18">
      <c r="D211" s="1"/>
      <c r="E211" s="40"/>
      <c r="G211" s="1"/>
      <c r="H211" s="41"/>
      <c r="J211" s="1"/>
      <c r="K211" s="42"/>
      <c r="M211" s="1"/>
      <c r="N211" s="41"/>
      <c r="P211" s="1"/>
      <c r="Q211" s="40"/>
      <c r="R211" s="1"/>
    </row>
    <row r="212" spans="4:18">
      <c r="D212" s="1"/>
      <c r="E212" s="40"/>
      <c r="G212" s="1"/>
      <c r="H212" s="41"/>
      <c r="J212" s="1"/>
      <c r="K212" s="42"/>
      <c r="M212" s="1"/>
      <c r="N212" s="41"/>
      <c r="P212" s="1"/>
      <c r="Q212" s="40"/>
      <c r="R212" s="1"/>
    </row>
    <row r="213" spans="4:18">
      <c r="D213" s="1"/>
      <c r="E213" s="40"/>
      <c r="G213" s="1"/>
      <c r="H213" s="41"/>
      <c r="J213" s="1"/>
      <c r="K213" s="42"/>
      <c r="M213" s="1"/>
      <c r="N213" s="41"/>
      <c r="P213" s="1"/>
      <c r="Q213" s="40"/>
      <c r="R213" s="1"/>
    </row>
    <row r="214" spans="4:18">
      <c r="D214" s="1"/>
      <c r="E214" s="40"/>
      <c r="G214" s="1"/>
      <c r="H214" s="41"/>
      <c r="J214" s="1"/>
      <c r="K214" s="42"/>
      <c r="M214" s="1"/>
      <c r="N214" s="41"/>
      <c r="P214" s="1"/>
      <c r="Q214" s="40"/>
      <c r="R214" s="1"/>
    </row>
    <row r="215" spans="4:18">
      <c r="D215" s="1"/>
      <c r="E215" s="40"/>
      <c r="G215" s="1"/>
      <c r="H215" s="41"/>
      <c r="J215" s="1"/>
      <c r="K215" s="42"/>
      <c r="M215" s="1"/>
      <c r="N215" s="41"/>
      <c r="P215" s="1"/>
      <c r="Q215" s="40"/>
      <c r="R215" s="1"/>
    </row>
    <row r="216" spans="4:18">
      <c r="D216" s="1"/>
      <c r="E216" s="40"/>
      <c r="G216" s="1"/>
      <c r="H216" s="41"/>
      <c r="J216" s="1"/>
      <c r="K216" s="42"/>
      <c r="M216" s="1"/>
      <c r="N216" s="41"/>
      <c r="P216" s="1"/>
      <c r="Q216" s="40"/>
      <c r="R216" s="1"/>
    </row>
    <row r="217" spans="4:18">
      <c r="D217" s="1"/>
      <c r="E217" s="40"/>
      <c r="G217" s="1"/>
      <c r="H217" s="41"/>
      <c r="J217" s="1"/>
      <c r="K217" s="42"/>
      <c r="M217" s="1"/>
      <c r="N217" s="41"/>
      <c r="P217" s="1"/>
      <c r="Q217" s="40"/>
      <c r="R217" s="1"/>
    </row>
    <row r="218" spans="4:18">
      <c r="D218" s="1"/>
      <c r="E218" s="40"/>
      <c r="G218" s="1"/>
      <c r="H218" s="41"/>
      <c r="J218" s="1"/>
      <c r="K218" s="42"/>
      <c r="M218" s="1"/>
      <c r="N218" s="41"/>
      <c r="P218" s="1"/>
      <c r="Q218" s="40"/>
      <c r="R218" s="1"/>
    </row>
    <row r="219" spans="4:18">
      <c r="D219" s="1"/>
      <c r="E219" s="40"/>
      <c r="G219" s="1"/>
      <c r="H219" s="41"/>
      <c r="J219" s="1"/>
      <c r="K219" s="42"/>
      <c r="M219" s="1"/>
      <c r="N219" s="41"/>
      <c r="P219" s="1"/>
      <c r="Q219" s="40"/>
      <c r="R219" s="1"/>
    </row>
    <row r="220" spans="4:18">
      <c r="D220" s="1"/>
      <c r="E220" s="40"/>
      <c r="G220" s="1"/>
      <c r="H220" s="41"/>
      <c r="J220" s="1"/>
      <c r="K220" s="42"/>
      <c r="M220" s="1"/>
      <c r="N220" s="41"/>
      <c r="P220" s="1"/>
      <c r="Q220" s="40"/>
      <c r="R220" s="1"/>
    </row>
    <row r="221" spans="4:18">
      <c r="D221" s="1"/>
      <c r="E221" s="40"/>
      <c r="G221" s="1"/>
      <c r="H221" s="41"/>
      <c r="J221" s="1"/>
      <c r="K221" s="42"/>
      <c r="M221" s="1"/>
      <c r="N221" s="41"/>
      <c r="P221" s="1"/>
      <c r="Q221" s="40"/>
      <c r="R221" s="1"/>
    </row>
    <row r="222" spans="4:18">
      <c r="D222" s="1"/>
      <c r="E222" s="40"/>
      <c r="G222" s="1"/>
      <c r="H222" s="41"/>
      <c r="J222" s="1"/>
      <c r="K222" s="42"/>
      <c r="M222" s="1"/>
      <c r="N222" s="41"/>
      <c r="P222" s="1"/>
      <c r="Q222" s="40"/>
      <c r="R222" s="1"/>
    </row>
    <row r="223" spans="4:18">
      <c r="D223" s="1"/>
      <c r="E223" s="40"/>
      <c r="G223" s="1"/>
      <c r="H223" s="41"/>
      <c r="J223" s="1"/>
      <c r="K223" s="42"/>
      <c r="M223" s="1"/>
      <c r="N223" s="41"/>
      <c r="P223" s="1"/>
      <c r="Q223" s="40"/>
      <c r="R223" s="1"/>
    </row>
  </sheetData>
  <autoFilter ref="A1:V70" xr:uid="{00000000-0001-0000-0100-000000000000}"/>
  <sortState xmlns:xlrd2="http://schemas.microsoft.com/office/spreadsheetml/2017/richdata2" ref="A2:U50">
    <sortCondition ref="B2:B50"/>
    <sortCondition ref="A2:A50"/>
  </sortState>
  <mergeCells count="4">
    <mergeCell ref="A51:C51"/>
    <mergeCell ref="A88:C90"/>
    <mergeCell ref="D51:U51"/>
    <mergeCell ref="A84:U85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Transfert_vers_base_apporteurs">
                <anchor moveWithCells="1" sizeWithCells="1">
                  <from>
                    <xdr:col>8</xdr:col>
                    <xdr:colOff>66675</xdr:colOff>
                    <xdr:row>88</xdr:row>
                    <xdr:rowOff>57150</xdr:rowOff>
                  </from>
                  <to>
                    <xdr:col>11</xdr:col>
                    <xdr:colOff>57150</xdr:colOff>
                    <xdr:row>93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EBD24EC-65B1-4341-B997-0754C3EA357C}">
          <x14:formula1>
            <xm:f>parametres!$A$1:$A$463</xm:f>
          </x14:formula1>
          <xm:sqref>B98:B99 B4:B5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51A89-27A7-4C65-92F6-A7D0B532F592}">
  <sheetPr codeName="Feuil1"/>
  <dimension ref="A2:G235"/>
  <sheetViews>
    <sheetView showGridLines="0" tabSelected="1" workbookViewId="0">
      <selection activeCell="A4" sqref="A4"/>
    </sheetView>
  </sheetViews>
  <sheetFormatPr baseColWidth="10" defaultRowHeight="15.75"/>
  <cols>
    <col min="1" max="1" width="97.625" customWidth="1"/>
    <col min="2" max="2" width="5.375" customWidth="1"/>
    <col min="3" max="3" width="82.125" customWidth="1"/>
    <col min="4" max="4" width="11.375" customWidth="1"/>
    <col min="5" max="5" width="14.625" customWidth="1"/>
  </cols>
  <sheetData>
    <row r="2" spans="1:5">
      <c r="A2" t="s">
        <v>265</v>
      </c>
      <c r="E2" s="204" t="s">
        <v>247</v>
      </c>
    </row>
    <row r="3" spans="1:5">
      <c r="E3" s="205"/>
    </row>
    <row r="4" spans="1:5">
      <c r="A4" t="s">
        <v>248</v>
      </c>
      <c r="C4" s="3"/>
      <c r="E4" s="205"/>
    </row>
    <row r="5" spans="1:5">
      <c r="A5" s="3" t="s">
        <v>249</v>
      </c>
      <c r="C5" s="207" t="s">
        <v>250</v>
      </c>
      <c r="E5" s="205"/>
    </row>
    <row r="6" spans="1:5">
      <c r="A6" s="170" t="s">
        <v>251</v>
      </c>
      <c r="C6" s="208"/>
      <c r="E6" s="205"/>
    </row>
    <row r="7" spans="1:5">
      <c r="A7" s="171" t="s">
        <v>252</v>
      </c>
      <c r="C7" s="208"/>
      <c r="E7" s="205"/>
    </row>
    <row r="8" spans="1:5">
      <c r="A8" s="171" t="s">
        <v>253</v>
      </c>
      <c r="C8" s="208"/>
      <c r="E8" s="205"/>
    </row>
    <row r="9" spans="1:5">
      <c r="A9" s="171" t="s">
        <v>254</v>
      </c>
      <c r="C9" s="208"/>
      <c r="E9" s="205"/>
    </row>
    <row r="10" spans="1:5">
      <c r="A10" s="171" t="s">
        <v>255</v>
      </c>
      <c r="C10" s="208"/>
      <c r="E10" s="205"/>
    </row>
    <row r="11" spans="1:5">
      <c r="A11" s="171" t="s">
        <v>256</v>
      </c>
      <c r="C11" s="209"/>
      <c r="E11" s="205"/>
    </row>
    <row r="12" spans="1:5">
      <c r="A12" t="s">
        <v>257</v>
      </c>
      <c r="C12" s="207" t="s">
        <v>258</v>
      </c>
      <c r="E12" s="205"/>
    </row>
    <row r="13" spans="1:5">
      <c r="A13" t="s">
        <v>86</v>
      </c>
      <c r="C13" s="208"/>
      <c r="E13" s="205"/>
    </row>
    <row r="14" spans="1:5">
      <c r="A14" t="s">
        <v>259</v>
      </c>
      <c r="C14" s="208"/>
      <c r="E14" s="205"/>
    </row>
    <row r="15" spans="1:5">
      <c r="A15" t="s">
        <v>260</v>
      </c>
      <c r="C15" s="208"/>
      <c r="E15" s="205"/>
    </row>
    <row r="16" spans="1:5">
      <c r="A16" t="s">
        <v>261</v>
      </c>
      <c r="C16" s="208"/>
      <c r="E16" s="205"/>
    </row>
    <row r="17" spans="1:5">
      <c r="A17" t="s">
        <v>260</v>
      </c>
      <c r="C17" s="208"/>
      <c r="E17" s="205"/>
    </row>
    <row r="18" spans="1:5">
      <c r="A18" t="s">
        <v>88</v>
      </c>
      <c r="C18" s="208"/>
      <c r="E18" s="205"/>
    </row>
    <row r="19" spans="1:5">
      <c r="A19" t="s">
        <v>262</v>
      </c>
      <c r="C19" s="208"/>
      <c r="E19" s="205"/>
    </row>
    <row r="20" spans="1:5">
      <c r="A20" t="s">
        <v>32</v>
      </c>
      <c r="C20" s="208"/>
      <c r="E20" s="205"/>
    </row>
    <row r="21" spans="1:5">
      <c r="A21" t="s">
        <v>33</v>
      </c>
      <c r="C21" s="208"/>
      <c r="E21" s="205"/>
    </row>
    <row r="22" spans="1:5">
      <c r="A22" t="s">
        <v>34</v>
      </c>
      <c r="C22" s="208"/>
      <c r="E22" s="205"/>
    </row>
    <row r="23" spans="1:5">
      <c r="A23" t="s">
        <v>35</v>
      </c>
      <c r="C23" s="208"/>
      <c r="E23" s="205"/>
    </row>
    <row r="24" spans="1:5">
      <c r="A24" t="s">
        <v>36</v>
      </c>
      <c r="C24" s="208"/>
      <c r="E24" s="205"/>
    </row>
    <row r="25" spans="1:5">
      <c r="A25" t="s">
        <v>37</v>
      </c>
      <c r="C25" s="209"/>
      <c r="E25" s="205"/>
    </row>
    <row r="26" spans="1:5">
      <c r="A26" t="s">
        <v>263</v>
      </c>
      <c r="E26" s="205"/>
    </row>
    <row r="27" spans="1:5">
      <c r="A27" t="s">
        <v>264</v>
      </c>
      <c r="C27" s="210" t="s">
        <v>129</v>
      </c>
      <c r="E27" s="205"/>
    </row>
    <row r="28" spans="1:5">
      <c r="A28" t="s">
        <v>127</v>
      </c>
      <c r="C28" s="211"/>
      <c r="E28" s="205"/>
    </row>
    <row r="29" spans="1:5">
      <c r="A29" t="s">
        <v>128</v>
      </c>
      <c r="C29" s="212"/>
      <c r="E29" s="205"/>
    </row>
    <row r="30" spans="1:5">
      <c r="E30" s="205"/>
    </row>
    <row r="31" spans="1:5">
      <c r="A31" t="s">
        <v>12</v>
      </c>
      <c r="E31" s="206"/>
    </row>
    <row r="36" spans="1:5" s="3" customFormat="1" ht="15" customHeight="1">
      <c r="A36" s="3" t="s">
        <v>94</v>
      </c>
    </row>
    <row r="37" spans="1:5" s="3" customFormat="1" ht="18.75" customHeight="1">
      <c r="A37" s="3" t="s">
        <v>68</v>
      </c>
      <c r="E37" s="213" t="s">
        <v>93</v>
      </c>
    </row>
    <row r="38" spans="1:5" s="3" customFormat="1" ht="15.75" customHeight="1">
      <c r="A38" s="3" t="s">
        <v>69</v>
      </c>
      <c r="C38" s="26" t="s">
        <v>24</v>
      </c>
      <c r="D38" s="26"/>
      <c r="E38" s="214"/>
    </row>
    <row r="39" spans="1:5" s="3" customFormat="1" ht="15.75" customHeight="1">
      <c r="A39" s="3" t="s">
        <v>70</v>
      </c>
      <c r="C39" s="26" t="s">
        <v>13</v>
      </c>
      <c r="D39" s="26"/>
      <c r="E39" s="214"/>
    </row>
    <row r="40" spans="1:5" s="3" customFormat="1" ht="15.75" customHeight="1">
      <c r="A40" s="3" t="s">
        <v>71</v>
      </c>
      <c r="C40" s="26" t="s">
        <v>14</v>
      </c>
      <c r="D40" s="26"/>
      <c r="E40" s="214"/>
    </row>
    <row r="41" spans="1:5" s="3" customFormat="1">
      <c r="A41" s="3" t="s">
        <v>72</v>
      </c>
      <c r="C41" s="63" t="s">
        <v>16</v>
      </c>
      <c r="D41" s="64"/>
      <c r="E41" s="214"/>
    </row>
    <row r="42" spans="1:5" s="3" customFormat="1">
      <c r="A42" s="3" t="s">
        <v>73</v>
      </c>
      <c r="C42" s="64" t="s">
        <v>15</v>
      </c>
      <c r="D42" s="64"/>
      <c r="E42" s="214"/>
    </row>
    <row r="43" spans="1:5" s="3" customFormat="1">
      <c r="A43" s="3" t="s">
        <v>74</v>
      </c>
      <c r="C43" s="65" t="s">
        <v>17</v>
      </c>
      <c r="D43" s="64"/>
      <c r="E43" s="214"/>
    </row>
    <row r="44" spans="1:5" s="3" customFormat="1">
      <c r="A44" s="3" t="s">
        <v>75</v>
      </c>
      <c r="C44" s="63" t="s">
        <v>16</v>
      </c>
      <c r="D44" s="64"/>
      <c r="E44" s="214"/>
    </row>
    <row r="45" spans="1:5" s="3" customFormat="1">
      <c r="A45" s="3" t="s">
        <v>76</v>
      </c>
      <c r="C45" s="64" t="s">
        <v>15</v>
      </c>
      <c r="D45" s="64"/>
      <c r="E45" s="214"/>
    </row>
    <row r="46" spans="1:5" s="3" customFormat="1">
      <c r="A46" s="3" t="s">
        <v>77</v>
      </c>
      <c r="C46" s="65" t="s">
        <v>17</v>
      </c>
      <c r="D46" s="64"/>
      <c r="E46" s="214"/>
    </row>
    <row r="47" spans="1:5" s="3" customFormat="1">
      <c r="A47" s="3" t="s">
        <v>78</v>
      </c>
      <c r="C47" s="63" t="s">
        <v>16</v>
      </c>
      <c r="D47" s="64"/>
      <c r="E47" s="214"/>
    </row>
    <row r="48" spans="1:5" s="3" customFormat="1">
      <c r="A48" s="3" t="s">
        <v>79</v>
      </c>
      <c r="C48" s="64" t="s">
        <v>15</v>
      </c>
      <c r="D48" s="64"/>
      <c r="E48" s="214"/>
    </row>
    <row r="49" spans="1:5" s="3" customFormat="1">
      <c r="A49" s="3" t="s">
        <v>80</v>
      </c>
      <c r="C49" s="65" t="s">
        <v>17</v>
      </c>
      <c r="D49" s="64"/>
      <c r="E49" s="214"/>
    </row>
    <row r="50" spans="1:5" s="3" customFormat="1">
      <c r="A50" s="3" t="s">
        <v>81</v>
      </c>
      <c r="C50" s="63" t="s">
        <v>16</v>
      </c>
      <c r="D50" s="64"/>
      <c r="E50" s="214"/>
    </row>
    <row r="51" spans="1:5" s="3" customFormat="1">
      <c r="A51" s="3" t="s">
        <v>82</v>
      </c>
      <c r="C51" s="64" t="s">
        <v>15</v>
      </c>
      <c r="D51" s="64"/>
      <c r="E51" s="214"/>
    </row>
    <row r="52" spans="1:5" s="3" customFormat="1">
      <c r="A52" s="3" t="s">
        <v>83</v>
      </c>
      <c r="C52" s="65" t="s">
        <v>17</v>
      </c>
      <c r="D52" s="64"/>
      <c r="E52" s="214"/>
    </row>
    <row r="53" spans="1:5" s="3" customFormat="1">
      <c r="A53" s="3" t="s">
        <v>90</v>
      </c>
      <c r="C53" s="63" t="s">
        <v>16</v>
      </c>
      <c r="D53" s="64"/>
      <c r="E53" s="214"/>
    </row>
    <row r="54" spans="1:5" s="3" customFormat="1">
      <c r="A54" s="3" t="s">
        <v>91</v>
      </c>
      <c r="C54" s="64" t="s">
        <v>15</v>
      </c>
      <c r="D54" s="64"/>
      <c r="E54" s="214"/>
    </row>
    <row r="55" spans="1:5" s="3" customFormat="1">
      <c r="A55" s="3" t="s">
        <v>84</v>
      </c>
      <c r="C55" s="65" t="s">
        <v>17</v>
      </c>
      <c r="D55" s="64"/>
      <c r="E55" s="214"/>
    </row>
    <row r="56" spans="1:5" s="3" customFormat="1">
      <c r="A56" s="3" t="s">
        <v>111</v>
      </c>
      <c r="C56" s="63" t="s">
        <v>16</v>
      </c>
      <c r="E56" s="214"/>
    </row>
    <row r="57" spans="1:5" s="3" customFormat="1">
      <c r="A57" s="3" t="s">
        <v>112</v>
      </c>
      <c r="C57" s="64" t="s">
        <v>15</v>
      </c>
      <c r="E57" s="214"/>
    </row>
    <row r="58" spans="1:5" s="3" customFormat="1">
      <c r="A58" s="3" t="s">
        <v>113</v>
      </c>
      <c r="C58" s="65" t="s">
        <v>17</v>
      </c>
      <c r="E58" s="214"/>
    </row>
    <row r="59" spans="1:5" s="3" customFormat="1">
      <c r="E59" s="214"/>
    </row>
    <row r="60" spans="1:5">
      <c r="A60" t="s">
        <v>85</v>
      </c>
      <c r="C60" s="220" t="s">
        <v>89</v>
      </c>
      <c r="D60" s="66"/>
      <c r="E60" s="214"/>
    </row>
    <row r="61" spans="1:5">
      <c r="A61" s="3" t="s">
        <v>121</v>
      </c>
      <c r="C61" s="221"/>
      <c r="D61" s="66"/>
      <c r="E61" s="214"/>
    </row>
    <row r="62" spans="1:5">
      <c r="A62" t="s">
        <v>86</v>
      </c>
      <c r="C62" s="221"/>
      <c r="D62" s="66"/>
      <c r="E62" s="214"/>
    </row>
    <row r="63" spans="1:5">
      <c r="A63" t="s">
        <v>87</v>
      </c>
      <c r="C63" s="221"/>
      <c r="D63" s="66"/>
      <c r="E63" s="214"/>
    </row>
    <row r="64" spans="1:5">
      <c r="A64" t="s">
        <v>122</v>
      </c>
      <c r="C64" s="221"/>
      <c r="D64" s="66"/>
      <c r="E64" s="214"/>
    </row>
    <row r="65" spans="1:5">
      <c r="A65" t="s">
        <v>31</v>
      </c>
      <c r="C65" s="221"/>
      <c r="D65" s="66"/>
      <c r="E65" s="214"/>
    </row>
    <row r="66" spans="1:5">
      <c r="A66" t="s">
        <v>87</v>
      </c>
      <c r="C66" s="221"/>
      <c r="D66" s="66"/>
      <c r="E66" s="214"/>
    </row>
    <row r="67" spans="1:5">
      <c r="A67" t="s">
        <v>123</v>
      </c>
      <c r="C67" s="221"/>
      <c r="D67" s="66"/>
      <c r="E67" s="214"/>
    </row>
    <row r="68" spans="1:5">
      <c r="A68" t="s">
        <v>31</v>
      </c>
      <c r="C68" s="221"/>
      <c r="D68" s="66"/>
      <c r="E68" s="214"/>
    </row>
    <row r="69" spans="1:5">
      <c r="A69" t="s">
        <v>88</v>
      </c>
      <c r="C69" s="221"/>
      <c r="D69" s="66"/>
      <c r="E69" s="214"/>
    </row>
    <row r="70" spans="1:5">
      <c r="A70" s="3" t="s">
        <v>124</v>
      </c>
      <c r="C70" s="221"/>
      <c r="D70" s="66"/>
      <c r="E70" s="214"/>
    </row>
    <row r="71" spans="1:5">
      <c r="A71" t="s">
        <v>32</v>
      </c>
      <c r="C71" s="221"/>
      <c r="D71" s="66"/>
      <c r="E71" s="214"/>
    </row>
    <row r="72" spans="1:5">
      <c r="A72" t="s">
        <v>33</v>
      </c>
      <c r="C72" s="221"/>
      <c r="D72" s="66"/>
      <c r="E72" s="214"/>
    </row>
    <row r="73" spans="1:5">
      <c r="A73" t="s">
        <v>34</v>
      </c>
      <c r="C73" s="221"/>
      <c r="D73" s="66"/>
      <c r="E73" s="214"/>
    </row>
    <row r="74" spans="1:5">
      <c r="A74" t="s">
        <v>35</v>
      </c>
      <c r="C74" s="221"/>
      <c r="D74" s="66"/>
      <c r="E74" s="214"/>
    </row>
    <row r="75" spans="1:5">
      <c r="A75" t="s">
        <v>36</v>
      </c>
      <c r="C75" s="221"/>
      <c r="D75" s="66"/>
      <c r="E75" s="214"/>
    </row>
    <row r="76" spans="1:5">
      <c r="A76" t="s">
        <v>37</v>
      </c>
      <c r="C76" s="222"/>
      <c r="D76" s="66"/>
      <c r="E76" s="214"/>
    </row>
    <row r="77" spans="1:5">
      <c r="E77" s="214"/>
    </row>
    <row r="78" spans="1:5">
      <c r="A78" s="3" t="s">
        <v>67</v>
      </c>
      <c r="B78" s="3"/>
      <c r="C78" s="26" t="s">
        <v>125</v>
      </c>
      <c r="D78" s="26"/>
      <c r="E78" s="214"/>
    </row>
    <row r="79" spans="1:5">
      <c r="A79" s="3" t="s">
        <v>62</v>
      </c>
      <c r="C79" s="39" t="s">
        <v>23</v>
      </c>
      <c r="D79" s="39"/>
      <c r="E79" s="214"/>
    </row>
    <row r="80" spans="1:5" s="3" customFormat="1">
      <c r="A80" s="3" t="s">
        <v>63</v>
      </c>
      <c r="C80" s="26" t="s">
        <v>28</v>
      </c>
      <c r="D80" s="26"/>
      <c r="E80" s="214"/>
    </row>
    <row r="81" spans="1:7" s="3" customFormat="1">
      <c r="A81" s="3" t="s">
        <v>64</v>
      </c>
      <c r="C81" s="26" t="s">
        <v>25</v>
      </c>
      <c r="D81" s="26"/>
      <c r="E81" s="214"/>
    </row>
    <row r="82" spans="1:7" s="3" customFormat="1" ht="15.75" customHeight="1">
      <c r="A82" s="3" t="s">
        <v>65</v>
      </c>
      <c r="B82"/>
      <c r="C82" s="219" t="s">
        <v>26</v>
      </c>
      <c r="D82" s="54"/>
      <c r="E82" s="214"/>
      <c r="F82" s="27"/>
      <c r="G82" s="27"/>
    </row>
    <row r="83" spans="1:7" s="3" customFormat="1">
      <c r="A83" s="3" t="s">
        <v>66</v>
      </c>
      <c r="B83"/>
      <c r="C83" s="219"/>
      <c r="D83" s="54"/>
      <c r="E83" s="214"/>
      <c r="F83" s="27"/>
      <c r="G83" s="27"/>
    </row>
    <row r="84" spans="1:7" s="3" customFormat="1">
      <c r="A84" s="3" t="s">
        <v>7</v>
      </c>
      <c r="E84" s="214"/>
    </row>
    <row r="85" spans="1:7" s="3" customFormat="1">
      <c r="A85" s="3" t="s">
        <v>12</v>
      </c>
      <c r="E85" s="215"/>
    </row>
    <row r="86" spans="1:7" s="3" customFormat="1"/>
    <row r="87" spans="1:7">
      <c r="A87" t="s">
        <v>59</v>
      </c>
      <c r="E87" s="216" t="s">
        <v>95</v>
      </c>
    </row>
    <row r="88" spans="1:7">
      <c r="E88" s="217"/>
    </row>
    <row r="89" spans="1:7">
      <c r="C89" s="223"/>
      <c r="D89" s="67"/>
      <c r="E89" s="217"/>
    </row>
    <row r="90" spans="1:7">
      <c r="A90" s="3" t="s">
        <v>107</v>
      </c>
      <c r="C90" s="223"/>
      <c r="D90" s="67"/>
      <c r="E90" s="217"/>
    </row>
    <row r="91" spans="1:7">
      <c r="A91" t="s">
        <v>41</v>
      </c>
      <c r="C91" s="223"/>
      <c r="D91" s="67"/>
      <c r="E91" s="217"/>
    </row>
    <row r="92" spans="1:7">
      <c r="A92" t="s">
        <v>42</v>
      </c>
      <c r="C92" s="223"/>
      <c r="D92" s="67"/>
      <c r="E92" s="217"/>
    </row>
    <row r="93" spans="1:7">
      <c r="A93" t="s">
        <v>43</v>
      </c>
      <c r="C93" t="s">
        <v>57</v>
      </c>
      <c r="E93" s="217"/>
    </row>
    <row r="94" spans="1:7">
      <c r="A94" t="s">
        <v>108</v>
      </c>
      <c r="C94" s="224" t="s">
        <v>58</v>
      </c>
      <c r="D94" s="56"/>
      <c r="E94" s="217"/>
    </row>
    <row r="95" spans="1:7">
      <c r="A95" t="s">
        <v>44</v>
      </c>
      <c r="C95" s="224"/>
      <c r="D95" s="56"/>
      <c r="E95" s="217"/>
    </row>
    <row r="96" spans="1:7">
      <c r="A96" t="s">
        <v>45</v>
      </c>
      <c r="E96" s="217"/>
    </row>
    <row r="97" spans="1:5">
      <c r="A97" t="s">
        <v>92</v>
      </c>
      <c r="E97" s="217"/>
    </row>
    <row r="98" spans="1:5">
      <c r="A98" t="s">
        <v>97</v>
      </c>
      <c r="C98" s="225" t="s">
        <v>109</v>
      </c>
      <c r="D98" s="68"/>
      <c r="E98" s="217"/>
    </row>
    <row r="99" spans="1:5">
      <c r="A99" t="s">
        <v>41</v>
      </c>
      <c r="C99" s="226"/>
      <c r="D99" s="68"/>
      <c r="E99" s="217"/>
    </row>
    <row r="100" spans="1:5">
      <c r="A100" t="s">
        <v>42</v>
      </c>
      <c r="C100" s="226"/>
      <c r="D100" s="68"/>
      <c r="E100" s="217"/>
    </row>
    <row r="101" spans="1:5">
      <c r="A101" t="s">
        <v>43</v>
      </c>
      <c r="C101" s="226"/>
      <c r="D101" s="68"/>
      <c r="E101" s="217"/>
    </row>
    <row r="102" spans="1:5">
      <c r="A102" t="s">
        <v>46</v>
      </c>
      <c r="C102" s="226"/>
      <c r="D102" s="68"/>
      <c r="E102" s="217"/>
    </row>
    <row r="103" spans="1:5">
      <c r="A103" t="s">
        <v>44</v>
      </c>
      <c r="C103" s="226"/>
      <c r="D103" s="68"/>
      <c r="E103" s="217"/>
    </row>
    <row r="104" spans="1:5">
      <c r="A104" t="s">
        <v>45</v>
      </c>
      <c r="C104" s="226"/>
      <c r="D104" s="68"/>
      <c r="E104" s="217"/>
    </row>
    <row r="105" spans="1:5">
      <c r="A105" t="s">
        <v>92</v>
      </c>
      <c r="C105" s="226"/>
      <c r="D105" s="68"/>
      <c r="E105" s="217"/>
    </row>
    <row r="106" spans="1:5">
      <c r="A106" t="s">
        <v>98</v>
      </c>
      <c r="C106" s="226"/>
      <c r="D106" s="68"/>
      <c r="E106" s="217"/>
    </row>
    <row r="107" spans="1:5">
      <c r="A107" t="s">
        <v>41</v>
      </c>
      <c r="C107" s="226"/>
      <c r="D107" s="68"/>
      <c r="E107" s="217"/>
    </row>
    <row r="108" spans="1:5">
      <c r="A108" t="s">
        <v>42</v>
      </c>
      <c r="C108" s="226"/>
      <c r="D108" s="68"/>
      <c r="E108" s="217"/>
    </row>
    <row r="109" spans="1:5">
      <c r="A109" t="s">
        <v>43</v>
      </c>
      <c r="C109" s="226"/>
      <c r="D109" s="68"/>
      <c r="E109" s="217"/>
    </row>
    <row r="110" spans="1:5">
      <c r="A110" t="s">
        <v>48</v>
      </c>
      <c r="C110" s="226"/>
      <c r="D110" s="68"/>
      <c r="E110" s="217"/>
    </row>
    <row r="111" spans="1:5">
      <c r="A111" t="s">
        <v>44</v>
      </c>
      <c r="C111" s="226"/>
      <c r="D111" s="68"/>
      <c r="E111" s="217"/>
    </row>
    <row r="112" spans="1:5">
      <c r="A112" t="s">
        <v>45</v>
      </c>
      <c r="C112" s="226"/>
      <c r="D112" s="68"/>
      <c r="E112" s="217"/>
    </row>
    <row r="113" spans="1:5">
      <c r="A113" t="s">
        <v>44</v>
      </c>
      <c r="C113" s="226"/>
      <c r="D113" s="68"/>
      <c r="E113" s="217"/>
    </row>
    <row r="114" spans="1:5">
      <c r="A114" t="s">
        <v>45</v>
      </c>
      <c r="C114" s="226"/>
      <c r="D114" s="68"/>
      <c r="E114" s="217"/>
    </row>
    <row r="115" spans="1:5">
      <c r="A115" t="s">
        <v>92</v>
      </c>
      <c r="C115" s="226"/>
      <c r="D115" s="68"/>
      <c r="E115" s="217"/>
    </row>
    <row r="116" spans="1:5">
      <c r="A116" t="s">
        <v>99</v>
      </c>
      <c r="C116" s="226"/>
      <c r="D116" s="68"/>
      <c r="E116" s="217"/>
    </row>
    <row r="117" spans="1:5">
      <c r="A117" t="s">
        <v>41</v>
      </c>
      <c r="C117" s="226"/>
      <c r="D117" s="68"/>
      <c r="E117" s="217"/>
    </row>
    <row r="118" spans="1:5">
      <c r="A118" t="s">
        <v>42</v>
      </c>
      <c r="C118" s="226"/>
      <c r="D118" s="68"/>
      <c r="E118" s="217"/>
    </row>
    <row r="119" spans="1:5">
      <c r="A119" t="s">
        <v>43</v>
      </c>
      <c r="C119" s="226"/>
      <c r="D119" s="68"/>
      <c r="E119" s="217"/>
    </row>
    <row r="120" spans="1:5">
      <c r="A120" t="s">
        <v>49</v>
      </c>
      <c r="C120" s="226"/>
      <c r="D120" s="68"/>
      <c r="E120" s="217"/>
    </row>
    <row r="121" spans="1:5">
      <c r="A121" t="s">
        <v>44</v>
      </c>
      <c r="C121" s="226"/>
      <c r="D121" s="68"/>
      <c r="E121" s="217"/>
    </row>
    <row r="122" spans="1:5">
      <c r="A122" t="s">
        <v>45</v>
      </c>
      <c r="C122" s="226"/>
      <c r="D122" s="68"/>
      <c r="E122" s="217"/>
    </row>
    <row r="123" spans="1:5">
      <c r="A123" t="s">
        <v>92</v>
      </c>
      <c r="C123" s="226"/>
      <c r="D123" s="68"/>
      <c r="E123" s="217"/>
    </row>
    <row r="124" spans="1:5">
      <c r="A124" t="s">
        <v>100</v>
      </c>
      <c r="C124" s="226"/>
      <c r="D124" s="68"/>
      <c r="E124" s="217"/>
    </row>
    <row r="125" spans="1:5">
      <c r="A125" t="s">
        <v>41</v>
      </c>
      <c r="C125" s="226"/>
      <c r="D125" s="68"/>
      <c r="E125" s="217"/>
    </row>
    <row r="126" spans="1:5">
      <c r="A126" t="s">
        <v>42</v>
      </c>
      <c r="C126" s="226"/>
      <c r="D126" s="68"/>
      <c r="E126" s="217"/>
    </row>
    <row r="127" spans="1:5">
      <c r="A127" t="s">
        <v>43</v>
      </c>
      <c r="C127" s="226"/>
      <c r="D127" s="68"/>
      <c r="E127" s="217"/>
    </row>
    <row r="128" spans="1:5">
      <c r="A128" t="s">
        <v>50</v>
      </c>
      <c r="C128" s="226"/>
      <c r="D128" s="68"/>
      <c r="E128" s="217"/>
    </row>
    <row r="129" spans="1:5">
      <c r="A129" t="s">
        <v>44</v>
      </c>
      <c r="C129" s="226"/>
      <c r="D129" s="68"/>
      <c r="E129" s="217"/>
    </row>
    <row r="130" spans="1:5">
      <c r="A130" t="s">
        <v>45</v>
      </c>
      <c r="C130" s="226"/>
      <c r="D130" s="68"/>
      <c r="E130" s="217"/>
    </row>
    <row r="131" spans="1:5">
      <c r="A131" t="s">
        <v>92</v>
      </c>
      <c r="C131" s="226"/>
      <c r="D131" s="68"/>
      <c r="E131" s="217"/>
    </row>
    <row r="132" spans="1:5">
      <c r="A132" t="s">
        <v>101</v>
      </c>
      <c r="C132" s="226"/>
      <c r="D132" s="68"/>
      <c r="E132" s="217"/>
    </row>
    <row r="133" spans="1:5">
      <c r="A133" t="s">
        <v>41</v>
      </c>
      <c r="C133" s="226"/>
      <c r="D133" s="68"/>
      <c r="E133" s="217"/>
    </row>
    <row r="134" spans="1:5">
      <c r="A134" t="s">
        <v>42</v>
      </c>
      <c r="C134" s="226"/>
      <c r="D134" s="68"/>
      <c r="E134" s="217"/>
    </row>
    <row r="135" spans="1:5">
      <c r="A135" t="s">
        <v>43</v>
      </c>
      <c r="C135" s="226"/>
      <c r="D135" s="68"/>
      <c r="E135" s="217"/>
    </row>
    <row r="136" spans="1:5">
      <c r="A136" t="s">
        <v>51</v>
      </c>
      <c r="C136" s="226"/>
      <c r="D136" s="68"/>
      <c r="E136" s="217"/>
    </row>
    <row r="137" spans="1:5">
      <c r="A137" t="s">
        <v>44</v>
      </c>
      <c r="C137" s="226"/>
      <c r="D137" s="68"/>
      <c r="E137" s="217"/>
    </row>
    <row r="138" spans="1:5">
      <c r="A138" t="s">
        <v>45</v>
      </c>
      <c r="C138" s="226"/>
      <c r="D138" s="68"/>
      <c r="E138" s="217"/>
    </row>
    <row r="139" spans="1:5">
      <c r="A139" t="s">
        <v>92</v>
      </c>
      <c r="C139" s="226"/>
      <c r="D139" s="68"/>
      <c r="E139" s="217"/>
    </row>
    <row r="140" spans="1:5">
      <c r="A140" t="s">
        <v>102</v>
      </c>
      <c r="C140" s="226"/>
      <c r="D140" s="68"/>
      <c r="E140" s="217"/>
    </row>
    <row r="141" spans="1:5">
      <c r="A141" t="s">
        <v>41</v>
      </c>
      <c r="C141" s="226"/>
      <c r="D141" s="68"/>
      <c r="E141" s="217"/>
    </row>
    <row r="142" spans="1:5">
      <c r="A142" t="s">
        <v>42</v>
      </c>
      <c r="C142" s="226"/>
      <c r="D142" s="68"/>
      <c r="E142" s="217"/>
    </row>
    <row r="143" spans="1:5">
      <c r="A143" t="s">
        <v>43</v>
      </c>
      <c r="C143" s="226"/>
      <c r="D143" s="68"/>
      <c r="E143" s="217"/>
    </row>
    <row r="144" spans="1:5">
      <c r="A144" t="s">
        <v>52</v>
      </c>
      <c r="C144" s="226"/>
      <c r="D144" s="68"/>
      <c r="E144" s="217"/>
    </row>
    <row r="145" spans="1:5">
      <c r="A145" t="s">
        <v>44</v>
      </c>
      <c r="C145" s="226"/>
      <c r="D145" s="68"/>
      <c r="E145" s="217"/>
    </row>
    <row r="146" spans="1:5">
      <c r="A146" t="s">
        <v>45</v>
      </c>
      <c r="C146" s="226"/>
      <c r="D146" s="68"/>
      <c r="E146" s="217"/>
    </row>
    <row r="147" spans="1:5">
      <c r="A147" t="s">
        <v>92</v>
      </c>
      <c r="C147" s="226"/>
      <c r="D147" s="68"/>
      <c r="E147" s="217"/>
    </row>
    <row r="148" spans="1:5">
      <c r="A148" t="s">
        <v>53</v>
      </c>
      <c r="C148" s="226"/>
      <c r="D148" s="68"/>
      <c r="E148" s="217"/>
    </row>
    <row r="149" spans="1:5">
      <c r="A149" t="s">
        <v>103</v>
      </c>
      <c r="C149" s="226"/>
      <c r="D149" s="68"/>
      <c r="E149" s="217"/>
    </row>
    <row r="150" spans="1:5">
      <c r="A150" t="s">
        <v>41</v>
      </c>
      <c r="C150" s="226"/>
      <c r="D150" s="68"/>
      <c r="E150" s="217"/>
    </row>
    <row r="151" spans="1:5">
      <c r="A151" t="s">
        <v>42</v>
      </c>
      <c r="C151" s="226"/>
      <c r="D151" s="68"/>
      <c r="E151" s="217"/>
    </row>
    <row r="152" spans="1:5">
      <c r="A152" t="s">
        <v>43</v>
      </c>
      <c r="C152" s="226"/>
      <c r="D152" s="68"/>
      <c r="E152" s="217"/>
    </row>
    <row r="153" spans="1:5">
      <c r="A153" t="s">
        <v>47</v>
      </c>
      <c r="C153" s="226"/>
      <c r="D153" s="68"/>
      <c r="E153" s="217"/>
    </row>
    <row r="154" spans="1:5">
      <c r="A154" t="s">
        <v>44</v>
      </c>
      <c r="C154" s="226"/>
      <c r="D154" s="68"/>
      <c r="E154" s="217"/>
    </row>
    <row r="155" spans="1:5">
      <c r="A155" t="s">
        <v>45</v>
      </c>
      <c r="C155" s="226"/>
      <c r="D155" s="68"/>
      <c r="E155" s="217"/>
    </row>
    <row r="156" spans="1:5">
      <c r="A156" t="s">
        <v>92</v>
      </c>
      <c r="C156" s="226"/>
      <c r="D156" s="68"/>
      <c r="E156" s="217"/>
    </row>
    <row r="157" spans="1:5">
      <c r="A157" t="s">
        <v>104</v>
      </c>
      <c r="C157" s="226"/>
      <c r="D157" s="68"/>
      <c r="E157" s="217"/>
    </row>
    <row r="158" spans="1:5">
      <c r="A158" t="s">
        <v>41</v>
      </c>
      <c r="C158" s="226"/>
      <c r="D158" s="68"/>
      <c r="E158" s="217"/>
    </row>
    <row r="159" spans="1:5">
      <c r="A159" t="s">
        <v>42</v>
      </c>
      <c r="C159" s="226"/>
      <c r="D159" s="68"/>
      <c r="E159" s="217"/>
    </row>
    <row r="160" spans="1:5">
      <c r="A160" t="s">
        <v>43</v>
      </c>
      <c r="C160" s="226"/>
      <c r="D160" s="68"/>
      <c r="E160" s="217"/>
    </row>
    <row r="161" spans="1:5">
      <c r="A161" t="s">
        <v>54</v>
      </c>
      <c r="C161" s="226"/>
      <c r="D161" s="68"/>
      <c r="E161" s="217"/>
    </row>
    <row r="162" spans="1:5">
      <c r="A162" t="s">
        <v>44</v>
      </c>
      <c r="C162" s="226"/>
      <c r="D162" s="68"/>
      <c r="E162" s="217"/>
    </row>
    <row r="163" spans="1:5">
      <c r="A163" t="s">
        <v>45</v>
      </c>
      <c r="C163" s="226"/>
      <c r="D163" s="68"/>
      <c r="E163" s="217"/>
    </row>
    <row r="164" spans="1:5">
      <c r="A164" t="s">
        <v>92</v>
      </c>
      <c r="C164" s="226"/>
      <c r="D164" s="68"/>
      <c r="E164" s="217"/>
    </row>
    <row r="165" spans="1:5">
      <c r="A165" t="s">
        <v>105</v>
      </c>
      <c r="C165" s="226"/>
      <c r="D165" s="68"/>
      <c r="E165" s="217"/>
    </row>
    <row r="166" spans="1:5">
      <c r="A166" t="s">
        <v>41</v>
      </c>
      <c r="C166" s="226"/>
      <c r="D166" s="68"/>
      <c r="E166" s="217"/>
    </row>
    <row r="167" spans="1:5">
      <c r="A167" t="s">
        <v>42</v>
      </c>
      <c r="C167" s="226"/>
      <c r="D167" s="68"/>
      <c r="E167" s="217"/>
    </row>
    <row r="168" spans="1:5">
      <c r="A168" t="s">
        <v>43</v>
      </c>
      <c r="C168" s="226"/>
      <c r="D168" s="68"/>
      <c r="E168" s="217"/>
    </row>
    <row r="169" spans="1:5">
      <c r="A169" t="s">
        <v>55</v>
      </c>
      <c r="C169" s="226"/>
      <c r="D169" s="68"/>
      <c r="E169" s="217"/>
    </row>
    <row r="170" spans="1:5">
      <c r="A170" t="s">
        <v>44</v>
      </c>
      <c r="C170" s="226"/>
      <c r="D170" s="68"/>
      <c r="E170" s="217"/>
    </row>
    <row r="171" spans="1:5">
      <c r="A171" t="s">
        <v>45</v>
      </c>
      <c r="C171" s="226"/>
      <c r="D171" s="68"/>
      <c r="E171" s="217"/>
    </row>
    <row r="172" spans="1:5">
      <c r="A172" t="s">
        <v>92</v>
      </c>
      <c r="C172" s="226"/>
      <c r="D172" s="68"/>
      <c r="E172" s="217"/>
    </row>
    <row r="173" spans="1:5">
      <c r="A173" t="s">
        <v>106</v>
      </c>
      <c r="C173" s="226"/>
      <c r="D173" s="68"/>
      <c r="E173" s="217"/>
    </row>
    <row r="174" spans="1:5">
      <c r="A174" t="s">
        <v>41</v>
      </c>
      <c r="C174" s="226"/>
      <c r="D174" s="68"/>
      <c r="E174" s="217"/>
    </row>
    <row r="175" spans="1:5">
      <c r="A175" t="s">
        <v>42</v>
      </c>
      <c r="C175" s="226"/>
      <c r="D175" s="68"/>
      <c r="E175" s="217"/>
    </row>
    <row r="176" spans="1:5">
      <c r="A176" t="s">
        <v>43</v>
      </c>
      <c r="C176" s="226"/>
      <c r="D176" s="68"/>
      <c r="E176" s="217"/>
    </row>
    <row r="177" spans="1:5">
      <c r="A177" t="s">
        <v>56</v>
      </c>
      <c r="C177" s="226"/>
      <c r="D177" s="68"/>
      <c r="E177" s="217"/>
    </row>
    <row r="178" spans="1:5">
      <c r="A178" t="s">
        <v>44</v>
      </c>
      <c r="C178" s="226"/>
      <c r="D178" s="68"/>
      <c r="E178" s="217"/>
    </row>
    <row r="179" spans="1:5">
      <c r="A179" t="s">
        <v>45</v>
      </c>
      <c r="C179" s="226"/>
      <c r="D179" s="68"/>
      <c r="E179" s="217"/>
    </row>
    <row r="180" spans="1:5">
      <c r="A180" t="s">
        <v>92</v>
      </c>
      <c r="C180" s="226"/>
      <c r="E180" s="217"/>
    </row>
    <row r="181" spans="1:5">
      <c r="A181" s="3" t="s">
        <v>114</v>
      </c>
      <c r="C181" s="226"/>
      <c r="E181" s="217"/>
    </row>
    <row r="182" spans="1:5">
      <c r="A182" s="3" t="s">
        <v>41</v>
      </c>
      <c r="C182" s="226"/>
      <c r="E182" s="217"/>
    </row>
    <row r="183" spans="1:5">
      <c r="A183" s="3" t="s">
        <v>42</v>
      </c>
      <c r="C183" s="226"/>
      <c r="E183" s="217"/>
    </row>
    <row r="184" spans="1:5">
      <c r="A184" s="3" t="s">
        <v>43</v>
      </c>
      <c r="C184" s="226"/>
      <c r="E184" s="217"/>
    </row>
    <row r="185" spans="1:5">
      <c r="A185" s="3" t="s">
        <v>116</v>
      </c>
      <c r="C185" s="226"/>
      <c r="E185" s="217"/>
    </row>
    <row r="186" spans="1:5" s="3" customFormat="1">
      <c r="A186" s="3" t="s">
        <v>44</v>
      </c>
      <c r="C186" s="226"/>
      <c r="E186" s="217"/>
    </row>
    <row r="187" spans="1:5" s="3" customFormat="1">
      <c r="A187" s="3" t="s">
        <v>45</v>
      </c>
      <c r="C187" s="226"/>
      <c r="E187" s="217"/>
    </row>
    <row r="188" spans="1:5" s="3" customFormat="1">
      <c r="A188" s="3" t="s">
        <v>92</v>
      </c>
      <c r="C188" s="226"/>
      <c r="E188" s="217"/>
    </row>
    <row r="189" spans="1:5">
      <c r="A189" s="3" t="s">
        <v>115</v>
      </c>
      <c r="C189" s="226"/>
      <c r="E189" s="217"/>
    </row>
    <row r="190" spans="1:5">
      <c r="A190" s="3" t="s">
        <v>41</v>
      </c>
      <c r="C190" s="226"/>
      <c r="E190" s="217"/>
    </row>
    <row r="191" spans="1:5">
      <c r="A191" s="3" t="s">
        <v>42</v>
      </c>
      <c r="C191" s="226"/>
      <c r="E191" s="217"/>
    </row>
    <row r="192" spans="1:5">
      <c r="A192" s="3" t="s">
        <v>43</v>
      </c>
      <c r="C192" s="226"/>
      <c r="E192" s="217"/>
    </row>
    <row r="193" spans="1:5">
      <c r="A193" s="3" t="s">
        <v>117</v>
      </c>
      <c r="C193" s="226"/>
      <c r="E193" s="217"/>
    </row>
    <row r="194" spans="1:5">
      <c r="A194" s="3" t="s">
        <v>44</v>
      </c>
      <c r="C194" s="226"/>
      <c r="E194" s="217"/>
    </row>
    <row r="195" spans="1:5">
      <c r="A195" s="3" t="s">
        <v>45</v>
      </c>
      <c r="C195" s="226"/>
      <c r="E195" s="217"/>
    </row>
    <row r="196" spans="1:5">
      <c r="A196" s="3" t="s">
        <v>92</v>
      </c>
      <c r="C196" s="227"/>
      <c r="E196" s="217"/>
    </row>
    <row r="197" spans="1:5">
      <c r="E197" s="217"/>
    </row>
    <row r="198" spans="1:5">
      <c r="A198" t="s">
        <v>126</v>
      </c>
      <c r="C198" s="210" t="s">
        <v>129</v>
      </c>
      <c r="E198" s="217"/>
    </row>
    <row r="199" spans="1:5">
      <c r="A199" t="s">
        <v>127</v>
      </c>
      <c r="C199" s="211"/>
      <c r="E199" s="217"/>
    </row>
    <row r="200" spans="1:5">
      <c r="A200" t="s">
        <v>128</v>
      </c>
      <c r="C200" s="212"/>
      <c r="E200" s="217"/>
    </row>
    <row r="201" spans="1:5">
      <c r="E201" s="218"/>
    </row>
    <row r="202" spans="1:5">
      <c r="A202" t="s">
        <v>12</v>
      </c>
    </row>
    <row r="206" spans="1:5">
      <c r="A206" s="57"/>
    </row>
    <row r="207" spans="1:5">
      <c r="A207" s="58"/>
    </row>
    <row r="208" spans="1:5">
      <c r="A208" s="57"/>
    </row>
    <row r="209" spans="1:1">
      <c r="A209" s="58"/>
    </row>
    <row r="210" spans="1:1">
      <c r="A210" s="57"/>
    </row>
    <row r="211" spans="1:1">
      <c r="A211" s="57"/>
    </row>
    <row r="212" spans="1:1">
      <c r="A212" s="57"/>
    </row>
    <row r="213" spans="1:1">
      <c r="A213" s="57"/>
    </row>
    <row r="214" spans="1:1">
      <c r="A214" s="57"/>
    </row>
    <row r="215" spans="1:1">
      <c r="A215" s="59"/>
    </row>
    <row r="216" spans="1:1">
      <c r="A216" s="60"/>
    </row>
    <row r="224" spans="1:1">
      <c r="A224" s="61"/>
    </row>
    <row r="225" spans="1:1">
      <c r="A225" s="62"/>
    </row>
    <row r="226" spans="1:1">
      <c r="A226" s="61"/>
    </row>
    <row r="227" spans="1:1">
      <c r="A227" s="61"/>
    </row>
    <row r="228" spans="1:1">
      <c r="A228" s="61"/>
    </row>
    <row r="229" spans="1:1">
      <c r="A229" s="61"/>
    </row>
    <row r="232" spans="1:1">
      <c r="A232" s="3"/>
    </row>
    <row r="233" spans="1:1">
      <c r="A233" s="93"/>
    </row>
    <row r="234" spans="1:1">
      <c r="A234" s="94"/>
    </row>
    <row r="235" spans="1:1">
      <c r="A235" s="95"/>
    </row>
  </sheetData>
  <mergeCells count="12">
    <mergeCell ref="E87:E201"/>
    <mergeCell ref="C82:C83"/>
    <mergeCell ref="C60:C76"/>
    <mergeCell ref="C89:C92"/>
    <mergeCell ref="C94:C95"/>
    <mergeCell ref="C98:C196"/>
    <mergeCell ref="C198:C200"/>
    <mergeCell ref="E2:E31"/>
    <mergeCell ref="C5:C11"/>
    <mergeCell ref="C12:C25"/>
    <mergeCell ref="C27:C29"/>
    <mergeCell ref="E37:E85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/>
  <dimension ref="A1:H694"/>
  <sheetViews>
    <sheetView showGridLines="0" zoomScaleNormal="100" workbookViewId="0">
      <pane xSplit="7" ySplit="1" topLeftCell="H2" activePane="bottomRight" state="frozenSplit"/>
      <selection pane="topRight" activeCell="H1" sqref="H1"/>
      <selection pane="bottomLeft" activeCell="A2" sqref="A2"/>
      <selection pane="bottomRight" activeCell="K16" sqref="K16:K18"/>
    </sheetView>
  </sheetViews>
  <sheetFormatPr baseColWidth="10" defaultRowHeight="15.75"/>
  <cols>
    <col min="1" max="1" width="27.125" customWidth="1"/>
    <col min="2" max="2" width="14.625" customWidth="1"/>
    <col min="3" max="3" width="20.875" style="1" customWidth="1"/>
    <col min="4" max="4" width="17.5" style="1" customWidth="1"/>
    <col min="5" max="5" width="14.5" style="2" customWidth="1"/>
    <col min="6" max="6" width="15.125" customWidth="1"/>
    <col min="7" max="7" width="18.5" customWidth="1"/>
    <col min="8" max="8" width="14" customWidth="1"/>
    <col min="9" max="11" width="22.125" customWidth="1"/>
  </cols>
  <sheetData>
    <row r="1" spans="1:8" ht="16.5" thickBot="1">
      <c r="A1" s="28" t="s">
        <v>30</v>
      </c>
      <c r="B1" s="28" t="s">
        <v>29</v>
      </c>
      <c r="C1" s="28" t="s">
        <v>4</v>
      </c>
      <c r="G1" s="31" t="s">
        <v>0</v>
      </c>
      <c r="H1" s="32" t="s">
        <v>2</v>
      </c>
    </row>
    <row r="2" spans="1:8">
      <c r="A2" s="180" t="s">
        <v>267</v>
      </c>
      <c r="B2" s="117">
        <v>98001</v>
      </c>
      <c r="C2" s="134" t="s">
        <v>134</v>
      </c>
      <c r="G2" s="18" t="s">
        <v>145</v>
      </c>
      <c r="H2" s="29">
        <v>1</v>
      </c>
    </row>
    <row r="3" spans="1:8">
      <c r="A3" s="180" t="s">
        <v>266</v>
      </c>
      <c r="B3" s="117">
        <v>98002</v>
      </c>
      <c r="C3" s="134" t="s">
        <v>135</v>
      </c>
      <c r="G3" s="18" t="s">
        <v>146</v>
      </c>
      <c r="H3" s="5">
        <v>1.5</v>
      </c>
    </row>
    <row r="4" spans="1:8">
      <c r="A4" s="180" t="s">
        <v>269</v>
      </c>
      <c r="B4" s="117">
        <v>98004</v>
      </c>
      <c r="C4" s="134" t="s">
        <v>137</v>
      </c>
      <c r="G4" s="18" t="s">
        <v>147</v>
      </c>
      <c r="H4" s="5">
        <v>2</v>
      </c>
    </row>
    <row r="5" spans="1:8">
      <c r="A5" s="180" t="s">
        <v>271</v>
      </c>
      <c r="B5" s="117">
        <v>98006</v>
      </c>
      <c r="C5" s="134" t="s">
        <v>139</v>
      </c>
      <c r="G5" s="18" t="s">
        <v>148</v>
      </c>
      <c r="H5" s="5">
        <v>2.5</v>
      </c>
    </row>
    <row r="6" spans="1:8">
      <c r="A6" s="180" t="s">
        <v>270</v>
      </c>
      <c r="B6" s="117">
        <v>98005</v>
      </c>
      <c r="C6" s="134" t="s">
        <v>138</v>
      </c>
      <c r="G6" s="18" t="s">
        <v>149</v>
      </c>
      <c r="H6" s="5">
        <v>3</v>
      </c>
    </row>
    <row r="7" spans="1:8">
      <c r="A7" s="180" t="s">
        <v>268</v>
      </c>
      <c r="B7" s="117">
        <v>98003</v>
      </c>
      <c r="C7" s="134" t="s">
        <v>136</v>
      </c>
      <c r="G7" s="18" t="s">
        <v>150</v>
      </c>
      <c r="H7" s="5">
        <v>7.5</v>
      </c>
    </row>
    <row r="8" spans="1:8">
      <c r="A8" s="180" t="s">
        <v>272</v>
      </c>
      <c r="B8" s="117">
        <v>98007</v>
      </c>
      <c r="C8" s="134" t="s">
        <v>140</v>
      </c>
      <c r="G8" s="122"/>
      <c r="H8" s="5"/>
    </row>
    <row r="9" spans="1:8">
      <c r="A9" s="180" t="s">
        <v>274</v>
      </c>
      <c r="B9" s="117">
        <v>98009</v>
      </c>
      <c r="C9" s="134" t="s">
        <v>142</v>
      </c>
      <c r="G9" s="123"/>
      <c r="H9" s="30"/>
    </row>
    <row r="10" spans="1:8">
      <c r="A10" s="180" t="s">
        <v>354</v>
      </c>
      <c r="B10" s="117">
        <v>98090</v>
      </c>
      <c r="C10" s="134" t="s">
        <v>237</v>
      </c>
      <c r="G10" s="1"/>
      <c r="H10" s="2"/>
    </row>
    <row r="11" spans="1:8">
      <c r="A11" s="180" t="s">
        <v>273</v>
      </c>
      <c r="B11" s="117">
        <v>98008</v>
      </c>
      <c r="C11" s="134" t="s">
        <v>141</v>
      </c>
      <c r="G11" s="1"/>
      <c r="H11" s="2"/>
    </row>
    <row r="12" spans="1:8">
      <c r="A12" s="180" t="s">
        <v>355</v>
      </c>
      <c r="B12" s="117">
        <v>98091</v>
      </c>
      <c r="C12" s="134" t="s">
        <v>165</v>
      </c>
      <c r="G12" s="1"/>
      <c r="H12" s="2"/>
    </row>
    <row r="13" spans="1:8">
      <c r="A13" s="180" t="s">
        <v>279</v>
      </c>
      <c r="B13" s="117">
        <v>98014</v>
      </c>
      <c r="C13" s="134" t="s">
        <v>169</v>
      </c>
      <c r="G13" s="1"/>
      <c r="H13" s="2"/>
    </row>
    <row r="14" spans="1:8">
      <c r="A14" s="180" t="s">
        <v>277</v>
      </c>
      <c r="B14" s="117">
        <v>98012</v>
      </c>
      <c r="C14" s="134" t="s">
        <v>167</v>
      </c>
      <c r="G14" s="1"/>
      <c r="H14" s="2"/>
    </row>
    <row r="15" spans="1:8">
      <c r="A15" s="180" t="s">
        <v>281</v>
      </c>
      <c r="B15" s="117">
        <v>98016</v>
      </c>
      <c r="C15" s="134" t="s">
        <v>171</v>
      </c>
      <c r="G15" s="1"/>
      <c r="H15" s="2"/>
    </row>
    <row r="16" spans="1:8">
      <c r="A16" s="180" t="s">
        <v>280</v>
      </c>
      <c r="B16" s="117">
        <v>98015</v>
      </c>
      <c r="C16" s="134" t="s">
        <v>170</v>
      </c>
      <c r="G16" s="1"/>
      <c r="H16" s="2"/>
    </row>
    <row r="17" spans="1:8">
      <c r="A17" s="180" t="s">
        <v>353</v>
      </c>
      <c r="B17" s="117">
        <v>98089</v>
      </c>
      <c r="C17" s="134" t="s">
        <v>236</v>
      </c>
      <c r="G17" s="1"/>
      <c r="H17" s="2"/>
    </row>
    <row r="18" spans="1:8">
      <c r="A18" s="180" t="s">
        <v>278</v>
      </c>
      <c r="B18" s="117">
        <v>98013</v>
      </c>
      <c r="C18" s="134" t="s">
        <v>168</v>
      </c>
      <c r="G18" s="1"/>
      <c r="H18" s="2"/>
    </row>
    <row r="19" spans="1:8">
      <c r="A19" s="180" t="s">
        <v>276</v>
      </c>
      <c r="B19" s="117">
        <v>98011</v>
      </c>
      <c r="C19" s="134" t="s">
        <v>144</v>
      </c>
      <c r="G19" s="1"/>
      <c r="H19" s="2"/>
    </row>
    <row r="20" spans="1:8">
      <c r="A20" s="180" t="s">
        <v>275</v>
      </c>
      <c r="B20" s="117">
        <v>98010</v>
      </c>
      <c r="C20" s="134" t="s">
        <v>143</v>
      </c>
      <c r="G20" s="1"/>
      <c r="H20" s="2"/>
    </row>
    <row r="21" spans="1:8">
      <c r="A21" s="180" t="s">
        <v>285</v>
      </c>
      <c r="B21" s="117">
        <v>98021</v>
      </c>
      <c r="C21" s="134" t="s">
        <v>175</v>
      </c>
      <c r="G21" s="1"/>
      <c r="H21" s="2"/>
    </row>
    <row r="22" spans="1:8">
      <c r="A22" s="180" t="s">
        <v>289</v>
      </c>
      <c r="B22" s="117">
        <v>98025</v>
      </c>
      <c r="C22" s="134" t="s">
        <v>179</v>
      </c>
      <c r="G22" s="1"/>
      <c r="H22" s="2"/>
    </row>
    <row r="23" spans="1:8">
      <c r="A23" s="180" t="s">
        <v>283</v>
      </c>
      <c r="B23" s="117">
        <v>98018</v>
      </c>
      <c r="C23" s="134" t="s">
        <v>173</v>
      </c>
    </row>
    <row r="24" spans="1:8">
      <c r="A24" s="180" t="s">
        <v>282</v>
      </c>
      <c r="B24" s="117">
        <v>98017</v>
      </c>
      <c r="C24" s="134" t="s">
        <v>172</v>
      </c>
    </row>
    <row r="25" spans="1:8">
      <c r="A25" s="180" t="s">
        <v>286</v>
      </c>
      <c r="B25" s="117">
        <v>98022</v>
      </c>
      <c r="C25" s="134" t="s">
        <v>176</v>
      </c>
    </row>
    <row r="26" spans="1:8">
      <c r="A26" s="180" t="s">
        <v>288</v>
      </c>
      <c r="B26" s="117">
        <v>98024</v>
      </c>
      <c r="C26" s="134" t="s">
        <v>178</v>
      </c>
    </row>
    <row r="27" spans="1:8">
      <c r="A27" s="180" t="s">
        <v>284</v>
      </c>
      <c r="B27" s="117">
        <v>98019</v>
      </c>
      <c r="C27" s="134" t="s">
        <v>157</v>
      </c>
    </row>
    <row r="28" spans="1:8">
      <c r="A28" s="180" t="s">
        <v>287</v>
      </c>
      <c r="B28" s="117">
        <v>98023</v>
      </c>
      <c r="C28" s="134" t="s">
        <v>177</v>
      </c>
    </row>
    <row r="29" spans="1:8">
      <c r="A29" s="180" t="s">
        <v>356</v>
      </c>
      <c r="B29" s="117">
        <v>98020</v>
      </c>
      <c r="C29" s="134" t="s">
        <v>174</v>
      </c>
    </row>
    <row r="30" spans="1:8">
      <c r="A30" s="180" t="s">
        <v>365</v>
      </c>
      <c r="B30" s="117">
        <v>98100</v>
      </c>
      <c r="C30" s="134" t="s">
        <v>166</v>
      </c>
    </row>
    <row r="31" spans="1:8">
      <c r="A31" s="180" t="s">
        <v>290</v>
      </c>
      <c r="B31" s="117">
        <v>98026</v>
      </c>
      <c r="C31" s="134" t="s">
        <v>180</v>
      </c>
    </row>
    <row r="32" spans="1:8">
      <c r="A32" s="180" t="s">
        <v>293</v>
      </c>
      <c r="B32" s="117">
        <v>98029</v>
      </c>
      <c r="C32" s="134" t="s">
        <v>182</v>
      </c>
    </row>
    <row r="33" spans="1:3">
      <c r="A33" s="180" t="s">
        <v>291</v>
      </c>
      <c r="B33" s="117">
        <v>98027</v>
      </c>
      <c r="C33" s="134" t="s">
        <v>181</v>
      </c>
    </row>
    <row r="34" spans="1:3">
      <c r="A34" s="180" t="s">
        <v>292</v>
      </c>
      <c r="B34" s="117">
        <v>98028</v>
      </c>
      <c r="C34" s="134" t="s">
        <v>158</v>
      </c>
    </row>
    <row r="35" spans="1:3">
      <c r="A35" s="180" t="s">
        <v>294</v>
      </c>
      <c r="B35" s="117">
        <v>98030</v>
      </c>
      <c r="C35" s="134" t="s">
        <v>183</v>
      </c>
    </row>
    <row r="36" spans="1:3">
      <c r="A36" s="180" t="s">
        <v>296</v>
      </c>
      <c r="B36" s="117">
        <v>98032</v>
      </c>
      <c r="C36" s="134" t="s">
        <v>185</v>
      </c>
    </row>
    <row r="37" spans="1:3">
      <c r="A37" s="180" t="s">
        <v>295</v>
      </c>
      <c r="B37" s="117">
        <v>98031</v>
      </c>
      <c r="C37" s="134" t="s">
        <v>184</v>
      </c>
    </row>
    <row r="38" spans="1:3">
      <c r="A38" s="180" t="s">
        <v>298</v>
      </c>
      <c r="B38" s="117">
        <v>98034</v>
      </c>
      <c r="C38" s="134" t="s">
        <v>187</v>
      </c>
    </row>
    <row r="39" spans="1:3">
      <c r="A39" s="180" t="s">
        <v>300</v>
      </c>
      <c r="B39" s="117">
        <v>98036</v>
      </c>
      <c r="C39" s="134" t="s">
        <v>189</v>
      </c>
    </row>
    <row r="40" spans="1:3">
      <c r="A40" s="180" t="s">
        <v>364</v>
      </c>
      <c r="B40" s="117">
        <v>98099</v>
      </c>
      <c r="C40" s="134" t="s">
        <v>245</v>
      </c>
    </row>
    <row r="41" spans="1:3">
      <c r="A41" s="180" t="s">
        <v>297</v>
      </c>
      <c r="B41" s="117">
        <v>98033</v>
      </c>
      <c r="C41" s="134" t="s">
        <v>186</v>
      </c>
    </row>
    <row r="42" spans="1:3">
      <c r="A42" s="180" t="s">
        <v>299</v>
      </c>
      <c r="B42" s="117">
        <v>98035</v>
      </c>
      <c r="C42" s="134" t="s">
        <v>188</v>
      </c>
    </row>
    <row r="43" spans="1:3">
      <c r="A43" s="180" t="s">
        <v>301</v>
      </c>
      <c r="B43" s="117">
        <v>98037</v>
      </c>
      <c r="C43" s="134" t="s">
        <v>159</v>
      </c>
    </row>
    <row r="44" spans="1:3">
      <c r="A44" s="180" t="s">
        <v>302</v>
      </c>
      <c r="B44" s="117">
        <v>98038</v>
      </c>
      <c r="C44" s="134" t="s">
        <v>190</v>
      </c>
    </row>
    <row r="45" spans="1:3">
      <c r="A45" s="180" t="s">
        <v>303</v>
      </c>
      <c r="B45" s="117">
        <v>98039</v>
      </c>
      <c r="C45" s="134" t="s">
        <v>191</v>
      </c>
    </row>
    <row r="46" spans="1:3">
      <c r="A46" s="180" t="s">
        <v>304</v>
      </c>
      <c r="B46" s="117">
        <v>98040</v>
      </c>
      <c r="C46" s="134" t="s">
        <v>192</v>
      </c>
    </row>
    <row r="47" spans="1:3">
      <c r="A47" s="180" t="s">
        <v>306</v>
      </c>
      <c r="B47" s="117">
        <v>98042</v>
      </c>
      <c r="C47" s="134" t="s">
        <v>194</v>
      </c>
    </row>
    <row r="48" spans="1:3">
      <c r="A48" s="180" t="s">
        <v>305</v>
      </c>
      <c r="B48" s="117">
        <v>98041</v>
      </c>
      <c r="C48" s="134" t="s">
        <v>193</v>
      </c>
    </row>
    <row r="49" spans="1:3">
      <c r="A49" s="180" t="s">
        <v>307</v>
      </c>
      <c r="B49" s="117">
        <v>98043</v>
      </c>
      <c r="C49" s="134" t="s">
        <v>195</v>
      </c>
    </row>
    <row r="50" spans="1:3">
      <c r="A50" s="180" t="s">
        <v>308</v>
      </c>
      <c r="B50" s="117">
        <v>98044</v>
      </c>
      <c r="C50" s="134" t="s">
        <v>196</v>
      </c>
    </row>
    <row r="51" spans="1:3">
      <c r="A51" s="180" t="s">
        <v>309</v>
      </c>
      <c r="B51" s="117">
        <v>98045</v>
      </c>
      <c r="C51" s="134" t="s">
        <v>197</v>
      </c>
    </row>
    <row r="52" spans="1:3">
      <c r="A52" s="180" t="s">
        <v>311</v>
      </c>
      <c r="B52" s="117">
        <v>98047</v>
      </c>
      <c r="C52" s="134" t="s">
        <v>198</v>
      </c>
    </row>
    <row r="53" spans="1:3">
      <c r="A53" s="180" t="s">
        <v>310</v>
      </c>
      <c r="B53" s="117">
        <v>98046</v>
      </c>
      <c r="C53" s="134" t="s">
        <v>160</v>
      </c>
    </row>
    <row r="54" spans="1:3">
      <c r="A54" s="180" t="s">
        <v>312</v>
      </c>
      <c r="B54" s="117">
        <v>98048</v>
      </c>
      <c r="C54" s="134" t="s">
        <v>199</v>
      </c>
    </row>
    <row r="55" spans="1:3">
      <c r="A55" s="180" t="s">
        <v>313</v>
      </c>
      <c r="B55" s="117">
        <v>98049</v>
      </c>
      <c r="C55" s="134" t="s">
        <v>200</v>
      </c>
    </row>
    <row r="56" spans="1:3">
      <c r="A56" s="180" t="s">
        <v>315</v>
      </c>
      <c r="B56" s="117">
        <v>98051</v>
      </c>
      <c r="C56" s="134" t="s">
        <v>202</v>
      </c>
    </row>
    <row r="57" spans="1:3">
      <c r="A57" s="180" t="s">
        <v>317</v>
      </c>
      <c r="B57" s="117">
        <v>98053</v>
      </c>
      <c r="C57" s="134" t="s">
        <v>204</v>
      </c>
    </row>
    <row r="58" spans="1:3">
      <c r="A58" s="180" t="s">
        <v>314</v>
      </c>
      <c r="B58" s="117">
        <v>98050</v>
      </c>
      <c r="C58" s="134" t="s">
        <v>201</v>
      </c>
    </row>
    <row r="59" spans="1:3">
      <c r="A59" s="180" t="s">
        <v>316</v>
      </c>
      <c r="B59" s="117">
        <v>98052</v>
      </c>
      <c r="C59" s="134" t="s">
        <v>203</v>
      </c>
    </row>
    <row r="60" spans="1:3">
      <c r="A60" s="180" t="s">
        <v>320</v>
      </c>
      <c r="B60" s="117">
        <v>98056</v>
      </c>
      <c r="C60" s="134" t="s">
        <v>206</v>
      </c>
    </row>
    <row r="61" spans="1:3">
      <c r="A61" s="180" t="s">
        <v>319</v>
      </c>
      <c r="B61" s="117">
        <v>98055</v>
      </c>
      <c r="C61" s="134" t="s">
        <v>161</v>
      </c>
    </row>
    <row r="62" spans="1:3">
      <c r="A62" s="180" t="s">
        <v>318</v>
      </c>
      <c r="B62" s="117">
        <v>98054</v>
      </c>
      <c r="C62" s="134" t="s">
        <v>205</v>
      </c>
    </row>
    <row r="63" spans="1:3">
      <c r="A63" s="180" t="s">
        <v>321</v>
      </c>
      <c r="B63" s="117">
        <v>98057</v>
      </c>
      <c r="C63" s="134" t="s">
        <v>207</v>
      </c>
    </row>
    <row r="64" spans="1:3">
      <c r="A64" s="180" t="s">
        <v>322</v>
      </c>
      <c r="B64" s="117">
        <v>98058</v>
      </c>
      <c r="C64" s="134" t="s">
        <v>208</v>
      </c>
    </row>
    <row r="65" spans="1:3">
      <c r="A65" s="180" t="s">
        <v>323</v>
      </c>
      <c r="B65" s="117">
        <v>98059</v>
      </c>
      <c r="C65" s="134" t="s">
        <v>209</v>
      </c>
    </row>
    <row r="66" spans="1:3">
      <c r="A66" s="180" t="s">
        <v>327</v>
      </c>
      <c r="B66" s="117">
        <v>98063</v>
      </c>
      <c r="C66" s="134" t="s">
        <v>213</v>
      </c>
    </row>
    <row r="67" spans="1:3">
      <c r="A67" s="180" t="s">
        <v>324</v>
      </c>
      <c r="B67" s="117">
        <v>98060</v>
      </c>
      <c r="C67" s="134" t="s">
        <v>210</v>
      </c>
    </row>
    <row r="68" spans="1:3">
      <c r="A68" s="180" t="s">
        <v>325</v>
      </c>
      <c r="B68" s="117">
        <v>98061</v>
      </c>
      <c r="C68" s="134" t="s">
        <v>211</v>
      </c>
    </row>
    <row r="69" spans="1:3">
      <c r="A69" s="180" t="s">
        <v>326</v>
      </c>
      <c r="B69" s="117">
        <v>98062</v>
      </c>
      <c r="C69" s="134" t="s">
        <v>212</v>
      </c>
    </row>
    <row r="70" spans="1:3">
      <c r="A70" s="180" t="s">
        <v>329</v>
      </c>
      <c r="B70" s="117">
        <v>98065</v>
      </c>
      <c r="C70" s="134" t="s">
        <v>214</v>
      </c>
    </row>
    <row r="71" spans="1:3">
      <c r="A71" s="180" t="s">
        <v>328</v>
      </c>
      <c r="B71" s="117">
        <v>98064</v>
      </c>
      <c r="C71" s="134" t="s">
        <v>162</v>
      </c>
    </row>
    <row r="72" spans="1:3">
      <c r="A72" s="180" t="s">
        <v>330</v>
      </c>
      <c r="B72" s="117">
        <v>98066</v>
      </c>
      <c r="C72" s="134" t="s">
        <v>215</v>
      </c>
    </row>
    <row r="73" spans="1:3">
      <c r="A73" s="180" t="s">
        <v>332</v>
      </c>
      <c r="B73" s="117">
        <v>98068</v>
      </c>
      <c r="C73" s="134" t="s">
        <v>217</v>
      </c>
    </row>
    <row r="74" spans="1:3">
      <c r="A74" s="180" t="s">
        <v>331</v>
      </c>
      <c r="B74" s="117">
        <v>98067</v>
      </c>
      <c r="C74" s="134" t="s">
        <v>216</v>
      </c>
    </row>
    <row r="75" spans="1:3">
      <c r="A75" s="180" t="s">
        <v>333</v>
      </c>
      <c r="B75" s="117">
        <v>98069</v>
      </c>
      <c r="C75" s="134" t="s">
        <v>218</v>
      </c>
    </row>
    <row r="76" spans="1:3">
      <c r="A76" s="180" t="s">
        <v>334</v>
      </c>
      <c r="B76" s="117">
        <v>98070</v>
      </c>
      <c r="C76" s="134" t="s">
        <v>219</v>
      </c>
    </row>
    <row r="77" spans="1:3">
      <c r="A77" s="180" t="s">
        <v>335</v>
      </c>
      <c r="B77" s="117">
        <v>98071</v>
      </c>
      <c r="C77" s="134" t="s">
        <v>220</v>
      </c>
    </row>
    <row r="78" spans="1:3">
      <c r="A78" s="180" t="s">
        <v>336</v>
      </c>
      <c r="B78" s="117">
        <v>98072</v>
      </c>
      <c r="C78" s="134" t="s">
        <v>221</v>
      </c>
    </row>
    <row r="79" spans="1:3">
      <c r="A79" s="180" t="s">
        <v>339</v>
      </c>
      <c r="B79" s="117">
        <v>98075</v>
      </c>
      <c r="C79" s="134" t="s">
        <v>223</v>
      </c>
    </row>
    <row r="80" spans="1:3">
      <c r="A80" s="180" t="s">
        <v>340</v>
      </c>
      <c r="B80" s="117">
        <v>98076</v>
      </c>
      <c r="C80" s="134" t="s">
        <v>224</v>
      </c>
    </row>
    <row r="81" spans="1:3">
      <c r="A81" s="180" t="s">
        <v>338</v>
      </c>
      <c r="B81" s="117">
        <v>98074</v>
      </c>
      <c r="C81" s="134" t="s">
        <v>222</v>
      </c>
    </row>
    <row r="82" spans="1:3">
      <c r="A82" s="180" t="s">
        <v>337</v>
      </c>
      <c r="B82" s="117">
        <v>98073</v>
      </c>
      <c r="C82" s="134" t="s">
        <v>163</v>
      </c>
    </row>
    <row r="83" spans="1:3">
      <c r="A83" s="180" t="s">
        <v>363</v>
      </c>
      <c r="B83" s="117">
        <v>98098</v>
      </c>
      <c r="C83" s="134" t="s">
        <v>244</v>
      </c>
    </row>
    <row r="84" spans="1:3">
      <c r="A84" s="180" t="s">
        <v>343</v>
      </c>
      <c r="B84" s="117">
        <v>98079</v>
      </c>
      <c r="C84" s="134" t="s">
        <v>227</v>
      </c>
    </row>
    <row r="85" spans="1:3">
      <c r="A85" s="180" t="s">
        <v>341</v>
      </c>
      <c r="B85" s="117">
        <v>98077</v>
      </c>
      <c r="C85" s="134" t="s">
        <v>225</v>
      </c>
    </row>
    <row r="86" spans="1:3">
      <c r="A86" s="180" t="s">
        <v>362</v>
      </c>
      <c r="B86" s="117">
        <v>98097</v>
      </c>
      <c r="C86" s="134" t="s">
        <v>243</v>
      </c>
    </row>
    <row r="87" spans="1:3">
      <c r="A87" s="180" t="s">
        <v>342</v>
      </c>
      <c r="B87" s="117">
        <v>98078</v>
      </c>
      <c r="C87" s="134" t="s">
        <v>226</v>
      </c>
    </row>
    <row r="88" spans="1:3">
      <c r="A88" s="180" t="s">
        <v>344</v>
      </c>
      <c r="B88" s="117">
        <v>98080</v>
      </c>
      <c r="C88" s="134" t="s">
        <v>228</v>
      </c>
    </row>
    <row r="89" spans="1:3">
      <c r="A89" s="180" t="s">
        <v>345</v>
      </c>
      <c r="B89" s="117">
        <v>98081</v>
      </c>
      <c r="C89" s="134" t="s">
        <v>229</v>
      </c>
    </row>
    <row r="90" spans="1:3">
      <c r="A90" s="180" t="s">
        <v>347</v>
      </c>
      <c r="B90" s="117">
        <v>98083</v>
      </c>
      <c r="C90" s="134" t="s">
        <v>230</v>
      </c>
    </row>
    <row r="91" spans="1:3">
      <c r="A91" s="180" t="s">
        <v>349</v>
      </c>
      <c r="B91" s="117">
        <v>98085</v>
      </c>
      <c r="C91" s="134" t="s">
        <v>232</v>
      </c>
    </row>
    <row r="92" spans="1:3">
      <c r="A92" s="180" t="s">
        <v>352</v>
      </c>
      <c r="B92" s="117">
        <v>98088</v>
      </c>
      <c r="C92" s="134" t="s">
        <v>235</v>
      </c>
    </row>
    <row r="93" spans="1:3">
      <c r="A93" s="180" t="s">
        <v>348</v>
      </c>
      <c r="B93" s="117">
        <v>98084</v>
      </c>
      <c r="C93" s="134" t="s">
        <v>231</v>
      </c>
    </row>
    <row r="94" spans="1:3">
      <c r="A94" s="180" t="s">
        <v>351</v>
      </c>
      <c r="B94" s="117">
        <v>98087</v>
      </c>
      <c r="C94" s="134" t="s">
        <v>234</v>
      </c>
    </row>
    <row r="95" spans="1:3">
      <c r="A95" s="180" t="s">
        <v>346</v>
      </c>
      <c r="B95" s="117">
        <v>98082</v>
      </c>
      <c r="C95" s="134" t="s">
        <v>164</v>
      </c>
    </row>
    <row r="96" spans="1:3">
      <c r="A96" s="180" t="s">
        <v>350</v>
      </c>
      <c r="B96" s="117">
        <v>98086</v>
      </c>
      <c r="C96" s="134" t="s">
        <v>233</v>
      </c>
    </row>
    <row r="97" spans="1:3">
      <c r="A97" s="180" t="s">
        <v>357</v>
      </c>
      <c r="B97" s="117">
        <v>98092</v>
      </c>
      <c r="C97" s="134" t="s">
        <v>238</v>
      </c>
    </row>
    <row r="98" spans="1:3">
      <c r="A98" s="180" t="s">
        <v>361</v>
      </c>
      <c r="B98" s="117">
        <v>98096</v>
      </c>
      <c r="C98" s="134" t="s">
        <v>242</v>
      </c>
    </row>
    <row r="99" spans="1:3">
      <c r="A99" s="180" t="s">
        <v>359</v>
      </c>
      <c r="B99" s="117">
        <v>98094</v>
      </c>
      <c r="C99" s="134" t="s">
        <v>240</v>
      </c>
    </row>
    <row r="100" spans="1:3">
      <c r="A100" s="180" t="s">
        <v>360</v>
      </c>
      <c r="B100" s="117">
        <v>98095</v>
      </c>
      <c r="C100" s="134" t="s">
        <v>241</v>
      </c>
    </row>
    <row r="101" spans="1:3">
      <c r="A101" s="180" t="s">
        <v>358</v>
      </c>
      <c r="B101" s="117">
        <v>98093</v>
      </c>
      <c r="C101" s="134" t="s">
        <v>239</v>
      </c>
    </row>
    <row r="102" spans="1:3">
      <c r="A102" s="134"/>
      <c r="B102" s="117"/>
      <c r="C102" s="134"/>
    </row>
    <row r="103" spans="1:3">
      <c r="A103" s="134"/>
      <c r="B103" s="117"/>
      <c r="C103" s="134"/>
    </row>
    <row r="104" spans="1:3">
      <c r="A104" s="134"/>
      <c r="B104" s="117"/>
      <c r="C104" s="134"/>
    </row>
    <row r="105" spans="1:3">
      <c r="A105" s="134"/>
      <c r="B105" s="117"/>
      <c r="C105" s="134"/>
    </row>
    <row r="106" spans="1:3">
      <c r="A106" s="134"/>
      <c r="B106" s="117"/>
      <c r="C106" s="134"/>
    </row>
    <row r="107" spans="1:3">
      <c r="A107" s="134"/>
      <c r="B107" s="117"/>
      <c r="C107" s="134"/>
    </row>
    <row r="108" spans="1:3">
      <c r="A108" s="134"/>
      <c r="B108" s="117"/>
      <c r="C108" s="134"/>
    </row>
    <row r="109" spans="1:3">
      <c r="A109" s="134"/>
      <c r="B109" s="117"/>
      <c r="C109" s="134"/>
    </row>
    <row r="110" spans="1:3">
      <c r="A110" s="134"/>
      <c r="B110" s="117"/>
      <c r="C110" s="134"/>
    </row>
    <row r="111" spans="1:3">
      <c r="A111" s="134"/>
      <c r="B111" s="117"/>
      <c r="C111" s="134"/>
    </row>
    <row r="112" spans="1:3">
      <c r="A112" s="134"/>
      <c r="B112" s="117"/>
      <c r="C112" s="134"/>
    </row>
    <row r="113" spans="1:3">
      <c r="A113" s="134"/>
      <c r="B113" s="117"/>
      <c r="C113" s="134"/>
    </row>
    <row r="114" spans="1:3">
      <c r="A114" s="134"/>
      <c r="B114" s="117"/>
      <c r="C114" s="134"/>
    </row>
    <row r="115" spans="1:3">
      <c r="A115" s="134"/>
      <c r="B115" s="117"/>
      <c r="C115" s="134"/>
    </row>
    <row r="116" spans="1:3">
      <c r="A116" s="134"/>
      <c r="B116" s="117"/>
      <c r="C116" s="134"/>
    </row>
    <row r="117" spans="1:3">
      <c r="A117" s="134"/>
      <c r="B117" s="117"/>
      <c r="C117" s="134"/>
    </row>
    <row r="118" spans="1:3">
      <c r="A118" s="134"/>
      <c r="B118" s="117"/>
      <c r="C118" s="134"/>
    </row>
    <row r="119" spans="1:3">
      <c r="A119" s="134"/>
      <c r="B119" s="117"/>
      <c r="C119" s="134"/>
    </row>
    <row r="120" spans="1:3">
      <c r="A120" s="134"/>
      <c r="B120" s="117"/>
      <c r="C120" s="134"/>
    </row>
    <row r="121" spans="1:3">
      <c r="A121" s="134"/>
      <c r="B121" s="117"/>
      <c r="C121" s="134"/>
    </row>
    <row r="122" spans="1:3">
      <c r="A122" s="134"/>
      <c r="B122" s="117"/>
      <c r="C122" s="134"/>
    </row>
    <row r="123" spans="1:3">
      <c r="A123" s="134"/>
      <c r="B123" s="117"/>
      <c r="C123" s="134"/>
    </row>
    <row r="124" spans="1:3">
      <c r="A124" s="134"/>
      <c r="B124" s="117"/>
      <c r="C124" s="134"/>
    </row>
    <row r="125" spans="1:3">
      <c r="A125" s="134"/>
      <c r="B125" s="117"/>
      <c r="C125" s="134"/>
    </row>
    <row r="126" spans="1:3">
      <c r="A126" s="134"/>
      <c r="B126" s="117"/>
      <c r="C126" s="134"/>
    </row>
    <row r="127" spans="1:3">
      <c r="A127" s="134"/>
      <c r="B127" s="117"/>
      <c r="C127" s="134"/>
    </row>
    <row r="128" spans="1:3">
      <c r="A128" s="134"/>
      <c r="B128" s="117"/>
      <c r="C128" s="134"/>
    </row>
    <row r="129" spans="1:3">
      <c r="A129" s="134"/>
      <c r="B129" s="117"/>
      <c r="C129" s="134"/>
    </row>
    <row r="130" spans="1:3">
      <c r="A130" s="134"/>
      <c r="B130" s="117"/>
      <c r="C130" s="134"/>
    </row>
    <row r="131" spans="1:3">
      <c r="A131" s="134"/>
      <c r="B131" s="117"/>
      <c r="C131" s="134"/>
    </row>
    <row r="132" spans="1:3">
      <c r="A132" s="134"/>
      <c r="B132" s="117"/>
      <c r="C132" s="134"/>
    </row>
    <row r="133" spans="1:3">
      <c r="A133" s="134"/>
      <c r="B133" s="117"/>
      <c r="C133" s="134"/>
    </row>
    <row r="134" spans="1:3">
      <c r="A134" s="134"/>
      <c r="B134" s="117"/>
      <c r="C134" s="134"/>
    </row>
    <row r="135" spans="1:3">
      <c r="A135" s="134"/>
      <c r="B135" s="117"/>
      <c r="C135" s="134"/>
    </row>
    <row r="136" spans="1:3">
      <c r="A136" s="134"/>
      <c r="B136" s="117"/>
      <c r="C136" s="134"/>
    </row>
    <row r="137" spans="1:3">
      <c r="A137" s="134"/>
      <c r="B137" s="117"/>
      <c r="C137" s="134"/>
    </row>
    <row r="138" spans="1:3">
      <c r="A138" s="134"/>
      <c r="B138" s="117"/>
      <c r="C138" s="134"/>
    </row>
    <row r="139" spans="1:3">
      <c r="A139" s="134"/>
      <c r="B139" s="117"/>
      <c r="C139" s="134"/>
    </row>
    <row r="140" spans="1:3">
      <c r="A140" s="134"/>
      <c r="B140" s="117"/>
      <c r="C140" s="134"/>
    </row>
    <row r="141" spans="1:3">
      <c r="A141" s="134"/>
      <c r="B141" s="117"/>
      <c r="C141" s="134"/>
    </row>
    <row r="142" spans="1:3">
      <c r="A142" s="134"/>
      <c r="B142" s="117"/>
      <c r="C142" s="134"/>
    </row>
    <row r="143" spans="1:3">
      <c r="A143" s="134"/>
      <c r="B143" s="117"/>
      <c r="C143" s="134"/>
    </row>
    <row r="144" spans="1:3">
      <c r="A144" s="134"/>
      <c r="B144" s="117"/>
      <c r="C144" s="134"/>
    </row>
    <row r="145" spans="1:3">
      <c r="A145" s="134"/>
      <c r="B145" s="117"/>
      <c r="C145" s="134"/>
    </row>
    <row r="146" spans="1:3">
      <c r="A146" s="134"/>
      <c r="B146" s="117"/>
      <c r="C146" s="134"/>
    </row>
    <row r="147" spans="1:3">
      <c r="A147" s="134"/>
      <c r="B147" s="117"/>
      <c r="C147" s="134"/>
    </row>
    <row r="148" spans="1:3">
      <c r="A148" s="134"/>
      <c r="B148" s="117"/>
      <c r="C148" s="134"/>
    </row>
    <row r="149" spans="1:3">
      <c r="A149" s="134"/>
      <c r="B149" s="117"/>
      <c r="C149" s="134"/>
    </row>
    <row r="150" spans="1:3">
      <c r="A150" s="134"/>
      <c r="B150" s="117"/>
      <c r="C150" s="134"/>
    </row>
    <row r="151" spans="1:3">
      <c r="A151" s="134"/>
      <c r="B151" s="117"/>
      <c r="C151" s="134"/>
    </row>
    <row r="152" spans="1:3">
      <c r="A152" s="134"/>
      <c r="B152" s="117"/>
      <c r="C152" s="134"/>
    </row>
    <row r="153" spans="1:3">
      <c r="A153" s="134"/>
      <c r="B153" s="117"/>
      <c r="C153" s="134"/>
    </row>
    <row r="154" spans="1:3">
      <c r="A154" s="134"/>
      <c r="B154" s="117"/>
      <c r="C154" s="134"/>
    </row>
    <row r="155" spans="1:3">
      <c r="A155" s="134"/>
      <c r="B155" s="117"/>
      <c r="C155" s="134"/>
    </row>
    <row r="156" spans="1:3">
      <c r="A156" s="134"/>
      <c r="B156" s="117"/>
      <c r="C156" s="134"/>
    </row>
    <row r="157" spans="1:3">
      <c r="A157" s="134"/>
      <c r="B157" s="117"/>
      <c r="C157" s="134"/>
    </row>
    <row r="158" spans="1:3">
      <c r="A158" s="134"/>
      <c r="B158" s="117"/>
      <c r="C158" s="134"/>
    </row>
    <row r="159" spans="1:3">
      <c r="A159" s="134"/>
      <c r="B159" s="117"/>
      <c r="C159" s="134"/>
    </row>
    <row r="160" spans="1:3">
      <c r="A160" s="134"/>
      <c r="B160" s="117"/>
      <c r="C160" s="134"/>
    </row>
    <row r="161" spans="1:3">
      <c r="A161" s="134"/>
      <c r="B161" s="117"/>
      <c r="C161" s="134"/>
    </row>
    <row r="162" spans="1:3">
      <c r="A162" s="134"/>
      <c r="B162" s="117"/>
      <c r="C162" s="134"/>
    </row>
    <row r="163" spans="1:3">
      <c r="A163" s="134"/>
      <c r="B163" s="117"/>
      <c r="C163" s="134"/>
    </row>
    <row r="164" spans="1:3">
      <c r="A164" s="134"/>
      <c r="B164" s="117"/>
      <c r="C164" s="134"/>
    </row>
    <row r="165" spans="1:3">
      <c r="A165" s="134"/>
      <c r="B165" s="117"/>
      <c r="C165" s="134"/>
    </row>
    <row r="166" spans="1:3">
      <c r="A166" s="134"/>
      <c r="B166" s="117"/>
      <c r="C166" s="134"/>
    </row>
    <row r="167" spans="1:3">
      <c r="A167" s="134"/>
      <c r="B167" s="117"/>
      <c r="C167" s="134"/>
    </row>
    <row r="168" spans="1:3">
      <c r="A168" s="134"/>
      <c r="B168" s="117"/>
      <c r="C168" s="134"/>
    </row>
    <row r="169" spans="1:3">
      <c r="A169" s="134"/>
      <c r="B169" s="117"/>
      <c r="C169" s="134"/>
    </row>
    <row r="170" spans="1:3">
      <c r="A170" s="134"/>
      <c r="B170" s="117"/>
      <c r="C170" s="134"/>
    </row>
    <row r="171" spans="1:3">
      <c r="A171" s="134"/>
      <c r="B171" s="117"/>
      <c r="C171" s="134"/>
    </row>
    <row r="172" spans="1:3">
      <c r="A172" s="134"/>
      <c r="B172" s="117"/>
      <c r="C172" s="134"/>
    </row>
    <row r="173" spans="1:3">
      <c r="A173" s="134"/>
      <c r="B173" s="117"/>
      <c r="C173" s="134"/>
    </row>
    <row r="174" spans="1:3">
      <c r="A174" s="134"/>
      <c r="B174" s="117"/>
      <c r="C174" s="134"/>
    </row>
    <row r="175" spans="1:3">
      <c r="A175" s="134"/>
      <c r="B175" s="117"/>
      <c r="C175" s="134"/>
    </row>
    <row r="176" spans="1:3">
      <c r="A176" s="134"/>
      <c r="B176" s="117"/>
      <c r="C176" s="134"/>
    </row>
    <row r="177" spans="1:3">
      <c r="A177" s="134"/>
      <c r="B177" s="117"/>
      <c r="C177" s="134"/>
    </row>
    <row r="178" spans="1:3">
      <c r="A178" s="134"/>
      <c r="B178" s="117"/>
      <c r="C178" s="134"/>
    </row>
    <row r="179" spans="1:3">
      <c r="A179" s="134"/>
      <c r="B179" s="117"/>
      <c r="C179" s="134"/>
    </row>
    <row r="180" spans="1:3">
      <c r="A180" s="134"/>
      <c r="B180" s="117"/>
      <c r="C180" s="134"/>
    </row>
    <row r="181" spans="1:3">
      <c r="A181" s="134"/>
      <c r="B181" s="117"/>
      <c r="C181" s="134"/>
    </row>
    <row r="182" spans="1:3">
      <c r="A182" s="134"/>
      <c r="B182" s="117"/>
      <c r="C182" s="134"/>
    </row>
    <row r="183" spans="1:3">
      <c r="A183" s="134"/>
      <c r="B183" s="117"/>
      <c r="C183" s="134"/>
    </row>
    <row r="184" spans="1:3">
      <c r="A184" s="134"/>
      <c r="B184" s="117"/>
      <c r="C184" s="134"/>
    </row>
    <row r="185" spans="1:3">
      <c r="A185" s="134"/>
      <c r="B185" s="117"/>
      <c r="C185" s="134"/>
    </row>
    <row r="186" spans="1:3">
      <c r="A186" s="134"/>
      <c r="B186" s="117"/>
      <c r="C186" s="134"/>
    </row>
    <row r="187" spans="1:3">
      <c r="A187" s="134"/>
      <c r="B187" s="117"/>
      <c r="C187" s="134"/>
    </row>
    <row r="188" spans="1:3">
      <c r="A188" s="134"/>
      <c r="B188" s="117"/>
      <c r="C188" s="134"/>
    </row>
    <row r="189" spans="1:3">
      <c r="A189" s="134"/>
      <c r="B189" s="117"/>
      <c r="C189" s="134"/>
    </row>
    <row r="190" spans="1:3">
      <c r="A190" s="134"/>
      <c r="B190" s="117"/>
      <c r="C190" s="134"/>
    </row>
    <row r="191" spans="1:3">
      <c r="A191" s="134"/>
      <c r="B191" s="117"/>
      <c r="C191" s="134"/>
    </row>
    <row r="192" spans="1:3">
      <c r="A192" s="134"/>
      <c r="B192" s="117"/>
      <c r="C192" s="134"/>
    </row>
    <row r="193" spans="1:3">
      <c r="A193" s="134"/>
      <c r="B193" s="117"/>
      <c r="C193" s="134"/>
    </row>
    <row r="194" spans="1:3">
      <c r="A194" s="134"/>
      <c r="B194" s="117"/>
      <c r="C194" s="134"/>
    </row>
    <row r="195" spans="1:3">
      <c r="A195" s="134"/>
      <c r="B195" s="117"/>
      <c r="C195" s="134"/>
    </row>
    <row r="196" spans="1:3">
      <c r="A196" s="134"/>
      <c r="B196" s="117"/>
      <c r="C196" s="134"/>
    </row>
    <row r="197" spans="1:3">
      <c r="A197" s="134"/>
      <c r="B197" s="117"/>
      <c r="C197" s="134"/>
    </row>
    <row r="198" spans="1:3">
      <c r="A198" s="134"/>
      <c r="B198" s="117"/>
      <c r="C198" s="134"/>
    </row>
    <row r="199" spans="1:3">
      <c r="A199" s="134"/>
      <c r="B199" s="117"/>
      <c r="C199" s="134"/>
    </row>
    <row r="200" spans="1:3">
      <c r="A200" s="134"/>
      <c r="B200" s="117"/>
      <c r="C200" s="134"/>
    </row>
    <row r="201" spans="1:3">
      <c r="A201" s="134"/>
      <c r="B201" s="117"/>
      <c r="C201" s="134"/>
    </row>
    <row r="202" spans="1:3">
      <c r="A202" s="134"/>
      <c r="B202" s="117"/>
      <c r="C202" s="134"/>
    </row>
    <row r="203" spans="1:3">
      <c r="A203" s="134"/>
      <c r="B203" s="117"/>
      <c r="C203" s="134"/>
    </row>
    <row r="204" spans="1:3">
      <c r="A204" s="134"/>
      <c r="B204" s="117"/>
      <c r="C204" s="134"/>
    </row>
    <row r="205" spans="1:3">
      <c r="A205" s="134"/>
      <c r="B205" s="117"/>
      <c r="C205" s="134"/>
    </row>
    <row r="206" spans="1:3">
      <c r="A206" s="134"/>
      <c r="B206" s="117"/>
      <c r="C206" s="134"/>
    </row>
    <row r="207" spans="1:3">
      <c r="A207" s="134"/>
      <c r="B207" s="117"/>
      <c r="C207" s="134"/>
    </row>
    <row r="208" spans="1:3">
      <c r="A208" s="134"/>
      <c r="B208" s="117"/>
      <c r="C208" s="134"/>
    </row>
    <row r="209" spans="1:3">
      <c r="A209" s="134"/>
      <c r="B209" s="117"/>
      <c r="C209" s="134"/>
    </row>
    <row r="210" spans="1:3">
      <c r="A210" s="134"/>
      <c r="B210" s="117"/>
      <c r="C210" s="134"/>
    </row>
    <row r="211" spans="1:3">
      <c r="A211" s="134"/>
      <c r="B211" s="117"/>
      <c r="C211" s="134"/>
    </row>
    <row r="212" spans="1:3">
      <c r="A212" s="134"/>
      <c r="B212" s="117"/>
      <c r="C212" s="134"/>
    </row>
    <row r="213" spans="1:3">
      <c r="A213" s="134"/>
      <c r="B213" s="117"/>
      <c r="C213" s="134"/>
    </row>
    <row r="214" spans="1:3">
      <c r="A214" s="134"/>
      <c r="B214" s="117"/>
      <c r="C214" s="134"/>
    </row>
    <row r="215" spans="1:3">
      <c r="A215" s="134"/>
      <c r="B215" s="117"/>
      <c r="C215" s="134"/>
    </row>
    <row r="216" spans="1:3">
      <c r="A216" s="134"/>
      <c r="B216" s="117"/>
      <c r="C216" s="134"/>
    </row>
    <row r="217" spans="1:3">
      <c r="A217" s="134"/>
      <c r="B217" s="117"/>
      <c r="C217" s="134"/>
    </row>
    <row r="218" spans="1:3">
      <c r="A218" s="134"/>
      <c r="B218" s="117"/>
      <c r="C218" s="134"/>
    </row>
    <row r="219" spans="1:3">
      <c r="A219" s="134"/>
      <c r="B219" s="117"/>
      <c r="C219" s="134"/>
    </row>
    <row r="220" spans="1:3">
      <c r="A220" s="134"/>
      <c r="B220" s="117"/>
      <c r="C220" s="134"/>
    </row>
    <row r="221" spans="1:3">
      <c r="A221" s="134"/>
      <c r="B221" s="117"/>
      <c r="C221" s="134"/>
    </row>
    <row r="222" spans="1:3">
      <c r="A222" s="134"/>
      <c r="B222" s="117"/>
      <c r="C222" s="134"/>
    </row>
    <row r="223" spans="1:3">
      <c r="A223" s="134"/>
      <c r="B223" s="117"/>
      <c r="C223" s="134"/>
    </row>
    <row r="224" spans="1:3">
      <c r="A224" s="134"/>
      <c r="B224" s="117"/>
      <c r="C224" s="134"/>
    </row>
    <row r="225" spans="1:3">
      <c r="A225" s="134"/>
      <c r="B225" s="117"/>
      <c r="C225" s="134"/>
    </row>
    <row r="226" spans="1:3">
      <c r="A226" s="134"/>
      <c r="B226" s="117"/>
      <c r="C226" s="134"/>
    </row>
    <row r="227" spans="1:3">
      <c r="A227" s="134"/>
      <c r="B227" s="117"/>
      <c r="C227" s="134"/>
    </row>
    <row r="228" spans="1:3">
      <c r="A228" s="134"/>
      <c r="B228" s="117"/>
      <c r="C228" s="134"/>
    </row>
    <row r="229" spans="1:3">
      <c r="A229" s="134"/>
      <c r="B229" s="117"/>
      <c r="C229" s="134"/>
    </row>
    <row r="230" spans="1:3">
      <c r="A230" s="134"/>
      <c r="B230" s="117"/>
      <c r="C230" s="134"/>
    </row>
    <row r="231" spans="1:3">
      <c r="A231" s="134"/>
      <c r="B231" s="117"/>
      <c r="C231" s="134"/>
    </row>
    <row r="232" spans="1:3">
      <c r="A232" s="134"/>
      <c r="B232" s="117"/>
      <c r="C232" s="134"/>
    </row>
    <row r="233" spans="1:3">
      <c r="A233" s="134"/>
      <c r="B233" s="117"/>
      <c r="C233" s="134"/>
    </row>
    <row r="234" spans="1:3">
      <c r="A234" s="134"/>
      <c r="B234" s="117"/>
      <c r="C234" s="134"/>
    </row>
    <row r="235" spans="1:3">
      <c r="A235" s="134"/>
      <c r="B235" s="117"/>
      <c r="C235" s="134"/>
    </row>
    <row r="236" spans="1:3">
      <c r="A236" s="134"/>
      <c r="B236" s="117"/>
      <c r="C236" s="134"/>
    </row>
    <row r="237" spans="1:3">
      <c r="A237" s="134"/>
      <c r="B237" s="117"/>
      <c r="C237" s="134"/>
    </row>
    <row r="238" spans="1:3">
      <c r="A238" s="134"/>
      <c r="B238" s="117"/>
      <c r="C238" s="134"/>
    </row>
    <row r="239" spans="1:3">
      <c r="A239" s="134"/>
      <c r="B239" s="117"/>
      <c r="C239" s="134"/>
    </row>
    <row r="240" spans="1:3">
      <c r="A240" s="134"/>
      <c r="B240" s="117"/>
      <c r="C240" s="134"/>
    </row>
    <row r="241" spans="1:5">
      <c r="A241" s="134"/>
      <c r="B241" s="117"/>
      <c r="C241" s="134"/>
    </row>
    <row r="242" spans="1:5">
      <c r="A242" s="134"/>
      <c r="B242" s="117"/>
      <c r="C242" s="134"/>
    </row>
    <row r="243" spans="1:5">
      <c r="A243" s="134"/>
      <c r="B243" s="117"/>
      <c r="C243" s="134"/>
    </row>
    <row r="244" spans="1:5">
      <c r="A244" s="134"/>
      <c r="B244" s="117"/>
      <c r="C244" s="134"/>
    </row>
    <row r="245" spans="1:5">
      <c r="A245" s="134"/>
      <c r="B245" s="117"/>
      <c r="C245" s="134"/>
    </row>
    <row r="246" spans="1:5">
      <c r="A246" s="134"/>
      <c r="B246" s="117"/>
      <c r="C246" s="134"/>
    </row>
    <row r="247" spans="1:5">
      <c r="A247" s="134"/>
      <c r="B247" s="117"/>
      <c r="C247" s="134"/>
    </row>
    <row r="248" spans="1:5">
      <c r="A248" s="134"/>
      <c r="B248" s="117"/>
      <c r="C248" s="134"/>
    </row>
    <row r="249" spans="1:5">
      <c r="A249" s="134"/>
      <c r="B249" s="117"/>
      <c r="C249" s="134"/>
      <c r="E249" s="168"/>
    </row>
    <row r="250" spans="1:5">
      <c r="A250" s="134"/>
      <c r="B250" s="117"/>
      <c r="C250" s="134"/>
      <c r="E250" s="168"/>
    </row>
    <row r="251" spans="1:5">
      <c r="A251" s="134"/>
      <c r="B251" s="117"/>
      <c r="C251" s="134"/>
      <c r="E251" s="168"/>
    </row>
    <row r="252" spans="1:5">
      <c r="A252" s="134"/>
      <c r="B252" s="117"/>
      <c r="C252" s="134"/>
      <c r="E252" s="168"/>
    </row>
    <row r="253" spans="1:5">
      <c r="A253" s="134"/>
      <c r="B253" s="117"/>
      <c r="C253" s="134"/>
      <c r="E253" s="168"/>
    </row>
    <row r="254" spans="1:5">
      <c r="A254" s="134"/>
      <c r="B254" s="117"/>
      <c r="C254" s="134"/>
      <c r="E254" s="168"/>
    </row>
    <row r="255" spans="1:5">
      <c r="A255" s="134"/>
      <c r="B255" s="117"/>
      <c r="C255" s="134"/>
      <c r="E255" s="168"/>
    </row>
    <row r="256" spans="1:5">
      <c r="A256" s="134"/>
      <c r="B256" s="117"/>
      <c r="C256" s="134"/>
      <c r="E256" s="168"/>
    </row>
    <row r="257" spans="1:5">
      <c r="A257" s="134"/>
      <c r="B257" s="117"/>
      <c r="C257" s="134"/>
      <c r="E257" s="168"/>
    </row>
    <row r="258" spans="1:5">
      <c r="A258" s="134"/>
      <c r="B258" s="117"/>
      <c r="C258" s="134"/>
      <c r="E258" s="168"/>
    </row>
    <row r="259" spans="1:5">
      <c r="A259" s="134"/>
      <c r="B259" s="117"/>
      <c r="C259" s="134"/>
      <c r="E259" s="168"/>
    </row>
    <row r="260" spans="1:5">
      <c r="A260" s="134"/>
      <c r="B260" s="117"/>
      <c r="C260" s="134"/>
      <c r="E260" s="168"/>
    </row>
    <row r="261" spans="1:5">
      <c r="A261" s="134"/>
      <c r="B261" s="117"/>
      <c r="C261" s="134"/>
      <c r="E261" s="168"/>
    </row>
    <row r="262" spans="1:5">
      <c r="A262" s="134"/>
      <c r="B262" s="117"/>
      <c r="C262" s="134"/>
      <c r="E262" s="168"/>
    </row>
    <row r="263" spans="1:5">
      <c r="A263" s="134"/>
      <c r="B263" s="117"/>
      <c r="C263" s="134"/>
      <c r="E263" s="168"/>
    </row>
    <row r="264" spans="1:5">
      <c r="A264" s="134"/>
      <c r="B264" s="117"/>
      <c r="C264" s="134"/>
      <c r="E264" s="168"/>
    </row>
    <row r="265" spans="1:5">
      <c r="A265" s="134"/>
      <c r="B265" s="117"/>
      <c r="C265" s="134"/>
      <c r="E265" s="168"/>
    </row>
    <row r="266" spans="1:5">
      <c r="A266" s="134"/>
      <c r="B266" s="117"/>
      <c r="C266" s="134"/>
      <c r="E266" s="168"/>
    </row>
    <row r="267" spans="1:5">
      <c r="A267" s="134"/>
      <c r="B267" s="117"/>
      <c r="C267" s="134"/>
      <c r="E267" s="168"/>
    </row>
    <row r="268" spans="1:5">
      <c r="A268" s="134"/>
      <c r="B268" s="117"/>
      <c r="C268" s="134"/>
      <c r="E268" s="168"/>
    </row>
    <row r="269" spans="1:5">
      <c r="A269" s="134"/>
      <c r="B269" s="117"/>
      <c r="C269" s="134"/>
      <c r="E269" s="168"/>
    </row>
    <row r="270" spans="1:5">
      <c r="A270" s="134"/>
      <c r="B270" s="117"/>
      <c r="C270" s="134"/>
      <c r="E270" s="168"/>
    </row>
    <row r="271" spans="1:5">
      <c r="A271" s="134"/>
      <c r="B271" s="117"/>
      <c r="C271" s="134"/>
      <c r="E271" s="168"/>
    </row>
    <row r="272" spans="1:5">
      <c r="A272" s="134"/>
      <c r="B272" s="117"/>
      <c r="C272" s="134"/>
      <c r="E272" s="168"/>
    </row>
    <row r="273" spans="1:5">
      <c r="A273" s="134"/>
      <c r="B273" s="117"/>
      <c r="C273" s="134"/>
      <c r="E273" s="168"/>
    </row>
    <row r="274" spans="1:5">
      <c r="A274" s="134"/>
      <c r="B274" s="117"/>
      <c r="C274" s="134"/>
      <c r="E274" s="168"/>
    </row>
    <row r="275" spans="1:5">
      <c r="A275" s="134"/>
      <c r="B275" s="117"/>
      <c r="C275" s="134"/>
      <c r="E275" s="168"/>
    </row>
    <row r="276" spans="1:5">
      <c r="A276" s="134"/>
      <c r="B276" s="117"/>
      <c r="C276" s="134"/>
      <c r="E276" s="168"/>
    </row>
    <row r="277" spans="1:5">
      <c r="A277" s="134"/>
      <c r="B277" s="117"/>
      <c r="C277" s="134"/>
      <c r="E277" s="168"/>
    </row>
    <row r="278" spans="1:5">
      <c r="A278" s="134"/>
      <c r="B278" s="117"/>
      <c r="C278" s="134"/>
      <c r="E278" s="168"/>
    </row>
    <row r="279" spans="1:5">
      <c r="A279" s="134"/>
      <c r="B279" s="117"/>
      <c r="C279" s="134"/>
      <c r="E279" s="168"/>
    </row>
    <row r="280" spans="1:5">
      <c r="A280" s="134"/>
      <c r="B280" s="117"/>
      <c r="C280" s="134"/>
      <c r="E280" s="168"/>
    </row>
    <row r="281" spans="1:5">
      <c r="A281" s="134"/>
      <c r="B281" s="117"/>
      <c r="C281" s="134"/>
      <c r="E281" s="168"/>
    </row>
    <row r="282" spans="1:5">
      <c r="A282" s="134"/>
      <c r="B282" s="117"/>
      <c r="C282" s="134"/>
      <c r="E282" s="168"/>
    </row>
    <row r="283" spans="1:5">
      <c r="A283" s="134"/>
      <c r="B283" s="117"/>
      <c r="C283" s="134"/>
      <c r="E283" s="168"/>
    </row>
    <row r="284" spans="1:5">
      <c r="A284" s="134"/>
      <c r="B284" s="117"/>
      <c r="C284" s="134"/>
      <c r="E284" s="168"/>
    </row>
    <row r="285" spans="1:5">
      <c r="A285" s="134"/>
      <c r="B285" s="117"/>
      <c r="C285" s="134"/>
      <c r="E285" s="168"/>
    </row>
    <row r="286" spans="1:5">
      <c r="A286" s="134"/>
      <c r="B286" s="117"/>
      <c r="C286" s="134"/>
      <c r="E286" s="168"/>
    </row>
    <row r="287" spans="1:5">
      <c r="A287" s="134"/>
      <c r="B287" s="117"/>
      <c r="C287" s="134"/>
      <c r="E287" s="168"/>
    </row>
    <row r="288" spans="1:5">
      <c r="A288" s="134"/>
      <c r="B288" s="117"/>
      <c r="C288" s="134"/>
      <c r="E288" s="168"/>
    </row>
    <row r="289" spans="1:5">
      <c r="A289" s="134"/>
      <c r="B289" s="117"/>
      <c r="C289" s="134"/>
      <c r="E289" s="168"/>
    </row>
    <row r="290" spans="1:5">
      <c r="A290" s="134"/>
      <c r="B290" s="117"/>
      <c r="C290" s="134"/>
      <c r="E290" s="168"/>
    </row>
    <row r="291" spans="1:5">
      <c r="A291" s="134"/>
      <c r="B291" s="117"/>
      <c r="C291" s="134"/>
      <c r="E291" s="168"/>
    </row>
    <row r="292" spans="1:5">
      <c r="A292" s="134"/>
      <c r="B292" s="117"/>
      <c r="C292" s="134"/>
      <c r="E292" s="168"/>
    </row>
    <row r="293" spans="1:5">
      <c r="A293" s="134"/>
      <c r="B293" s="117"/>
      <c r="C293" s="134"/>
      <c r="E293" s="168"/>
    </row>
    <row r="294" spans="1:5">
      <c r="A294" s="134"/>
      <c r="B294" s="117"/>
      <c r="C294" s="134"/>
      <c r="E294" s="168"/>
    </row>
    <row r="295" spans="1:5">
      <c r="A295" s="134"/>
      <c r="B295" s="117"/>
      <c r="C295" s="134"/>
      <c r="E295" s="168"/>
    </row>
    <row r="296" spans="1:5">
      <c r="A296" s="134"/>
      <c r="B296" s="117"/>
      <c r="C296" s="134"/>
      <c r="E296" s="168"/>
    </row>
    <row r="297" spans="1:5">
      <c r="A297" s="134"/>
      <c r="B297" s="117"/>
      <c r="C297" s="134"/>
      <c r="E297" s="168"/>
    </row>
    <row r="298" spans="1:5">
      <c r="A298" s="134"/>
      <c r="B298" s="117"/>
      <c r="C298" s="134"/>
      <c r="E298" s="168"/>
    </row>
    <row r="299" spans="1:5">
      <c r="A299" s="134"/>
      <c r="B299" s="117"/>
      <c r="C299" s="134"/>
      <c r="E299" s="168"/>
    </row>
    <row r="300" spans="1:5">
      <c r="A300" s="134"/>
      <c r="B300" s="117"/>
      <c r="C300" s="134"/>
      <c r="E300" s="168"/>
    </row>
    <row r="301" spans="1:5">
      <c r="A301" s="134"/>
      <c r="B301" s="117"/>
      <c r="C301" s="134"/>
      <c r="E301" s="168"/>
    </row>
    <row r="302" spans="1:5">
      <c r="A302" s="134"/>
      <c r="B302" s="117"/>
      <c r="C302" s="134"/>
      <c r="E302" s="168"/>
    </row>
    <row r="303" spans="1:5">
      <c r="A303" s="134"/>
      <c r="B303" s="117"/>
      <c r="C303" s="134"/>
      <c r="E303" s="168"/>
    </row>
    <row r="304" spans="1:5">
      <c r="A304" s="134"/>
      <c r="B304" s="117"/>
      <c r="C304" s="134"/>
      <c r="E304" s="168"/>
    </row>
    <row r="305" spans="1:5">
      <c r="A305" s="134"/>
      <c r="B305" s="117"/>
      <c r="C305" s="134"/>
      <c r="E305" s="168"/>
    </row>
    <row r="306" spans="1:5">
      <c r="A306" s="134"/>
      <c r="B306" s="117"/>
      <c r="C306" s="134"/>
      <c r="E306" s="168"/>
    </row>
    <row r="307" spans="1:5">
      <c r="A307" s="134"/>
      <c r="B307" s="117"/>
      <c r="C307" s="134"/>
      <c r="E307" s="168"/>
    </row>
    <row r="308" spans="1:5">
      <c r="A308" s="134"/>
      <c r="B308" s="117"/>
      <c r="C308" s="134"/>
      <c r="E308" s="168"/>
    </row>
    <row r="309" spans="1:5">
      <c r="A309" s="134"/>
      <c r="B309" s="117"/>
      <c r="C309" s="134"/>
      <c r="E309" s="168"/>
    </row>
    <row r="310" spans="1:5">
      <c r="A310" s="134"/>
      <c r="B310" s="117"/>
      <c r="C310" s="134"/>
      <c r="E310" s="168"/>
    </row>
    <row r="311" spans="1:5">
      <c r="A311" s="134"/>
      <c r="B311" s="117"/>
      <c r="C311" s="134"/>
      <c r="E311" s="168"/>
    </row>
    <row r="312" spans="1:5">
      <c r="A312" s="134"/>
      <c r="B312" s="117"/>
      <c r="C312" s="134"/>
      <c r="E312" s="168"/>
    </row>
    <row r="313" spans="1:5">
      <c r="A313" s="134"/>
      <c r="B313" s="117"/>
      <c r="C313" s="134"/>
      <c r="E313" s="168"/>
    </row>
    <row r="314" spans="1:5">
      <c r="A314" s="134"/>
      <c r="B314" s="117"/>
      <c r="C314" s="134"/>
      <c r="E314" s="168"/>
    </row>
    <row r="315" spans="1:5">
      <c r="A315" s="134"/>
      <c r="B315" s="117"/>
      <c r="C315" s="134"/>
      <c r="E315" s="168"/>
    </row>
    <row r="316" spans="1:5">
      <c r="A316" s="134"/>
      <c r="B316" s="117"/>
      <c r="C316" s="134"/>
      <c r="E316" s="168"/>
    </row>
    <row r="317" spans="1:5">
      <c r="A317" s="134"/>
      <c r="B317" s="117"/>
      <c r="C317" s="134"/>
      <c r="E317" s="168"/>
    </row>
    <row r="318" spans="1:5">
      <c r="A318" s="134"/>
      <c r="B318" s="117"/>
      <c r="C318" s="134"/>
      <c r="E318" s="168"/>
    </row>
    <row r="319" spans="1:5">
      <c r="A319" s="134"/>
      <c r="B319" s="117"/>
      <c r="C319" s="134"/>
      <c r="E319" s="168"/>
    </row>
    <row r="320" spans="1:5">
      <c r="A320" s="134"/>
      <c r="B320" s="117"/>
      <c r="C320" s="134"/>
      <c r="E320" s="168"/>
    </row>
    <row r="321" spans="1:5">
      <c r="A321" s="134"/>
      <c r="B321" s="117"/>
      <c r="C321" s="134"/>
      <c r="E321" s="168"/>
    </row>
    <row r="322" spans="1:5">
      <c r="A322" s="134"/>
      <c r="B322" s="117"/>
      <c r="C322" s="134"/>
      <c r="E322" s="168"/>
    </row>
    <row r="323" spans="1:5">
      <c r="A323" s="134"/>
      <c r="B323" s="117"/>
      <c r="C323" s="134"/>
      <c r="E323" s="168"/>
    </row>
    <row r="324" spans="1:5">
      <c r="A324" s="134"/>
      <c r="B324" s="117"/>
      <c r="C324" s="134"/>
      <c r="E324" s="168"/>
    </row>
    <row r="325" spans="1:5">
      <c r="A325" s="134"/>
      <c r="B325" s="117"/>
      <c r="C325" s="134"/>
      <c r="E325" s="168"/>
    </row>
    <row r="326" spans="1:5">
      <c r="A326" s="134"/>
      <c r="B326" s="117"/>
      <c r="C326" s="134"/>
      <c r="E326" s="168"/>
    </row>
    <row r="327" spans="1:5">
      <c r="A327" s="134"/>
      <c r="B327" s="117"/>
      <c r="C327" s="134"/>
      <c r="E327" s="168"/>
    </row>
    <row r="328" spans="1:5">
      <c r="A328" s="134"/>
      <c r="B328" s="117"/>
      <c r="C328" s="134"/>
      <c r="E328" s="168"/>
    </row>
    <row r="329" spans="1:5">
      <c r="A329" s="134"/>
      <c r="B329" s="117"/>
      <c r="C329" s="134"/>
      <c r="E329" s="168"/>
    </row>
    <row r="330" spans="1:5">
      <c r="A330" s="134"/>
      <c r="B330" s="117"/>
      <c r="C330" s="134"/>
      <c r="E330" s="168"/>
    </row>
    <row r="331" spans="1:5">
      <c r="A331" s="134"/>
      <c r="B331" s="117"/>
      <c r="C331" s="134"/>
      <c r="E331" s="168"/>
    </row>
    <row r="332" spans="1:5">
      <c r="A332" s="134"/>
      <c r="B332" s="117"/>
      <c r="C332" s="134"/>
      <c r="E332" s="168"/>
    </row>
    <row r="333" spans="1:5">
      <c r="A333" s="134"/>
      <c r="B333" s="117"/>
      <c r="C333" s="134"/>
      <c r="E333" s="168"/>
    </row>
    <row r="334" spans="1:5">
      <c r="A334" s="134"/>
      <c r="B334" s="117"/>
      <c r="C334" s="134"/>
      <c r="E334" s="168"/>
    </row>
    <row r="335" spans="1:5">
      <c r="A335" s="134"/>
      <c r="B335" s="117"/>
      <c r="C335" s="134"/>
      <c r="E335" s="168"/>
    </row>
    <row r="336" spans="1:5">
      <c r="A336" s="134"/>
      <c r="B336" s="117"/>
      <c r="C336" s="134"/>
      <c r="E336" s="168"/>
    </row>
    <row r="337" spans="1:5">
      <c r="A337" s="134"/>
      <c r="B337" s="117"/>
      <c r="C337" s="134"/>
      <c r="E337" s="168"/>
    </row>
    <row r="338" spans="1:5">
      <c r="A338" s="134"/>
      <c r="B338" s="117"/>
      <c r="C338" s="134"/>
      <c r="E338" s="168"/>
    </row>
    <row r="339" spans="1:5">
      <c r="A339" s="134"/>
      <c r="B339" s="117"/>
      <c r="C339" s="134"/>
      <c r="E339" s="168"/>
    </row>
    <row r="340" spans="1:5">
      <c r="A340" s="134"/>
      <c r="B340" s="117"/>
      <c r="C340" s="134"/>
      <c r="E340" s="168"/>
    </row>
    <row r="341" spans="1:5">
      <c r="A341" s="134"/>
      <c r="B341" s="117"/>
      <c r="C341" s="134"/>
      <c r="E341" s="168"/>
    </row>
    <row r="342" spans="1:5">
      <c r="A342" s="134"/>
      <c r="B342" s="117"/>
      <c r="C342" s="134"/>
      <c r="E342" s="168"/>
    </row>
    <row r="343" spans="1:5">
      <c r="A343" s="134"/>
      <c r="B343" s="117"/>
      <c r="C343" s="134"/>
      <c r="E343" s="168"/>
    </row>
    <row r="344" spans="1:5">
      <c r="A344" s="134"/>
      <c r="B344" s="117"/>
      <c r="C344" s="134"/>
      <c r="E344" s="168"/>
    </row>
    <row r="345" spans="1:5">
      <c r="A345" s="134"/>
      <c r="B345" s="117"/>
      <c r="C345" s="134"/>
      <c r="E345" s="168"/>
    </row>
    <row r="346" spans="1:5">
      <c r="A346" s="134"/>
      <c r="B346" s="117"/>
      <c r="C346" s="134"/>
      <c r="E346" s="168"/>
    </row>
    <row r="347" spans="1:5">
      <c r="A347" s="134"/>
      <c r="B347" s="117"/>
      <c r="C347" s="134"/>
      <c r="E347" s="168"/>
    </row>
    <row r="348" spans="1:5">
      <c r="A348" s="134"/>
      <c r="B348" s="117"/>
      <c r="C348" s="134"/>
      <c r="E348" s="168"/>
    </row>
    <row r="349" spans="1:5">
      <c r="A349" s="134"/>
      <c r="B349" s="117"/>
      <c r="C349" s="134"/>
      <c r="E349" s="168"/>
    </row>
    <row r="350" spans="1:5">
      <c r="A350" s="134"/>
      <c r="B350" s="117"/>
      <c r="C350" s="134"/>
      <c r="E350" s="168"/>
    </row>
    <row r="351" spans="1:5">
      <c r="A351" s="134"/>
      <c r="B351" s="117"/>
      <c r="C351" s="134"/>
      <c r="E351" s="168"/>
    </row>
    <row r="352" spans="1:5">
      <c r="A352" s="134"/>
      <c r="B352" s="117"/>
      <c r="C352" s="134"/>
      <c r="E352" s="168"/>
    </row>
    <row r="353" spans="1:5">
      <c r="A353" s="134"/>
      <c r="B353" s="117"/>
      <c r="C353" s="134"/>
      <c r="E353" s="168"/>
    </row>
    <row r="354" spans="1:5">
      <c r="A354" s="134"/>
      <c r="B354" s="117"/>
      <c r="C354" s="134"/>
      <c r="E354" s="168"/>
    </row>
    <row r="355" spans="1:5">
      <c r="A355" s="134"/>
      <c r="B355" s="117"/>
      <c r="C355" s="134"/>
      <c r="E355" s="168"/>
    </row>
    <row r="356" spans="1:5">
      <c r="A356" s="134"/>
      <c r="B356" s="117"/>
      <c r="C356" s="134"/>
      <c r="E356" s="168"/>
    </row>
    <row r="357" spans="1:5">
      <c r="A357" s="134"/>
      <c r="B357" s="117"/>
      <c r="C357" s="134"/>
      <c r="E357" s="168"/>
    </row>
    <row r="358" spans="1:5">
      <c r="A358" s="134"/>
      <c r="B358" s="117"/>
      <c r="C358" s="134"/>
      <c r="E358" s="168"/>
    </row>
    <row r="359" spans="1:5">
      <c r="A359" s="134"/>
      <c r="B359" s="117"/>
      <c r="C359" s="134"/>
      <c r="E359" s="168"/>
    </row>
    <row r="360" spans="1:5">
      <c r="A360" s="134"/>
      <c r="B360" s="117"/>
      <c r="C360" s="134"/>
      <c r="E360" s="168"/>
    </row>
    <row r="361" spans="1:5">
      <c r="A361" s="134"/>
      <c r="B361" s="117"/>
      <c r="C361" s="134"/>
      <c r="E361" s="168"/>
    </row>
    <row r="362" spans="1:5">
      <c r="A362" s="134"/>
      <c r="B362" s="117"/>
      <c r="C362" s="134"/>
      <c r="E362" s="168"/>
    </row>
    <row r="363" spans="1:5">
      <c r="A363" s="134"/>
      <c r="B363" s="117"/>
      <c r="C363" s="134"/>
      <c r="E363" s="168"/>
    </row>
    <row r="364" spans="1:5">
      <c r="A364" s="134"/>
      <c r="B364" s="117"/>
      <c r="C364" s="134"/>
      <c r="E364" s="168"/>
    </row>
    <row r="365" spans="1:5">
      <c r="A365" s="134"/>
      <c r="B365" s="117"/>
      <c r="C365" s="134"/>
      <c r="E365" s="168"/>
    </row>
    <row r="366" spans="1:5">
      <c r="A366" s="134"/>
      <c r="B366" s="117"/>
      <c r="C366" s="134"/>
      <c r="E366" s="168"/>
    </row>
    <row r="367" spans="1:5">
      <c r="A367" s="134"/>
      <c r="B367" s="117"/>
      <c r="C367" s="134"/>
      <c r="E367" s="168"/>
    </row>
    <row r="368" spans="1:5">
      <c r="A368" s="134"/>
      <c r="B368" s="117"/>
      <c r="C368" s="134"/>
      <c r="E368" s="168"/>
    </row>
    <row r="369" spans="1:5">
      <c r="A369" s="134"/>
      <c r="B369" s="117"/>
      <c r="C369" s="134"/>
      <c r="E369" s="168"/>
    </row>
    <row r="370" spans="1:5">
      <c r="A370" s="134"/>
      <c r="B370" s="117"/>
      <c r="C370" s="134"/>
      <c r="E370" s="168"/>
    </row>
    <row r="371" spans="1:5">
      <c r="A371" s="134"/>
      <c r="B371" s="117"/>
      <c r="C371" s="134"/>
      <c r="E371" s="168"/>
    </row>
    <row r="372" spans="1:5">
      <c r="A372" s="134"/>
      <c r="B372" s="117"/>
      <c r="C372" s="134"/>
      <c r="E372" s="168"/>
    </row>
    <row r="373" spans="1:5">
      <c r="A373" s="134"/>
      <c r="B373" s="117"/>
      <c r="C373" s="134"/>
      <c r="E373" s="168"/>
    </row>
    <row r="374" spans="1:5">
      <c r="A374" s="134"/>
      <c r="B374" s="117"/>
      <c r="C374" s="134"/>
      <c r="E374" s="168"/>
    </row>
    <row r="375" spans="1:5">
      <c r="A375" s="134"/>
      <c r="B375" s="117"/>
      <c r="C375" s="134"/>
      <c r="E375" s="168"/>
    </row>
    <row r="376" spans="1:5">
      <c r="A376" s="134"/>
      <c r="B376" s="117"/>
      <c r="C376" s="134"/>
      <c r="E376" s="168"/>
    </row>
    <row r="377" spans="1:5">
      <c r="A377" s="134"/>
      <c r="B377" s="117"/>
      <c r="C377" s="134"/>
      <c r="E377" s="168"/>
    </row>
    <row r="378" spans="1:5">
      <c r="A378" s="134"/>
      <c r="B378" s="117"/>
      <c r="C378" s="134"/>
      <c r="E378" s="168"/>
    </row>
    <row r="379" spans="1:5">
      <c r="A379" s="134"/>
      <c r="B379" s="117"/>
      <c r="C379" s="134"/>
      <c r="E379" s="168"/>
    </row>
    <row r="380" spans="1:5">
      <c r="A380" s="134"/>
      <c r="B380" s="117"/>
      <c r="C380" s="134"/>
      <c r="E380" s="168"/>
    </row>
    <row r="381" spans="1:5">
      <c r="A381" s="134"/>
      <c r="B381" s="117"/>
      <c r="C381" s="134"/>
      <c r="E381" s="168"/>
    </row>
    <row r="382" spans="1:5">
      <c r="A382" s="134"/>
      <c r="B382" s="117"/>
      <c r="C382" s="134"/>
      <c r="E382" s="168"/>
    </row>
    <row r="383" spans="1:5">
      <c r="A383" s="134"/>
      <c r="B383" s="117"/>
      <c r="C383" s="134"/>
      <c r="E383" s="168"/>
    </row>
    <row r="384" spans="1:5">
      <c r="A384" s="134"/>
      <c r="B384" s="117"/>
      <c r="C384" s="134"/>
      <c r="E384" s="168"/>
    </row>
    <row r="385" spans="1:5">
      <c r="A385" s="134"/>
      <c r="B385" s="117"/>
      <c r="C385" s="134"/>
      <c r="E385" s="168"/>
    </row>
    <row r="386" spans="1:5">
      <c r="A386" s="134"/>
      <c r="B386" s="117"/>
      <c r="C386" s="134"/>
      <c r="E386" s="168"/>
    </row>
    <row r="387" spans="1:5">
      <c r="A387" s="134"/>
      <c r="B387" s="117"/>
      <c r="C387" s="134"/>
      <c r="E387" s="168"/>
    </row>
    <row r="388" spans="1:5">
      <c r="A388" s="134"/>
      <c r="B388" s="117"/>
      <c r="C388" s="134"/>
      <c r="E388" s="168"/>
    </row>
    <row r="389" spans="1:5">
      <c r="A389" s="134"/>
      <c r="B389" s="117"/>
      <c r="C389" s="134"/>
      <c r="E389" s="168"/>
    </row>
    <row r="390" spans="1:5">
      <c r="A390" s="134"/>
      <c r="B390" s="117"/>
      <c r="C390" s="134"/>
      <c r="E390" s="168"/>
    </row>
    <row r="391" spans="1:5">
      <c r="A391" s="134"/>
      <c r="B391" s="117"/>
      <c r="C391" s="134"/>
      <c r="E391" s="168"/>
    </row>
    <row r="392" spans="1:5">
      <c r="A392" s="134"/>
      <c r="B392" s="117"/>
      <c r="C392" s="134"/>
      <c r="E392" s="168"/>
    </row>
    <row r="393" spans="1:5">
      <c r="A393" s="134"/>
      <c r="B393" s="117"/>
      <c r="C393" s="134"/>
      <c r="E393" s="168"/>
    </row>
    <row r="394" spans="1:5">
      <c r="A394" s="134"/>
      <c r="B394" s="117"/>
      <c r="C394" s="134"/>
      <c r="E394" s="168"/>
    </row>
    <row r="395" spans="1:5">
      <c r="A395" s="134"/>
      <c r="B395" s="117"/>
      <c r="C395" s="134"/>
      <c r="E395" s="168"/>
    </row>
    <row r="396" spans="1:5">
      <c r="A396" s="134"/>
      <c r="B396" s="117"/>
      <c r="C396" s="134"/>
      <c r="E396" s="168"/>
    </row>
    <row r="397" spans="1:5">
      <c r="A397" s="134"/>
      <c r="B397" s="117"/>
      <c r="C397" s="134"/>
      <c r="E397" s="168"/>
    </row>
    <row r="398" spans="1:5">
      <c r="A398" s="134"/>
      <c r="B398" s="117"/>
      <c r="C398" s="134"/>
      <c r="E398" s="168"/>
    </row>
    <row r="399" spans="1:5">
      <c r="A399" s="134"/>
      <c r="B399" s="117"/>
      <c r="C399" s="134"/>
      <c r="E399" s="168"/>
    </row>
    <row r="400" spans="1:5">
      <c r="A400" s="134"/>
      <c r="B400" s="117"/>
      <c r="C400" s="134"/>
      <c r="E400" s="168"/>
    </row>
    <row r="401" spans="1:5">
      <c r="A401" s="134"/>
      <c r="B401" s="117"/>
      <c r="C401" s="134"/>
      <c r="E401" s="168"/>
    </row>
    <row r="402" spans="1:5">
      <c r="A402" s="134"/>
      <c r="B402" s="117"/>
      <c r="C402" s="134"/>
      <c r="E402" s="168"/>
    </row>
    <row r="403" spans="1:5">
      <c r="A403" s="134"/>
      <c r="B403" s="117"/>
      <c r="C403" s="134"/>
      <c r="E403" s="168"/>
    </row>
    <row r="404" spans="1:5">
      <c r="A404" s="134"/>
      <c r="B404" s="117"/>
      <c r="C404" s="134"/>
      <c r="E404" s="168"/>
    </row>
    <row r="405" spans="1:5">
      <c r="A405" s="134"/>
      <c r="B405" s="117"/>
      <c r="C405" s="134"/>
      <c r="E405" s="168"/>
    </row>
    <row r="406" spans="1:5">
      <c r="A406" s="134"/>
      <c r="B406" s="117"/>
      <c r="C406" s="134"/>
      <c r="E406" s="168"/>
    </row>
    <row r="407" spans="1:5">
      <c r="A407" s="134"/>
      <c r="B407" s="117"/>
      <c r="C407" s="134"/>
      <c r="E407" s="168"/>
    </row>
    <row r="408" spans="1:5">
      <c r="A408" s="134"/>
      <c r="B408" s="117"/>
      <c r="C408" s="134"/>
      <c r="E408" s="168"/>
    </row>
    <row r="409" spans="1:5">
      <c r="A409" s="134"/>
      <c r="B409" s="117"/>
      <c r="C409" s="134"/>
      <c r="E409" s="168"/>
    </row>
    <row r="410" spans="1:5">
      <c r="A410" s="134"/>
      <c r="B410" s="117"/>
      <c r="C410" s="134"/>
      <c r="E410" s="168"/>
    </row>
    <row r="411" spans="1:5">
      <c r="A411" s="134"/>
      <c r="B411" s="117"/>
      <c r="C411" s="134"/>
      <c r="E411" s="168"/>
    </row>
    <row r="412" spans="1:5">
      <c r="A412" s="134"/>
      <c r="B412" s="117"/>
      <c r="C412" s="134"/>
      <c r="E412" s="168"/>
    </row>
    <row r="413" spans="1:5">
      <c r="A413" s="134"/>
      <c r="B413" s="117"/>
      <c r="C413" s="134"/>
      <c r="E413" s="168"/>
    </row>
    <row r="414" spans="1:5">
      <c r="A414" s="134"/>
      <c r="B414" s="117"/>
      <c r="C414" s="134"/>
      <c r="E414" s="168"/>
    </row>
    <row r="415" spans="1:5">
      <c r="A415" s="134"/>
      <c r="B415" s="117"/>
      <c r="C415" s="134"/>
      <c r="E415" s="168"/>
    </row>
    <row r="416" spans="1:5">
      <c r="A416" s="134"/>
      <c r="B416" s="117"/>
      <c r="C416" s="134"/>
      <c r="E416" s="168"/>
    </row>
    <row r="417" spans="1:5">
      <c r="A417" s="134"/>
      <c r="B417" s="117"/>
      <c r="C417" s="134"/>
      <c r="E417" s="168"/>
    </row>
    <row r="418" spans="1:5">
      <c r="A418" s="134"/>
      <c r="B418" s="117"/>
      <c r="C418" s="134"/>
      <c r="E418" s="168"/>
    </row>
    <row r="419" spans="1:5">
      <c r="A419" s="134"/>
      <c r="B419" s="117"/>
      <c r="C419" s="134"/>
      <c r="E419" s="168"/>
    </row>
    <row r="420" spans="1:5">
      <c r="A420" s="134"/>
      <c r="B420" s="117"/>
      <c r="C420" s="134"/>
      <c r="E420" s="168"/>
    </row>
    <row r="421" spans="1:5">
      <c r="A421" s="134"/>
      <c r="B421" s="117"/>
      <c r="C421" s="134"/>
      <c r="E421" s="168"/>
    </row>
    <row r="422" spans="1:5">
      <c r="A422" s="134"/>
      <c r="B422" s="117"/>
      <c r="C422" s="134"/>
      <c r="E422" s="168"/>
    </row>
    <row r="423" spans="1:5">
      <c r="A423" s="134"/>
      <c r="B423" s="117"/>
      <c r="C423" s="134"/>
      <c r="E423" s="168"/>
    </row>
    <row r="424" spans="1:5">
      <c r="A424" s="134"/>
      <c r="B424" s="117"/>
      <c r="C424" s="134"/>
      <c r="E424" s="168"/>
    </row>
    <row r="425" spans="1:5">
      <c r="A425" s="134"/>
      <c r="B425" s="117"/>
      <c r="C425" s="134"/>
      <c r="E425" s="168"/>
    </row>
    <row r="426" spans="1:5">
      <c r="A426" s="134"/>
      <c r="B426" s="117"/>
      <c r="C426" s="134"/>
      <c r="E426" s="168"/>
    </row>
    <row r="427" spans="1:5">
      <c r="A427" s="134"/>
      <c r="B427" s="117"/>
      <c r="C427" s="134"/>
      <c r="E427" s="168"/>
    </row>
    <row r="428" spans="1:5">
      <c r="A428" s="134"/>
      <c r="B428" s="117"/>
      <c r="C428" s="134"/>
      <c r="E428" s="168"/>
    </row>
    <row r="429" spans="1:5">
      <c r="A429" s="134"/>
      <c r="B429" s="117"/>
      <c r="C429" s="134"/>
      <c r="E429" s="168"/>
    </row>
    <row r="430" spans="1:5">
      <c r="A430" s="134"/>
      <c r="B430" s="117"/>
      <c r="C430" s="134"/>
      <c r="E430" s="168"/>
    </row>
    <row r="431" spans="1:5">
      <c r="A431" s="134"/>
      <c r="B431" s="117"/>
      <c r="C431" s="134"/>
      <c r="E431" s="168"/>
    </row>
    <row r="432" spans="1:5">
      <c r="A432" s="134"/>
      <c r="B432" s="117"/>
      <c r="C432" s="134"/>
      <c r="E432" s="168"/>
    </row>
    <row r="433" spans="1:5">
      <c r="A433" s="134"/>
      <c r="B433" s="117"/>
      <c r="C433" s="134"/>
      <c r="E433" s="168"/>
    </row>
    <row r="434" spans="1:5">
      <c r="A434" s="134"/>
      <c r="B434" s="117"/>
      <c r="C434" s="134"/>
      <c r="E434" s="168"/>
    </row>
    <row r="435" spans="1:5">
      <c r="A435" s="134"/>
      <c r="B435" s="117"/>
      <c r="C435" s="134"/>
      <c r="E435" s="168"/>
    </row>
    <row r="436" spans="1:5">
      <c r="A436" s="134"/>
      <c r="B436" s="117"/>
      <c r="C436" s="134"/>
      <c r="E436" s="168"/>
    </row>
    <row r="437" spans="1:5">
      <c r="A437" s="134"/>
      <c r="B437" s="117"/>
      <c r="C437" s="134"/>
      <c r="E437" s="168"/>
    </row>
    <row r="438" spans="1:5">
      <c r="A438" s="134"/>
      <c r="B438" s="117"/>
      <c r="C438" s="134"/>
      <c r="E438" s="168"/>
    </row>
    <row r="439" spans="1:5">
      <c r="A439" s="134"/>
      <c r="B439" s="117"/>
      <c r="C439" s="134"/>
      <c r="E439" s="168"/>
    </row>
    <row r="440" spans="1:5">
      <c r="A440" s="134"/>
      <c r="B440" s="117"/>
      <c r="C440" s="134"/>
      <c r="E440" s="168"/>
    </row>
    <row r="441" spans="1:5">
      <c r="A441" s="134"/>
      <c r="B441" s="117"/>
      <c r="C441" s="134"/>
      <c r="E441" s="168"/>
    </row>
    <row r="442" spans="1:5">
      <c r="A442" s="134"/>
      <c r="B442" s="117"/>
      <c r="C442" s="134"/>
      <c r="E442" s="168"/>
    </row>
    <row r="443" spans="1:5">
      <c r="A443" s="134"/>
      <c r="B443" s="117"/>
      <c r="C443" s="134"/>
      <c r="E443" s="168"/>
    </row>
    <row r="444" spans="1:5">
      <c r="A444" s="134"/>
      <c r="B444" s="117"/>
      <c r="C444" s="134"/>
      <c r="E444" s="168"/>
    </row>
    <row r="445" spans="1:5">
      <c r="A445" s="134"/>
      <c r="B445" s="117"/>
      <c r="C445" s="134"/>
      <c r="E445" s="168"/>
    </row>
    <row r="446" spans="1:5">
      <c r="A446" s="134"/>
      <c r="B446" s="117"/>
      <c r="C446" s="134"/>
      <c r="E446" s="168"/>
    </row>
    <row r="447" spans="1:5">
      <c r="A447" s="134"/>
      <c r="B447" s="117"/>
      <c r="C447" s="134"/>
      <c r="E447" s="168"/>
    </row>
    <row r="448" spans="1:5">
      <c r="A448" s="134"/>
      <c r="B448" s="117"/>
      <c r="C448" s="134"/>
      <c r="E448" s="168"/>
    </row>
    <row r="449" spans="1:5">
      <c r="A449" s="134"/>
      <c r="B449" s="117"/>
      <c r="C449" s="134"/>
      <c r="E449" s="168"/>
    </row>
    <row r="450" spans="1:5">
      <c r="A450" s="134"/>
      <c r="B450" s="117"/>
      <c r="C450" s="134"/>
      <c r="E450" s="168"/>
    </row>
    <row r="451" spans="1:5">
      <c r="A451" s="134"/>
      <c r="B451" s="117"/>
      <c r="C451" s="134"/>
      <c r="E451" s="168"/>
    </row>
    <row r="452" spans="1:5">
      <c r="A452" s="134"/>
      <c r="B452" s="117"/>
      <c r="C452" s="134"/>
      <c r="E452" s="168"/>
    </row>
    <row r="453" spans="1:5">
      <c r="A453" s="134"/>
      <c r="B453" s="117"/>
      <c r="C453" s="134"/>
      <c r="E453" s="168"/>
    </row>
    <row r="454" spans="1:5">
      <c r="A454" s="134"/>
      <c r="B454" s="117"/>
      <c r="C454" s="134"/>
      <c r="E454" s="168"/>
    </row>
    <row r="455" spans="1:5">
      <c r="A455" s="134"/>
      <c r="B455" s="117"/>
      <c r="C455" s="134"/>
      <c r="E455" s="168"/>
    </row>
    <row r="456" spans="1:5">
      <c r="A456" s="134"/>
      <c r="B456" s="117"/>
      <c r="C456" s="134"/>
      <c r="E456" s="168"/>
    </row>
    <row r="457" spans="1:5">
      <c r="A457" s="134"/>
      <c r="B457" s="117"/>
      <c r="C457" s="134"/>
      <c r="E457" s="168"/>
    </row>
    <row r="458" spans="1:5">
      <c r="A458" s="134"/>
      <c r="B458" s="117"/>
      <c r="C458" s="134"/>
      <c r="E458" s="168"/>
    </row>
    <row r="459" spans="1:5">
      <c r="A459" s="134"/>
      <c r="B459" s="117"/>
      <c r="C459" s="134"/>
      <c r="E459" s="168"/>
    </row>
    <row r="460" spans="1:5">
      <c r="A460" s="134"/>
      <c r="B460" s="117"/>
      <c r="C460" s="134"/>
      <c r="E460" s="168"/>
    </row>
    <row r="461" spans="1:5">
      <c r="A461" s="134"/>
      <c r="B461" s="117"/>
      <c r="C461" s="134"/>
      <c r="E461" s="168"/>
    </row>
    <row r="462" spans="1:5">
      <c r="A462" s="134"/>
      <c r="B462" s="117"/>
      <c r="C462" s="134"/>
      <c r="E462" s="168"/>
    </row>
    <row r="463" spans="1:5">
      <c r="A463" s="134"/>
      <c r="B463" s="117"/>
      <c r="C463" s="134"/>
      <c r="E463" s="168"/>
    </row>
    <row r="464" spans="1:5">
      <c r="A464" s="134"/>
      <c r="B464" s="117"/>
      <c r="C464" s="134"/>
      <c r="E464" s="168"/>
    </row>
    <row r="465" spans="1:5">
      <c r="A465" s="134"/>
      <c r="B465" s="117"/>
      <c r="C465" s="134"/>
      <c r="E465" s="168"/>
    </row>
    <row r="466" spans="1:5">
      <c r="A466" s="134"/>
      <c r="B466" s="117"/>
      <c r="C466" s="134"/>
      <c r="E466" s="168"/>
    </row>
    <row r="467" spans="1:5">
      <c r="A467" s="134"/>
      <c r="B467" s="117"/>
      <c r="C467" s="134"/>
      <c r="E467" s="168"/>
    </row>
    <row r="468" spans="1:5">
      <c r="A468" s="134"/>
      <c r="B468" s="117"/>
      <c r="C468" s="134"/>
      <c r="E468" s="168"/>
    </row>
    <row r="469" spans="1:5">
      <c r="A469" s="134"/>
      <c r="B469" s="117"/>
      <c r="C469" s="134"/>
      <c r="E469" s="168"/>
    </row>
    <row r="470" spans="1:5">
      <c r="A470" s="134"/>
      <c r="B470" s="117"/>
      <c r="C470" s="134"/>
      <c r="E470" s="168"/>
    </row>
    <row r="471" spans="1:5">
      <c r="A471" s="134"/>
      <c r="B471" s="117"/>
      <c r="C471" s="134"/>
      <c r="E471" s="168"/>
    </row>
    <row r="472" spans="1:5">
      <c r="A472" s="134"/>
      <c r="B472" s="117"/>
      <c r="C472" s="134"/>
      <c r="E472" s="168"/>
    </row>
    <row r="473" spans="1:5">
      <c r="A473" s="134"/>
      <c r="B473" s="117"/>
      <c r="C473" s="134"/>
      <c r="E473" s="168"/>
    </row>
    <row r="474" spans="1:5">
      <c r="A474" s="134"/>
      <c r="B474" s="117"/>
      <c r="C474" s="134"/>
      <c r="E474" s="168"/>
    </row>
    <row r="475" spans="1:5">
      <c r="A475" s="134"/>
      <c r="B475" s="117"/>
      <c r="C475" s="134"/>
      <c r="E475" s="168"/>
    </row>
    <row r="476" spans="1:5">
      <c r="A476" s="134"/>
      <c r="B476" s="117"/>
      <c r="C476" s="134"/>
      <c r="E476" s="168"/>
    </row>
    <row r="477" spans="1:5">
      <c r="A477" s="134"/>
      <c r="B477" s="117"/>
      <c r="C477" s="134"/>
      <c r="E477" s="168"/>
    </row>
    <row r="478" spans="1:5">
      <c r="A478" s="134"/>
      <c r="B478" s="117"/>
      <c r="C478" s="134"/>
      <c r="E478" s="168"/>
    </row>
    <row r="479" spans="1:5">
      <c r="A479" s="134"/>
      <c r="B479" s="117"/>
      <c r="C479" s="134"/>
      <c r="E479" s="168"/>
    </row>
    <row r="480" spans="1:5">
      <c r="A480" s="134"/>
      <c r="B480" s="117"/>
      <c r="C480" s="134"/>
      <c r="E480" s="168"/>
    </row>
    <row r="481" spans="1:5">
      <c r="A481" s="134"/>
      <c r="B481" s="117"/>
      <c r="C481" s="134"/>
      <c r="E481" s="168"/>
    </row>
    <row r="482" spans="1:5">
      <c r="A482" s="134"/>
      <c r="B482" s="117"/>
      <c r="C482" s="134"/>
      <c r="E482" s="168"/>
    </row>
    <row r="483" spans="1:5">
      <c r="A483" s="134"/>
      <c r="B483" s="117"/>
      <c r="C483" s="134"/>
      <c r="E483" s="168"/>
    </row>
    <row r="484" spans="1:5">
      <c r="A484" s="134"/>
      <c r="B484" s="117"/>
      <c r="C484" s="134"/>
      <c r="E484" s="168"/>
    </row>
    <row r="485" spans="1:5">
      <c r="A485" s="134"/>
      <c r="B485" s="117"/>
      <c r="C485" s="134"/>
      <c r="E485" s="168"/>
    </row>
    <row r="486" spans="1:5">
      <c r="A486" s="134"/>
      <c r="B486" s="117"/>
      <c r="C486" s="134"/>
      <c r="E486" s="168"/>
    </row>
    <row r="487" spans="1:5">
      <c r="A487" s="134"/>
      <c r="B487" s="117"/>
      <c r="C487" s="134"/>
      <c r="E487" s="168"/>
    </row>
    <row r="488" spans="1:5">
      <c r="A488" s="134"/>
      <c r="B488" s="117"/>
      <c r="C488" s="134"/>
      <c r="E488" s="168"/>
    </row>
    <row r="489" spans="1:5">
      <c r="A489" s="134"/>
      <c r="B489" s="117"/>
      <c r="C489" s="134"/>
      <c r="E489" s="168"/>
    </row>
    <row r="490" spans="1:5">
      <c r="A490" s="134"/>
      <c r="B490" s="117"/>
      <c r="C490" s="134"/>
      <c r="E490" s="168"/>
    </row>
    <row r="491" spans="1:5">
      <c r="A491" s="134"/>
      <c r="B491" s="117"/>
      <c r="C491" s="134"/>
      <c r="E491" s="168"/>
    </row>
    <row r="492" spans="1:5">
      <c r="A492" s="134"/>
      <c r="B492" s="117"/>
      <c r="C492" s="134"/>
      <c r="E492" s="168"/>
    </row>
    <row r="493" spans="1:5">
      <c r="A493" s="134"/>
      <c r="B493" s="117"/>
      <c r="C493" s="134"/>
      <c r="E493" s="168"/>
    </row>
    <row r="494" spans="1:5">
      <c r="A494" s="134"/>
      <c r="B494" s="117"/>
      <c r="C494" s="134"/>
      <c r="E494" s="168"/>
    </row>
    <row r="495" spans="1:5">
      <c r="A495" s="134"/>
      <c r="B495" s="117"/>
      <c r="C495" s="134"/>
      <c r="E495" s="168"/>
    </row>
    <row r="496" spans="1:5">
      <c r="A496" s="134"/>
      <c r="B496" s="117"/>
      <c r="C496" s="134"/>
      <c r="E496" s="168"/>
    </row>
    <row r="497" spans="1:5">
      <c r="A497" s="134"/>
      <c r="B497" s="117"/>
      <c r="C497" s="134"/>
      <c r="E497" s="168"/>
    </row>
    <row r="498" spans="1:5">
      <c r="A498" s="134"/>
      <c r="B498" s="117"/>
      <c r="C498" s="134"/>
      <c r="E498" s="168"/>
    </row>
    <row r="499" spans="1:5">
      <c r="A499" s="134"/>
      <c r="B499" s="117"/>
      <c r="C499" s="134"/>
      <c r="E499" s="168"/>
    </row>
    <row r="500" spans="1:5">
      <c r="A500" s="134"/>
      <c r="B500" s="117"/>
      <c r="C500" s="134"/>
      <c r="E500" s="168"/>
    </row>
    <row r="501" spans="1:5">
      <c r="A501" s="134"/>
      <c r="B501" s="117"/>
      <c r="C501" s="134"/>
      <c r="E501" s="168"/>
    </row>
    <row r="502" spans="1:5">
      <c r="A502" s="134"/>
      <c r="B502" s="117"/>
      <c r="C502" s="134"/>
      <c r="E502" s="168"/>
    </row>
    <row r="503" spans="1:5">
      <c r="A503" s="134"/>
      <c r="B503" s="117"/>
      <c r="C503" s="134"/>
      <c r="E503" s="168"/>
    </row>
    <row r="504" spans="1:5">
      <c r="A504" s="134"/>
      <c r="B504" s="117"/>
      <c r="C504" s="134"/>
      <c r="E504" s="168"/>
    </row>
    <row r="505" spans="1:5">
      <c r="A505" s="134"/>
      <c r="B505" s="117"/>
      <c r="C505" s="134"/>
      <c r="E505" s="168"/>
    </row>
    <row r="506" spans="1:5">
      <c r="A506" s="134"/>
      <c r="B506" s="117"/>
      <c r="C506" s="134"/>
      <c r="E506" s="168"/>
    </row>
    <row r="507" spans="1:5">
      <c r="A507" s="134"/>
      <c r="B507" s="117"/>
      <c r="C507" s="134"/>
      <c r="E507" s="168"/>
    </row>
    <row r="508" spans="1:5">
      <c r="A508" s="134"/>
      <c r="B508" s="117"/>
      <c r="C508" s="134"/>
      <c r="E508" s="168"/>
    </row>
    <row r="509" spans="1:5">
      <c r="A509" s="134"/>
      <c r="B509" s="117"/>
      <c r="C509" s="134"/>
      <c r="E509" s="168"/>
    </row>
    <row r="510" spans="1:5">
      <c r="A510" s="134"/>
      <c r="B510" s="117"/>
      <c r="C510" s="134"/>
      <c r="E510" s="168"/>
    </row>
    <row r="511" spans="1:5">
      <c r="A511" s="134"/>
      <c r="B511" s="117"/>
      <c r="C511" s="134"/>
      <c r="E511" s="168"/>
    </row>
    <row r="512" spans="1:5">
      <c r="A512" s="134"/>
      <c r="B512" s="117"/>
      <c r="C512" s="134"/>
      <c r="E512" s="168"/>
    </row>
    <row r="513" spans="1:5">
      <c r="A513" s="134"/>
      <c r="B513" s="117"/>
      <c r="C513" s="134"/>
      <c r="E513" s="168"/>
    </row>
    <row r="514" spans="1:5">
      <c r="A514" s="134"/>
      <c r="B514" s="117"/>
      <c r="C514" s="134"/>
      <c r="E514" s="168"/>
    </row>
    <row r="515" spans="1:5">
      <c r="A515" s="134"/>
      <c r="B515" s="117"/>
      <c r="C515" s="134"/>
      <c r="E515" s="168"/>
    </row>
    <row r="516" spans="1:5">
      <c r="A516" s="134"/>
      <c r="B516" s="117"/>
      <c r="C516" s="134"/>
      <c r="E516" s="168"/>
    </row>
    <row r="517" spans="1:5">
      <c r="A517" s="134"/>
      <c r="B517" s="117"/>
      <c r="C517" s="134"/>
      <c r="E517" s="168"/>
    </row>
    <row r="518" spans="1:5">
      <c r="A518" s="134"/>
      <c r="B518" s="117"/>
      <c r="C518" s="134"/>
      <c r="E518" s="168"/>
    </row>
    <row r="519" spans="1:5">
      <c r="A519" s="134"/>
      <c r="B519" s="117"/>
      <c r="C519" s="134"/>
      <c r="E519" s="168"/>
    </row>
    <row r="520" spans="1:5">
      <c r="A520" s="134"/>
      <c r="B520" s="117"/>
      <c r="C520" s="134"/>
      <c r="E520" s="168"/>
    </row>
    <row r="521" spans="1:5">
      <c r="A521" s="134"/>
      <c r="B521" s="117"/>
      <c r="C521" s="134"/>
      <c r="E521" s="168"/>
    </row>
    <row r="522" spans="1:5">
      <c r="A522" s="134"/>
      <c r="B522" s="117"/>
      <c r="C522" s="134"/>
      <c r="E522" s="168"/>
    </row>
    <row r="523" spans="1:5">
      <c r="A523" s="134"/>
      <c r="B523" s="117"/>
      <c r="C523" s="134"/>
      <c r="E523" s="168"/>
    </row>
    <row r="524" spans="1:5">
      <c r="A524" s="134"/>
      <c r="B524" s="117"/>
      <c r="C524" s="134"/>
      <c r="E524" s="168"/>
    </row>
    <row r="525" spans="1:5">
      <c r="A525" s="134"/>
      <c r="B525" s="117"/>
      <c r="C525" s="134"/>
      <c r="E525" s="168"/>
    </row>
    <row r="526" spans="1:5">
      <c r="A526" s="134"/>
      <c r="B526" s="117"/>
      <c r="C526" s="134"/>
      <c r="E526" s="168"/>
    </row>
    <row r="527" spans="1:5">
      <c r="A527" s="134"/>
      <c r="B527" s="117"/>
      <c r="C527" s="134"/>
      <c r="E527" s="168"/>
    </row>
    <row r="528" spans="1:5">
      <c r="A528" s="134"/>
      <c r="B528" s="117"/>
      <c r="C528" s="134"/>
      <c r="E528" s="168"/>
    </row>
    <row r="529" spans="1:5">
      <c r="A529" s="134"/>
      <c r="B529" s="117"/>
      <c r="C529" s="134"/>
      <c r="E529" s="168"/>
    </row>
    <row r="530" spans="1:5">
      <c r="A530" s="134"/>
      <c r="B530" s="117"/>
      <c r="C530" s="134"/>
      <c r="E530" s="168"/>
    </row>
    <row r="531" spans="1:5">
      <c r="A531" s="134"/>
      <c r="B531" s="117"/>
      <c r="C531" s="134"/>
      <c r="E531" s="168"/>
    </row>
    <row r="532" spans="1:5">
      <c r="A532" s="134"/>
      <c r="B532" s="117"/>
      <c r="C532" s="134"/>
      <c r="E532" s="168"/>
    </row>
    <row r="533" spans="1:5">
      <c r="A533" s="134"/>
      <c r="B533" s="117"/>
      <c r="C533" s="134"/>
      <c r="E533" s="168"/>
    </row>
    <row r="534" spans="1:5">
      <c r="A534" s="134"/>
      <c r="B534" s="117"/>
      <c r="C534" s="134"/>
      <c r="E534" s="168"/>
    </row>
    <row r="535" spans="1:5">
      <c r="A535" s="134"/>
      <c r="B535" s="117"/>
      <c r="C535" s="134"/>
      <c r="E535" s="168"/>
    </row>
    <row r="536" spans="1:5">
      <c r="A536" s="134"/>
      <c r="B536" s="117"/>
      <c r="C536" s="134"/>
      <c r="E536" s="168"/>
    </row>
    <row r="537" spans="1:5">
      <c r="A537" s="134"/>
      <c r="B537" s="117"/>
      <c r="C537" s="134"/>
      <c r="E537" s="168"/>
    </row>
    <row r="538" spans="1:5">
      <c r="A538" s="134"/>
      <c r="B538" s="117"/>
      <c r="C538" s="134"/>
      <c r="E538" s="168"/>
    </row>
    <row r="539" spans="1:5">
      <c r="A539" s="134"/>
      <c r="B539" s="117"/>
      <c r="C539" s="134"/>
      <c r="E539" s="168"/>
    </row>
    <row r="540" spans="1:5">
      <c r="A540" s="134"/>
      <c r="B540" s="117"/>
      <c r="C540" s="134"/>
      <c r="E540" s="168"/>
    </row>
    <row r="541" spans="1:5">
      <c r="A541" s="134"/>
      <c r="B541" s="117"/>
      <c r="C541" s="134"/>
      <c r="E541" s="168"/>
    </row>
    <row r="542" spans="1:5">
      <c r="A542" s="134"/>
      <c r="B542" s="117"/>
      <c r="C542" s="134"/>
      <c r="E542" s="168"/>
    </row>
    <row r="543" spans="1:5">
      <c r="A543" s="134"/>
      <c r="B543" s="117"/>
      <c r="C543" s="134"/>
      <c r="E543" s="168"/>
    </row>
    <row r="544" spans="1:5">
      <c r="A544" s="134"/>
      <c r="B544" s="117"/>
      <c r="C544" s="134"/>
      <c r="E544" s="168"/>
    </row>
    <row r="545" spans="1:5">
      <c r="A545" s="134"/>
      <c r="B545" s="117"/>
      <c r="C545" s="134"/>
      <c r="E545" s="168"/>
    </row>
    <row r="546" spans="1:5">
      <c r="A546" s="134"/>
      <c r="B546" s="117"/>
      <c r="C546" s="134"/>
      <c r="E546" s="168"/>
    </row>
    <row r="547" spans="1:5">
      <c r="A547" s="134"/>
      <c r="B547" s="117"/>
      <c r="C547" s="134"/>
      <c r="E547" s="168"/>
    </row>
    <row r="548" spans="1:5">
      <c r="A548" s="134"/>
      <c r="B548" s="117"/>
      <c r="C548" s="134"/>
      <c r="E548" s="168"/>
    </row>
    <row r="549" spans="1:5">
      <c r="A549" s="134"/>
      <c r="B549" s="117"/>
      <c r="C549" s="134"/>
      <c r="E549" s="168"/>
    </row>
    <row r="550" spans="1:5">
      <c r="A550" s="134"/>
      <c r="B550" s="117"/>
      <c r="C550" s="134"/>
      <c r="E550" s="168"/>
    </row>
    <row r="551" spans="1:5">
      <c r="A551" s="134"/>
      <c r="B551" s="117"/>
      <c r="C551" s="134"/>
      <c r="E551" s="168"/>
    </row>
    <row r="552" spans="1:5">
      <c r="A552" s="134"/>
      <c r="B552" s="117"/>
      <c r="C552" s="134"/>
      <c r="E552" s="168"/>
    </row>
    <row r="553" spans="1:5">
      <c r="A553" s="134"/>
      <c r="B553" s="117"/>
      <c r="C553" s="134"/>
      <c r="E553" s="168"/>
    </row>
    <row r="554" spans="1:5">
      <c r="A554" s="134"/>
      <c r="B554" s="117"/>
      <c r="C554" s="134"/>
      <c r="E554" s="168"/>
    </row>
    <row r="555" spans="1:5">
      <c r="A555" s="134"/>
      <c r="B555" s="117"/>
      <c r="C555" s="134"/>
      <c r="E555" s="168"/>
    </row>
    <row r="556" spans="1:5">
      <c r="A556" s="134"/>
      <c r="B556" s="117"/>
      <c r="C556" s="134"/>
      <c r="E556" s="168"/>
    </row>
    <row r="557" spans="1:5">
      <c r="A557" s="134"/>
      <c r="B557" s="117"/>
      <c r="C557" s="134"/>
      <c r="E557" s="168"/>
    </row>
    <row r="558" spans="1:5">
      <c r="A558" s="134"/>
      <c r="B558" s="117"/>
      <c r="C558" s="134"/>
      <c r="E558" s="168"/>
    </row>
    <row r="559" spans="1:5">
      <c r="A559" s="134"/>
      <c r="B559" s="117"/>
      <c r="C559" s="134"/>
      <c r="E559" s="168"/>
    </row>
    <row r="560" spans="1:5">
      <c r="A560" s="134"/>
      <c r="B560" s="117"/>
      <c r="C560" s="134"/>
      <c r="E560" s="168"/>
    </row>
    <row r="561" spans="1:5">
      <c r="A561" s="134"/>
      <c r="B561" s="117"/>
      <c r="C561" s="134"/>
      <c r="E561" s="168"/>
    </row>
    <row r="562" spans="1:5">
      <c r="A562" s="134"/>
      <c r="B562" s="117"/>
      <c r="C562" s="134"/>
      <c r="E562" s="168"/>
    </row>
    <row r="563" spans="1:5">
      <c r="A563" s="134"/>
      <c r="B563" s="117"/>
      <c r="C563" s="134"/>
      <c r="E563" s="168"/>
    </row>
    <row r="564" spans="1:5">
      <c r="A564" s="134"/>
      <c r="B564" s="117"/>
      <c r="C564" s="134"/>
      <c r="E564" s="168"/>
    </row>
    <row r="565" spans="1:5">
      <c r="A565" s="134"/>
      <c r="B565" s="117"/>
      <c r="C565" s="134"/>
      <c r="E565" s="168"/>
    </row>
    <row r="566" spans="1:5">
      <c r="A566" s="134"/>
      <c r="B566" s="117"/>
      <c r="C566" s="134"/>
      <c r="E566" s="168"/>
    </row>
    <row r="567" spans="1:5">
      <c r="A567" s="134"/>
      <c r="B567" s="117"/>
      <c r="C567" s="134"/>
      <c r="E567" s="168"/>
    </row>
    <row r="568" spans="1:5">
      <c r="A568" s="134"/>
      <c r="B568" s="117"/>
      <c r="C568" s="134"/>
      <c r="E568" s="168"/>
    </row>
    <row r="569" spans="1:5">
      <c r="A569" s="134"/>
      <c r="B569" s="117"/>
      <c r="C569" s="134"/>
      <c r="E569" s="168"/>
    </row>
    <row r="570" spans="1:5">
      <c r="A570" s="134"/>
      <c r="B570" s="117"/>
      <c r="C570" s="134"/>
      <c r="E570" s="168"/>
    </row>
    <row r="571" spans="1:5">
      <c r="A571" s="134"/>
      <c r="B571" s="117"/>
      <c r="C571" s="134"/>
      <c r="E571" s="168"/>
    </row>
    <row r="572" spans="1:5">
      <c r="A572" s="134"/>
      <c r="B572" s="117"/>
      <c r="C572" s="134"/>
      <c r="E572" s="168"/>
    </row>
    <row r="573" spans="1:5">
      <c r="A573" s="134"/>
      <c r="B573" s="117"/>
      <c r="C573" s="134"/>
      <c r="E573" s="168"/>
    </row>
    <row r="574" spans="1:5">
      <c r="A574" s="134"/>
      <c r="B574" s="117"/>
      <c r="C574" s="134"/>
      <c r="E574" s="168"/>
    </row>
    <row r="575" spans="1:5">
      <c r="A575" s="134"/>
      <c r="B575" s="117"/>
      <c r="C575" s="134"/>
      <c r="E575" s="168"/>
    </row>
    <row r="576" spans="1:5">
      <c r="A576" s="134"/>
      <c r="B576" s="117"/>
      <c r="C576" s="134"/>
      <c r="E576" s="168"/>
    </row>
    <row r="577" spans="1:5">
      <c r="A577" s="134"/>
      <c r="B577" s="117"/>
      <c r="C577" s="134"/>
      <c r="E577" s="168"/>
    </row>
    <row r="578" spans="1:5">
      <c r="A578" s="134"/>
      <c r="B578" s="117"/>
      <c r="C578" s="134"/>
      <c r="E578" s="168"/>
    </row>
    <row r="579" spans="1:5">
      <c r="A579" s="134"/>
      <c r="B579" s="117"/>
      <c r="C579" s="134"/>
      <c r="E579" s="168"/>
    </row>
    <row r="580" spans="1:5">
      <c r="A580" s="134"/>
      <c r="B580" s="117"/>
      <c r="C580" s="134"/>
      <c r="E580" s="168"/>
    </row>
    <row r="581" spans="1:5">
      <c r="A581" s="134"/>
      <c r="B581" s="117"/>
      <c r="C581" s="134"/>
      <c r="E581" s="168"/>
    </row>
    <row r="582" spans="1:5">
      <c r="A582" s="134"/>
      <c r="B582" s="117"/>
      <c r="C582" s="134"/>
      <c r="E582" s="168"/>
    </row>
    <row r="583" spans="1:5">
      <c r="A583" s="134"/>
      <c r="B583" s="117"/>
      <c r="C583" s="134"/>
      <c r="E583" s="168"/>
    </row>
    <row r="584" spans="1:5">
      <c r="A584" s="134"/>
      <c r="B584" s="117"/>
      <c r="C584" s="134"/>
      <c r="E584" s="168"/>
    </row>
    <row r="585" spans="1:5">
      <c r="A585" s="134"/>
      <c r="B585" s="117"/>
      <c r="C585" s="134"/>
      <c r="E585" s="168"/>
    </row>
    <row r="586" spans="1:5">
      <c r="A586" s="134"/>
      <c r="B586" s="117"/>
      <c r="C586" s="134"/>
      <c r="E586" s="168"/>
    </row>
    <row r="587" spans="1:5">
      <c r="A587" s="134"/>
      <c r="B587" s="117"/>
      <c r="C587" s="134"/>
      <c r="E587" s="168"/>
    </row>
    <row r="588" spans="1:5">
      <c r="A588" s="134"/>
      <c r="B588" s="117"/>
      <c r="C588" s="134"/>
      <c r="E588" s="168"/>
    </row>
    <row r="589" spans="1:5">
      <c r="A589" s="134"/>
      <c r="B589" s="117"/>
      <c r="C589" s="134"/>
      <c r="E589" s="168"/>
    </row>
    <row r="590" spans="1:5">
      <c r="A590" s="134"/>
      <c r="B590" s="117"/>
      <c r="C590" s="134"/>
      <c r="E590" s="168"/>
    </row>
    <row r="591" spans="1:5">
      <c r="A591" s="134"/>
      <c r="B591" s="117"/>
      <c r="C591" s="134"/>
      <c r="E591" s="168"/>
    </row>
    <row r="592" spans="1:5">
      <c r="A592" s="134"/>
      <c r="B592" s="117"/>
      <c r="C592" s="134"/>
      <c r="E592" s="168"/>
    </row>
    <row r="593" spans="1:5">
      <c r="A593" s="134"/>
      <c r="B593" s="117"/>
      <c r="C593" s="134"/>
      <c r="E593" s="168"/>
    </row>
    <row r="594" spans="1:5">
      <c r="A594" s="134"/>
      <c r="B594" s="117"/>
      <c r="C594" s="134"/>
      <c r="E594" s="168"/>
    </row>
    <row r="595" spans="1:5">
      <c r="A595" s="134"/>
      <c r="B595" s="117"/>
      <c r="C595" s="134"/>
      <c r="E595" s="168"/>
    </row>
    <row r="596" spans="1:5">
      <c r="A596" s="134"/>
      <c r="B596" s="117"/>
      <c r="C596" s="134"/>
      <c r="E596" s="168"/>
    </row>
    <row r="597" spans="1:5">
      <c r="A597" s="134"/>
      <c r="B597" s="117"/>
      <c r="C597" s="134"/>
      <c r="E597" s="168"/>
    </row>
    <row r="598" spans="1:5">
      <c r="A598" s="134"/>
      <c r="B598" s="117"/>
      <c r="C598" s="134"/>
      <c r="E598" s="168"/>
    </row>
    <row r="599" spans="1:5">
      <c r="A599" s="134"/>
      <c r="B599" s="117"/>
      <c r="C599" s="134"/>
      <c r="E599" s="168"/>
    </row>
    <row r="600" spans="1:5">
      <c r="A600" s="134"/>
      <c r="B600" s="117"/>
      <c r="C600" s="134"/>
      <c r="E600" s="168"/>
    </row>
    <row r="601" spans="1:5">
      <c r="A601" s="134"/>
      <c r="B601" s="117"/>
      <c r="C601" s="134"/>
      <c r="E601" s="168"/>
    </row>
    <row r="602" spans="1:5">
      <c r="A602" s="134"/>
      <c r="B602" s="117"/>
      <c r="C602" s="134"/>
      <c r="E602" s="168"/>
    </row>
    <row r="603" spans="1:5">
      <c r="A603" s="134"/>
      <c r="B603" s="117"/>
      <c r="C603" s="134"/>
      <c r="E603" s="168"/>
    </row>
    <row r="604" spans="1:5">
      <c r="A604" s="134"/>
      <c r="B604" s="117"/>
      <c r="C604" s="134"/>
      <c r="E604" s="168"/>
    </row>
    <row r="605" spans="1:5">
      <c r="A605" s="134"/>
      <c r="B605" s="117"/>
      <c r="C605" s="134"/>
      <c r="E605" s="168"/>
    </row>
    <row r="606" spans="1:5">
      <c r="A606" s="134"/>
      <c r="B606" s="117"/>
      <c r="C606" s="134"/>
      <c r="E606" s="168"/>
    </row>
    <row r="607" spans="1:5">
      <c r="A607" s="134"/>
      <c r="B607" s="117"/>
      <c r="C607" s="134"/>
      <c r="E607" s="168"/>
    </row>
    <row r="608" spans="1:5">
      <c r="A608" s="134"/>
      <c r="B608" s="117"/>
      <c r="C608" s="134"/>
      <c r="E608" s="168"/>
    </row>
    <row r="609" spans="1:5">
      <c r="A609" s="134"/>
      <c r="B609" s="117"/>
      <c r="C609" s="134"/>
      <c r="E609" s="168"/>
    </row>
    <row r="610" spans="1:5">
      <c r="A610" s="134"/>
      <c r="B610" s="117"/>
      <c r="C610" s="134"/>
      <c r="E610" s="168"/>
    </row>
    <row r="611" spans="1:5">
      <c r="A611" s="134"/>
      <c r="B611" s="117"/>
      <c r="C611" s="134"/>
      <c r="E611" s="168"/>
    </row>
    <row r="612" spans="1:5">
      <c r="A612" s="134"/>
      <c r="B612" s="117"/>
      <c r="C612" s="134"/>
      <c r="E612" s="168"/>
    </row>
    <row r="613" spans="1:5">
      <c r="A613" s="134"/>
      <c r="B613" s="117"/>
      <c r="C613" s="134"/>
      <c r="E613" s="168"/>
    </row>
    <row r="614" spans="1:5">
      <c r="A614" s="134"/>
      <c r="B614" s="117"/>
      <c r="C614" s="134"/>
      <c r="E614" s="168"/>
    </row>
    <row r="615" spans="1:5">
      <c r="A615" s="134"/>
      <c r="B615" s="117"/>
      <c r="C615" s="134"/>
      <c r="E615" s="168"/>
    </row>
    <row r="616" spans="1:5">
      <c r="A616" s="134"/>
      <c r="B616" s="117"/>
      <c r="C616" s="134"/>
      <c r="E616" s="168"/>
    </row>
    <row r="617" spans="1:5">
      <c r="A617" s="134"/>
      <c r="B617" s="117"/>
      <c r="C617" s="134"/>
      <c r="E617" s="168"/>
    </row>
    <row r="618" spans="1:5">
      <c r="A618" s="134"/>
      <c r="B618" s="117"/>
      <c r="C618" s="134"/>
      <c r="E618" s="168"/>
    </row>
    <row r="619" spans="1:5">
      <c r="A619" s="134"/>
      <c r="B619" s="117"/>
      <c r="C619" s="134"/>
      <c r="E619" s="168"/>
    </row>
    <row r="620" spans="1:5">
      <c r="A620" s="134"/>
      <c r="B620" s="117"/>
      <c r="C620" s="134"/>
      <c r="E620" s="168"/>
    </row>
    <row r="621" spans="1:5">
      <c r="A621" s="134"/>
      <c r="B621" s="117"/>
      <c r="C621" s="134"/>
      <c r="E621" s="168"/>
    </row>
    <row r="622" spans="1:5">
      <c r="A622" s="134"/>
      <c r="B622" s="117"/>
      <c r="C622" s="134"/>
      <c r="E622" s="168"/>
    </row>
    <row r="623" spans="1:5">
      <c r="A623" s="134"/>
      <c r="B623" s="117"/>
      <c r="C623" s="134"/>
      <c r="E623" s="168"/>
    </row>
    <row r="624" spans="1:5">
      <c r="A624" s="134"/>
      <c r="B624" s="117"/>
      <c r="C624" s="134"/>
      <c r="E624" s="168"/>
    </row>
    <row r="625" spans="1:5">
      <c r="A625" s="134"/>
      <c r="B625" s="117"/>
      <c r="C625" s="134"/>
      <c r="E625" s="168"/>
    </row>
    <row r="626" spans="1:5">
      <c r="A626" s="134"/>
      <c r="B626" s="117"/>
      <c r="C626" s="134"/>
      <c r="E626" s="168"/>
    </row>
    <row r="627" spans="1:5">
      <c r="A627" s="134"/>
      <c r="B627" s="117"/>
      <c r="C627" s="134"/>
      <c r="E627" s="168"/>
    </row>
    <row r="628" spans="1:5">
      <c r="A628" s="134"/>
      <c r="B628" s="117"/>
      <c r="C628" s="134"/>
      <c r="E628" s="168"/>
    </row>
    <row r="629" spans="1:5">
      <c r="A629" s="134"/>
      <c r="B629" s="117"/>
      <c r="C629" s="134"/>
      <c r="E629" s="168"/>
    </row>
    <row r="630" spans="1:5">
      <c r="A630" s="134"/>
      <c r="B630" s="117"/>
      <c r="C630" s="134"/>
      <c r="E630" s="168"/>
    </row>
    <row r="631" spans="1:5">
      <c r="A631" s="134"/>
      <c r="B631" s="117"/>
      <c r="C631" s="134"/>
      <c r="E631" s="168"/>
    </row>
    <row r="632" spans="1:5">
      <c r="A632" s="134"/>
      <c r="B632" s="117"/>
      <c r="C632" s="134"/>
      <c r="E632" s="168"/>
    </row>
    <row r="633" spans="1:5">
      <c r="A633" s="134"/>
      <c r="B633" s="117"/>
      <c r="C633" s="134"/>
      <c r="E633" s="168"/>
    </row>
    <row r="634" spans="1:5">
      <c r="A634" s="134"/>
      <c r="B634" s="117"/>
      <c r="C634" s="134"/>
      <c r="E634" s="168"/>
    </row>
    <row r="635" spans="1:5">
      <c r="A635" s="134"/>
      <c r="B635" s="117"/>
      <c r="C635" s="134"/>
      <c r="E635" s="168"/>
    </row>
    <row r="636" spans="1:5">
      <c r="A636" s="134"/>
      <c r="B636" s="117"/>
      <c r="C636" s="134"/>
      <c r="E636" s="168"/>
    </row>
    <row r="637" spans="1:5">
      <c r="A637" s="134"/>
      <c r="B637" s="117"/>
      <c r="C637" s="134"/>
      <c r="E637" s="168"/>
    </row>
    <row r="638" spans="1:5">
      <c r="A638" s="134"/>
      <c r="B638" s="117"/>
      <c r="C638" s="134"/>
      <c r="E638" s="168"/>
    </row>
    <row r="639" spans="1:5">
      <c r="A639" s="134"/>
      <c r="B639" s="117"/>
      <c r="C639" s="134"/>
      <c r="E639" s="168"/>
    </row>
    <row r="640" spans="1:5">
      <c r="A640" s="134"/>
      <c r="B640" s="117"/>
      <c r="C640" s="134"/>
      <c r="E640" s="168"/>
    </row>
    <row r="641" spans="1:5">
      <c r="A641" s="134"/>
      <c r="B641" s="117"/>
      <c r="C641" s="134"/>
      <c r="E641" s="168"/>
    </row>
    <row r="642" spans="1:5">
      <c r="A642" s="134"/>
      <c r="B642" s="117"/>
      <c r="C642" s="134"/>
      <c r="E642" s="168"/>
    </row>
    <row r="643" spans="1:5">
      <c r="A643" s="134"/>
      <c r="B643" s="117"/>
      <c r="C643" s="134"/>
      <c r="E643" s="168"/>
    </row>
    <row r="644" spans="1:5">
      <c r="A644" s="134"/>
      <c r="B644" s="117"/>
      <c r="C644" s="134"/>
      <c r="E644" s="168"/>
    </row>
    <row r="645" spans="1:5">
      <c r="A645" s="134"/>
    </row>
    <row r="646" spans="1:5">
      <c r="A646" s="134"/>
    </row>
    <row r="647" spans="1:5">
      <c r="A647" s="134"/>
    </row>
    <row r="648" spans="1:5">
      <c r="A648" s="134"/>
    </row>
    <row r="649" spans="1:5">
      <c r="A649" s="134"/>
    </row>
    <row r="650" spans="1:5">
      <c r="A650" s="134"/>
    </row>
    <row r="651" spans="1:5">
      <c r="A651" s="134"/>
    </row>
    <row r="652" spans="1:5">
      <c r="A652" s="134"/>
    </row>
    <row r="653" spans="1:5">
      <c r="A653" s="134"/>
    </row>
    <row r="654" spans="1:5">
      <c r="A654" s="134"/>
    </row>
    <row r="655" spans="1:5">
      <c r="A655" s="134"/>
    </row>
    <row r="656" spans="1:5">
      <c r="A656" s="134"/>
    </row>
    <row r="657" spans="1:1">
      <c r="A657" s="134"/>
    </row>
    <row r="658" spans="1:1">
      <c r="A658" s="134"/>
    </row>
    <row r="659" spans="1:1">
      <c r="A659" s="134"/>
    </row>
    <row r="660" spans="1:1">
      <c r="A660" s="134"/>
    </row>
    <row r="661" spans="1:1">
      <c r="A661" s="134"/>
    </row>
    <row r="662" spans="1:1">
      <c r="A662" s="134"/>
    </row>
    <row r="663" spans="1:1">
      <c r="A663" s="134"/>
    </row>
    <row r="664" spans="1:1">
      <c r="A664" s="134"/>
    </row>
    <row r="665" spans="1:1">
      <c r="A665" s="134"/>
    </row>
    <row r="666" spans="1:1">
      <c r="A666" s="134"/>
    </row>
    <row r="667" spans="1:1">
      <c r="A667" s="134"/>
    </row>
    <row r="668" spans="1:1">
      <c r="A668" s="134"/>
    </row>
    <row r="669" spans="1:1">
      <c r="A669" s="134"/>
    </row>
    <row r="670" spans="1:1">
      <c r="A670" s="134"/>
    </row>
    <row r="671" spans="1:1">
      <c r="A671" s="134"/>
    </row>
    <row r="672" spans="1:1">
      <c r="A672" s="134"/>
    </row>
    <row r="673" spans="1:1">
      <c r="A673" s="134"/>
    </row>
    <row r="674" spans="1:1">
      <c r="A674" s="134"/>
    </row>
    <row r="675" spans="1:1">
      <c r="A675" s="134"/>
    </row>
    <row r="676" spans="1:1">
      <c r="A676" s="134"/>
    </row>
    <row r="677" spans="1:1">
      <c r="A677" s="134"/>
    </row>
    <row r="678" spans="1:1">
      <c r="A678" s="134"/>
    </row>
    <row r="679" spans="1:1">
      <c r="A679" s="134"/>
    </row>
    <row r="680" spans="1:1">
      <c r="A680" s="134"/>
    </row>
    <row r="681" spans="1:1">
      <c r="A681" s="134"/>
    </row>
    <row r="682" spans="1:1">
      <c r="A682" s="134"/>
    </row>
    <row r="683" spans="1:1">
      <c r="A683" s="134"/>
    </row>
    <row r="684" spans="1:1">
      <c r="A684" s="134"/>
    </row>
    <row r="685" spans="1:1">
      <c r="A685" s="134"/>
    </row>
    <row r="686" spans="1:1">
      <c r="A686" s="134"/>
    </row>
    <row r="687" spans="1:1">
      <c r="A687" s="134"/>
    </row>
    <row r="688" spans="1:1">
      <c r="A688" s="134"/>
    </row>
    <row r="689" spans="1:1">
      <c r="A689" s="134"/>
    </row>
    <row r="690" spans="1:1">
      <c r="A690" s="134"/>
    </row>
    <row r="691" spans="1:1">
      <c r="A691" s="134"/>
    </row>
    <row r="692" spans="1:1">
      <c r="A692" s="134"/>
    </row>
    <row r="693" spans="1:1">
      <c r="A693" s="134"/>
    </row>
    <row r="694" spans="1:1">
      <c r="A694" s="134"/>
    </row>
  </sheetData>
  <sortState xmlns:xlrd2="http://schemas.microsoft.com/office/spreadsheetml/2017/richdata2" ref="A2:C694">
    <sortCondition ref="A2:A694"/>
  </sortState>
  <phoneticPr fontId="4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Apports_multiples</vt:lpstr>
      <vt:lpstr>En_cours_apports_multiples</vt:lpstr>
      <vt:lpstr>code</vt:lpstr>
      <vt:lpstr>parametres</vt:lpstr>
      <vt:lpstr>Noms_apporteurs1</vt:lpstr>
      <vt:lpstr>Tableau_apporteurs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Alain PEYRON</cp:lastModifiedBy>
  <cp:lastPrinted>2022-10-19T13:27:30Z</cp:lastPrinted>
  <dcterms:created xsi:type="dcterms:W3CDTF">2018-01-11T09:04:58Z</dcterms:created>
  <dcterms:modified xsi:type="dcterms:W3CDTF">2023-01-27T06:45:24Z</dcterms:modified>
</cp:coreProperties>
</file>