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8dc01a1d5c560bf5/Alain/Pdf/KJETOCCAS/Base apporteurs/"/>
    </mc:Choice>
  </mc:AlternateContent>
  <xr:revisionPtr revIDLastSave="239" documentId="8_{8B8B4220-2A4A-4CDD-8007-FC8D04D87616}" xr6:coauthVersionLast="47" xr6:coauthVersionMax="47" xr10:uidLastSave="{3BB2181F-003D-4745-933E-B847D2807586}"/>
  <bookViews>
    <workbookView xWindow="-120" yWindow="-120" windowWidth="29040" windowHeight="15840" tabRatio="500" activeTab="2" xr2:uid="{00000000-000D-0000-FFFF-FFFF00000000}"/>
  </bookViews>
  <sheets>
    <sheet name="Apports_multiples" sheetId="1" r:id="rId1"/>
    <sheet name="En_cours_apports_multiples" sheetId="3" r:id="rId2"/>
    <sheet name="code" sheetId="4" r:id="rId3"/>
    <sheet name="parametres" sheetId="2" r:id="rId4"/>
  </sheets>
  <definedNames>
    <definedName name="_xlnm._FilterDatabase" localSheetId="1" hidden="1">En_cours_apports_multiples!$A$1:$V$66</definedName>
    <definedName name="Noms_apporteurs">parametres!$A$2:$A$962</definedName>
    <definedName name="Tableau_apporteurs">parametres!$A$2:$C$962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6" i="3" l="1"/>
  <c r="D13" i="1"/>
  <c r="K14" i="1"/>
  <c r="K15" i="1"/>
  <c r="K16" i="1"/>
  <c r="K17" i="1"/>
  <c r="K18" i="1"/>
  <c r="K19" i="1"/>
  <c r="K20" i="1"/>
  <c r="K21" i="1"/>
  <c r="K22" i="1"/>
  <c r="K13" i="1"/>
  <c r="D14" i="1"/>
  <c r="D15" i="1"/>
  <c r="D16" i="1"/>
  <c r="D17" i="1"/>
  <c r="D18" i="1"/>
  <c r="D19" i="1"/>
  <c r="D20" i="1"/>
  <c r="D21" i="1"/>
  <c r="D22" i="1"/>
  <c r="V69" i="3" l="1"/>
  <c r="V70" i="3"/>
  <c r="V71" i="3"/>
  <c r="V72" i="3"/>
  <c r="V73" i="3"/>
  <c r="B10" i="1" l="1"/>
  <c r="V3" i="3" l="1"/>
  <c r="E19" i="1" l="1"/>
  <c r="E17" i="1"/>
  <c r="E16" i="1"/>
  <c r="E15" i="1"/>
  <c r="E13" i="1"/>
  <c r="E14" i="1"/>
  <c r="E18" i="1"/>
  <c r="E20" i="1"/>
  <c r="E21" i="1"/>
  <c r="E22" i="1"/>
  <c r="B48" i="3" a="1"/>
  <c r="V68" i="3" s="1"/>
  <c r="K24" i="1" a="1"/>
  <c r="K24" i="1" s="1"/>
  <c r="B48" i="3" l="1"/>
  <c r="V48" i="3" s="1"/>
  <c r="V4" i="3"/>
  <c r="H3" i="1"/>
  <c r="H4" i="1"/>
  <c r="H5" i="1"/>
  <c r="H6" i="1"/>
  <c r="H2" i="1"/>
  <c r="G3" i="1"/>
  <c r="G4" i="1"/>
  <c r="G5" i="1"/>
  <c r="G6" i="1"/>
  <c r="G2" i="1"/>
  <c r="F3" i="1"/>
  <c r="F4" i="1"/>
  <c r="F5" i="1"/>
  <c r="F6" i="1"/>
  <c r="F2" i="1"/>
  <c r="E3" i="1"/>
  <c r="E4" i="1"/>
  <c r="E5" i="1"/>
  <c r="E6" i="1"/>
  <c r="E2" i="1"/>
  <c r="V49" i="3" l="1"/>
  <c r="V5" i="3"/>
  <c r="V6" i="3" s="1"/>
  <c r="V7" i="3" s="1"/>
  <c r="D7" i="1"/>
  <c r="V8" i="3" l="1"/>
  <c r="V50" i="3"/>
  <c r="V9" i="3" l="1"/>
  <c r="V51" i="3"/>
  <c r="V10" i="3" l="1"/>
  <c r="V52" i="3"/>
  <c r="V11" i="3" l="1"/>
  <c r="V53" i="3"/>
  <c r="V12" i="3" l="1"/>
  <c r="V54" i="3"/>
  <c r="V13" i="3" l="1"/>
  <c r="V14" i="3" s="1"/>
  <c r="V55" i="3"/>
  <c r="V15" i="3" l="1"/>
  <c r="V56" i="3"/>
  <c r="V16" i="3" l="1"/>
  <c r="V57" i="3"/>
  <c r="V17" i="3" l="1"/>
  <c r="V18" i="3" s="1"/>
  <c r="V58" i="3"/>
  <c r="V19" i="3" l="1"/>
  <c r="V20" i="3" s="1"/>
  <c r="V21" i="3" s="1"/>
  <c r="V59" i="3"/>
  <c r="V60" i="3" l="1"/>
  <c r="V22" i="3"/>
  <c r="V61" i="3" l="1"/>
  <c r="V23" i="3"/>
  <c r="V24" i="3" s="1"/>
  <c r="V62" i="3" l="1"/>
  <c r="V76" i="3" s="1"/>
  <c r="V25" i="3"/>
  <c r="V26" i="3" l="1"/>
  <c r="V63" i="3"/>
  <c r="V64" i="3" l="1"/>
  <c r="V27" i="3"/>
  <c r="V28" i="3" s="1"/>
  <c r="V67" i="3" l="1"/>
  <c r="V29" i="3"/>
  <c r="V65" i="3"/>
  <c r="V30" i="3" l="1"/>
  <c r="V66" i="3"/>
  <c r="V31" i="3" l="1"/>
  <c r="V32" i="3" l="1"/>
  <c r="V33" i="3" l="1"/>
  <c r="V34" i="3" l="1"/>
  <c r="V35" i="3" l="1"/>
  <c r="V36" i="3" l="1"/>
  <c r="V37" i="3" l="1"/>
  <c r="V38" i="3" l="1"/>
  <c r="V39" i="3" l="1"/>
  <c r="V40" i="3" l="1"/>
  <c r="V41" i="3" s="1"/>
  <c r="V42" i="3" s="1"/>
  <c r="V43" i="3" s="1"/>
  <c r="V44" i="3" s="1"/>
  <c r="V45" i="3" s="1"/>
  <c r="V46" i="3" s="1"/>
  <c r="D64" i="3"/>
  <c r="S63" i="3"/>
  <c r="T63" i="3" s="1"/>
  <c r="O57" i="3"/>
  <c r="S56" i="3"/>
  <c r="L48" i="3"/>
  <c r="L54" i="3"/>
  <c r="M60" i="3"/>
  <c r="U51" i="3"/>
  <c r="S64" i="3"/>
  <c r="T64" i="3" s="1"/>
  <c r="G62" i="3"/>
  <c r="I52" i="3"/>
  <c r="J48" i="3"/>
  <c r="K48" i="3" s="1"/>
  <c r="O52" i="3"/>
  <c r="I60" i="3"/>
  <c r="P55" i="3"/>
  <c r="D51" i="3"/>
  <c r="U53" i="3"/>
  <c r="U58" i="3"/>
  <c r="S55" i="3"/>
  <c r="R58" i="3"/>
  <c r="G50" i="3"/>
  <c r="P48" i="3"/>
  <c r="M62" i="3"/>
  <c r="R59" i="3"/>
  <c r="U59" i="3"/>
  <c r="U50" i="3"/>
  <c r="J52" i="3"/>
  <c r="M56" i="3"/>
  <c r="J57" i="3"/>
  <c r="K57" i="3" s="1"/>
  <c r="S60" i="3"/>
  <c r="O60" i="3"/>
  <c r="O58" i="3"/>
  <c r="D49" i="3"/>
  <c r="S48" i="3"/>
  <c r="T48" i="3" s="1"/>
  <c r="G56" i="3"/>
  <c r="O56" i="3"/>
  <c r="F63" i="3"/>
  <c r="L49" i="3"/>
  <c r="F50" i="3"/>
  <c r="L57" i="3"/>
  <c r="S61" i="3"/>
  <c r="U62" i="3"/>
  <c r="S54" i="3"/>
  <c r="T54" i="3" s="1"/>
  <c r="J62" i="3"/>
  <c r="D57" i="3"/>
  <c r="E57" i="3" s="1"/>
  <c r="S50" i="3"/>
  <c r="T50" i="3" s="1"/>
  <c r="J61" i="3"/>
  <c r="P50" i="3"/>
  <c r="S59" i="3"/>
  <c r="T59" i="3" s="1"/>
  <c r="R61" i="3"/>
  <c r="I50" i="3"/>
  <c r="I53" i="3"/>
  <c r="U61" i="3"/>
  <c r="F54" i="3"/>
  <c r="R51" i="3"/>
  <c r="R57" i="3"/>
  <c r="U64" i="3"/>
  <c r="R52" i="3"/>
  <c r="M58" i="3"/>
  <c r="N58" i="3" s="1"/>
  <c r="O53" i="3"/>
  <c r="O59" i="3"/>
  <c r="L58" i="3"/>
  <c r="S62" i="3"/>
  <c r="T62" i="3" s="1"/>
  <c r="S51" i="3"/>
  <c r="T51" i="3" s="1"/>
  <c r="U60" i="3"/>
  <c r="D52" i="3"/>
  <c r="E52" i="3" s="1"/>
  <c r="U56" i="3"/>
  <c r="R48" i="3"/>
  <c r="L61" i="3"/>
  <c r="O55" i="3"/>
  <c r="J51" i="3"/>
  <c r="P60" i="3"/>
  <c r="U55" i="3"/>
  <c r="U57" i="3"/>
  <c r="J50" i="3"/>
  <c r="I54" i="3"/>
  <c r="J53" i="3"/>
  <c r="I58" i="3" l="1"/>
  <c r="L55" i="3"/>
  <c r="P51" i="3"/>
  <c r="G57" i="3"/>
  <c r="H57" i="3" s="1"/>
  <c r="G53" i="3"/>
  <c r="S49" i="3"/>
  <c r="T49" i="3" s="1"/>
  <c r="U48" i="3"/>
  <c r="U49" i="3"/>
  <c r="D48" i="3"/>
  <c r="F53" i="3"/>
  <c r="J60" i="3"/>
  <c r="F52" i="3"/>
  <c r="G60" i="3"/>
  <c r="F48" i="3"/>
  <c r="L53" i="3"/>
  <c r="U54" i="3"/>
  <c r="S58" i="3"/>
  <c r="F62" i="3"/>
  <c r="D56" i="3"/>
  <c r="M63" i="3"/>
  <c r="N63" i="3" s="1"/>
  <c r="R54" i="3"/>
  <c r="S52" i="3"/>
  <c r="T52" i="3" s="1"/>
  <c r="S57" i="3"/>
  <c r="T57" i="3" s="1"/>
  <c r="S53" i="3"/>
  <c r="T53" i="3" s="1"/>
  <c r="T76" i="3" s="1"/>
  <c r="I55" i="3"/>
  <c r="I57" i="3"/>
  <c r="O51" i="3"/>
  <c r="F64" i="3"/>
  <c r="E64" i="3" s="1"/>
  <c r="U63" i="3"/>
  <c r="D60" i="3"/>
  <c r="U52" i="3"/>
  <c r="G76" i="3"/>
  <c r="T61" i="3"/>
  <c r="U76" i="3"/>
  <c r="N56" i="3"/>
  <c r="T56" i="3"/>
  <c r="H50" i="3"/>
  <c r="D66" i="3"/>
  <c r="J65" i="3"/>
  <c r="U65" i="3"/>
  <c r="M66" i="3"/>
  <c r="M65" i="3"/>
  <c r="J64" i="3"/>
  <c r="P65" i="3"/>
  <c r="Q65" i="3" s="1"/>
  <c r="I65" i="3"/>
  <c r="R66" i="3"/>
  <c r="S65" i="3"/>
  <c r="T65" i="3" s="1"/>
  <c r="I64" i="3"/>
  <c r="F65" i="3"/>
  <c r="P66" i="3"/>
  <c r="D65" i="3"/>
  <c r="E65" i="3" s="1"/>
  <c r="O64" i="3"/>
  <c r="R65" i="3"/>
  <c r="L66" i="3"/>
  <c r="O63" i="3"/>
  <c r="I66" i="3"/>
  <c r="L65" i="3"/>
  <c r="U66" i="3"/>
  <c r="J66" i="3"/>
  <c r="K66" i="3" s="1"/>
  <c r="O66" i="3"/>
  <c r="F66" i="3"/>
  <c r="G65" i="3"/>
  <c r="H65" i="3" s="1"/>
  <c r="S66" i="3"/>
  <c r="T66" i="3" s="1"/>
  <c r="G66" i="3"/>
  <c r="O65" i="3"/>
  <c r="T58" i="3"/>
  <c r="S76" i="3"/>
  <c r="K53" i="3"/>
  <c r="J76" i="3"/>
  <c r="T60" i="3"/>
  <c r="Q48" i="3"/>
  <c r="Q51" i="3"/>
  <c r="H53" i="3"/>
  <c r="H60" i="3"/>
  <c r="T55" i="3"/>
  <c r="N60" i="3"/>
  <c r="K61" i="3"/>
  <c r="F60" i="3"/>
  <c r="O61" i="3"/>
  <c r="P58" i="3"/>
  <c r="Q58" i="3" s="1"/>
  <c r="F59" i="3"/>
  <c r="O48" i="3"/>
  <c r="M64" i="3"/>
  <c r="P49" i="3"/>
  <c r="F58" i="3"/>
  <c r="G51" i="3"/>
  <c r="J55" i="3"/>
  <c r="K55" i="3" s="1"/>
  <c r="G48" i="3"/>
  <c r="H48" i="3" s="1"/>
  <c r="J58" i="3"/>
  <c r="K58" i="3" s="1"/>
  <c r="P61" i="3"/>
  <c r="Q61" i="3" s="1"/>
  <c r="R60" i="3"/>
  <c r="Q60" i="3" s="1"/>
  <c r="D53" i="3"/>
  <c r="O49" i="3"/>
  <c r="D54" i="3"/>
  <c r="E54" i="3" s="1"/>
  <c r="L63" i="3"/>
  <c r="J54" i="3"/>
  <c r="K54" i="3" s="1"/>
  <c r="G55" i="3"/>
  <c r="M50" i="3"/>
  <c r="R55" i="3"/>
  <c r="Q55" i="3" s="1"/>
  <c r="R53" i="3"/>
  <c r="F49" i="3"/>
  <c r="E49" i="3" s="1"/>
  <c r="D58" i="3"/>
  <c r="E58" i="3" s="1"/>
  <c r="M52" i="3"/>
  <c r="N52" i="3" s="1"/>
  <c r="I62" i="3"/>
  <c r="H62" i="3" s="1"/>
  <c r="G63" i="3"/>
  <c r="F51" i="3"/>
  <c r="E51" i="3" s="1"/>
  <c r="J63" i="3"/>
  <c r="K63" i="3" s="1"/>
  <c r="M61" i="3"/>
  <c r="L64" i="3"/>
  <c r="M53" i="3"/>
  <c r="M55" i="3"/>
  <c r="N55" i="3" s="1"/>
  <c r="O50" i="3"/>
  <c r="D62" i="3"/>
  <c r="E62" i="3" s="1"/>
  <c r="M59" i="3"/>
  <c r="N59" i="3" s="1"/>
  <c r="J59" i="3"/>
  <c r="G52" i="3"/>
  <c r="H52" i="3" s="1"/>
  <c r="P54" i="3"/>
  <c r="Q54" i="3" s="1"/>
  <c r="F61" i="3"/>
  <c r="G64" i="3"/>
  <c r="H64" i="3" s="1"/>
  <c r="L52" i="3"/>
  <c r="K52" i="3" s="1"/>
  <c r="I51" i="3"/>
  <c r="R56" i="3"/>
  <c r="D63" i="3"/>
  <c r="E63" i="3" s="1"/>
  <c r="J49" i="3"/>
  <c r="K49" i="3" s="1"/>
  <c r="D59" i="3"/>
  <c r="E59" i="3" s="1"/>
  <c r="P53" i="3"/>
  <c r="M51" i="3"/>
  <c r="N51" i="3" s="1"/>
  <c r="I63" i="3"/>
  <c r="R49" i="3"/>
  <c r="F56" i="3"/>
  <c r="G58" i="3"/>
  <c r="H58" i="3" s="1"/>
  <c r="L60" i="3"/>
  <c r="K60" i="3" s="1"/>
  <c r="I61" i="3"/>
  <c r="P64" i="3"/>
  <c r="Q64" i="3" s="1"/>
  <c r="R64" i="3"/>
  <c r="R63" i="3"/>
  <c r="P59" i="3"/>
  <c r="Q59" i="3" s="1"/>
  <c r="L62" i="3"/>
  <c r="K62" i="3" s="1"/>
  <c r="G49" i="3"/>
  <c r="O54" i="3"/>
  <c r="D50" i="3"/>
  <c r="E50" i="3" s="1"/>
  <c r="I48" i="3"/>
  <c r="G59" i="3"/>
  <c r="R50" i="3"/>
  <c r="Q50" i="3" s="1"/>
  <c r="P52" i="3"/>
  <c r="Q52" i="3" s="1"/>
  <c r="G61" i="3"/>
  <c r="I59" i="3"/>
  <c r="M49" i="3"/>
  <c r="O62" i="3"/>
  <c r="N62" i="3" s="1"/>
  <c r="D55" i="3"/>
  <c r="P62" i="3"/>
  <c r="L51" i="3"/>
  <c r="K51" i="3" s="1"/>
  <c r="G54" i="3"/>
  <c r="H54" i="3" s="1"/>
  <c r="P56" i="3"/>
  <c r="M54" i="3"/>
  <c r="L50" i="3"/>
  <c r="K50" i="3" s="1"/>
  <c r="P63" i="3"/>
  <c r="Q63" i="3" s="1"/>
  <c r="I56" i="3"/>
  <c r="H56" i="3" s="1"/>
  <c r="M57" i="3"/>
  <c r="N57" i="3" s="1"/>
  <c r="L56" i="3"/>
  <c r="J56" i="3"/>
  <c r="K56" i="3" s="1"/>
  <c r="M48" i="3"/>
  <c r="N48" i="3" s="1"/>
  <c r="F57" i="3"/>
  <c r="D61" i="3"/>
  <c r="P57" i="3"/>
  <c r="Q57" i="3" s="1"/>
  <c r="R62" i="3"/>
  <c r="I49" i="3"/>
  <c r="L59" i="3"/>
  <c r="F55" i="3"/>
  <c r="K64" i="3" l="1"/>
  <c r="F76" i="3"/>
  <c r="E56" i="3"/>
  <c r="E48" i="3"/>
  <c r="E60" i="3"/>
  <c r="H55" i="3"/>
  <c r="K65" i="3"/>
  <c r="N49" i="3"/>
  <c r="E66" i="3"/>
  <c r="N66" i="3"/>
  <c r="Q62" i="3"/>
  <c r="O76" i="3"/>
  <c r="I76" i="3"/>
  <c r="N50" i="3"/>
  <c r="H66" i="3"/>
  <c r="N64" i="3"/>
  <c r="L76" i="3"/>
  <c r="H76" i="3"/>
  <c r="R76" i="3"/>
  <c r="K76" i="3"/>
  <c r="Q66" i="3"/>
  <c r="N65" i="3"/>
  <c r="Q56" i="3"/>
  <c r="H51" i="3"/>
  <c r="E53" i="3"/>
  <c r="E76" i="3" s="1"/>
  <c r="D76" i="3"/>
  <c r="Q53" i="3"/>
  <c r="Q76" i="3" s="1"/>
  <c r="P76" i="3"/>
  <c r="N53" i="3"/>
  <c r="N76" i="3" s="1"/>
  <c r="M76" i="3"/>
  <c r="H63" i="3"/>
  <c r="Q49" i="3"/>
  <c r="N54" i="3"/>
  <c r="N61" i="3"/>
  <c r="K59" i="3"/>
  <c r="H61" i="3"/>
  <c r="H49" i="3"/>
  <c r="E55" i="3"/>
  <c r="E61" i="3"/>
  <c r="H59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<sst xmlns="http://schemas.openxmlformats.org/spreadsheetml/2006/main" count="483" uniqueCount="193">
  <si>
    <t>Article</t>
  </si>
  <si>
    <t>Quantité</t>
  </si>
  <si>
    <t>Prix</t>
  </si>
  <si>
    <t>Montant</t>
  </si>
  <si>
    <t>Ville</t>
  </si>
  <si>
    <t>Date d'émission</t>
  </si>
  <si>
    <t>Code Postal - Ville</t>
  </si>
  <si>
    <t xml:space="preserve">    </t>
  </si>
  <si>
    <t>Date de l'apport</t>
  </si>
  <si>
    <t>Prix unitaire</t>
  </si>
  <si>
    <t>Apporteur</t>
  </si>
  <si>
    <t>1,00 €</t>
  </si>
  <si>
    <t>End Sub</t>
  </si>
  <si>
    <t>nom apporteur</t>
  </si>
  <si>
    <t>code postal ville</t>
  </si>
  <si>
    <t>prix unitaire</t>
  </si>
  <si>
    <t>quantité</t>
  </si>
  <si>
    <t>montant</t>
  </si>
  <si>
    <t xml:space="preserve"> </t>
  </si>
  <si>
    <t>1,50 €</t>
  </si>
  <si>
    <t>2,00 €</t>
  </si>
  <si>
    <t>3,00 €</t>
  </si>
  <si>
    <t>9,00 €</t>
  </si>
  <si>
    <t xml:space="preserve">enregistre la valeur 0 en recherche pour ne pas afficher les premiers noms de la base </t>
  </si>
  <si>
    <t>date d'émission</t>
  </si>
  <si>
    <t>efface les quantités de marchandises de l'apporteur</t>
  </si>
  <si>
    <t>recopie la formule du prix unitaire de chaque type de palette au cas ou celui-ci aurait été modifié lors de l'enregistrement précédent</t>
  </si>
  <si>
    <t>à masquer</t>
  </si>
  <si>
    <t>efface le nom de l'apporteur</t>
  </si>
  <si>
    <t xml:space="preserve">Code postal </t>
  </si>
  <si>
    <t>Apporteur (nom prénom)</t>
  </si>
  <si>
    <t xml:space="preserve">        xlSortNormal</t>
  </si>
  <si>
    <t xml:space="preserve">        .Header = xlYes</t>
  </si>
  <si>
    <t xml:space="preserve">        .MatchCase = False</t>
  </si>
  <si>
    <t xml:space="preserve">        .Orientation = xlTopToBottom</t>
  </si>
  <si>
    <t xml:space="preserve">        .SortMethod = xlPinYin</t>
  </si>
  <si>
    <t xml:space="preserve">        .Apply</t>
  </si>
  <si>
    <t xml:space="preserve">    End With</t>
  </si>
  <si>
    <t>Prix     unitaire</t>
  </si>
  <si>
    <t>apporteurs à chercher</t>
  </si>
  <si>
    <t>valeurs obtenues</t>
  </si>
  <si>
    <t xml:space="preserve">    Application.CutCopyMode = False</t>
  </si>
  <si>
    <t xml:space="preserve">    Selection.Copy</t>
  </si>
  <si>
    <t xml:space="preserve">    Windows("BASE APPORTEURS.xlsm").Activate</t>
  </si>
  <si>
    <t xml:space="preserve">    Selection.PasteSpecial Paste:=xlPasteValues, Operation:=xlNone, SkipBlanks _</t>
  </si>
  <si>
    <t xml:space="preserve">        :=False, Transpose:=False</t>
  </si>
  <si>
    <t xml:space="preserve">    Range("C15").Select</t>
  </si>
  <si>
    <t xml:space="preserve">    Range("C18").Select</t>
  </si>
  <si>
    <t xml:space="preserve">    Range("F15").Select</t>
  </si>
  <si>
    <t xml:space="preserve">    Range("C16").Select</t>
  </si>
  <si>
    <t xml:space="preserve">    Range("F16").Select</t>
  </si>
  <si>
    <t xml:space="preserve">    Range("C17").Select</t>
  </si>
  <si>
    <t xml:space="preserve">    Range("F17").Select</t>
  </si>
  <si>
    <t xml:space="preserve">    ActiveWindow.SmallScroll ToRight:=4</t>
  </si>
  <si>
    <t xml:space="preserve">    Range("F18").Select</t>
  </si>
  <si>
    <t xml:space="preserve">    Range("C19").Select</t>
  </si>
  <si>
    <t xml:space="preserve">    Range("F19").Select</t>
  </si>
  <si>
    <t>va au fichier Base apporteurs</t>
  </si>
  <si>
    <t xml:space="preserve">sélectionne la cellule du nom et copie le nom </t>
  </si>
  <si>
    <t>Sub Transfert_vers_base_apporteurs()</t>
  </si>
  <si>
    <t>S  O  L  D  E    D  E  S     A  P  P  O  R  T  S    M  U  L  T  I  P  L  E  S</t>
  </si>
  <si>
    <t>APPORTS MULTIPLES</t>
  </si>
  <si>
    <t xml:space="preserve">    Sheets("Apports_multiples").Range("D2").Value = 0</t>
  </si>
  <si>
    <t xml:space="preserve">    Sheets("Apports_multiples").Range("D6").ClearContents</t>
  </si>
  <si>
    <t xml:space="preserve">    Sheets("Apports_multiples").Range("B13:B22").ClearContents</t>
  </si>
  <si>
    <t xml:space="preserve">    Sheets("Apports_multiples").Range("K13:K22").Copy</t>
  </si>
  <si>
    <t xml:space="preserve">    Sheets("Apports_multiples").Range("D13:D22").PasteSpecial Paste:=xlPasteFormulas</t>
  </si>
  <si>
    <t xml:space="preserve">    MsgBox "Le transfert vers l'onglet En_cours_apports multiples a été fait avec succès"</t>
  </si>
  <si>
    <t xml:space="preserve">    ligne = Sheets("En_cours_apports_multiples").Range("A2").End(xlDown).Row + 1</t>
  </si>
  <si>
    <t xml:space="preserve">    Sheets("En_cours_apports_multiples").Range("A" &amp; ligne).Value = Sheets("Apports_multiples").Range("B10").Value</t>
  </si>
  <si>
    <t xml:space="preserve">    Sheets("En_cours_apports_multiples").Range("B" &amp; ligne).Value = Sheets("Apports_multiples").Range("D6").Value</t>
  </si>
  <si>
    <t xml:space="preserve">    Sheets("En_cours_apports_multiples").Range("C" &amp; ligne).Value = Sheets("Apports_multiples").Range("D7").Value</t>
  </si>
  <si>
    <t xml:space="preserve">    Sheets("En_cours_apports_multiples").Range("D" &amp; ligne).Value = Sheets("Apports_multiples").Range("B13").Value</t>
  </si>
  <si>
    <t xml:space="preserve">    Sheets("En_cours_apports_multiples").Range("E" &amp; ligne).Value = Sheets("Apports_multiples").Range("D13").Value</t>
  </si>
  <si>
    <t xml:space="preserve">    Sheets("En_cours_apports_multiples").Range("F" &amp; ligne).Value = Sheets("Apports_multiples").Range("E13").Value</t>
  </si>
  <si>
    <t xml:space="preserve">    Sheets("En_cours_apports_multiples").Range("G" &amp; ligne).Value = Sheets("Apports_multiples").Range("B14").Value</t>
  </si>
  <si>
    <t xml:space="preserve">    Sheets("En_cours_apports_multiples").Range("H" &amp; ligne).Value = Sheets("Apports_multiples").Range("D14").Value</t>
  </si>
  <si>
    <t xml:space="preserve">    Sheets("En_cours_apports_multiples").Range("I" &amp; ligne).Value = Sheets("Apports_multiples").Range("E14").Value</t>
  </si>
  <si>
    <r>
      <t xml:space="preserve">    Sheets("En_cours_apports_multiples</t>
    </r>
    <r>
      <rPr>
        <sz val="12"/>
        <color theme="5" tint="-0.249977111117893"/>
        <rFont val="Calibri"/>
        <family val="2"/>
        <scheme val="minor"/>
      </rPr>
      <t>"</t>
    </r>
    <r>
      <rPr>
        <sz val="12"/>
        <color theme="1"/>
        <rFont val="Calibri"/>
        <family val="2"/>
        <scheme val="minor"/>
      </rPr>
      <t>).Range("J" &amp; ligne).Value = Sheets("Apports_multiples").Range("B15").Value</t>
    </r>
  </si>
  <si>
    <t xml:space="preserve">    Sheets("En_cours_apports_multiples").Range("K" &amp; ligne).Value = Sheets("Apports_multiples").Range("D15").Value</t>
  </si>
  <si>
    <t xml:space="preserve">    Sheets("En_cours_apports_multiples").Range("L" &amp; ligne).Value = Sheets("Apports_multiples").Range("E15").Value</t>
  </si>
  <si>
    <t xml:space="preserve">    Sheets("En_cours_apports_multiples").Range("M" &amp; ligne).Value = Sheets("Apports_multiples").Range("B16").Value</t>
  </si>
  <si>
    <t xml:space="preserve">    Sheets("En_cours_apports_multiples").Range("N" &amp; ligne).Value = Sheets("Apports_multiples").Range("D16").Value</t>
  </si>
  <si>
    <t xml:space="preserve">    Sheets("En_cours_apports_multiples").Range("O" &amp; ligne).Value = Sheets("Apports_multiples").Range("E16").Value</t>
  </si>
  <si>
    <t xml:space="preserve">    Sheets("En_cours_apports_multiples").Range("R" &amp; ligne).Value = Sheets("Apports_multiples").Range("E17").Value</t>
  </si>
  <si>
    <t xml:space="preserve">    Sheets("En_cours_apports_multiples").Select</t>
  </si>
  <si>
    <t xml:space="preserve">    ActiveWorkbook.Worksheets("En_cours_apports_multiples").Sort.SortFields.Clear</t>
  </si>
  <si>
    <t xml:space="preserve">    ActiveWorkbook.Worksheets("En_cours_apports_multiples").Sort.SortFields.Add2 Key:= _</t>
  </si>
  <si>
    <t xml:space="preserve">    With ActiveWorkbook.Worksheets("En_cours_apports_multiples").Sort</t>
  </si>
  <si>
    <r>
      <t xml:space="preserve">tri de la base </t>
    </r>
    <r>
      <rPr>
        <b/>
        <sz val="12"/>
        <color theme="1"/>
        <rFont val="Calibri"/>
        <family val="2"/>
        <scheme val="minor"/>
      </rPr>
      <t>En cours apports multiple</t>
    </r>
    <r>
      <rPr>
        <sz val="12"/>
        <color theme="1"/>
        <rFont val="Calibri"/>
        <family val="2"/>
        <scheme val="minor"/>
      </rPr>
      <t>s en fonction du nom de l'apporteur puis, de la date de ses apports</t>
    </r>
  </si>
  <si>
    <t xml:space="preserve">    Sheets("En_cours_apports_multiples").Range("P" &amp; ligne).Value = Sheets("Apports_multiples").Range("B17").Value</t>
  </si>
  <si>
    <t xml:space="preserve">    Sheets("En_cours_apports_multiples").Range("Q" &amp; ligne).Value = Sheets("Apports_multiples").Range("D17").Value</t>
  </si>
  <si>
    <t xml:space="preserve">    Windows("BASE APPORTEURS MULTIPLES.xlsm").Activate</t>
  </si>
  <si>
    <t>Macro   archiver   En   cours   apports  multiples</t>
  </si>
  <si>
    <t>Sub Archiver_En_cours_apports_multiples()</t>
  </si>
  <si>
    <t>Macro   transfert   vers   base   apporteurs</t>
  </si>
  <si>
    <t>Sélectionner dans la zone "solde des apports multiples" l'apporteur dont vous voulez payer le solde, en tapant un x , en colonne A devant son nom</t>
  </si>
  <si>
    <t xml:space="preserve">    Range("D76").Select</t>
  </si>
  <si>
    <t xml:space="preserve">    Range("E76").Select</t>
  </si>
  <si>
    <t xml:space="preserve">    Range("G76").Select</t>
  </si>
  <si>
    <t xml:space="preserve">    Range("H76").Select</t>
  </si>
  <si>
    <t xml:space="preserve">    Range("J76").Select</t>
  </si>
  <si>
    <t xml:space="preserve">    Range("K76").Select</t>
  </si>
  <si>
    <t xml:space="preserve">    Range("M76").Select</t>
  </si>
  <si>
    <t xml:space="preserve">    Range("N76").Select</t>
  </si>
  <si>
    <t xml:space="preserve">    Range("P76").Select</t>
  </si>
  <si>
    <t xml:space="preserve">    Range("Q76").Select</t>
  </si>
  <si>
    <t xml:space="preserve">    Sheets("En_cours_apports_multiples").Range("B76").Select</t>
  </si>
  <si>
    <t xml:space="preserve">    Sheets("Facture").Range("E7").Select</t>
  </si>
  <si>
    <t>copie les quantités pour chaque type de palettes et les prix unitaires au cas ou ils auraient éte forcès</t>
  </si>
  <si>
    <t>S     O     L     D     E         D     E     S          A     P      P      O      R      T      S          M      U      L      T      I      P      L      E      S</t>
  </si>
  <si>
    <t xml:space="preserve">    Sheets("En_cours_apports_multiples").Range("S" &amp; ligne).Value = Sheets("Apports_multiples").Range("B18").Value</t>
  </si>
  <si>
    <t xml:space="preserve">    Sheets("En_cours_apports_multiples").Range("T" &amp; ligne).Value = Sheets("Apports_multiples").Range("D18").Value</t>
  </si>
  <si>
    <t xml:space="preserve">    Sheets("En_cours_apports_multiples").Range("U" &amp; ligne).Value = Sheets("Apports_multiples").Range("E18").Value</t>
  </si>
  <si>
    <t xml:space="preserve">    Range("S76").Select</t>
  </si>
  <si>
    <t xml:space="preserve">    Range("T76").Select</t>
  </si>
  <si>
    <t xml:space="preserve">    Range("C20").Select</t>
  </si>
  <si>
    <t xml:space="preserve">    Range("F20").Select</t>
  </si>
  <si>
    <t xml:space="preserve">                               z   o   n   e      p   o   u   r      l'    e   n   r   e   g   i   s   t   r   e   m   e   n   t        v   e   r   s       l   a       b   a   s   e       a   p   p   o   r   t   e   u   r   s</t>
  </si>
  <si>
    <t>2,50 €</t>
  </si>
  <si>
    <t>7,50 €</t>
  </si>
  <si>
    <t xml:space="preserve">    Range("A2:U46").Select</t>
  </si>
  <si>
    <t xml:space="preserve">    Range("B2:B46"), SortOn:=xlSortOnValues, Order:=xlAscending, DataOption:= _</t>
  </si>
  <si>
    <t xml:space="preserve">        Range("A2:A46"), SortOn:=xlSortOnValues, Order:=xlAscending, DataOption:= _</t>
  </si>
  <si>
    <t xml:space="preserve">        .SetRange Range("A1:U46")</t>
  </si>
  <si>
    <t>confirme à l'opérateur le transfert vers l'en cours apports multiples</t>
  </si>
  <si>
    <t xml:space="preserve">   Range("A48:A73").Select</t>
  </si>
  <si>
    <t xml:space="preserve">   Application.CutCopyMode = False</t>
  </si>
  <si>
    <t xml:space="preserve">   Selection.ClearContents</t>
  </si>
  <si>
    <t>efface la sélection par x de l'apporteur dont on a soldé le compte</t>
  </si>
  <si>
    <t>LA SOCIETE SAS</t>
  </si>
  <si>
    <t>99500 - LA VILLE</t>
  </si>
  <si>
    <t>125 rue de l'Avenue</t>
  </si>
  <si>
    <t>Siret : 00000000011</t>
  </si>
  <si>
    <t>AL-MI ALYS</t>
  </si>
  <si>
    <t>BELL DIST</t>
  </si>
  <si>
    <t>BE HAB S</t>
  </si>
  <si>
    <t>BEN O F</t>
  </si>
  <si>
    <t>CHA A</t>
  </si>
  <si>
    <t>CLAU ANT</t>
  </si>
  <si>
    <t>DEC DISC</t>
  </si>
  <si>
    <t>DUR GOK</t>
  </si>
  <si>
    <t>HAB M</t>
  </si>
  <si>
    <t>JA ER</t>
  </si>
  <si>
    <t>LINGU AD</t>
  </si>
  <si>
    <t>REN ALE</t>
  </si>
  <si>
    <t>TACH JER</t>
  </si>
  <si>
    <t>TAF TED</t>
  </si>
  <si>
    <t>VAR BOB</t>
  </si>
  <si>
    <t>VIAD YVA</t>
  </si>
  <si>
    <t>VIRI PET ER</t>
  </si>
  <si>
    <t>VITA ALEX</t>
  </si>
  <si>
    <t>ZENDJ BO</t>
  </si>
  <si>
    <t>LA VILLE 1</t>
  </si>
  <si>
    <t>LA VILLE 2</t>
  </si>
  <si>
    <t>LA VILLE 3</t>
  </si>
  <si>
    <t>LA VILLE 4</t>
  </si>
  <si>
    <t>LA VILLE 5</t>
  </si>
  <si>
    <t>LA VILLE 6</t>
  </si>
  <si>
    <t>LA VILLE 7</t>
  </si>
  <si>
    <t>LA VILLE 8</t>
  </si>
  <si>
    <t>LA VILLE 9</t>
  </si>
  <si>
    <t>LA VILLE 10</t>
  </si>
  <si>
    <t>LA VILLE 11</t>
  </si>
  <si>
    <t>Espagne</t>
  </si>
  <si>
    <t>CIUDAD 1</t>
  </si>
  <si>
    <t>CIUDAD 2</t>
  </si>
  <si>
    <t>98000 - LA VILLE 1</t>
  </si>
  <si>
    <t>98420 - LA VILLE 11</t>
  </si>
  <si>
    <t>98180 - LA VILLE 4</t>
  </si>
  <si>
    <t>98100 - LA VILLE 2</t>
  </si>
  <si>
    <t>98400 - LA VILLE 3</t>
  </si>
  <si>
    <t>98119 - LA VILLE 5</t>
  </si>
  <si>
    <t>98700 - LA VILLE 5</t>
  </si>
  <si>
    <t>Espagne - CIUDAD 1</t>
  </si>
  <si>
    <t>98140 - LA VILLE 7</t>
  </si>
  <si>
    <t>98500 - LA VILLE 8</t>
  </si>
  <si>
    <t>Espagne - CIUDAD 2</t>
  </si>
  <si>
    <t>98160 - LA VILLE 9</t>
  </si>
  <si>
    <t>98130 - LA VILLE 10</t>
  </si>
  <si>
    <t>98150 - LA VILLE 6</t>
  </si>
  <si>
    <t>articles 1</t>
  </si>
  <si>
    <t>articles 2</t>
  </si>
  <si>
    <t>articles 3</t>
  </si>
  <si>
    <t>articles 4</t>
  </si>
  <si>
    <t>articles 5</t>
  </si>
  <si>
    <t>articles 6</t>
  </si>
  <si>
    <t>nombre d'articles 1</t>
  </si>
  <si>
    <t>nombre d'articles 2</t>
  </si>
  <si>
    <t>nombre d'articles 3</t>
  </si>
  <si>
    <t>nombre d'articles 4</t>
  </si>
  <si>
    <t>nombre d'articles 5</t>
  </si>
  <si>
    <t>nombre d'articles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</si>
</sst>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164" formatCode="_ * #,##0.00_)\ &quot;€&quot;_ ;_ * \(#,##0.00\)\ &quot;€&quot;_ ;_ * &quot;-&quot;??_)\ &quot;€&quot;_ ;_ @_ "/>
    <numFmt numFmtId="165" formatCode="#,##0.00\ &quot;€&quot;"/>
    <numFmt numFmtId="166" formatCode="00000"/>
    <numFmt numFmtId="167" formatCode="#,##0.00\ _€"/>
  </numFmts>
  <fonts count="4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System Font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i/>
      <sz val="18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name val="Calibri"/>
      <family val="2"/>
      <scheme val="minor"/>
    </font>
    <font>
      <sz val="10"/>
      <name val="Consolas"/>
      <family val="3"/>
    </font>
    <font>
      <sz val="12"/>
      <name val="Calibri"/>
      <family val="2"/>
      <scheme val="minor"/>
    </font>
    <font>
      <sz val="11"/>
      <color rgb="FF0101FD"/>
      <name val="Consolas"/>
      <family val="3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b/>
      <sz val="12"/>
      <color rgb="FF000000"/>
      <name val="Calibri"/>
      <family val="2"/>
    </font>
    <font>
      <sz val="10"/>
      <color rgb="FF4F595F"/>
      <name val="Courier New"/>
      <family val="3"/>
    </font>
    <font>
      <sz val="12"/>
      <color rgb="FF888888"/>
      <name val="Inherit"/>
    </font>
    <font>
      <sz val="11"/>
      <color rgb="FF0096C3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</fills>
  <borders count="6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auto="1"/>
      </right>
      <top style="medium">
        <color auto="1"/>
      </top>
      <bottom/>
      <diagonal/>
    </border>
    <border>
      <left style="medium">
        <color indexed="64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hair">
        <color indexed="64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indexed="64"/>
      </bottom>
      <diagonal/>
    </border>
  </borders>
  <cellStyleXfs count="11">
    <xf numFmtId="0" fontId="0" fillId="0" borderId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34" fillId="0" borderId="0"/>
  </cellStyleXfs>
  <cellXfs count="199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0" xfId="0" applyFill="1"/>
    <xf numFmtId="0" fontId="0" fillId="2" borderId="3" xfId="0" applyFill="1" applyBorder="1"/>
    <xf numFmtId="165" fontId="0" fillId="0" borderId="10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4" borderId="6" xfId="0" applyFont="1" applyFill="1" applyBorder="1" applyAlignment="1">
      <alignment horizontal="center"/>
    </xf>
    <xf numFmtId="0" fontId="21" fillId="4" borderId="7" xfId="0" applyFont="1" applyFill="1" applyBorder="1" applyAlignment="1">
      <alignment horizontal="center"/>
    </xf>
    <xf numFmtId="14" fontId="0" fillId="2" borderId="0" xfId="0" applyNumberFormat="1" applyFill="1" applyAlignment="1">
      <alignment horizontal="left"/>
    </xf>
    <xf numFmtId="0" fontId="0" fillId="2" borderId="0" xfId="0" applyFill="1" applyAlignment="1">
      <alignment horizontal="center"/>
    </xf>
    <xf numFmtId="0" fontId="26" fillId="4" borderId="11" xfId="0" applyFont="1" applyFill="1" applyBorder="1" applyAlignment="1">
      <alignment horizontal="center" vertical="center" wrapText="1"/>
    </xf>
    <xf numFmtId="0" fontId="22" fillId="2" borderId="0" xfId="9" applyFill="1" applyAlignment="1">
      <alignment horizontal="left"/>
    </xf>
    <xf numFmtId="0" fontId="20" fillId="2" borderId="0" xfId="0" applyFont="1" applyFill="1" applyAlignment="1">
      <alignment horizontal="left"/>
    </xf>
    <xf numFmtId="0" fontId="28" fillId="2" borderId="0" xfId="0" applyFont="1" applyFill="1"/>
    <xf numFmtId="0" fontId="21" fillId="2" borderId="0" xfId="0" applyFont="1" applyFill="1" applyAlignment="1">
      <alignment horizontal="center"/>
    </xf>
    <xf numFmtId="9" fontId="0" fillId="2" borderId="0" xfId="0" applyNumberFormat="1" applyFill="1" applyAlignment="1">
      <alignment horizontal="center"/>
    </xf>
    <xf numFmtId="0" fontId="0" fillId="0" borderId="12" xfId="0" applyBorder="1" applyAlignment="1">
      <alignment horizontal="left"/>
    </xf>
    <xf numFmtId="0" fontId="21" fillId="2" borderId="0" xfId="0" applyFont="1" applyFill="1"/>
    <xf numFmtId="164" fontId="21" fillId="2" borderId="0" xfId="0" applyNumberFormat="1" applyFont="1" applyFill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6" fillId="4" borderId="15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26" fillId="4" borderId="2" xfId="0" applyFont="1" applyFill="1" applyBorder="1" applyAlignment="1">
      <alignment horizontal="center" vertical="center" wrapText="1"/>
    </xf>
    <xf numFmtId="0" fontId="29" fillId="2" borderId="0" xfId="0" applyFont="1" applyFill="1"/>
    <xf numFmtId="0" fontId="29" fillId="0" borderId="0" xfId="0" applyFont="1" applyAlignment="1">
      <alignment vertical="top" wrapText="1"/>
    </xf>
    <xf numFmtId="0" fontId="0" fillId="5" borderId="11" xfId="0" applyFill="1" applyBorder="1" applyAlignment="1">
      <alignment horizontal="center" vertical="center"/>
    </xf>
    <xf numFmtId="0" fontId="19" fillId="0" borderId="0" xfId="0" applyFont="1" applyAlignment="1">
      <alignment horizontal="left"/>
    </xf>
    <xf numFmtId="0" fontId="19" fillId="0" borderId="0" xfId="0" applyFont="1" applyAlignment="1">
      <alignment horizontal="center"/>
    </xf>
    <xf numFmtId="165" fontId="24" fillId="3" borderId="20" xfId="0" applyNumberFormat="1" applyFont="1" applyFill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0" fontId="24" fillId="6" borderId="19" xfId="0" applyFont="1" applyFill="1" applyBorder="1" applyAlignment="1">
      <alignment horizontal="center"/>
    </xf>
    <xf numFmtId="165" fontId="24" fillId="6" borderId="19" xfId="0" applyNumberFormat="1" applyFont="1" applyFill="1" applyBorder="1" applyAlignment="1">
      <alignment horizontal="center"/>
    </xf>
    <xf numFmtId="0" fontId="26" fillId="4" borderId="11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26" fillId="4" borderId="1" xfId="0" applyFont="1" applyFill="1" applyBorder="1" applyAlignment="1">
      <alignment horizontal="left" vertical="center" wrapText="1"/>
    </xf>
    <xf numFmtId="0" fontId="0" fillId="2" borderId="0" xfId="0" applyFill="1" applyAlignment="1">
      <alignment horizontal="left"/>
    </xf>
    <xf numFmtId="167" fontId="0" fillId="0" borderId="18" xfId="0" applyNumberFormat="1" applyBorder="1" applyAlignment="1">
      <alignment horizontal="center"/>
    </xf>
    <xf numFmtId="167" fontId="0" fillId="0" borderId="18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0" fillId="0" borderId="22" xfId="0" applyBorder="1"/>
    <xf numFmtId="0" fontId="18" fillId="2" borderId="22" xfId="0" applyFont="1" applyFill="1" applyBorder="1"/>
    <xf numFmtId="0" fontId="0" fillId="2" borderId="25" xfId="0" applyFill="1" applyBorder="1"/>
    <xf numFmtId="0" fontId="0" fillId="2" borderId="26" xfId="0" applyFill="1" applyBorder="1"/>
    <xf numFmtId="0" fontId="29" fillId="0" borderId="0" xfId="0" applyFont="1"/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17" fillId="0" borderId="0" xfId="0" applyNumberFormat="1" applyFont="1" applyAlignment="1">
      <alignment horizontal="center"/>
    </xf>
    <xf numFmtId="0" fontId="17" fillId="0" borderId="0" xfId="0" applyFont="1"/>
    <xf numFmtId="0" fontId="17" fillId="0" borderId="0" xfId="0" applyFont="1" applyAlignment="1">
      <alignment horizontal="left"/>
    </xf>
    <xf numFmtId="0" fontId="17" fillId="0" borderId="35" xfId="0" applyFont="1" applyBorder="1" applyAlignment="1">
      <alignment horizontal="center"/>
    </xf>
    <xf numFmtId="167" fontId="17" fillId="0" borderId="18" xfId="0" applyNumberFormat="1" applyFont="1" applyBorder="1" applyAlignment="1">
      <alignment horizontal="center"/>
    </xf>
    <xf numFmtId="0" fontId="17" fillId="0" borderId="0" xfId="0" applyFont="1" applyAlignment="1">
      <alignment horizontal="center"/>
    </xf>
    <xf numFmtId="167" fontId="17" fillId="0" borderId="18" xfId="0" applyNumberFormat="1" applyFont="1" applyBorder="1" applyAlignment="1">
      <alignment horizontal="center" vertical="center"/>
    </xf>
    <xf numFmtId="165" fontId="17" fillId="0" borderId="18" xfId="0" applyNumberFormat="1" applyFont="1" applyBorder="1" applyAlignment="1">
      <alignment horizontal="center" vertical="center"/>
    </xf>
    <xf numFmtId="7" fontId="17" fillId="0" borderId="0" xfId="0" applyNumberFormat="1" applyFont="1" applyAlignment="1">
      <alignment horizontal="center"/>
    </xf>
    <xf numFmtId="0" fontId="17" fillId="0" borderId="39" xfId="0" applyFont="1" applyBorder="1" applyAlignment="1">
      <alignment horizontal="center"/>
    </xf>
    <xf numFmtId="0" fontId="17" fillId="0" borderId="36" xfId="0" applyFont="1" applyBorder="1" applyAlignment="1">
      <alignment horizontal="center"/>
    </xf>
    <xf numFmtId="7" fontId="17" fillId="0" borderId="38" xfId="0" applyNumberFormat="1" applyFont="1" applyBorder="1" applyAlignment="1">
      <alignment horizontal="center"/>
    </xf>
    <xf numFmtId="0" fontId="17" fillId="0" borderId="38" xfId="0" applyFont="1" applyBorder="1" applyAlignment="1">
      <alignment horizontal="center"/>
    </xf>
    <xf numFmtId="165" fontId="17" fillId="0" borderId="18" xfId="0" applyNumberFormat="1" applyFont="1" applyBorder="1" applyAlignment="1">
      <alignment horizontal="center"/>
    </xf>
    <xf numFmtId="0" fontId="27" fillId="5" borderId="41" xfId="0" applyFont="1" applyFill="1" applyBorder="1" applyAlignment="1">
      <alignment horizontal="center" vertical="top" wrapText="1"/>
    </xf>
    <xf numFmtId="0" fontId="30" fillId="5" borderId="41" xfId="0" applyFont="1" applyFill="1" applyBorder="1" applyAlignment="1">
      <alignment horizontal="center" vertical="top" wrapText="1"/>
    </xf>
    <xf numFmtId="0" fontId="29" fillId="0" borderId="0" xfId="0" applyFont="1" applyAlignment="1">
      <alignment horizontal="left" vertical="top" wrapText="1"/>
    </xf>
    <xf numFmtId="165" fontId="15" fillId="0" borderId="0" xfId="0" applyNumberFormat="1" applyFont="1"/>
    <xf numFmtId="0" fontId="0" fillId="0" borderId="0" xfId="0" applyAlignment="1">
      <alignment horizontal="left" vertical="center" wrapText="1"/>
    </xf>
    <xf numFmtId="0" fontId="38" fillId="0" borderId="0" xfId="0" applyFont="1" applyAlignment="1">
      <alignment horizontal="left" vertical="center" indent="1"/>
    </xf>
    <xf numFmtId="0" fontId="39" fillId="0" borderId="0" xfId="0" applyFont="1" applyAlignment="1">
      <alignment horizontal="left" vertical="center" indent="1"/>
    </xf>
    <xf numFmtId="0" fontId="39" fillId="8" borderId="0" xfId="0" applyFont="1" applyFill="1" applyAlignment="1">
      <alignment horizontal="left" vertical="center" indent="1"/>
    </xf>
    <xf numFmtId="0" fontId="38" fillId="8" borderId="0" xfId="0" applyFont="1" applyFill="1" applyAlignment="1">
      <alignment horizontal="left" vertical="center" indent="1"/>
    </xf>
    <xf numFmtId="0" fontId="40" fillId="0" borderId="0" xfId="0" applyFont="1"/>
    <xf numFmtId="0" fontId="40" fillId="0" borderId="0" xfId="0" quotePrefix="1" applyFont="1"/>
    <xf numFmtId="0" fontId="29" fillId="2" borderId="29" xfId="0" applyFont="1" applyFill="1" applyBorder="1"/>
    <xf numFmtId="0" fontId="29" fillId="2" borderId="13" xfId="0" applyFont="1" applyFill="1" applyBorder="1"/>
    <xf numFmtId="0" fontId="29" fillId="2" borderId="32" xfId="0" applyFont="1" applyFill="1" applyBorder="1"/>
    <xf numFmtId="0" fontId="0" fillId="0" borderId="13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wrapText="1"/>
    </xf>
    <xf numFmtId="0" fontId="43" fillId="0" borderId="8" xfId="0" applyFont="1" applyBorder="1" applyAlignment="1">
      <alignment horizontal="center" vertical="center"/>
    </xf>
    <xf numFmtId="0" fontId="41" fillId="2" borderId="0" xfId="0" applyFont="1" applyFill="1" applyAlignment="1">
      <alignment vertical="center"/>
    </xf>
    <xf numFmtId="0" fontId="31" fillId="9" borderId="22" xfId="0" applyFont="1" applyFill="1" applyBorder="1" applyAlignment="1">
      <alignment horizontal="center" vertical="center" wrapText="1"/>
    </xf>
    <xf numFmtId="0" fontId="12" fillId="9" borderId="0" xfId="0" applyFont="1" applyFill="1" applyAlignment="1">
      <alignment horizontal="center"/>
    </xf>
    <xf numFmtId="0" fontId="17" fillId="9" borderId="0" xfId="0" applyFont="1" applyFill="1" applyAlignment="1">
      <alignment horizontal="left"/>
    </xf>
    <xf numFmtId="165" fontId="17" fillId="9" borderId="18" xfId="0" applyNumberFormat="1" applyFont="1" applyFill="1" applyBorder="1" applyAlignment="1">
      <alignment horizontal="center"/>
    </xf>
    <xf numFmtId="165" fontId="16" fillId="9" borderId="0" xfId="0" applyNumberFormat="1" applyFont="1" applyFill="1"/>
    <xf numFmtId="165" fontId="17" fillId="9" borderId="18" xfId="0" applyNumberFormat="1" applyFont="1" applyFill="1" applyBorder="1" applyAlignment="1">
      <alignment horizontal="center" vertical="center"/>
    </xf>
    <xf numFmtId="165" fontId="15" fillId="9" borderId="0" xfId="0" applyNumberFormat="1" applyFont="1" applyFill="1"/>
    <xf numFmtId="165" fontId="17" fillId="9" borderId="37" xfId="0" applyNumberFormat="1" applyFont="1" applyFill="1" applyBorder="1" applyAlignment="1">
      <alignment horizontal="center" vertical="center"/>
    </xf>
    <xf numFmtId="165" fontId="17" fillId="9" borderId="40" xfId="0" applyNumberFormat="1" applyFont="1" applyFill="1" applyBorder="1" applyAlignment="1">
      <alignment horizontal="center" vertical="center"/>
    </xf>
    <xf numFmtId="0" fontId="13" fillId="9" borderId="0" xfId="0" applyFont="1" applyFill="1" applyAlignment="1">
      <alignment horizontal="center"/>
    </xf>
    <xf numFmtId="0" fontId="16" fillId="9" borderId="36" xfId="0" applyFont="1" applyFill="1" applyBorder="1" applyAlignment="1">
      <alignment horizontal="center"/>
    </xf>
    <xf numFmtId="165" fontId="17" fillId="9" borderId="38" xfId="0" applyNumberFormat="1" applyFont="1" applyFill="1" applyBorder="1" applyAlignment="1">
      <alignment horizontal="center"/>
    </xf>
    <xf numFmtId="0" fontId="17" fillId="9" borderId="36" xfId="0" applyFont="1" applyFill="1" applyBorder="1" applyAlignment="1">
      <alignment horizontal="center"/>
    </xf>
    <xf numFmtId="0" fontId="14" fillId="9" borderId="0" xfId="0" applyFont="1" applyFill="1" applyAlignment="1">
      <alignment horizontal="center"/>
    </xf>
    <xf numFmtId="0" fontId="0" fillId="9" borderId="0" xfId="0" applyFill="1" applyAlignment="1">
      <alignment wrapText="1"/>
    </xf>
    <xf numFmtId="0" fontId="17" fillId="9" borderId="0" xfId="0" applyFont="1" applyFill="1" applyAlignment="1">
      <alignment horizontal="center"/>
    </xf>
    <xf numFmtId="167" fontId="17" fillId="9" borderId="18" xfId="0" applyNumberFormat="1" applyFont="1" applyFill="1" applyBorder="1" applyAlignment="1">
      <alignment horizontal="center" vertical="center"/>
    </xf>
    <xf numFmtId="167" fontId="17" fillId="9" borderId="18" xfId="0" applyNumberFormat="1" applyFont="1" applyFill="1" applyBorder="1" applyAlignment="1">
      <alignment horizontal="center"/>
    </xf>
    <xf numFmtId="0" fontId="17" fillId="9" borderId="36" xfId="0" applyFont="1" applyFill="1" applyBorder="1"/>
    <xf numFmtId="0" fontId="17" fillId="9" borderId="38" xfId="0" applyFont="1" applyFill="1" applyBorder="1" applyAlignment="1">
      <alignment horizontal="center"/>
    </xf>
    <xf numFmtId="0" fontId="0" fillId="9" borderId="52" xfId="0" applyFill="1" applyBorder="1" applyAlignment="1">
      <alignment wrapText="1"/>
    </xf>
    <xf numFmtId="0" fontId="11" fillId="9" borderId="0" xfId="0" applyFont="1" applyFill="1" applyAlignment="1">
      <alignment horizontal="center"/>
    </xf>
    <xf numFmtId="0" fontId="46" fillId="0" borderId="0" xfId="0" applyFont="1" applyAlignment="1">
      <alignment vertical="center"/>
    </xf>
    <xf numFmtId="0" fontId="0" fillId="0" borderId="0" xfId="0" applyAlignment="1">
      <alignment horizontal="left" vertical="center" wrapText="1" indent="1"/>
    </xf>
    <xf numFmtId="0" fontId="47" fillId="0" borderId="0" xfId="0" applyFont="1" applyAlignment="1">
      <alignment horizontal="left" vertical="center" wrapText="1" indent="1"/>
    </xf>
    <xf numFmtId="0" fontId="10" fillId="9" borderId="0" xfId="0" applyFont="1" applyFill="1" applyAlignment="1">
      <alignment horizontal="center"/>
    </xf>
    <xf numFmtId="0" fontId="9" fillId="9" borderId="0" xfId="0" applyFont="1" applyFill="1" applyAlignment="1">
      <alignment horizontal="center"/>
    </xf>
    <xf numFmtId="0" fontId="0" fillId="2" borderId="54" xfId="0" applyFill="1" applyBorder="1" applyAlignment="1">
      <alignment horizontal="left"/>
    </xf>
    <xf numFmtId="165" fontId="0" fillId="2" borderId="0" xfId="0" applyNumberFormat="1" applyFill="1" applyAlignment="1">
      <alignment horizontal="left"/>
    </xf>
    <xf numFmtId="165" fontId="17" fillId="9" borderId="0" xfId="0" applyNumberFormat="1" applyFont="1" applyFill="1" applyAlignment="1">
      <alignment horizontal="center"/>
    </xf>
    <xf numFmtId="7" fontId="17" fillId="0" borderId="36" xfId="0" applyNumberFormat="1" applyFont="1" applyBorder="1" applyAlignment="1">
      <alignment horizontal="center"/>
    </xf>
    <xf numFmtId="0" fontId="17" fillId="0" borderId="56" xfId="0" applyFont="1" applyBorder="1" applyAlignment="1">
      <alignment horizontal="center"/>
    </xf>
    <xf numFmtId="7" fontId="17" fillId="0" borderId="18" xfId="0" applyNumberFormat="1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165" fontId="17" fillId="9" borderId="40" xfId="0" applyNumberFormat="1" applyFont="1" applyFill="1" applyBorder="1" applyAlignment="1">
      <alignment horizontal="center"/>
    </xf>
    <xf numFmtId="0" fontId="17" fillId="9" borderId="18" xfId="0" applyFont="1" applyFill="1" applyBorder="1" applyAlignment="1">
      <alignment horizontal="center"/>
    </xf>
    <xf numFmtId="0" fontId="0" fillId="7" borderId="57" xfId="0" applyFill="1" applyBorder="1" applyAlignment="1">
      <alignment horizontal="center"/>
    </xf>
    <xf numFmtId="0" fontId="43" fillId="0" borderId="58" xfId="0" applyFont="1" applyBorder="1" applyAlignment="1">
      <alignment horizontal="center" vertical="center"/>
    </xf>
    <xf numFmtId="0" fontId="17" fillId="0" borderId="59" xfId="0" applyFont="1" applyBorder="1" applyAlignment="1">
      <alignment horizontal="left"/>
    </xf>
    <xf numFmtId="0" fontId="43" fillId="0" borderId="60" xfId="0" applyFont="1" applyBorder="1" applyAlignment="1">
      <alignment horizontal="center" vertical="center"/>
    </xf>
    <xf numFmtId="165" fontId="43" fillId="0" borderId="60" xfId="0" applyNumberFormat="1" applyFont="1" applyBorder="1" applyAlignment="1">
      <alignment horizontal="center" vertical="center"/>
    </xf>
    <xf numFmtId="3" fontId="43" fillId="0" borderId="60" xfId="0" applyNumberFormat="1" applyFont="1" applyBorder="1" applyAlignment="1">
      <alignment horizontal="center" vertical="center"/>
    </xf>
    <xf numFmtId="165" fontId="43" fillId="0" borderId="59" xfId="0" applyNumberFormat="1" applyFont="1" applyBorder="1" applyAlignment="1">
      <alignment horizontal="center" vertical="center"/>
    </xf>
    <xf numFmtId="165" fontId="8" fillId="9" borderId="38" xfId="0" applyNumberFormat="1" applyFont="1" applyFill="1" applyBorder="1" applyAlignment="1">
      <alignment horizontal="center"/>
    </xf>
    <xf numFmtId="0" fontId="8" fillId="9" borderId="0" xfId="0" applyFont="1" applyFill="1" applyAlignment="1">
      <alignment horizontal="center"/>
    </xf>
    <xf numFmtId="165" fontId="0" fillId="2" borderId="53" xfId="0" applyNumberFormat="1" applyFill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  <xf numFmtId="164" fontId="0" fillId="2" borderId="4" xfId="0" applyNumberFormat="1" applyFill="1" applyBorder="1" applyAlignment="1">
      <alignment vertical="center"/>
    </xf>
    <xf numFmtId="166" fontId="7" fillId="0" borderId="0" xfId="0" applyNumberFormat="1" applyFont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26" fillId="4" borderId="17" xfId="0" applyFont="1" applyFill="1" applyBorder="1" applyAlignment="1">
      <alignment horizontal="center" vertical="top" wrapText="1"/>
    </xf>
    <xf numFmtId="0" fontId="6" fillId="9" borderId="0" xfId="0" applyFont="1" applyFill="1" applyAlignment="1">
      <alignment horizontal="center"/>
    </xf>
    <xf numFmtId="0" fontId="5" fillId="9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  <xf numFmtId="0" fontId="48" fillId="0" borderId="0" xfId="0" applyFont="1"/>
    <xf numFmtId="0" fontId="0" fillId="0" borderId="9" xfId="0" applyBorder="1" applyAlignment="1">
      <alignment horizontal="center"/>
    </xf>
    <xf numFmtId="0" fontId="0" fillId="0" borderId="61" xfId="0" applyBorder="1" applyAlignment="1">
      <alignment horizontal="center"/>
    </xf>
    <xf numFmtId="0" fontId="3" fillId="9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17" fillId="0" borderId="62" xfId="0" applyFont="1" applyBorder="1" applyAlignment="1">
      <alignment horizontal="center"/>
    </xf>
    <xf numFmtId="0" fontId="0" fillId="0" borderId="52" xfId="0" applyBorder="1" applyAlignment="1">
      <alignment horizontal="left"/>
    </xf>
    <xf numFmtId="0" fontId="17" fillId="0" borderId="52" xfId="0" applyFont="1" applyBorder="1" applyAlignment="1">
      <alignment horizontal="left"/>
    </xf>
    <xf numFmtId="0" fontId="2" fillId="0" borderId="52" xfId="0" applyFont="1" applyBorder="1" applyAlignment="1">
      <alignment horizontal="left"/>
    </xf>
    <xf numFmtId="0" fontId="2" fillId="0" borderId="63" xfId="0" applyFont="1" applyBorder="1" applyAlignment="1">
      <alignment horizontal="left"/>
    </xf>
    <xf numFmtId="0" fontId="17" fillId="0" borderId="8" xfId="0" applyFont="1" applyBorder="1"/>
    <xf numFmtId="0" fontId="17" fillId="0" borderId="8" xfId="0" applyFont="1" applyBorder="1" applyAlignment="1">
      <alignment horizontal="left"/>
    </xf>
    <xf numFmtId="0" fontId="17" fillId="0" borderId="64" xfId="0" applyFont="1" applyBorder="1" applyAlignment="1">
      <alignment horizontal="left"/>
    </xf>
    <xf numFmtId="0" fontId="16" fillId="0" borderId="0" xfId="0" applyFont="1"/>
    <xf numFmtId="165" fontId="0" fillId="2" borderId="55" xfId="0" applyNumberForma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32" fillId="10" borderId="23" xfId="0" applyFont="1" applyFill="1" applyBorder="1" applyAlignment="1">
      <alignment horizontal="center" vertical="center"/>
    </xf>
    <xf numFmtId="0" fontId="32" fillId="10" borderId="24" xfId="0" applyFont="1" applyFill="1" applyBorder="1" applyAlignment="1">
      <alignment horizontal="center" vertical="center"/>
    </xf>
    <xf numFmtId="0" fontId="33" fillId="2" borderId="0" xfId="0" applyFont="1" applyFill="1" applyAlignment="1">
      <alignment horizontal="center" vertical="center"/>
    </xf>
    <xf numFmtId="0" fontId="36" fillId="9" borderId="48" xfId="0" applyFont="1" applyFill="1" applyBorder="1" applyAlignment="1">
      <alignment horizontal="center" vertical="center"/>
    </xf>
    <xf numFmtId="0" fontId="36" fillId="9" borderId="49" xfId="0" applyFont="1" applyFill="1" applyBorder="1" applyAlignment="1">
      <alignment horizontal="center" vertical="center"/>
    </xf>
    <xf numFmtId="0" fontId="0" fillId="9" borderId="29" xfId="0" applyFill="1" applyBorder="1" applyAlignment="1">
      <alignment horizontal="left" wrapText="1"/>
    </xf>
    <xf numFmtId="0" fontId="0" fillId="9" borderId="30" xfId="0" applyFill="1" applyBorder="1" applyAlignment="1">
      <alignment horizontal="left" wrapText="1"/>
    </xf>
    <xf numFmtId="0" fontId="0" fillId="9" borderId="31" xfId="0" applyFill="1" applyBorder="1" applyAlignment="1">
      <alignment horizontal="left" wrapText="1"/>
    </xf>
    <xf numFmtId="0" fontId="0" fillId="9" borderId="13" xfId="0" applyFill="1" applyBorder="1" applyAlignment="1">
      <alignment horizontal="left" wrapText="1"/>
    </xf>
    <xf numFmtId="0" fontId="0" fillId="9" borderId="0" xfId="0" applyFill="1" applyAlignment="1">
      <alignment horizontal="left" wrapText="1"/>
    </xf>
    <xf numFmtId="0" fontId="0" fillId="9" borderId="51" xfId="0" applyFill="1" applyBorder="1" applyAlignment="1">
      <alignment horizontal="left" wrapText="1"/>
    </xf>
    <xf numFmtId="0" fontId="0" fillId="9" borderId="32" xfId="0" applyFill="1" applyBorder="1" applyAlignment="1">
      <alignment horizontal="left" wrapText="1"/>
    </xf>
    <xf numFmtId="0" fontId="0" fillId="9" borderId="33" xfId="0" applyFill="1" applyBorder="1" applyAlignment="1">
      <alignment horizontal="left" wrapText="1"/>
    </xf>
    <xf numFmtId="0" fontId="0" fillId="9" borderId="34" xfId="0" applyFill="1" applyBorder="1" applyAlignment="1">
      <alignment horizontal="left" wrapText="1"/>
    </xf>
    <xf numFmtId="0" fontId="35" fillId="9" borderId="48" xfId="0" applyFont="1" applyFill="1" applyBorder="1" applyAlignment="1">
      <alignment horizontal="center" vertical="center"/>
    </xf>
    <xf numFmtId="0" fontId="35" fillId="9" borderId="49" xfId="0" applyFont="1" applyFill="1" applyBorder="1" applyAlignment="1">
      <alignment horizontal="center" vertical="center"/>
    </xf>
    <xf numFmtId="0" fontId="35" fillId="9" borderId="50" xfId="0" applyFont="1" applyFill="1" applyBorder="1" applyAlignment="1">
      <alignment horizontal="center" vertical="center"/>
    </xf>
    <xf numFmtId="0" fontId="37" fillId="11" borderId="42" xfId="0" applyFont="1" applyFill="1" applyBorder="1" applyAlignment="1">
      <alignment horizontal="center" vertical="center"/>
    </xf>
    <xf numFmtId="0" fontId="37" fillId="11" borderId="43" xfId="0" applyFont="1" applyFill="1" applyBorder="1" applyAlignment="1">
      <alignment horizontal="center" vertical="center"/>
    </xf>
    <xf numFmtId="0" fontId="37" fillId="11" borderId="44" xfId="0" applyFont="1" applyFill="1" applyBorder="1" applyAlignment="1">
      <alignment horizontal="center" vertical="center"/>
    </xf>
    <xf numFmtId="0" fontId="37" fillId="11" borderId="45" xfId="0" applyFont="1" applyFill="1" applyBorder="1" applyAlignment="1">
      <alignment horizontal="center" vertical="center"/>
    </xf>
    <xf numFmtId="0" fontId="37" fillId="11" borderId="46" xfId="0" applyFont="1" applyFill="1" applyBorder="1" applyAlignment="1">
      <alignment horizontal="center" vertical="center"/>
    </xf>
    <xf numFmtId="0" fontId="37" fillId="11" borderId="47" xfId="0" applyFont="1" applyFill="1" applyBorder="1" applyAlignment="1">
      <alignment horizontal="center" vertical="center"/>
    </xf>
    <xf numFmtId="0" fontId="42" fillId="5" borderId="28" xfId="0" applyFont="1" applyFill="1" applyBorder="1" applyAlignment="1">
      <alignment horizontal="center" vertical="center" textRotation="255" wrapText="1"/>
    </xf>
    <xf numFmtId="0" fontId="42" fillId="5" borderId="27" xfId="0" applyFont="1" applyFill="1" applyBorder="1" applyAlignment="1">
      <alignment horizontal="center" vertical="center" textRotation="255" wrapText="1"/>
    </xf>
    <xf numFmtId="0" fontId="42" fillId="5" borderId="25" xfId="0" applyFont="1" applyFill="1" applyBorder="1" applyAlignment="1">
      <alignment horizontal="center" vertical="center" textRotation="255" wrapText="1"/>
    </xf>
    <xf numFmtId="0" fontId="41" fillId="5" borderId="28" xfId="0" applyFont="1" applyFill="1" applyBorder="1" applyAlignment="1">
      <alignment horizontal="center" vertical="center" textRotation="255"/>
    </xf>
    <xf numFmtId="0" fontId="41" fillId="5" borderId="27" xfId="0" applyFont="1" applyFill="1" applyBorder="1" applyAlignment="1">
      <alignment horizontal="center" vertical="center" textRotation="255"/>
    </xf>
    <xf numFmtId="0" fontId="41" fillId="5" borderId="25" xfId="0" applyFont="1" applyFill="1" applyBorder="1" applyAlignment="1">
      <alignment horizontal="center" vertical="center" textRotation="255"/>
    </xf>
    <xf numFmtId="0" fontId="29" fillId="0" borderId="0" xfId="0" applyFont="1" applyAlignment="1">
      <alignment horizontal="left" vertical="top" wrapText="1"/>
    </xf>
    <xf numFmtId="0" fontId="0" fillId="0" borderId="29" xfId="0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32" xfId="0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</cellXfs>
  <cellStyles count="11">
    <cellStyle name="Excel Built-in Normal" xfId="10" xr:uid="{F0E75599-7561-4B89-8EC4-28CA4D9BF1D0}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866775</xdr:colOff>
          <xdr:row>10</xdr:row>
          <xdr:rowOff>180975</xdr:rowOff>
        </xdr:from>
        <xdr:to>
          <xdr:col>6</xdr:col>
          <xdr:colOff>1162050</xdr:colOff>
          <xdr:row>17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Archiver dans la base "En cours apports multiples"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et la trier par apporteur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78</xdr:row>
          <xdr:rowOff>57150</xdr:rowOff>
        </xdr:from>
        <xdr:to>
          <xdr:col>11</xdr:col>
          <xdr:colOff>57150</xdr:colOff>
          <xdr:row>83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vers la base apporteurs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097" name="AutoShape 25" descr="sharethis-white sharing button">
          <a:extLst>
            <a:ext uri="{FF2B5EF4-FFF2-40B4-BE49-F238E27FC236}">
              <a16:creationId xmlns:a16="http://schemas.microsoft.com/office/drawing/2014/main" id="{00000000-0008-0000-0200-000019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2624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098" name="AutoShape 26" descr="facebook-white sharing button">
          <a:extLst>
            <a:ext uri="{FF2B5EF4-FFF2-40B4-BE49-F238E27FC236}">
              <a16:creationId xmlns:a16="http://schemas.microsoft.com/office/drawing/2014/main" id="{00000000-0008-0000-0200-00001A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4719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099" name="AutoShape 27" descr="twitter-white sharing button">
          <a:extLst>
            <a:ext uri="{FF2B5EF4-FFF2-40B4-BE49-F238E27FC236}">
              <a16:creationId xmlns:a16="http://schemas.microsoft.com/office/drawing/2014/main" id="{00000000-0008-0000-0200-00001B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681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0" name="AutoShape 28" descr="pinterest-white sharing button">
          <a:extLst>
            <a:ext uri="{FF2B5EF4-FFF2-40B4-BE49-F238E27FC236}">
              <a16:creationId xmlns:a16="http://schemas.microsoft.com/office/drawing/2014/main" id="{00000000-0008-0000-0200-00001C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8910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1" name="AutoShape 29" descr="skype-white sharing button">
          <a:extLst>
            <a:ext uri="{FF2B5EF4-FFF2-40B4-BE49-F238E27FC236}">
              <a16:creationId xmlns:a16="http://schemas.microsoft.com/office/drawing/2014/main" id="{00000000-0008-0000-0200-00001D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1006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2" name="AutoShape 30" descr="telegram-white sharing button">
          <a:extLst>
            <a:ext uri="{FF2B5EF4-FFF2-40B4-BE49-F238E27FC236}">
              <a16:creationId xmlns:a16="http://schemas.microsoft.com/office/drawing/2014/main" id="{00000000-0008-0000-0200-00001E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3101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3" name="AutoShape 31" descr="whatsapp-white sharing button">
          <a:extLst>
            <a:ext uri="{FF2B5EF4-FFF2-40B4-BE49-F238E27FC236}">
              <a16:creationId xmlns:a16="http://schemas.microsoft.com/office/drawing/2014/main" id="{00000000-0008-0000-0200-00001F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519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4" name="AutoShape 32" descr="wave">
          <a:extLst>
            <a:ext uri="{FF2B5EF4-FFF2-40B4-BE49-F238E27FC236}">
              <a16:creationId xmlns:a16="http://schemas.microsoft.com/office/drawing/2014/main" id="{00000000-0008-0000-0200-000020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7292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5" name="AutoShape 33" descr="wave">
          <a:extLst>
            <a:ext uri="{FF2B5EF4-FFF2-40B4-BE49-F238E27FC236}">
              <a16:creationId xmlns:a16="http://schemas.microsoft.com/office/drawing/2014/main" id="{00000000-0008-0000-0200-000021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9293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6" name="AutoShape 34" descr="wave">
          <a:extLst>
            <a:ext uri="{FF2B5EF4-FFF2-40B4-BE49-F238E27FC236}">
              <a16:creationId xmlns:a16="http://schemas.microsoft.com/office/drawing/2014/main" id="{00000000-0008-0000-0200-000022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41293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7" name="AutoShape 35" descr="wave">
          <a:extLst>
            <a:ext uri="{FF2B5EF4-FFF2-40B4-BE49-F238E27FC236}">
              <a16:creationId xmlns:a16="http://schemas.microsoft.com/office/drawing/2014/main" id="{00000000-0008-0000-0200-000023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4329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8" name="AutoShape 36" descr="wave">
          <a:extLst>
            <a:ext uri="{FF2B5EF4-FFF2-40B4-BE49-F238E27FC236}">
              <a16:creationId xmlns:a16="http://schemas.microsoft.com/office/drawing/2014/main" id="{00000000-0008-0000-0200-000024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45293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9" name="AutoShape 37" descr="wave">
          <a:extLst>
            <a:ext uri="{FF2B5EF4-FFF2-40B4-BE49-F238E27FC236}">
              <a16:creationId xmlns:a16="http://schemas.microsoft.com/office/drawing/2014/main" id="{00000000-0008-0000-0200-000025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51199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15" name="AutoShape 43" descr="wave">
          <a:extLst>
            <a:ext uri="{FF2B5EF4-FFF2-40B4-BE49-F238E27FC236}">
              <a16:creationId xmlns:a16="http://schemas.microsoft.com/office/drawing/2014/main" id="{00000000-0008-0000-0200-00002B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9320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16" name="AutoShape 44" descr="wave">
          <a:extLst>
            <a:ext uri="{FF2B5EF4-FFF2-40B4-BE49-F238E27FC236}">
              <a16:creationId xmlns:a16="http://schemas.microsoft.com/office/drawing/2014/main" id="{00000000-0008-0000-0200-00002C0C0000}"/>
            </a:ext>
          </a:extLst>
        </xdr:cNvPr>
        <xdr:cNvSpPr>
          <a:spLocks noChangeAspect="1" noChangeArrowheads="1"/>
        </xdr:cNvSpPr>
      </xdr:nvSpPr>
      <xdr:spPr bwMode="auto">
        <a:xfrm>
          <a:off x="0" y="51520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B1:K43"/>
  <sheetViews>
    <sheetView showGridLines="0" zoomScale="130" zoomScaleNormal="130" workbookViewId="0">
      <selection activeCell="I18" sqref="I18"/>
    </sheetView>
  </sheetViews>
  <sheetFormatPr baseColWidth="10" defaultColWidth="10.875" defaultRowHeight="15.75"/>
  <cols>
    <col min="1" max="1" width="7.125" style="3" customWidth="1"/>
    <col min="2" max="2" width="23" style="3" customWidth="1"/>
    <col min="3" max="3" width="20.125" style="3" customWidth="1"/>
    <col min="4" max="4" width="26.625" style="3" customWidth="1"/>
    <col min="5" max="8" width="23.75" style="3" customWidth="1"/>
    <col min="9" max="10" width="10.875" style="3"/>
    <col min="11" max="11" width="26.625" style="3" hidden="1" customWidth="1"/>
    <col min="12" max="16384" width="10.875" style="3"/>
  </cols>
  <sheetData>
    <row r="1" spans="2:11" ht="18.75" customHeight="1">
      <c r="B1" s="15" t="s">
        <v>130</v>
      </c>
      <c r="D1" s="84" t="s">
        <v>39</v>
      </c>
      <c r="E1" s="158" t="s">
        <v>40</v>
      </c>
      <c r="F1" s="159"/>
      <c r="G1" s="159"/>
      <c r="H1" s="159"/>
    </row>
    <row r="2" spans="2:11" ht="15.75" customHeight="1">
      <c r="B2" s="3" t="s">
        <v>132</v>
      </c>
      <c r="C2" s="83"/>
      <c r="D2" s="42">
        <v>0</v>
      </c>
      <c r="E2" s="43" t="str">
        <f>K24</f>
        <v>Pas de résultat</v>
      </c>
      <c r="F2" s="43">
        <f>K29</f>
        <v>0</v>
      </c>
      <c r="G2" s="43">
        <f>K34</f>
        <v>0</v>
      </c>
      <c r="H2" s="43">
        <f>K39</f>
        <v>0</v>
      </c>
    </row>
    <row r="3" spans="2:11" ht="15.75" customHeight="1">
      <c r="B3" s="3" t="s">
        <v>131</v>
      </c>
      <c r="C3" s="83"/>
      <c r="D3" s="38"/>
      <c r="E3" s="43">
        <f t="shared" ref="E3:E6" si="0">K25</f>
        <v>0</v>
      </c>
      <c r="F3" s="43">
        <f t="shared" ref="F3:F6" si="1">K30</f>
        <v>0</v>
      </c>
      <c r="G3" s="43">
        <f t="shared" ref="G3:G6" si="2">K35</f>
        <v>0</v>
      </c>
      <c r="H3" s="43">
        <f t="shared" ref="H3:H6" si="3">K40</f>
        <v>0</v>
      </c>
      <c r="K3" s="160" t="s">
        <v>27</v>
      </c>
    </row>
    <row r="4" spans="2:11" ht="15.75" customHeight="1">
      <c r="B4" s="13"/>
      <c r="C4" s="83" t="s">
        <v>61</v>
      </c>
      <c r="D4" s="38"/>
      <c r="E4" s="43">
        <f t="shared" si="0"/>
        <v>0</v>
      </c>
      <c r="F4" s="43">
        <f t="shared" si="1"/>
        <v>0</v>
      </c>
      <c r="G4" s="43">
        <f t="shared" si="2"/>
        <v>0</v>
      </c>
      <c r="H4" s="43">
        <f t="shared" si="3"/>
        <v>0</v>
      </c>
      <c r="K4" s="160"/>
    </row>
    <row r="5" spans="2:11">
      <c r="B5" s="143" t="s">
        <v>133</v>
      </c>
      <c r="C5" s="10"/>
      <c r="E5" s="43">
        <f t="shared" si="0"/>
        <v>0</v>
      </c>
      <c r="F5" s="43">
        <f t="shared" si="1"/>
        <v>0</v>
      </c>
      <c r="G5" s="43">
        <f t="shared" si="2"/>
        <v>0</v>
      </c>
      <c r="H5" s="43">
        <f t="shared" si="3"/>
        <v>0</v>
      </c>
      <c r="K5" s="160"/>
    </row>
    <row r="6" spans="2:11">
      <c r="C6" s="10" t="s">
        <v>10</v>
      </c>
      <c r="D6" s="52"/>
      <c r="E6" s="43">
        <f t="shared" si="0"/>
        <v>0</v>
      </c>
      <c r="F6" s="43">
        <f t="shared" si="1"/>
        <v>0</v>
      </c>
      <c r="G6" s="43">
        <f t="shared" si="2"/>
        <v>0</v>
      </c>
      <c r="H6" s="43">
        <f t="shared" si="3"/>
        <v>0</v>
      </c>
    </row>
    <row r="7" spans="2:11">
      <c r="C7" s="3" t="s">
        <v>6</v>
      </c>
      <c r="D7" s="3" t="str">
        <f>IFERROR(VLOOKUP(D6,Tableau_apporteurs,2,0)&amp;" - "&amp;VLOOKUP(D6,Tableau_apporteurs,3,0),"")</f>
        <v/>
      </c>
    </row>
    <row r="8" spans="2:11">
      <c r="B8" s="14"/>
      <c r="D8" s="11"/>
      <c r="E8" s="11"/>
      <c r="F8" s="11"/>
    </row>
    <row r="9" spans="2:11">
      <c r="B9" s="3" t="s">
        <v>5</v>
      </c>
    </row>
    <row r="10" spans="2:11">
      <c r="B10" s="10">
        <f ca="1">TODAY()</f>
        <v>44936</v>
      </c>
    </row>
    <row r="11" spans="2:11" ht="16.5" thickBot="1"/>
    <row r="12" spans="2:11" ht="16.5" thickBot="1">
      <c r="B12" s="8" t="s">
        <v>1</v>
      </c>
      <c r="C12" s="7" t="s">
        <v>0</v>
      </c>
      <c r="D12" s="8" t="s">
        <v>38</v>
      </c>
      <c r="E12" s="9" t="s">
        <v>3</v>
      </c>
    </row>
    <row r="13" spans="2:11">
      <c r="B13" s="6"/>
      <c r="C13" s="4" t="s">
        <v>181</v>
      </c>
      <c r="D13" s="129" t="str">
        <f>IF(ISBLANK($B13)," ",IF(MID($C13,10,2)="1","1,00 €",IF(MID($C13,10,2)="2","1,50 €",IF(MID($C13,10,2)="3","2,00 €",IF(MID($C13,10,2)="4","2,50 €",IF(MID($C13,10,2)="5","3,00 €",IF(MID($C13,10,2)="6","7,50 €"," ")))))))</f>
        <v xml:space="preserve"> </v>
      </c>
      <c r="E13" s="131" t="str">
        <f>IFERROR(B13*D13,"")</f>
        <v/>
      </c>
      <c r="K13" s="129" t="str">
        <f>IF(ISBLANK($B13)," ",IF(MID($C13,10,2)="1","1,00 €",IF(MID($C13,10,2)="2","1,50 €",IF(MID($C13,10,2)="3","2,00 €",IF(MID($C13,10,2)="4","2,50 €",IF(MID($C13,10,2)="5","3,00 €",IF(MID($C13,10,2)="6","7,50 €"," ")))))))</f>
        <v xml:space="preserve"> </v>
      </c>
    </row>
    <row r="14" spans="2:11">
      <c r="B14" s="6"/>
      <c r="C14" s="4" t="s">
        <v>182</v>
      </c>
      <c r="D14" s="130" t="str">
        <f t="shared" ref="D14:D22" si="4">IF(ISBLANK($B14)," ",IF(MID($C14,10,2)="1","1,00 €",IF(MID($C14,10,2)="2","1,50 €",IF(MID($C14,10,2)="3","2,00 €",IF(MID($C14,10,2)="4","2,50 €",IF(MID($C14,10,2)="5","3,00 €",IF(MID($C14,10,2)="6","7,50 €"," ")))))))</f>
        <v xml:space="preserve"> </v>
      </c>
      <c r="E14" s="131" t="str">
        <f t="shared" ref="E14:E22" si="5">IFERROR(B14*D14,"")</f>
        <v/>
      </c>
      <c r="K14" s="130" t="str">
        <f t="shared" ref="K14:K22" si="6">IF(ISBLANK($B14)," ",IF(MID($C14,10,2)="1","1,00 €",IF(MID($C14,10,2)="2","1,50 €",IF(MID($C14,10,2)="3","2,00 €",IF(MID($C14,10,2)="4","2,50 €",IF(MID($C14,10,2)="5","3,00 €",IF(MID($C14,10,2)="6","7,50 €"," ")))))))</f>
        <v xml:space="preserve"> </v>
      </c>
    </row>
    <row r="15" spans="2:11">
      <c r="B15" s="6"/>
      <c r="C15" s="4" t="s">
        <v>183</v>
      </c>
      <c r="D15" s="130" t="str">
        <f t="shared" si="4"/>
        <v xml:space="preserve"> </v>
      </c>
      <c r="E15" s="131" t="str">
        <f t="shared" si="5"/>
        <v/>
      </c>
      <c r="K15" s="130" t="str">
        <f t="shared" si="6"/>
        <v xml:space="preserve"> </v>
      </c>
    </row>
    <row r="16" spans="2:11">
      <c r="B16" s="6"/>
      <c r="C16" s="4" t="s">
        <v>184</v>
      </c>
      <c r="D16" s="130" t="str">
        <f t="shared" si="4"/>
        <v xml:space="preserve"> </v>
      </c>
      <c r="E16" s="131" t="str">
        <f t="shared" si="5"/>
        <v/>
      </c>
      <c r="K16" s="130" t="str">
        <f t="shared" si="6"/>
        <v xml:space="preserve"> </v>
      </c>
    </row>
    <row r="17" spans="2:11">
      <c r="B17" s="6"/>
      <c r="C17" s="4" t="s">
        <v>185</v>
      </c>
      <c r="D17" s="130" t="str">
        <f t="shared" si="4"/>
        <v xml:space="preserve"> </v>
      </c>
      <c r="E17" s="131" t="str">
        <f t="shared" si="5"/>
        <v/>
      </c>
      <c r="K17" s="130" t="str">
        <f t="shared" si="6"/>
        <v xml:space="preserve"> </v>
      </c>
    </row>
    <row r="18" spans="2:11">
      <c r="B18" s="6"/>
      <c r="C18" s="4" t="s">
        <v>186</v>
      </c>
      <c r="D18" s="130" t="str">
        <f t="shared" si="4"/>
        <v xml:space="preserve"> </v>
      </c>
      <c r="E18" s="131" t="str">
        <f t="shared" si="5"/>
        <v/>
      </c>
      <c r="K18" s="130" t="str">
        <f t="shared" si="6"/>
        <v xml:space="preserve"> </v>
      </c>
    </row>
    <row r="19" spans="2:11">
      <c r="B19" s="6"/>
      <c r="C19" s="4"/>
      <c r="D19" s="130" t="str">
        <f t="shared" si="4"/>
        <v xml:space="preserve"> </v>
      </c>
      <c r="E19" s="131" t="str">
        <f t="shared" si="5"/>
        <v/>
      </c>
      <c r="K19" s="130" t="str">
        <f t="shared" si="6"/>
        <v xml:space="preserve"> </v>
      </c>
    </row>
    <row r="20" spans="2:11">
      <c r="B20" s="6"/>
      <c r="C20" s="4"/>
      <c r="D20" s="130" t="str">
        <f t="shared" si="4"/>
        <v xml:space="preserve"> </v>
      </c>
      <c r="E20" s="131" t="str">
        <f t="shared" si="5"/>
        <v/>
      </c>
      <c r="K20" s="130" t="str">
        <f t="shared" si="6"/>
        <v xml:space="preserve"> </v>
      </c>
    </row>
    <row r="21" spans="2:11">
      <c r="B21" s="6"/>
      <c r="C21" s="4"/>
      <c r="D21" s="130" t="str">
        <f t="shared" si="4"/>
        <v xml:space="preserve"> </v>
      </c>
      <c r="E21" s="131" t="str">
        <f t="shared" si="5"/>
        <v/>
      </c>
      <c r="K21" s="130" t="str">
        <f t="shared" si="6"/>
        <v xml:space="preserve"> </v>
      </c>
    </row>
    <row r="22" spans="2:11" ht="16.5" thickBot="1">
      <c r="B22" s="6"/>
      <c r="C22" s="4"/>
      <c r="D22" s="130" t="str">
        <f t="shared" si="4"/>
        <v xml:space="preserve"> </v>
      </c>
      <c r="E22" s="131" t="str">
        <f t="shared" si="5"/>
        <v/>
      </c>
      <c r="K22" s="156" t="str">
        <f t="shared" si="6"/>
        <v xml:space="preserve"> </v>
      </c>
    </row>
    <row r="23" spans="2:11">
      <c r="D23" s="111"/>
    </row>
    <row r="24" spans="2:11">
      <c r="B24" s="16"/>
      <c r="C24" s="16"/>
      <c r="D24" s="112"/>
      <c r="F24"/>
      <c r="H24"/>
      <c r="K24" s="45" t="str" cm="1">
        <f t="array" ref="K24">_xlfn._xlws.FILTER(Noms_apporteurs,ISNUMBER(SEARCH(D2,Noms_apporteurs)),"Pas de résultat")</f>
        <v>Pas de résultat</v>
      </c>
    </row>
    <row r="25" spans="2:11">
      <c r="C25" s="17"/>
      <c r="E25"/>
      <c r="F25"/>
      <c r="K25" s="4"/>
    </row>
    <row r="26" spans="2:11">
      <c r="E26" s="19"/>
      <c r="F26" s="20"/>
      <c r="K26" s="4"/>
    </row>
    <row r="27" spans="2:11">
      <c r="K27" s="4"/>
    </row>
    <row r="28" spans="2:11">
      <c r="K28" s="4"/>
    </row>
    <row r="29" spans="2:11">
      <c r="K29" s="4"/>
    </row>
    <row r="30" spans="2:11">
      <c r="K30" s="4"/>
    </row>
    <row r="31" spans="2:11">
      <c r="K31" s="4"/>
    </row>
    <row r="32" spans="2:11">
      <c r="K32" s="4"/>
    </row>
    <row r="33" spans="11:11">
      <c r="K33" s="4"/>
    </row>
    <row r="34" spans="11:11">
      <c r="K34" s="4"/>
    </row>
    <row r="35" spans="11:11">
      <c r="K35" s="4"/>
    </row>
    <row r="36" spans="11:11">
      <c r="K36" s="4"/>
    </row>
    <row r="37" spans="11:11">
      <c r="K37" s="4"/>
    </row>
    <row r="38" spans="11:11">
      <c r="K38" s="4"/>
    </row>
    <row r="39" spans="11:11">
      <c r="K39" s="4"/>
    </row>
    <row r="40" spans="11:11">
      <c r="K40" s="4"/>
    </row>
    <row r="41" spans="11:11">
      <c r="K41" s="4"/>
    </row>
    <row r="42" spans="11:11">
      <c r="K42" s="4"/>
    </row>
    <row r="43" spans="11:11">
      <c r="K43" s="44"/>
    </row>
  </sheetData>
  <mergeCells count="2">
    <mergeCell ref="E1:H1"/>
    <mergeCell ref="K3:K5"/>
  </mergeCells>
  <dataValidations count="1">
    <dataValidation type="list" allowBlank="1" showInputMessage="1" showErrorMessage="1" sqref="D6" xr:uid="{15914968-7F15-415E-B732-C48C365572B2}">
      <formula1>Noms_apporteurs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En_cours_apports_multiples">
                <anchor moveWithCells="1" sizeWithCells="1">
                  <from>
                    <xdr:col>5</xdr:col>
                    <xdr:colOff>866775</xdr:colOff>
                    <xdr:row>10</xdr:row>
                    <xdr:rowOff>180975</xdr:rowOff>
                  </from>
                  <to>
                    <xdr:col>6</xdr:col>
                    <xdr:colOff>1162050</xdr:colOff>
                    <xdr:row>17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0A21D9F-A8F9-4F26-AF6F-AAF489CAB598}">
          <x14:formula1>
            <xm:f>parametres!$A$2:$A$463</xm:f>
          </x14:formula1>
          <xm:sqref>K24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X213"/>
  <sheetViews>
    <sheetView showGridLines="0" showZeros="0" zoomScale="150" zoomScaleNormal="150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C65" sqref="C65"/>
    </sheetView>
  </sheetViews>
  <sheetFormatPr baseColWidth="10" defaultRowHeight="15.75"/>
  <cols>
    <col min="1" max="1" width="11.75" style="1" customWidth="1"/>
    <col min="2" max="2" width="24.25" style="36" customWidth="1"/>
    <col min="3" max="3" width="22.625" style="36" customWidth="1"/>
    <col min="4" max="4" width="12" style="22" customWidth="1"/>
    <col min="5" max="5" width="6.375" style="39" customWidth="1"/>
    <col min="6" max="6" width="7.125" style="1" customWidth="1"/>
    <col min="7" max="7" width="12.875" style="21" customWidth="1"/>
    <col min="8" max="8" width="6.375" style="40" customWidth="1"/>
    <col min="9" max="9" width="7.125" style="1" customWidth="1"/>
    <col min="10" max="10" width="12.125" style="21" customWidth="1"/>
    <col min="11" max="11" width="6.375" style="41" customWidth="1"/>
    <col min="12" max="12" width="7.125" style="1" customWidth="1"/>
    <col min="13" max="13" width="11" style="22" customWidth="1"/>
    <col min="14" max="14" width="6.375" style="40" customWidth="1"/>
    <col min="15" max="15" width="7.125" style="1" customWidth="1"/>
    <col min="16" max="16" width="11" style="22" customWidth="1"/>
    <col min="17" max="17" width="6.375" style="39" customWidth="1"/>
    <col min="18" max="18" width="7.125" style="24" customWidth="1"/>
    <col min="19" max="19" width="12" style="1" customWidth="1"/>
    <col min="20" max="20" width="6.375" style="1" customWidth="1"/>
    <col min="21" max="21" width="7.125" style="1" customWidth="1"/>
    <col min="22" max="22" width="10" customWidth="1"/>
    <col min="23" max="23" width="3.5" customWidth="1"/>
  </cols>
  <sheetData>
    <row r="1" spans="1:24" ht="34.5" customHeight="1" thickBot="1">
      <c r="A1" s="12" t="s">
        <v>8</v>
      </c>
      <c r="B1" s="35" t="s">
        <v>10</v>
      </c>
      <c r="C1" s="37" t="s">
        <v>6</v>
      </c>
      <c r="D1" s="64" t="s">
        <v>187</v>
      </c>
      <c r="E1" s="135" t="s">
        <v>9</v>
      </c>
      <c r="F1" s="25" t="s">
        <v>3</v>
      </c>
      <c r="G1" s="64" t="s">
        <v>188</v>
      </c>
      <c r="H1" s="135" t="s">
        <v>9</v>
      </c>
      <c r="I1" s="25" t="s">
        <v>3</v>
      </c>
      <c r="J1" s="64" t="s">
        <v>189</v>
      </c>
      <c r="K1" s="135" t="s">
        <v>9</v>
      </c>
      <c r="L1" s="25" t="s">
        <v>3</v>
      </c>
      <c r="M1" s="65" t="s">
        <v>190</v>
      </c>
      <c r="N1" s="135" t="s">
        <v>9</v>
      </c>
      <c r="O1" s="25" t="s">
        <v>3</v>
      </c>
      <c r="P1" s="64" t="s">
        <v>191</v>
      </c>
      <c r="Q1" s="135" t="s">
        <v>9</v>
      </c>
      <c r="R1" s="23" t="s">
        <v>3</v>
      </c>
      <c r="S1" s="64" t="s">
        <v>192</v>
      </c>
      <c r="T1" s="135" t="s">
        <v>9</v>
      </c>
      <c r="U1" s="23" t="s">
        <v>3</v>
      </c>
    </row>
    <row r="2" spans="1:24">
      <c r="A2" s="50">
        <v>44851</v>
      </c>
      <c r="B2" s="151" t="s">
        <v>134</v>
      </c>
      <c r="C2" s="145" t="s">
        <v>167</v>
      </c>
      <c r="D2" s="53"/>
      <c r="E2" s="54" t="s">
        <v>18</v>
      </c>
      <c r="F2" s="55"/>
      <c r="G2" s="53"/>
      <c r="H2" s="56" t="s">
        <v>18</v>
      </c>
      <c r="I2" s="55"/>
      <c r="J2" s="53"/>
      <c r="K2" s="57" t="s">
        <v>18</v>
      </c>
      <c r="L2" s="55"/>
      <c r="M2" s="53">
        <v>5</v>
      </c>
      <c r="N2" s="56">
        <v>3.5</v>
      </c>
      <c r="O2" s="58">
        <v>17.5</v>
      </c>
      <c r="P2" s="53"/>
      <c r="Q2" s="54" t="s">
        <v>18</v>
      </c>
      <c r="R2" s="59"/>
      <c r="S2" s="53"/>
      <c r="T2" s="115"/>
      <c r="U2" s="59"/>
      <c r="V2" s="1">
        <v>1</v>
      </c>
      <c r="X2" s="36"/>
    </row>
    <row r="3" spans="1:24">
      <c r="A3" s="50">
        <v>44851</v>
      </c>
      <c r="B3" s="144" t="s">
        <v>134</v>
      </c>
      <c r="C3" s="145" t="s">
        <v>167</v>
      </c>
      <c r="D3" s="60">
        <v>2</v>
      </c>
      <c r="E3" s="54" t="s">
        <v>11</v>
      </c>
      <c r="F3" s="58">
        <v>2</v>
      </c>
      <c r="G3" s="60"/>
      <c r="H3" s="56" t="s">
        <v>18</v>
      </c>
      <c r="I3" s="55"/>
      <c r="J3" s="60"/>
      <c r="K3" s="57" t="s">
        <v>18</v>
      </c>
      <c r="L3" s="55"/>
      <c r="M3" s="60">
        <v>3</v>
      </c>
      <c r="N3" s="56" t="s">
        <v>21</v>
      </c>
      <c r="O3" s="58">
        <v>9</v>
      </c>
      <c r="P3" s="60">
        <v>10</v>
      </c>
      <c r="Q3" s="54" t="s">
        <v>22</v>
      </c>
      <c r="R3" s="61">
        <v>90</v>
      </c>
      <c r="S3" s="114"/>
      <c r="T3" s="116"/>
      <c r="U3" s="61"/>
      <c r="V3" s="1">
        <f>IF(B3=B2,V2,V2+1)</f>
        <v>1</v>
      </c>
      <c r="X3" s="36"/>
    </row>
    <row r="4" spans="1:24">
      <c r="A4" s="50">
        <v>44851</v>
      </c>
      <c r="B4" s="152" t="s">
        <v>135</v>
      </c>
      <c r="C4" s="145" t="s">
        <v>168</v>
      </c>
      <c r="D4" s="60"/>
      <c r="E4" s="54" t="s">
        <v>18</v>
      </c>
      <c r="F4" s="55"/>
      <c r="G4" s="60">
        <v>5</v>
      </c>
      <c r="H4" s="56">
        <v>3</v>
      </c>
      <c r="I4" s="58">
        <v>15</v>
      </c>
      <c r="J4" s="60"/>
      <c r="K4" s="57" t="s">
        <v>18</v>
      </c>
      <c r="L4" s="55"/>
      <c r="M4" s="60"/>
      <c r="N4" s="56" t="s">
        <v>18</v>
      </c>
      <c r="O4" s="55"/>
      <c r="P4" s="60"/>
      <c r="Q4" s="54" t="s">
        <v>18</v>
      </c>
      <c r="R4" s="62"/>
      <c r="S4" s="60"/>
      <c r="T4" s="117"/>
      <c r="U4" s="62"/>
      <c r="V4" s="1">
        <f>IF(B4=B3,V3,V3+1)</f>
        <v>2</v>
      </c>
      <c r="X4" s="36"/>
    </row>
    <row r="5" spans="1:24">
      <c r="A5" s="50">
        <v>44851</v>
      </c>
      <c r="B5" s="152" t="s">
        <v>135</v>
      </c>
      <c r="C5" s="145" t="s">
        <v>168</v>
      </c>
      <c r="D5" s="60">
        <v>2</v>
      </c>
      <c r="E5" s="54" t="s">
        <v>11</v>
      </c>
      <c r="F5" s="58">
        <v>2</v>
      </c>
      <c r="G5" s="60"/>
      <c r="H5" s="56" t="s">
        <v>18</v>
      </c>
      <c r="I5" s="55"/>
      <c r="J5" s="60">
        <v>3</v>
      </c>
      <c r="K5" s="57" t="s">
        <v>20</v>
      </c>
      <c r="L5" s="58">
        <v>6</v>
      </c>
      <c r="M5" s="60"/>
      <c r="N5" s="56" t="s">
        <v>18</v>
      </c>
      <c r="O5" s="55"/>
      <c r="P5" s="60">
        <v>5</v>
      </c>
      <c r="Q5" s="54" t="s">
        <v>22</v>
      </c>
      <c r="R5" s="61">
        <v>45</v>
      </c>
      <c r="S5" s="114"/>
      <c r="T5" s="116"/>
      <c r="U5" s="61"/>
      <c r="V5" s="1">
        <f t="shared" ref="V5:V46" si="0">IF(B5=B4,V4,V4+1)</f>
        <v>2</v>
      </c>
      <c r="X5" s="36"/>
    </row>
    <row r="6" spans="1:24">
      <c r="A6" s="50">
        <v>44853</v>
      </c>
      <c r="B6" s="153" t="s">
        <v>135</v>
      </c>
      <c r="C6" s="145" t="s">
        <v>168</v>
      </c>
      <c r="D6" s="60"/>
      <c r="E6" s="54" t="s">
        <v>18</v>
      </c>
      <c r="F6" s="58"/>
      <c r="G6" s="60"/>
      <c r="H6" s="56" t="s">
        <v>18</v>
      </c>
      <c r="I6" s="55"/>
      <c r="J6" s="60"/>
      <c r="K6" s="57" t="s">
        <v>18</v>
      </c>
      <c r="L6" s="55"/>
      <c r="M6" s="60">
        <v>10</v>
      </c>
      <c r="N6" s="56" t="s">
        <v>21</v>
      </c>
      <c r="O6" s="58">
        <v>30</v>
      </c>
      <c r="P6" s="60"/>
      <c r="Q6" s="54" t="s">
        <v>18</v>
      </c>
      <c r="R6" s="62"/>
      <c r="S6" s="60"/>
      <c r="T6" s="117"/>
      <c r="U6" s="62"/>
      <c r="V6" s="1">
        <f t="shared" si="0"/>
        <v>2</v>
      </c>
      <c r="X6" s="36"/>
    </row>
    <row r="7" spans="1:24">
      <c r="A7" s="50">
        <v>44851</v>
      </c>
      <c r="B7" s="144" t="s">
        <v>136</v>
      </c>
      <c r="C7" s="36" t="s">
        <v>169</v>
      </c>
      <c r="D7" s="60">
        <v>2</v>
      </c>
      <c r="E7" s="54" t="s">
        <v>11</v>
      </c>
      <c r="F7" s="58">
        <v>2</v>
      </c>
      <c r="G7" s="60"/>
      <c r="H7" s="56" t="s">
        <v>18</v>
      </c>
      <c r="I7" s="55"/>
      <c r="J7" s="60">
        <v>3</v>
      </c>
      <c r="K7" s="57" t="s">
        <v>20</v>
      </c>
      <c r="L7" s="58">
        <v>6</v>
      </c>
      <c r="M7" s="60"/>
      <c r="N7" s="56" t="s">
        <v>18</v>
      </c>
      <c r="O7" s="55"/>
      <c r="P7" s="60">
        <v>5</v>
      </c>
      <c r="Q7" s="54" t="s">
        <v>22</v>
      </c>
      <c r="R7" s="61">
        <v>45</v>
      </c>
      <c r="S7" s="114"/>
      <c r="T7" s="116"/>
      <c r="U7" s="61"/>
      <c r="V7" s="1">
        <f t="shared" si="0"/>
        <v>3</v>
      </c>
      <c r="X7" s="36"/>
    </row>
    <row r="8" spans="1:24">
      <c r="A8" s="50">
        <v>44851</v>
      </c>
      <c r="B8" s="144" t="s">
        <v>137</v>
      </c>
      <c r="C8" s="148" t="s">
        <v>170</v>
      </c>
      <c r="D8" s="1"/>
      <c r="E8" s="54" t="s">
        <v>18</v>
      </c>
      <c r="F8" s="55"/>
      <c r="G8" s="60"/>
      <c r="H8" s="56" t="s">
        <v>18</v>
      </c>
      <c r="I8" s="55"/>
      <c r="J8" s="60">
        <v>4</v>
      </c>
      <c r="K8" s="57" t="s">
        <v>20</v>
      </c>
      <c r="L8" s="58">
        <v>8</v>
      </c>
      <c r="M8" s="60"/>
      <c r="N8" s="56" t="s">
        <v>18</v>
      </c>
      <c r="O8" s="55"/>
      <c r="P8" s="60">
        <v>5</v>
      </c>
      <c r="Q8" s="54" t="s">
        <v>22</v>
      </c>
      <c r="R8" s="61">
        <v>45</v>
      </c>
      <c r="S8" s="114"/>
      <c r="T8" s="116"/>
      <c r="U8" s="61"/>
      <c r="V8" s="1">
        <f t="shared" si="0"/>
        <v>4</v>
      </c>
      <c r="X8" s="36"/>
    </row>
    <row r="9" spans="1:24">
      <c r="A9" s="50">
        <v>44853</v>
      </c>
      <c r="B9" s="144" t="s">
        <v>138</v>
      </c>
      <c r="C9" s="148" t="s">
        <v>171</v>
      </c>
      <c r="D9" s="1"/>
      <c r="E9" s="54" t="s">
        <v>18</v>
      </c>
      <c r="F9" s="58"/>
      <c r="G9" s="60">
        <v>3</v>
      </c>
      <c r="H9" s="56" t="s">
        <v>19</v>
      </c>
      <c r="I9" s="58">
        <v>4.5</v>
      </c>
      <c r="J9" s="60"/>
      <c r="K9" s="57" t="s">
        <v>18</v>
      </c>
      <c r="L9" s="55"/>
      <c r="M9" s="60"/>
      <c r="N9" s="56" t="s">
        <v>18</v>
      </c>
      <c r="O9" s="55"/>
      <c r="P9" s="60">
        <v>5</v>
      </c>
      <c r="Q9" s="54" t="s">
        <v>22</v>
      </c>
      <c r="R9" s="61">
        <v>45</v>
      </c>
      <c r="S9" s="114"/>
      <c r="T9" s="116"/>
      <c r="U9" s="61"/>
      <c r="V9" s="1">
        <f t="shared" si="0"/>
        <v>5</v>
      </c>
      <c r="X9" s="36"/>
    </row>
    <row r="10" spans="1:24">
      <c r="A10" s="50">
        <v>44852</v>
      </c>
      <c r="B10" s="144" t="s">
        <v>139</v>
      </c>
      <c r="C10" s="148" t="s">
        <v>172</v>
      </c>
      <c r="D10" s="147"/>
      <c r="E10" s="54" t="s">
        <v>18</v>
      </c>
      <c r="F10" s="55"/>
      <c r="G10" s="60">
        <v>3</v>
      </c>
      <c r="H10" s="56" t="s">
        <v>19</v>
      </c>
      <c r="I10" s="58">
        <v>4.5</v>
      </c>
      <c r="J10" s="60"/>
      <c r="K10" s="57" t="s">
        <v>18</v>
      </c>
      <c r="L10" s="55"/>
      <c r="M10" s="60"/>
      <c r="N10" s="56" t="s">
        <v>18</v>
      </c>
      <c r="O10" s="55"/>
      <c r="P10" s="60">
        <v>5</v>
      </c>
      <c r="Q10" s="54" t="s">
        <v>22</v>
      </c>
      <c r="R10" s="61">
        <v>45</v>
      </c>
      <c r="S10" s="114"/>
      <c r="T10" s="116"/>
      <c r="U10" s="61"/>
      <c r="V10" s="1">
        <f t="shared" si="0"/>
        <v>6</v>
      </c>
      <c r="X10" s="36"/>
    </row>
    <row r="11" spans="1:24">
      <c r="A11" s="50">
        <v>44853</v>
      </c>
      <c r="B11" s="144" t="s">
        <v>140</v>
      </c>
      <c r="C11" s="148" t="s">
        <v>171</v>
      </c>
      <c r="D11" s="1"/>
      <c r="E11" s="54" t="s">
        <v>18</v>
      </c>
      <c r="F11" s="58"/>
      <c r="G11" s="60">
        <v>4</v>
      </c>
      <c r="H11" s="56" t="s">
        <v>19</v>
      </c>
      <c r="I11" s="58">
        <v>6</v>
      </c>
      <c r="J11" s="60"/>
      <c r="K11" s="57" t="s">
        <v>18</v>
      </c>
      <c r="L11" s="55"/>
      <c r="M11" s="60">
        <v>5</v>
      </c>
      <c r="N11" s="56" t="s">
        <v>21</v>
      </c>
      <c r="O11" s="58">
        <v>15</v>
      </c>
      <c r="P11" s="60"/>
      <c r="Q11" s="54" t="s">
        <v>18</v>
      </c>
      <c r="R11" s="62"/>
      <c r="S11" s="60"/>
      <c r="T11" s="117"/>
      <c r="U11" s="62"/>
      <c r="V11" s="1">
        <f t="shared" si="0"/>
        <v>7</v>
      </c>
      <c r="X11" s="36"/>
    </row>
    <row r="12" spans="1:24">
      <c r="A12" s="50">
        <v>44871</v>
      </c>
      <c r="B12" s="144" t="s">
        <v>141</v>
      </c>
      <c r="C12" s="148" t="s">
        <v>171</v>
      </c>
      <c r="D12" s="1"/>
      <c r="E12" s="54" t="s">
        <v>11</v>
      </c>
      <c r="F12" s="58">
        <v>6</v>
      </c>
      <c r="G12" s="60">
        <v>5</v>
      </c>
      <c r="H12" s="56" t="s">
        <v>19</v>
      </c>
      <c r="I12" s="58">
        <v>7.5</v>
      </c>
      <c r="J12" s="60">
        <v>4</v>
      </c>
      <c r="K12" s="57" t="s">
        <v>20</v>
      </c>
      <c r="L12" s="58">
        <v>8</v>
      </c>
      <c r="M12" s="60">
        <v>3</v>
      </c>
      <c r="N12" s="56" t="s">
        <v>119</v>
      </c>
      <c r="O12" s="58">
        <v>7.5</v>
      </c>
      <c r="P12" s="60">
        <v>2</v>
      </c>
      <c r="Q12" s="54" t="s">
        <v>21</v>
      </c>
      <c r="R12" s="61">
        <v>6</v>
      </c>
      <c r="S12" s="60">
        <v>1</v>
      </c>
      <c r="T12" s="117" t="s">
        <v>120</v>
      </c>
      <c r="U12" s="61">
        <v>7.5</v>
      </c>
      <c r="V12" s="1">
        <f t="shared" si="0"/>
        <v>8</v>
      </c>
      <c r="X12" s="36"/>
    </row>
    <row r="13" spans="1:24">
      <c r="A13" s="50">
        <v>44848</v>
      </c>
      <c r="B13" s="144" t="s">
        <v>142</v>
      </c>
      <c r="C13" s="150" t="s">
        <v>167</v>
      </c>
      <c r="D13" s="147"/>
      <c r="E13" s="54" t="s">
        <v>18</v>
      </c>
      <c r="F13" s="58"/>
      <c r="G13" s="60">
        <v>3</v>
      </c>
      <c r="H13" s="56" t="s">
        <v>19</v>
      </c>
      <c r="I13" s="58">
        <v>4.5</v>
      </c>
      <c r="J13" s="60"/>
      <c r="K13" s="57" t="s">
        <v>18</v>
      </c>
      <c r="L13" s="58"/>
      <c r="M13" s="60"/>
      <c r="N13" s="56" t="s">
        <v>18</v>
      </c>
      <c r="O13" s="58"/>
      <c r="P13" s="60">
        <v>5</v>
      </c>
      <c r="Q13" s="54" t="s">
        <v>22</v>
      </c>
      <c r="R13" s="61">
        <v>45</v>
      </c>
      <c r="S13" s="114"/>
      <c r="T13" s="116"/>
      <c r="U13" s="61"/>
      <c r="V13" s="1">
        <f t="shared" si="0"/>
        <v>9</v>
      </c>
      <c r="X13" s="36"/>
    </row>
    <row r="14" spans="1:24">
      <c r="A14" s="50">
        <v>44851</v>
      </c>
      <c r="B14" s="144" t="s">
        <v>142</v>
      </c>
      <c r="C14" s="150" t="s">
        <v>167</v>
      </c>
      <c r="D14" s="147"/>
      <c r="E14" s="54" t="s">
        <v>18</v>
      </c>
      <c r="F14" s="55"/>
      <c r="G14" s="60"/>
      <c r="H14" s="56" t="s">
        <v>18</v>
      </c>
      <c r="I14" s="55"/>
      <c r="J14" s="60"/>
      <c r="K14" s="57" t="s">
        <v>18</v>
      </c>
      <c r="L14" s="55"/>
      <c r="M14" s="60"/>
      <c r="N14" s="56" t="s">
        <v>18</v>
      </c>
      <c r="O14" s="55"/>
      <c r="P14" s="60">
        <v>20</v>
      </c>
      <c r="Q14" s="54">
        <v>14.5</v>
      </c>
      <c r="R14" s="61">
        <v>290</v>
      </c>
      <c r="S14" s="114"/>
      <c r="T14" s="116"/>
      <c r="U14" s="61"/>
      <c r="V14" s="1">
        <f t="shared" si="0"/>
        <v>9</v>
      </c>
      <c r="X14" s="36"/>
    </row>
    <row r="15" spans="1:24">
      <c r="A15" s="50">
        <v>44851</v>
      </c>
      <c r="B15" s="144" t="s">
        <v>143</v>
      </c>
      <c r="C15" s="148" t="s">
        <v>173</v>
      </c>
      <c r="D15" s="147"/>
      <c r="E15" s="54" t="s">
        <v>18</v>
      </c>
      <c r="F15" s="55"/>
      <c r="G15" s="60"/>
      <c r="H15" s="56" t="s">
        <v>18</v>
      </c>
      <c r="I15" s="55"/>
      <c r="J15" s="60"/>
      <c r="K15" s="57" t="s">
        <v>18</v>
      </c>
      <c r="L15" s="55"/>
      <c r="M15" s="60">
        <v>3</v>
      </c>
      <c r="N15" s="56" t="s">
        <v>21</v>
      </c>
      <c r="O15" s="58">
        <v>9</v>
      </c>
      <c r="P15" s="60"/>
      <c r="Q15" s="54"/>
      <c r="R15" s="62"/>
      <c r="S15" s="60"/>
      <c r="T15" s="117"/>
      <c r="U15" s="62"/>
      <c r="V15" s="1">
        <f t="shared" si="0"/>
        <v>10</v>
      </c>
      <c r="X15" s="36"/>
    </row>
    <row r="16" spans="1:24">
      <c r="A16" s="50">
        <v>44853</v>
      </c>
      <c r="B16" s="144" t="s">
        <v>144</v>
      </c>
      <c r="C16" s="148" t="s">
        <v>174</v>
      </c>
      <c r="D16" s="1"/>
      <c r="E16" s="54" t="s">
        <v>18</v>
      </c>
      <c r="F16" s="58"/>
      <c r="G16" s="60">
        <v>3</v>
      </c>
      <c r="H16" s="56" t="s">
        <v>19</v>
      </c>
      <c r="I16" s="58">
        <v>4.5</v>
      </c>
      <c r="J16" s="60"/>
      <c r="K16" s="57" t="s">
        <v>18</v>
      </c>
      <c r="L16" s="55"/>
      <c r="M16" s="60"/>
      <c r="N16" s="56" t="s">
        <v>18</v>
      </c>
      <c r="O16" s="55"/>
      <c r="P16" s="60">
        <v>5</v>
      </c>
      <c r="Q16" s="54" t="s">
        <v>22</v>
      </c>
      <c r="R16" s="61">
        <v>45</v>
      </c>
      <c r="S16" s="114"/>
      <c r="T16" s="116"/>
      <c r="U16" s="61"/>
      <c r="V16" s="1">
        <f t="shared" si="0"/>
        <v>11</v>
      </c>
      <c r="X16" s="36"/>
    </row>
    <row r="17" spans="1:24">
      <c r="A17" s="50">
        <v>44871</v>
      </c>
      <c r="B17" s="144" t="s">
        <v>145</v>
      </c>
      <c r="C17" s="148" t="s">
        <v>180</v>
      </c>
      <c r="D17" s="1"/>
      <c r="E17" s="54" t="s">
        <v>11</v>
      </c>
      <c r="F17" s="58">
        <v>1</v>
      </c>
      <c r="G17" s="60">
        <v>2</v>
      </c>
      <c r="H17" s="56" t="s">
        <v>19</v>
      </c>
      <c r="I17" s="58">
        <v>3</v>
      </c>
      <c r="J17" s="60"/>
      <c r="K17" s="57" t="s">
        <v>18</v>
      </c>
      <c r="L17" s="55"/>
      <c r="M17" s="60"/>
      <c r="N17" s="56" t="s">
        <v>18</v>
      </c>
      <c r="O17" s="55"/>
      <c r="P17" s="60"/>
      <c r="Q17" s="54" t="s">
        <v>18</v>
      </c>
      <c r="R17" s="62"/>
      <c r="S17" s="60">
        <v>5</v>
      </c>
      <c r="T17" s="117" t="s">
        <v>120</v>
      </c>
      <c r="U17" s="61">
        <v>37.5</v>
      </c>
      <c r="V17" s="1">
        <f t="shared" si="0"/>
        <v>12</v>
      </c>
      <c r="X17" s="139"/>
    </row>
    <row r="18" spans="1:24">
      <c r="A18" s="50">
        <v>44871</v>
      </c>
      <c r="B18" s="144" t="s">
        <v>146</v>
      </c>
      <c r="C18" s="148" t="s">
        <v>175</v>
      </c>
      <c r="D18" s="1"/>
      <c r="E18" s="54" t="s">
        <v>11</v>
      </c>
      <c r="F18" s="58">
        <v>1</v>
      </c>
      <c r="G18" s="60">
        <v>2</v>
      </c>
      <c r="H18" s="56" t="s">
        <v>19</v>
      </c>
      <c r="I18" s="58">
        <v>3</v>
      </c>
      <c r="J18" s="60">
        <v>3</v>
      </c>
      <c r="K18" s="57" t="s">
        <v>20</v>
      </c>
      <c r="L18" s="58">
        <v>6</v>
      </c>
      <c r="M18" s="60">
        <v>4</v>
      </c>
      <c r="N18" s="56" t="s">
        <v>119</v>
      </c>
      <c r="O18" s="58">
        <v>10</v>
      </c>
      <c r="P18" s="60">
        <v>5</v>
      </c>
      <c r="Q18" s="54" t="s">
        <v>21</v>
      </c>
      <c r="R18" s="61">
        <v>15</v>
      </c>
      <c r="S18" s="60">
        <v>6</v>
      </c>
      <c r="T18" s="117" t="s">
        <v>120</v>
      </c>
      <c r="U18" s="61">
        <v>45</v>
      </c>
      <c r="V18" s="1">
        <f t="shared" si="0"/>
        <v>13</v>
      </c>
      <c r="X18" s="139"/>
    </row>
    <row r="19" spans="1:24">
      <c r="A19" s="50">
        <v>44871</v>
      </c>
      <c r="B19" s="144" t="s">
        <v>146</v>
      </c>
      <c r="C19" s="148" t="s">
        <v>175</v>
      </c>
      <c r="D19" s="1"/>
      <c r="E19" s="54" t="s">
        <v>11</v>
      </c>
      <c r="F19" s="58">
        <v>1</v>
      </c>
      <c r="G19" s="60">
        <v>2</v>
      </c>
      <c r="H19" s="56" t="s">
        <v>19</v>
      </c>
      <c r="I19" s="58">
        <v>3</v>
      </c>
      <c r="J19" s="60">
        <v>3</v>
      </c>
      <c r="K19" s="57" t="s">
        <v>20</v>
      </c>
      <c r="L19" s="58">
        <v>6</v>
      </c>
      <c r="M19" s="60">
        <v>4</v>
      </c>
      <c r="N19" s="56" t="s">
        <v>119</v>
      </c>
      <c r="O19" s="58">
        <v>10</v>
      </c>
      <c r="P19" s="60">
        <v>5</v>
      </c>
      <c r="Q19" s="54" t="s">
        <v>21</v>
      </c>
      <c r="R19" s="61">
        <v>15</v>
      </c>
      <c r="S19" s="60">
        <v>6</v>
      </c>
      <c r="T19" s="117" t="s">
        <v>120</v>
      </c>
      <c r="U19" s="61">
        <v>45</v>
      </c>
      <c r="V19" s="1">
        <f t="shared" si="0"/>
        <v>13</v>
      </c>
      <c r="X19" s="139"/>
    </row>
    <row r="20" spans="1:24">
      <c r="A20" s="50">
        <v>44849</v>
      </c>
      <c r="B20" s="144" t="s">
        <v>147</v>
      </c>
      <c r="C20" s="148" t="s">
        <v>176</v>
      </c>
      <c r="D20" s="1"/>
      <c r="E20" s="54" t="s">
        <v>18</v>
      </c>
      <c r="F20" s="51"/>
      <c r="G20" s="60">
        <v>3</v>
      </c>
      <c r="H20" s="56" t="s">
        <v>19</v>
      </c>
      <c r="I20" s="58">
        <v>4.5</v>
      </c>
      <c r="J20" s="60"/>
      <c r="K20" s="57" t="s">
        <v>18</v>
      </c>
      <c r="L20" s="58"/>
      <c r="M20" s="60"/>
      <c r="N20" s="56" t="s">
        <v>18</v>
      </c>
      <c r="O20" s="58"/>
      <c r="P20" s="60">
        <v>2</v>
      </c>
      <c r="Q20" s="54" t="s">
        <v>22</v>
      </c>
      <c r="R20" s="61">
        <v>18</v>
      </c>
      <c r="S20" s="114"/>
      <c r="T20" s="116"/>
      <c r="U20" s="61"/>
      <c r="V20" s="1">
        <f t="shared" si="0"/>
        <v>14</v>
      </c>
      <c r="X20" s="139"/>
    </row>
    <row r="21" spans="1:24">
      <c r="A21" s="50">
        <v>44850</v>
      </c>
      <c r="B21" s="144" t="s">
        <v>147</v>
      </c>
      <c r="C21" s="148" t="s">
        <v>176</v>
      </c>
      <c r="D21" s="1"/>
      <c r="E21" s="54" t="s">
        <v>11</v>
      </c>
      <c r="F21" s="58">
        <v>2</v>
      </c>
      <c r="G21" s="60"/>
      <c r="H21" s="56" t="s">
        <v>18</v>
      </c>
      <c r="I21" s="55"/>
      <c r="J21" s="60"/>
      <c r="K21" s="57" t="s">
        <v>18</v>
      </c>
      <c r="L21" s="55"/>
      <c r="M21" s="60">
        <v>3</v>
      </c>
      <c r="N21" s="56" t="s">
        <v>21</v>
      </c>
      <c r="O21" s="58">
        <v>9</v>
      </c>
      <c r="P21" s="60">
        <v>10</v>
      </c>
      <c r="Q21" s="54" t="s">
        <v>22</v>
      </c>
      <c r="R21" s="61">
        <v>90</v>
      </c>
      <c r="S21" s="114"/>
      <c r="T21" s="116"/>
      <c r="U21" s="61"/>
      <c r="V21" s="1">
        <f t="shared" si="0"/>
        <v>14</v>
      </c>
      <c r="X21" s="139"/>
    </row>
    <row r="22" spans="1:24">
      <c r="A22" s="50">
        <v>44851</v>
      </c>
      <c r="B22" s="144" t="s">
        <v>147</v>
      </c>
      <c r="C22" s="148" t="s">
        <v>176</v>
      </c>
      <c r="D22" s="1"/>
      <c r="E22" s="63">
        <v>3</v>
      </c>
      <c r="F22" s="58">
        <v>6</v>
      </c>
      <c r="G22" s="60"/>
      <c r="H22" s="56" t="s">
        <v>18</v>
      </c>
      <c r="I22" s="55"/>
      <c r="J22" s="60"/>
      <c r="K22" s="57" t="s">
        <v>18</v>
      </c>
      <c r="L22" s="55"/>
      <c r="M22" s="60"/>
      <c r="N22" s="56" t="s">
        <v>18</v>
      </c>
      <c r="O22" s="55"/>
      <c r="P22" s="60"/>
      <c r="Q22" s="54" t="s">
        <v>18</v>
      </c>
      <c r="R22" s="62"/>
      <c r="S22" s="60"/>
      <c r="T22" s="117"/>
      <c r="U22" s="62"/>
      <c r="V22" s="1">
        <f t="shared" si="0"/>
        <v>14</v>
      </c>
      <c r="X22" s="139"/>
    </row>
    <row r="23" spans="1:24">
      <c r="A23" s="50">
        <v>44860</v>
      </c>
      <c r="B23" s="144" t="s">
        <v>148</v>
      </c>
      <c r="C23" s="148" t="s">
        <v>177</v>
      </c>
      <c r="D23" s="1"/>
      <c r="E23" s="54" t="s">
        <v>11</v>
      </c>
      <c r="F23" s="58">
        <v>4</v>
      </c>
      <c r="G23" s="60">
        <v>6</v>
      </c>
      <c r="H23" s="56" t="s">
        <v>19</v>
      </c>
      <c r="I23" s="58">
        <v>9</v>
      </c>
      <c r="J23" s="60">
        <v>5</v>
      </c>
      <c r="K23" s="57" t="s">
        <v>20</v>
      </c>
      <c r="L23" s="58">
        <v>10</v>
      </c>
      <c r="M23" s="60"/>
      <c r="N23" s="56" t="s">
        <v>18</v>
      </c>
      <c r="O23" s="55"/>
      <c r="P23" s="60"/>
      <c r="Q23" s="54" t="s">
        <v>18</v>
      </c>
      <c r="R23" s="62"/>
      <c r="S23" s="60"/>
      <c r="T23" s="117"/>
      <c r="U23" s="62"/>
      <c r="V23" s="1">
        <f t="shared" si="0"/>
        <v>15</v>
      </c>
      <c r="X23" s="139"/>
    </row>
    <row r="24" spans="1:24">
      <c r="A24" s="50">
        <v>44850</v>
      </c>
      <c r="B24" s="144" t="s">
        <v>149</v>
      </c>
      <c r="C24" s="148" t="s">
        <v>170</v>
      </c>
      <c r="D24" s="1"/>
      <c r="E24" s="54" t="s">
        <v>18</v>
      </c>
      <c r="F24" s="58"/>
      <c r="G24" s="60">
        <v>2</v>
      </c>
      <c r="H24" s="56" t="s">
        <v>19</v>
      </c>
      <c r="I24" s="58">
        <v>3</v>
      </c>
      <c r="J24" s="60"/>
      <c r="K24" s="57" t="s">
        <v>18</v>
      </c>
      <c r="L24" s="58"/>
      <c r="M24" s="60"/>
      <c r="N24" s="56" t="s">
        <v>18</v>
      </c>
      <c r="O24" s="58"/>
      <c r="P24" s="60"/>
      <c r="Q24" s="54" t="s">
        <v>18</v>
      </c>
      <c r="R24" s="61"/>
      <c r="S24" s="114"/>
      <c r="T24" s="116"/>
      <c r="U24" s="61"/>
      <c r="V24" s="1">
        <f t="shared" si="0"/>
        <v>16</v>
      </c>
      <c r="X24" s="139"/>
    </row>
    <row r="25" spans="1:24">
      <c r="A25" s="50">
        <v>44851</v>
      </c>
      <c r="B25" s="144" t="s">
        <v>149</v>
      </c>
      <c r="C25" s="148" t="s">
        <v>170</v>
      </c>
      <c r="D25" s="1"/>
      <c r="E25" s="54" t="s">
        <v>11</v>
      </c>
      <c r="F25" s="58">
        <v>4</v>
      </c>
      <c r="G25" s="60"/>
      <c r="H25" s="56"/>
      <c r="I25" s="55"/>
      <c r="J25" s="60"/>
      <c r="K25" s="57" t="s">
        <v>18</v>
      </c>
      <c r="L25" s="55"/>
      <c r="M25" s="60"/>
      <c r="N25" s="56" t="s">
        <v>18</v>
      </c>
      <c r="O25" s="55"/>
      <c r="P25" s="60"/>
      <c r="Q25" s="54" t="s">
        <v>18</v>
      </c>
      <c r="R25" s="62"/>
      <c r="S25" s="60"/>
      <c r="T25" s="117"/>
      <c r="U25" s="62"/>
      <c r="V25" s="1">
        <f t="shared" si="0"/>
        <v>16</v>
      </c>
      <c r="X25" s="139"/>
    </row>
    <row r="26" spans="1:24">
      <c r="A26" s="50">
        <v>44851</v>
      </c>
      <c r="B26" s="144" t="s">
        <v>150</v>
      </c>
      <c r="C26" s="149" t="s">
        <v>178</v>
      </c>
      <c r="D26" s="147"/>
      <c r="E26" s="54" t="s">
        <v>11</v>
      </c>
      <c r="F26" s="58">
        <v>2</v>
      </c>
      <c r="G26" s="60"/>
      <c r="H26" s="56" t="s">
        <v>18</v>
      </c>
      <c r="I26" s="55"/>
      <c r="J26" s="60"/>
      <c r="K26" s="57" t="s">
        <v>18</v>
      </c>
      <c r="L26" s="55"/>
      <c r="M26" s="60">
        <v>5</v>
      </c>
      <c r="N26" s="56">
        <v>4.5</v>
      </c>
      <c r="O26" s="58">
        <v>22.5</v>
      </c>
      <c r="P26" s="60"/>
      <c r="Q26" s="54" t="s">
        <v>18</v>
      </c>
      <c r="R26" s="62"/>
      <c r="S26" s="60"/>
      <c r="T26" s="117"/>
      <c r="U26" s="62"/>
      <c r="V26" s="1">
        <f t="shared" si="0"/>
        <v>17</v>
      </c>
      <c r="X26" s="139"/>
    </row>
    <row r="27" spans="1:24">
      <c r="A27" s="50">
        <v>44851</v>
      </c>
      <c r="B27" s="144" t="s">
        <v>151</v>
      </c>
      <c r="C27" s="150" t="s">
        <v>167</v>
      </c>
      <c r="D27" s="147"/>
      <c r="E27" s="54" t="s">
        <v>18</v>
      </c>
      <c r="F27" s="55"/>
      <c r="G27" s="60"/>
      <c r="H27" s="56" t="s">
        <v>18</v>
      </c>
      <c r="I27" s="55"/>
      <c r="J27" s="60">
        <v>3</v>
      </c>
      <c r="K27" s="57" t="s">
        <v>20</v>
      </c>
      <c r="L27" s="58">
        <v>6</v>
      </c>
      <c r="M27" s="60"/>
      <c r="N27" s="56" t="s">
        <v>18</v>
      </c>
      <c r="O27" s="55"/>
      <c r="P27" s="60"/>
      <c r="Q27" s="54" t="s">
        <v>18</v>
      </c>
      <c r="R27" s="62"/>
      <c r="S27" s="60"/>
      <c r="T27" s="117"/>
      <c r="U27" s="62"/>
      <c r="V27" s="1">
        <f t="shared" si="0"/>
        <v>18</v>
      </c>
      <c r="X27" s="139"/>
    </row>
    <row r="28" spans="1:24">
      <c r="A28" s="50">
        <v>44850</v>
      </c>
      <c r="B28" s="144" t="s">
        <v>152</v>
      </c>
      <c r="C28" s="148" t="s">
        <v>179</v>
      </c>
      <c r="D28" s="1"/>
      <c r="E28" s="54" t="s">
        <v>18</v>
      </c>
      <c r="F28" s="55"/>
      <c r="G28" s="60">
        <v>3</v>
      </c>
      <c r="H28" s="56" t="s">
        <v>19</v>
      </c>
      <c r="I28" s="58">
        <v>4.5</v>
      </c>
      <c r="J28" s="60"/>
      <c r="K28" s="57" t="s">
        <v>18</v>
      </c>
      <c r="L28" s="55"/>
      <c r="M28" s="60">
        <v>5</v>
      </c>
      <c r="N28" s="56" t="s">
        <v>21</v>
      </c>
      <c r="O28" s="58">
        <v>15</v>
      </c>
      <c r="P28" s="60">
        <v>7</v>
      </c>
      <c r="Q28" s="54" t="s">
        <v>22</v>
      </c>
      <c r="R28" s="61">
        <v>63</v>
      </c>
      <c r="S28" s="114"/>
      <c r="T28" s="116"/>
      <c r="U28" s="61"/>
      <c r="V28" s="1">
        <f t="shared" si="0"/>
        <v>19</v>
      </c>
      <c r="X28" s="139"/>
    </row>
    <row r="29" spans="1:24">
      <c r="A29" s="50">
        <v>44851</v>
      </c>
      <c r="B29" s="144" t="s">
        <v>152</v>
      </c>
      <c r="C29" s="148" t="s">
        <v>179</v>
      </c>
      <c r="D29" s="1"/>
      <c r="E29" s="54" t="s">
        <v>11</v>
      </c>
      <c r="F29" s="58">
        <v>12</v>
      </c>
      <c r="G29" s="60"/>
      <c r="H29" s="56" t="s">
        <v>18</v>
      </c>
      <c r="I29" s="55"/>
      <c r="J29" s="60"/>
      <c r="K29" s="57" t="s">
        <v>18</v>
      </c>
      <c r="L29" s="55"/>
      <c r="M29" s="60"/>
      <c r="N29" s="56" t="s">
        <v>18</v>
      </c>
      <c r="O29" s="55"/>
      <c r="P29" s="60"/>
      <c r="Q29" s="54" t="s">
        <v>18</v>
      </c>
      <c r="R29" s="62"/>
      <c r="S29" s="60"/>
      <c r="T29" s="117"/>
      <c r="U29" s="62"/>
      <c r="V29" s="1">
        <f t="shared" si="0"/>
        <v>19</v>
      </c>
      <c r="X29" s="139"/>
    </row>
    <row r="30" spans="1:24">
      <c r="A30" s="50"/>
      <c r="B30" s="153"/>
      <c r="C30" s="52"/>
      <c r="D30" s="60"/>
      <c r="E30" s="54"/>
      <c r="F30" s="58"/>
      <c r="G30" s="60"/>
      <c r="H30" s="56"/>
      <c r="I30" s="55"/>
      <c r="J30" s="60"/>
      <c r="K30" s="57"/>
      <c r="L30" s="55"/>
      <c r="M30" s="60"/>
      <c r="N30" s="56"/>
      <c r="O30" s="55"/>
      <c r="P30" s="60"/>
      <c r="Q30" s="54"/>
      <c r="R30" s="62"/>
      <c r="S30" s="60"/>
      <c r="T30" s="117"/>
      <c r="U30" s="62"/>
      <c r="V30" s="1">
        <f t="shared" si="0"/>
        <v>20</v>
      </c>
      <c r="X30" s="139"/>
    </row>
    <row r="31" spans="1:24">
      <c r="A31" s="50"/>
      <c r="B31" s="153"/>
      <c r="C31" s="52"/>
      <c r="D31" s="60"/>
      <c r="E31" s="54"/>
      <c r="F31" s="58"/>
      <c r="G31" s="60"/>
      <c r="H31" s="56"/>
      <c r="I31" s="55"/>
      <c r="J31" s="60"/>
      <c r="K31" s="57"/>
      <c r="L31" s="55"/>
      <c r="M31" s="60"/>
      <c r="N31" s="56"/>
      <c r="O31" s="55"/>
      <c r="P31" s="60"/>
      <c r="Q31" s="54"/>
      <c r="R31" s="62"/>
      <c r="S31" s="60"/>
      <c r="T31" s="117"/>
      <c r="U31" s="62"/>
      <c r="V31" s="1">
        <f t="shared" si="0"/>
        <v>20</v>
      </c>
      <c r="X31" s="139"/>
    </row>
    <row r="32" spans="1:24">
      <c r="A32" s="50"/>
      <c r="B32" s="153"/>
      <c r="C32" s="52"/>
      <c r="D32" s="60"/>
      <c r="E32" s="54"/>
      <c r="F32" s="58"/>
      <c r="G32" s="60"/>
      <c r="H32" s="56"/>
      <c r="I32" s="55"/>
      <c r="J32" s="60"/>
      <c r="K32" s="57"/>
      <c r="L32" s="55"/>
      <c r="M32" s="60"/>
      <c r="N32" s="56"/>
      <c r="O32" s="55"/>
      <c r="P32" s="60"/>
      <c r="Q32" s="54"/>
      <c r="R32" s="62"/>
      <c r="S32" s="60"/>
      <c r="T32" s="117"/>
      <c r="U32" s="62"/>
      <c r="V32" s="1">
        <f t="shared" si="0"/>
        <v>20</v>
      </c>
      <c r="X32" s="139"/>
    </row>
    <row r="33" spans="1:24">
      <c r="A33" s="50"/>
      <c r="B33" s="153"/>
      <c r="C33" s="52"/>
      <c r="D33" s="60"/>
      <c r="E33" s="54"/>
      <c r="F33" s="58"/>
      <c r="G33" s="60"/>
      <c r="H33" s="56"/>
      <c r="I33" s="55"/>
      <c r="J33" s="60"/>
      <c r="K33" s="57"/>
      <c r="L33" s="55"/>
      <c r="M33" s="60"/>
      <c r="N33" s="56"/>
      <c r="O33" s="55"/>
      <c r="P33" s="60"/>
      <c r="Q33" s="54"/>
      <c r="R33" s="62"/>
      <c r="S33" s="60"/>
      <c r="T33" s="117"/>
      <c r="U33" s="62"/>
      <c r="V33" s="1">
        <f t="shared" si="0"/>
        <v>20</v>
      </c>
      <c r="X33" s="139"/>
    </row>
    <row r="34" spans="1:24">
      <c r="A34" s="50"/>
      <c r="B34" s="153"/>
      <c r="C34" s="52"/>
      <c r="D34" s="60"/>
      <c r="E34" s="54"/>
      <c r="F34" s="58"/>
      <c r="G34" s="60"/>
      <c r="H34" s="56"/>
      <c r="I34" s="55"/>
      <c r="J34" s="60"/>
      <c r="K34" s="57"/>
      <c r="L34" s="55"/>
      <c r="M34" s="60"/>
      <c r="N34" s="56"/>
      <c r="O34" s="55"/>
      <c r="P34" s="60"/>
      <c r="Q34" s="54"/>
      <c r="R34" s="62"/>
      <c r="S34" s="60"/>
      <c r="T34" s="117"/>
      <c r="U34" s="62"/>
      <c r="V34" s="1">
        <f t="shared" si="0"/>
        <v>20</v>
      </c>
      <c r="X34" s="139"/>
    </row>
    <row r="35" spans="1:24">
      <c r="A35" s="50"/>
      <c r="B35" s="153"/>
      <c r="C35" s="52"/>
      <c r="D35" s="60"/>
      <c r="E35" s="54"/>
      <c r="F35" s="58"/>
      <c r="G35" s="60"/>
      <c r="H35" s="56"/>
      <c r="I35" s="55"/>
      <c r="J35" s="60"/>
      <c r="K35" s="57"/>
      <c r="L35" s="55"/>
      <c r="M35" s="60"/>
      <c r="N35" s="56"/>
      <c r="O35" s="55"/>
      <c r="P35" s="60"/>
      <c r="Q35" s="54"/>
      <c r="R35" s="62"/>
      <c r="S35" s="60"/>
      <c r="T35" s="117"/>
      <c r="U35" s="62"/>
      <c r="V35" s="1">
        <f t="shared" si="0"/>
        <v>20</v>
      </c>
      <c r="X35" s="139"/>
    </row>
    <row r="36" spans="1:24">
      <c r="A36" s="50"/>
      <c r="B36" s="153"/>
      <c r="C36" s="52"/>
      <c r="D36" s="60"/>
      <c r="E36" s="54"/>
      <c r="F36" s="58"/>
      <c r="G36" s="60"/>
      <c r="H36" s="56"/>
      <c r="I36" s="55"/>
      <c r="J36" s="60"/>
      <c r="K36" s="57"/>
      <c r="L36" s="55"/>
      <c r="M36" s="60"/>
      <c r="N36" s="56"/>
      <c r="O36" s="55"/>
      <c r="P36" s="60"/>
      <c r="Q36" s="54"/>
      <c r="R36" s="62"/>
      <c r="S36" s="60"/>
      <c r="T36" s="117"/>
      <c r="U36" s="62"/>
      <c r="V36" s="1">
        <f t="shared" si="0"/>
        <v>20</v>
      </c>
      <c r="X36" s="139"/>
    </row>
    <row r="37" spans="1:24">
      <c r="A37" s="50"/>
      <c r="B37" s="153"/>
      <c r="C37" s="52"/>
      <c r="D37" s="60"/>
      <c r="E37" s="54"/>
      <c r="F37" s="58"/>
      <c r="G37" s="60"/>
      <c r="H37" s="56"/>
      <c r="I37" s="55"/>
      <c r="J37" s="60"/>
      <c r="K37" s="57"/>
      <c r="L37" s="55"/>
      <c r="M37" s="60"/>
      <c r="N37" s="56"/>
      <c r="O37" s="55"/>
      <c r="P37" s="60"/>
      <c r="Q37" s="54"/>
      <c r="R37" s="62"/>
      <c r="S37" s="60"/>
      <c r="T37" s="117"/>
      <c r="U37" s="62"/>
      <c r="V37" s="1">
        <f t="shared" si="0"/>
        <v>20</v>
      </c>
      <c r="X37" s="139"/>
    </row>
    <row r="38" spans="1:24">
      <c r="A38" s="50"/>
      <c r="B38" s="153"/>
      <c r="C38" s="52"/>
      <c r="D38" s="60"/>
      <c r="E38" s="54"/>
      <c r="F38" s="58"/>
      <c r="G38" s="60"/>
      <c r="H38" s="56"/>
      <c r="I38" s="55"/>
      <c r="J38" s="60"/>
      <c r="K38" s="57"/>
      <c r="L38" s="55"/>
      <c r="M38" s="60"/>
      <c r="N38" s="56"/>
      <c r="O38" s="55"/>
      <c r="P38" s="60"/>
      <c r="Q38" s="54"/>
      <c r="R38" s="62"/>
      <c r="S38" s="60"/>
      <c r="T38" s="117"/>
      <c r="U38" s="62"/>
      <c r="V38" s="1">
        <f t="shared" si="0"/>
        <v>20</v>
      </c>
      <c r="X38" s="139"/>
    </row>
    <row r="39" spans="1:24">
      <c r="A39" s="55"/>
      <c r="B39" s="153"/>
      <c r="C39" s="52"/>
      <c r="D39" s="60"/>
      <c r="E39" s="54"/>
      <c r="F39" s="55"/>
      <c r="G39" s="60"/>
      <c r="H39" s="56"/>
      <c r="I39" s="55"/>
      <c r="J39" s="60"/>
      <c r="K39" s="57"/>
      <c r="L39" s="55"/>
      <c r="M39" s="60"/>
      <c r="N39" s="56"/>
      <c r="O39" s="55"/>
      <c r="P39" s="60"/>
      <c r="Q39" s="54"/>
      <c r="R39" s="62"/>
      <c r="S39" s="60"/>
      <c r="T39" s="117"/>
      <c r="U39" s="62"/>
      <c r="V39" s="1">
        <f t="shared" si="0"/>
        <v>20</v>
      </c>
      <c r="X39" s="139"/>
    </row>
    <row r="40" spans="1:24">
      <c r="A40" s="55"/>
      <c r="B40" s="153"/>
      <c r="C40" s="52"/>
      <c r="D40" s="60"/>
      <c r="E40" s="54"/>
      <c r="F40" s="55"/>
      <c r="G40" s="60"/>
      <c r="H40" s="56"/>
      <c r="I40" s="55"/>
      <c r="J40" s="60"/>
      <c r="K40" s="57"/>
      <c r="L40" s="55"/>
      <c r="M40" s="60"/>
      <c r="N40" s="56"/>
      <c r="O40" s="55"/>
      <c r="P40" s="60"/>
      <c r="Q40" s="54"/>
      <c r="R40" s="62"/>
      <c r="S40" s="60"/>
      <c r="T40" s="117"/>
      <c r="U40" s="62"/>
      <c r="V40" s="1">
        <f t="shared" si="0"/>
        <v>20</v>
      </c>
      <c r="X40" s="139"/>
    </row>
    <row r="41" spans="1:24">
      <c r="A41" s="55"/>
      <c r="B41" s="153"/>
      <c r="C41" s="52"/>
      <c r="D41" s="60"/>
      <c r="E41" s="54"/>
      <c r="F41" s="55"/>
      <c r="G41" s="60"/>
      <c r="H41" s="56"/>
      <c r="I41" s="55"/>
      <c r="J41" s="60"/>
      <c r="K41" s="57"/>
      <c r="L41" s="55"/>
      <c r="M41" s="60"/>
      <c r="N41" s="56"/>
      <c r="O41" s="55"/>
      <c r="P41" s="60"/>
      <c r="Q41" s="54"/>
      <c r="R41" s="62"/>
      <c r="S41" s="60"/>
      <c r="T41" s="117"/>
      <c r="U41" s="62"/>
      <c r="V41" s="1">
        <f t="shared" si="0"/>
        <v>20</v>
      </c>
      <c r="X41" s="139"/>
    </row>
    <row r="42" spans="1:24">
      <c r="A42" s="55"/>
      <c r="B42" s="153"/>
      <c r="C42" s="52"/>
      <c r="D42" s="60"/>
      <c r="E42" s="54"/>
      <c r="F42" s="55"/>
      <c r="G42" s="60"/>
      <c r="H42" s="56"/>
      <c r="I42" s="55"/>
      <c r="J42" s="60"/>
      <c r="K42" s="57"/>
      <c r="L42" s="55"/>
      <c r="M42" s="60"/>
      <c r="N42" s="56"/>
      <c r="O42" s="55"/>
      <c r="P42" s="60"/>
      <c r="Q42" s="54"/>
      <c r="R42" s="62"/>
      <c r="S42" s="60"/>
      <c r="T42" s="117"/>
      <c r="U42" s="62"/>
      <c r="V42" s="1">
        <f t="shared" si="0"/>
        <v>20</v>
      </c>
      <c r="X42" s="139"/>
    </row>
    <row r="43" spans="1:24">
      <c r="A43" s="55"/>
      <c r="B43" s="153"/>
      <c r="C43" s="52"/>
      <c r="D43" s="60"/>
      <c r="E43" s="54"/>
      <c r="F43" s="55"/>
      <c r="G43" s="60"/>
      <c r="H43" s="56"/>
      <c r="I43" s="55"/>
      <c r="J43" s="60"/>
      <c r="K43" s="57"/>
      <c r="L43" s="55"/>
      <c r="M43" s="60"/>
      <c r="N43" s="56"/>
      <c r="O43" s="55"/>
      <c r="P43" s="60"/>
      <c r="Q43" s="54"/>
      <c r="R43" s="62"/>
      <c r="S43" s="60"/>
      <c r="T43" s="117"/>
      <c r="U43" s="62"/>
      <c r="V43" s="1">
        <f t="shared" si="0"/>
        <v>20</v>
      </c>
      <c r="X43" s="139"/>
    </row>
    <row r="44" spans="1:24">
      <c r="A44" s="55"/>
      <c r="B44" s="153"/>
      <c r="C44" s="52"/>
      <c r="D44" s="60"/>
      <c r="E44" s="54"/>
      <c r="F44" s="55"/>
      <c r="G44" s="60"/>
      <c r="H44" s="56"/>
      <c r="I44" s="55"/>
      <c r="J44" s="60"/>
      <c r="K44" s="57"/>
      <c r="L44" s="55"/>
      <c r="M44" s="60"/>
      <c r="N44" s="56"/>
      <c r="O44" s="55"/>
      <c r="P44" s="60"/>
      <c r="Q44" s="54"/>
      <c r="R44" s="62"/>
      <c r="S44" s="60"/>
      <c r="T44" s="117"/>
      <c r="U44" s="62"/>
      <c r="V44" s="1">
        <f t="shared" si="0"/>
        <v>20</v>
      </c>
      <c r="X44" s="139"/>
    </row>
    <row r="45" spans="1:24">
      <c r="A45" s="55"/>
      <c r="B45" s="153"/>
      <c r="C45" s="52"/>
      <c r="D45" s="60"/>
      <c r="E45" s="54"/>
      <c r="F45" s="55"/>
      <c r="G45" s="60"/>
      <c r="H45" s="56"/>
      <c r="I45" s="55"/>
      <c r="J45" s="60"/>
      <c r="K45" s="57"/>
      <c r="L45" s="55"/>
      <c r="M45" s="60"/>
      <c r="N45" s="56"/>
      <c r="O45" s="55"/>
      <c r="P45" s="60"/>
      <c r="Q45" s="54"/>
      <c r="R45" s="62"/>
      <c r="S45" s="60"/>
      <c r="T45" s="117"/>
      <c r="U45" s="62"/>
      <c r="V45" s="1">
        <f t="shared" si="0"/>
        <v>20</v>
      </c>
      <c r="X45" s="139"/>
    </row>
    <row r="46" spans="1:24">
      <c r="A46" s="55"/>
      <c r="B46" s="154"/>
      <c r="C46" s="52"/>
      <c r="D46" s="60"/>
      <c r="E46" s="54"/>
      <c r="F46" s="55"/>
      <c r="G46" s="60"/>
      <c r="H46" s="56"/>
      <c r="I46" s="55"/>
      <c r="J46" s="60"/>
      <c r="K46" s="57"/>
      <c r="L46" s="55"/>
      <c r="M46" s="60"/>
      <c r="N46" s="56"/>
      <c r="O46" s="55"/>
      <c r="P46" s="60"/>
      <c r="Q46" s="54"/>
      <c r="R46" s="62"/>
      <c r="S46" s="60"/>
      <c r="T46" s="117"/>
      <c r="U46" s="62"/>
      <c r="V46" s="1">
        <f t="shared" si="0"/>
        <v>20</v>
      </c>
      <c r="X46" s="139"/>
    </row>
    <row r="47" spans="1:24" ht="15.75" customHeight="1">
      <c r="A47" s="161" t="s">
        <v>60</v>
      </c>
      <c r="B47" s="162"/>
      <c r="C47" s="162"/>
      <c r="D47" s="172" t="s">
        <v>110</v>
      </c>
      <c r="E47" s="173"/>
      <c r="F47" s="173"/>
      <c r="G47" s="173"/>
      <c r="H47" s="173"/>
      <c r="I47" s="173"/>
      <c r="J47" s="173"/>
      <c r="K47" s="173"/>
      <c r="L47" s="173"/>
      <c r="M47" s="173"/>
      <c r="N47" s="173"/>
      <c r="O47" s="173"/>
      <c r="P47" s="173"/>
      <c r="Q47" s="173"/>
      <c r="R47" s="173"/>
      <c r="S47" s="173"/>
      <c r="T47" s="173"/>
      <c r="U47" s="174"/>
    </row>
    <row r="48" spans="1:24">
      <c r="A48" s="85"/>
      <c r="B48" s="86" t="str" cm="1">
        <f t="array" ref="B48:B67">_xlfn.UNIQUE(B2:B46)</f>
        <v>AL-MI ALYS</v>
      </c>
      <c r="C48" s="86"/>
      <c r="D48" s="94">
        <f>IF(SUMIF($V$2:$V$46,"=1",$D$2:$D$46)=0,"",SUMIF($V$2:$V$46,"=1",$D$2:$D$46))</f>
        <v>2</v>
      </c>
      <c r="E48" s="87">
        <f t="shared" ref="E48:E66" si="1">IF(ISNUMBER(D48),F48/D48,"")</f>
        <v>1</v>
      </c>
      <c r="F48" s="88">
        <f>SUMIF($V$2:$V$46,"=1",$F$2:$F$46)</f>
        <v>2</v>
      </c>
      <c r="G48" s="94" t="str">
        <f>IF(SUMIF($V$2:$V$46,"=1",$G$2:$G$46)=0,"",SUMIF($V$2:$V$46,"=1",$G$2:$G$46))</f>
        <v/>
      </c>
      <c r="H48" s="89" t="str">
        <f t="shared" ref="H48:H66" si="2">IF(ISNUMBER(G48),I48/G48,"")</f>
        <v/>
      </c>
      <c r="I48" s="90">
        <f>SUMIF($V$2:$V$46,"=1",$I$2:$I$46)</f>
        <v>0</v>
      </c>
      <c r="J48" s="94" t="str">
        <f>IF(SUMIF($V$2:$V$46,"=1",$J$2:$J$46)=0,"",SUMIF($V$2:$V$46,"=1",$J$2:$J$46))</f>
        <v/>
      </c>
      <c r="K48" s="91" t="str">
        <f t="shared" ref="K48:K61" si="3">IF(ISNUMBER(J48),L48/J48,"")</f>
        <v/>
      </c>
      <c r="L48" s="95">
        <f>SUMIF($V$2:$V$46,"=1",$L$2:$L$46)</f>
        <v>0</v>
      </c>
      <c r="M48" s="96">
        <f>IF(SUMIF($V$2:$V$46,"=1",$M$2:$M$46)=0,"",SUMIF($V$2:$V$46,"=1",$M$2:$M$46))</f>
        <v>8</v>
      </c>
      <c r="N48" s="92">
        <f t="shared" ref="N48:N66" si="4">IF(ISNUMBER(M48),O48/M48,"")</f>
        <v>3.3125</v>
      </c>
      <c r="O48" s="113">
        <f>SUMIF($V$2:$V$46,"=1",$O$2:$O$46)</f>
        <v>26.5</v>
      </c>
      <c r="P48" s="96">
        <f>IF(SUMIF($V$2:$V$46,"=1",$P$2:$P$46)=0,"",SUMIF($V$2:$V$46,"=1",$P$2:$P$46))</f>
        <v>10</v>
      </c>
      <c r="Q48" s="89">
        <f t="shared" ref="Q48:Q66" si="5">IF(ISNUMBER(P48),R48/P48,"")</f>
        <v>9</v>
      </c>
      <c r="R48" s="127">
        <f>SUMIF($V$2:$V$46,"=1",$R$2:$R$46)</f>
        <v>90</v>
      </c>
      <c r="S48" s="113" t="str">
        <f>IF(SUMIF($V$2:$V$46,"=1",$S$2:$S$46)=0,"",SUMIF($V$2:$V$46,"=1",$S$2:$S$46))</f>
        <v/>
      </c>
      <c r="T48" s="118" t="str">
        <f t="shared" ref="T48:T66" si="6">IF(ISNUMBER(S48),U48/S48,"")</f>
        <v/>
      </c>
      <c r="U48" s="113">
        <f>SUMIF($V$2:$V$46,"=1",$U$2:$U$46)</f>
        <v>0</v>
      </c>
      <c r="V48" s="82">
        <f>IFERROR(VLOOKUP(B48,$B$2:$V$46,21,FALSE),"")</f>
        <v>1</v>
      </c>
      <c r="X48" s="36"/>
    </row>
    <row r="49" spans="1:22">
      <c r="A49" s="109"/>
      <c r="B49" s="86" t="str">
        <v>BELL DIST</v>
      </c>
      <c r="C49" s="86"/>
      <c r="D49" s="94">
        <f>IF(SUMIF($V$2:$V$46,"=2",$D$2:$D$46)=0,"",SUMIF($V$2:$V$46,"=2",$D$2:$D$46))</f>
        <v>2</v>
      </c>
      <c r="E49" s="87">
        <f t="shared" si="1"/>
        <v>1</v>
      </c>
      <c r="F49" s="88">
        <f>SUMIF($V$2:$V$46,"=2",$F$2:$F$46)</f>
        <v>2</v>
      </c>
      <c r="G49" s="94">
        <f>IF(SUMIF($V$2:$V$46,"=2",$G$2:$G$46)=0,"",SUMIF($V$2:$V$46,"=2",$G$2:$G$46))</f>
        <v>5</v>
      </c>
      <c r="H49" s="89">
        <f t="shared" si="2"/>
        <v>3</v>
      </c>
      <c r="I49" s="90">
        <f>SUMIF($V$2:$V$46,"=2",$I$2:$I$46)</f>
        <v>15</v>
      </c>
      <c r="J49" s="94">
        <f>IF(SUMIF($V$2:$V$46,"=2",$J$2:$J$46)=0,"",SUMIF($V$2:$V$46,"=2",$J$2:$J$46))</f>
        <v>3</v>
      </c>
      <c r="K49" s="91">
        <f t="shared" si="3"/>
        <v>2</v>
      </c>
      <c r="L49" s="95">
        <f>SUMIF($V$2:$V$46,"=2",$L$2:$L$46)</f>
        <v>6</v>
      </c>
      <c r="M49" s="96">
        <f>IF(SUMIF($V$2:$V$46,"=2",$M$2:$M$46)=0,"",SUMIF($V$2:$V$46,"=2",$M$2:$M$46))</f>
        <v>10</v>
      </c>
      <c r="N49" s="89">
        <f t="shared" si="4"/>
        <v>3</v>
      </c>
      <c r="O49" s="113">
        <f>SUMIF($V$2:$V$46,"=2",$O$2:$O$46)</f>
        <v>30</v>
      </c>
      <c r="P49" s="96">
        <f>IF(SUMIF($V$2:$V$46,"=2",$P$2:$P$46)=0,"",SUMIF($V$2:$V$46,"=2",$P$2:$P$46))</f>
        <v>5</v>
      </c>
      <c r="Q49" s="89">
        <f t="shared" si="5"/>
        <v>9</v>
      </c>
      <c r="R49" s="95">
        <f>SUMIF($V$2:$V$46,"=2",$R$2:$R$46)</f>
        <v>45</v>
      </c>
      <c r="S49" s="113" t="str">
        <f>IF(SUMIF($V$2:$V$46,"=2",$S$2:$S$46)=0,"",SUMIF($V$2:$V$46,"=2",$S$2:$S$46))</f>
        <v/>
      </c>
      <c r="T49" s="87" t="str">
        <f t="shared" si="6"/>
        <v/>
      </c>
      <c r="U49" s="113">
        <f>SUMIF($V$2:$V$46,"=2",$U$2:$U$46)</f>
        <v>0</v>
      </c>
      <c r="V49" s="82">
        <f t="shared" ref="V49:V73" si="7">IFERROR(VLOOKUP(B49,$B$2:$V$46,21,FALSE),"")</f>
        <v>2</v>
      </c>
    </row>
    <row r="50" spans="1:22">
      <c r="A50" s="97"/>
      <c r="B50" s="86" t="str">
        <v>BE HAB S</v>
      </c>
      <c r="C50" s="86"/>
      <c r="D50" s="94">
        <f>IF(SUMIF($V$2:$V$46,"=3",$D$2:$D$46)=0,"",SUMIF($V$2:$V$46,"=3",$D$2:$D$46))</f>
        <v>2</v>
      </c>
      <c r="E50" s="87">
        <f t="shared" si="1"/>
        <v>1</v>
      </c>
      <c r="F50" s="88">
        <f>SUMIF($V$2:$V$46,"=3",$F$2:$F$46)</f>
        <v>2</v>
      </c>
      <c r="G50" s="94" t="str">
        <f>IF(SUMIF($V$2:$V$46,"=3",$G$2:$G$46)=0,"",SUMIF($V$2:$V$46,"=3",$G$2:$G$46))</f>
        <v/>
      </c>
      <c r="H50" s="89" t="str">
        <f t="shared" si="2"/>
        <v/>
      </c>
      <c r="I50" s="90">
        <f>SUMIF($V$2:$V$46,"=3",$I$2:$I$46)</f>
        <v>0</v>
      </c>
      <c r="J50" s="94">
        <f>IF(SUMIF($V$2:$V$46,"=3",$J$2:$J$46)=0,"",SUMIF($V$2:$V$46,"=3",$J$2:$J$46))</f>
        <v>3</v>
      </c>
      <c r="K50" s="91">
        <f t="shared" si="3"/>
        <v>2</v>
      </c>
      <c r="L50" s="95">
        <f>SUMIF($V$2:$V$46,"=3",$L$2:$L$46)</f>
        <v>6</v>
      </c>
      <c r="M50" s="96" t="str">
        <f>IF(SUMIF($V$2:$V$46,"=3",$M$2:$M$46)=0,"",SUMIF($V$2:$V$46,"=3",$M$2:$M$46))</f>
        <v/>
      </c>
      <c r="N50" s="89" t="str">
        <f t="shared" si="4"/>
        <v/>
      </c>
      <c r="O50" s="113">
        <f>SUMIF($V$2:$V$46,"=3",$O$2:$O$46)</f>
        <v>0</v>
      </c>
      <c r="P50" s="96">
        <f>IF(SUMIF($V$2:$V$46,"=3",$P$2:$P$46)=0,"",SUMIF($V$2:$V$46,"=3",$P$2:$P$46))</f>
        <v>5</v>
      </c>
      <c r="Q50" s="89">
        <f t="shared" si="5"/>
        <v>9</v>
      </c>
      <c r="R50" s="95">
        <f>SUMIF($V$2:$V$46,"=3",$R$2:$R$46)</f>
        <v>45</v>
      </c>
      <c r="S50" s="113" t="str">
        <f>IF(SUMIF($V$2:$V$46,"=3",$S$2:$S$46)=0,"",SUMIF($V$2:$V$46,"=3",$S$2:$S$46))</f>
        <v/>
      </c>
      <c r="T50" s="87" t="str">
        <f t="shared" si="6"/>
        <v/>
      </c>
      <c r="U50" s="113">
        <f>SUMIF($V$2:$V$46,"=3",$U$2:$U$46)</f>
        <v>0</v>
      </c>
      <c r="V50" s="82">
        <f t="shared" si="7"/>
        <v>3</v>
      </c>
    </row>
    <row r="51" spans="1:22">
      <c r="A51" s="105"/>
      <c r="B51" s="86" t="str">
        <v>BEN O F</v>
      </c>
      <c r="C51" s="86"/>
      <c r="D51" s="94" t="str">
        <f>IF(SUMIF($V$2:$V$46,"=4",$D$2:$D$46)=0,"",SUMIF($V$2:$V$46,"=4",$D$2:$D$46))</f>
        <v/>
      </c>
      <c r="E51" s="87" t="str">
        <f t="shared" si="1"/>
        <v/>
      </c>
      <c r="F51" s="88">
        <f>SUMIF($V$2:$V$46,"=4",$F$2:$F$46)</f>
        <v>0</v>
      </c>
      <c r="G51" s="94" t="str">
        <f>IF(SUMIF($V$2:$V$46,"=4",$G$2:$G$46)=0,"",SUMIF($V$2:$V$46,"=4",$G$2:$G$46))</f>
        <v/>
      </c>
      <c r="H51" s="89" t="str">
        <f t="shared" si="2"/>
        <v/>
      </c>
      <c r="I51" s="90">
        <f>SUMIF($V$2:$V$46,"=4",$I$2:$I$46)</f>
        <v>0</v>
      </c>
      <c r="J51" s="94">
        <f>IF(SUMIF($V$2:$V$46,"=4",$J$2:$J$46)=0,"",SUMIF($V$2:$V$46,"=4",$J$2:$J$46))</f>
        <v>4</v>
      </c>
      <c r="K51" s="91">
        <f t="shared" si="3"/>
        <v>2</v>
      </c>
      <c r="L51" s="95">
        <f>SUMIF($V$2:$V$46,"=4",$L$2:$L$46)</f>
        <v>8</v>
      </c>
      <c r="M51" s="96" t="str">
        <f>IF(SUMIF($V$2:$V$46,"=4",$M$2:$M$46)=0,"",SUMIF($V$2:$V$46,"=4",$M$2:$M$46))</f>
        <v/>
      </c>
      <c r="N51" s="89" t="str">
        <f t="shared" si="4"/>
        <v/>
      </c>
      <c r="O51" s="113">
        <f>SUMIF($V$2:$V$46,"=4",$O$2:$O$46)</f>
        <v>0</v>
      </c>
      <c r="P51" s="96">
        <f>IF(SUMIF($V$2:$V$46,"=4",$P$2:$P$46)=0,"",SUMIF($V$2:$V$46,"=4",$P$2:$P$46))</f>
        <v>5</v>
      </c>
      <c r="Q51" s="89">
        <f t="shared" si="5"/>
        <v>9</v>
      </c>
      <c r="R51" s="95">
        <f>SUMIF($V$2:$V$46,"=4",$R$2:$R$46)</f>
        <v>45</v>
      </c>
      <c r="S51" s="113" t="str">
        <f>IF(SUMIF($V$2:$V$46,"=4",$S$2:$S$46)=0,"",SUMIF($V$2:$V$46,"=4",$S$2:$S$46))</f>
        <v/>
      </c>
      <c r="T51" s="87" t="str">
        <f t="shared" si="6"/>
        <v/>
      </c>
      <c r="U51" s="113">
        <f>SUMIF($V$2:$V$46,"=4",$U$2:$U$46)</f>
        <v>0</v>
      </c>
      <c r="V51" s="82">
        <f t="shared" si="7"/>
        <v>4</v>
      </c>
    </row>
    <row r="52" spans="1:22">
      <c r="A52" s="85"/>
      <c r="B52" s="86" t="str">
        <v>CHA A</v>
      </c>
      <c r="C52" s="86"/>
      <c r="D52" s="94" t="str">
        <f>IF(SUMIF($V$2:$V$46,"=5",$D$2:$D$46)=0,"",SUMIF($V$2:$V$46,"=5",$D$2:$D$46))</f>
        <v/>
      </c>
      <c r="E52" s="87" t="str">
        <f t="shared" si="1"/>
        <v/>
      </c>
      <c r="F52" s="88">
        <f>SUMIF($V$2:$V$46,"=5",$F$2:$F$46)</f>
        <v>0</v>
      </c>
      <c r="G52" s="94">
        <f>IF(SUMIF($V$2:$V$46,"=5",$G$2:$G$46)=0,"",SUMIF($V$2:$V$46,"=5",$G$2:$G$46))</f>
        <v>3</v>
      </c>
      <c r="H52" s="89">
        <f t="shared" si="2"/>
        <v>1.5</v>
      </c>
      <c r="I52" s="90">
        <f>SUMIF($V$2:$V$46,"=5",$I$2:$I$46)</f>
        <v>4.5</v>
      </c>
      <c r="J52" s="94" t="str">
        <f>IF(SUMIF($V$2:$V$46,"=5",$J$2:$J$46)=0,"",SUMIF($V$2:$V$46,"=5",$J$2:$J$46))</f>
        <v/>
      </c>
      <c r="K52" s="91" t="str">
        <f t="shared" si="3"/>
        <v/>
      </c>
      <c r="L52" s="95">
        <f>SUMIF($V$2:$V$46,"=5",$L$2:$L$46)</f>
        <v>0</v>
      </c>
      <c r="M52" s="96" t="str">
        <f>IF(SUMIF($V$2:$V$46,"=5",$M$2:$M$46)=0,"",SUMIF($V$2:$V$46,"=5",$M$2:$M$46))</f>
        <v/>
      </c>
      <c r="N52" s="89" t="str">
        <f t="shared" si="4"/>
        <v/>
      </c>
      <c r="O52" s="113">
        <f>SUMIF($V$2:$V$46,"=5",$O$2:$O$46)</f>
        <v>0</v>
      </c>
      <c r="P52" s="96">
        <f>IF(SUMIF($V$2:$V$46,"=5",$P$2:$P$46)=0,"",SUMIF($V$2:$V$46,"=5",$P$2:$P$46))</f>
        <v>5</v>
      </c>
      <c r="Q52" s="89">
        <f t="shared" si="5"/>
        <v>9</v>
      </c>
      <c r="R52" s="95">
        <f>SUMIF($V$2:$V$46,"=5",$R$2:$R$46)</f>
        <v>45</v>
      </c>
      <c r="S52" s="113" t="str">
        <f>IF(SUMIF($V$2:$V$46,"=5",$S$2:$S$46)=0,"",SUMIF($V$2:$V$46,"=5",$S$2:$S$46))</f>
        <v/>
      </c>
      <c r="T52" s="87" t="str">
        <f t="shared" si="6"/>
        <v/>
      </c>
      <c r="U52" s="113">
        <f>SUMIF($V$2:$V$46,"=5",$U$2:$U$46)</f>
        <v>0</v>
      </c>
      <c r="V52" s="82">
        <f t="shared" si="7"/>
        <v>5</v>
      </c>
    </row>
    <row r="53" spans="1:22">
      <c r="A53" s="137"/>
      <c r="B53" s="86" t="str">
        <v>CLAU ANT</v>
      </c>
      <c r="C53" s="86"/>
      <c r="D53" s="94" t="str">
        <f>IF(SUMIF($V$2:$V$46,"=6",$D$2:$D$46)=0,"",SUMIF($V$2:$V$46,"=6",$D$2:$D$46))</f>
        <v/>
      </c>
      <c r="E53" s="87" t="str">
        <f t="shared" si="1"/>
        <v/>
      </c>
      <c r="F53" s="88">
        <f>SUMIF($V$2:$V$46,"=6",$F$2:$F$46)</f>
        <v>0</v>
      </c>
      <c r="G53" s="94">
        <f>IF(SUMIF($V$2:$V$46,"=6",$G$2:$G$46)=0,"",SUMIF($V$2:$V$46,"=6",$G$2:$G$46))</f>
        <v>3</v>
      </c>
      <c r="H53" s="89">
        <f t="shared" si="2"/>
        <v>1.5</v>
      </c>
      <c r="I53" s="90">
        <f>SUMIF($V$2:$V$46,"=6",$I$2:$I$46)</f>
        <v>4.5</v>
      </c>
      <c r="J53" s="94" t="str">
        <f>IF(SUMIF($V$2:$V$46,"=6",$J$2:$J$46)=0,"",SUMIF($V$2:$V$46,"=6",$J$2:$J$46))</f>
        <v/>
      </c>
      <c r="K53" s="91" t="str">
        <f t="shared" si="3"/>
        <v/>
      </c>
      <c r="L53" s="95">
        <f>SUMIF($V$2:$V$46,"=6",$L$2:$L$46)</f>
        <v>0</v>
      </c>
      <c r="M53" s="96" t="str">
        <f>IF(SUMIF($V$2:$V$46,"=6",$M$2:$M$46)=0,"",SUMIF($V$2:$V$46,"=6",$M$2:$M$46))</f>
        <v/>
      </c>
      <c r="N53" s="89" t="str">
        <f t="shared" si="4"/>
        <v/>
      </c>
      <c r="O53" s="113">
        <f>SUMIF($V$2:$V$46,"=6",$O$2:$O$46)</f>
        <v>0</v>
      </c>
      <c r="P53" s="96">
        <f>IF(SUMIF($V$2:$V$46,"=6",$P$2:$P$46)=0,"",SUMIF($V$2:$V$46,"=6",$P$2:$P$46))</f>
        <v>5</v>
      </c>
      <c r="Q53" s="89">
        <f t="shared" si="5"/>
        <v>9</v>
      </c>
      <c r="R53" s="95">
        <f>SUMIF($V$2:$V$46,"=6",$R$2:$R$46)</f>
        <v>45</v>
      </c>
      <c r="S53" s="113" t="str">
        <f>IF(SUMIF($V$2:$V$46,"=6",$S$2:$S$46)=0,"",SUMIF($V$2:$V$46,"=6",$S$2:$S$46))</f>
        <v/>
      </c>
      <c r="T53" s="87" t="str">
        <f t="shared" si="6"/>
        <v/>
      </c>
      <c r="U53" s="113">
        <f>SUMIF($V$2:$V$46,"=6",$U$2:$U$46)</f>
        <v>0</v>
      </c>
      <c r="V53" s="82">
        <f t="shared" si="7"/>
        <v>6</v>
      </c>
    </row>
    <row r="54" spans="1:22">
      <c r="A54" s="93"/>
      <c r="B54" s="86" t="str">
        <v>DEC DISC</v>
      </c>
      <c r="C54" s="86"/>
      <c r="D54" s="94" t="str">
        <f>IF(SUMIF($V$2:$V$46,"=7",$D$2:$D$46)=0,"",SUMIF($V$2:$V$46,"=7",$D$2:$D$46))</f>
        <v/>
      </c>
      <c r="E54" s="87" t="str">
        <f t="shared" si="1"/>
        <v/>
      </c>
      <c r="F54" s="88">
        <f>SUMIF($V$2:$V$46,"=7",$F$2:$F$46)</f>
        <v>0</v>
      </c>
      <c r="G54" s="94">
        <f>IF(SUMIF($V$2:$V$46,"=7",$G$2:$G$46)=0,"",SUMIF($V$2:$V$46,"=7",$G$2:$G$46))</f>
        <v>4</v>
      </c>
      <c r="H54" s="89">
        <f t="shared" si="2"/>
        <v>1.5</v>
      </c>
      <c r="I54" s="90">
        <f>SUMIF($V$2:$V$46,"=7",$I$2:$I$46)</f>
        <v>6</v>
      </c>
      <c r="J54" s="94" t="str">
        <f>IF(SUMIF($V$2:$V$46,"=7",$J$2:$J$46)=0,"",SUMIF($V$2:$V$46,"=7",$J$2:$J$46))</f>
        <v/>
      </c>
      <c r="K54" s="91" t="str">
        <f t="shared" si="3"/>
        <v/>
      </c>
      <c r="L54" s="95">
        <f>SUMIF($V$2:$V$46,"=7",$L$2:$L$46)</f>
        <v>0</v>
      </c>
      <c r="M54" s="96">
        <f>IF(SUMIF($V$2:$V$46,"=7",$M$2:$M$46)=0,"",SUMIF($V$2:$V$46,"=7",$M$2:$M$46))</f>
        <v>5</v>
      </c>
      <c r="N54" s="89">
        <f t="shared" si="4"/>
        <v>3</v>
      </c>
      <c r="O54" s="113">
        <f>SUMIF($V$2:$V$46,"=7",$O$2:$O$46)</f>
        <v>15</v>
      </c>
      <c r="P54" s="96" t="str">
        <f>IF(SUMIF($V$2:$V$46,"=7",$P$2:$P$46)=0,"",SUMIF($V$2:$V$46,"=7",$P$2:$P$46))</f>
        <v/>
      </c>
      <c r="Q54" s="89" t="str">
        <f t="shared" si="5"/>
        <v/>
      </c>
      <c r="R54" s="95">
        <f>SUMIF($V$2:$V$46,"=7",$R$2:$R$46)</f>
        <v>0</v>
      </c>
      <c r="S54" s="113" t="str">
        <f>IF(SUMIF($V$2:$V$46,"=7",$S$2:$S$46)=0,"",SUMIF($V$2:$V$46,"=7",$S$2:$S$46))</f>
        <v/>
      </c>
      <c r="T54" s="87" t="str">
        <f t="shared" si="6"/>
        <v/>
      </c>
      <c r="U54" s="113">
        <f>SUMIF($V$2:$V$46,"=7",$U$2:$U$46)</f>
        <v>0</v>
      </c>
      <c r="V54" s="82">
        <f t="shared" si="7"/>
        <v>7</v>
      </c>
    </row>
    <row r="55" spans="1:22">
      <c r="A55" s="136"/>
      <c r="B55" s="86" t="str">
        <v>DUR GOK</v>
      </c>
      <c r="C55" s="86"/>
      <c r="D55" s="94" t="str">
        <f>IF(SUMIF($V$2:$V$46,"=8",$D$2:$D$46)=0,"",SUMIF($V$2:$V$46,"=8",$D$2:$D$46))</f>
        <v/>
      </c>
      <c r="E55" s="87" t="str">
        <f t="shared" si="1"/>
        <v/>
      </c>
      <c r="F55" s="88">
        <f>SUMIF($V$2:$V$46,"=8",$F$2:$F$46)</f>
        <v>6</v>
      </c>
      <c r="G55" s="94">
        <f>IF(SUMIF($V$2:$V$46,"=8",$G$2:$G$46)=0,"",SUMIF($V$2:$V$46,"=8",$G$2:$G$46))</f>
        <v>5</v>
      </c>
      <c r="H55" s="89">
        <f t="shared" si="2"/>
        <v>1.5</v>
      </c>
      <c r="I55" s="90">
        <f>SUMIF($V$2:$V$46,"=8",$I$2:$I$46)</f>
        <v>7.5</v>
      </c>
      <c r="J55" s="94">
        <f>IF(SUMIF($V$2:$V$46,"=8",$J$2:$J$46)=0,"",SUMIF($V$2:$V$46,"=8",$J$2:$J$46))</f>
        <v>4</v>
      </c>
      <c r="K55" s="91">
        <f t="shared" si="3"/>
        <v>2</v>
      </c>
      <c r="L55" s="95">
        <f>SUMIF($V$2:$V$46,"=8",$L$2:$L$46)</f>
        <v>8</v>
      </c>
      <c r="M55" s="96">
        <f>IF(SUMIF($V$2:$V$46,"=8",$M$2:$M$46)=0,"",SUMIF($V$2:$V$46,"=8",$M$2:$M$46))</f>
        <v>3</v>
      </c>
      <c r="N55" s="89">
        <f t="shared" si="4"/>
        <v>2.5</v>
      </c>
      <c r="O55" s="113">
        <f>SUMIF($V$2:$V$46,"=8",$O$2:$O$46)</f>
        <v>7.5</v>
      </c>
      <c r="P55" s="96">
        <f>IF(SUMIF($V$2:$V$46,"=8",$P$2:$P$46)=0,"",SUMIF($V$2:$V$46,"=8",$P$2:$P$46))</f>
        <v>2</v>
      </c>
      <c r="Q55" s="89">
        <f t="shared" si="5"/>
        <v>3</v>
      </c>
      <c r="R55" s="95">
        <f>SUMIF($V$2:$V$46,"=8",$R$2:$R$46)</f>
        <v>6</v>
      </c>
      <c r="S55" s="113">
        <f>IF(SUMIF($V$2:$V$46,"=8",$S$2:$S$46)=0,"",SUMIF($V$2:$V$46,"=8",$S$2:$S$46))</f>
        <v>1</v>
      </c>
      <c r="T55" s="87">
        <f t="shared" si="6"/>
        <v>7.5</v>
      </c>
      <c r="U55" s="113">
        <f>SUMIF($V$2:$V$46,"=8",$U$2:$U$46)</f>
        <v>7.5</v>
      </c>
      <c r="V55" s="82">
        <f t="shared" si="7"/>
        <v>8</v>
      </c>
    </row>
    <row r="56" spans="1:22">
      <c r="A56" s="128"/>
      <c r="B56" s="86" t="str">
        <v>HAB M</v>
      </c>
      <c r="C56" s="86"/>
      <c r="D56" s="94" t="str">
        <f>IF(SUMIF($V$2:$V$46,"=9",$D$2:$D$46)=0,"",SUMIF($V$2:$V$46,"=9",$D$2:$D$46))</f>
        <v/>
      </c>
      <c r="E56" s="87" t="str">
        <f t="shared" si="1"/>
        <v/>
      </c>
      <c r="F56" s="88">
        <f>SUMIF($V$2:$V$46,"=9",$F$2:$F$46)</f>
        <v>0</v>
      </c>
      <c r="G56" s="94">
        <f>IF(SUMIF($V$2:$V$46,"=9",$G$2:$G$46)=0,"",SUMIF($V$2:$V$46,"=9",$G$2:$G$46))</f>
        <v>3</v>
      </c>
      <c r="H56" s="89">
        <f t="shared" si="2"/>
        <v>1.5</v>
      </c>
      <c r="I56" s="90">
        <f>SUMIF($V$2:$V$46,"=9",$I$2:$I$46)</f>
        <v>4.5</v>
      </c>
      <c r="J56" s="94" t="str">
        <f>IF(SUMIF($V$2:$V$46,"=9",$J$2:$J$46)=0,"",SUMIF($V$2:$V$46,"=9",$J$2:$J$46))</f>
        <v/>
      </c>
      <c r="K56" s="91" t="str">
        <f t="shared" si="3"/>
        <v/>
      </c>
      <c r="L56" s="95">
        <f>SUMIF($V$2:$V$46,"=9",$L$2:$L$46)</f>
        <v>0</v>
      </c>
      <c r="M56" s="96" t="str">
        <f>IF(SUMIF($V$2:$V$46,"=9",$M$2:$M$46)=0,"",SUMIF($V$2:$V$46,"=9",$M$2:$M$46))</f>
        <v/>
      </c>
      <c r="N56" s="89" t="str">
        <f t="shared" si="4"/>
        <v/>
      </c>
      <c r="O56" s="113">
        <f>SUMIF($V$2:$V$46,"=9",$O$2:$O$46)</f>
        <v>0</v>
      </c>
      <c r="P56" s="96">
        <f>IF(SUMIF($V$2:$V$46,"=9",$P$2:$P$46)=0,"",SUMIF($V$2:$V$46,"=9",$P$2:$P$46))</f>
        <v>25</v>
      </c>
      <c r="Q56" s="89">
        <f t="shared" si="5"/>
        <v>13.4</v>
      </c>
      <c r="R56" s="95">
        <f>SUMIF($V$2:$V$46,"=9",$R$2:$R$46)</f>
        <v>335</v>
      </c>
      <c r="S56" s="113" t="str">
        <f>IF(SUMIF($V$2:$V$46,"=9",$S$2:$S$46)=0,"",SUMIF($V$2:$V$46,"=9",$S$2:$S$46))</f>
        <v/>
      </c>
      <c r="T56" s="87" t="str">
        <f t="shared" si="6"/>
        <v/>
      </c>
      <c r="U56" s="113">
        <f>SUMIF($V$2:$V$46,"=9",$U$2:$U$46)</f>
        <v>0</v>
      </c>
      <c r="V56" s="82">
        <f t="shared" si="7"/>
        <v>9</v>
      </c>
    </row>
    <row r="57" spans="1:22">
      <c r="A57" s="138"/>
      <c r="B57" s="86" t="str">
        <v>JA ER</v>
      </c>
      <c r="C57" s="86"/>
      <c r="D57" s="94" t="str">
        <f>IF(SUMIF($V$2:$V$46,"=10",$D$2:$D$46)=0,"",SUMIF($V$2:$V$46,"=10",$D$2:$D$46))</f>
        <v/>
      </c>
      <c r="E57" s="87" t="str">
        <f t="shared" si="1"/>
        <v/>
      </c>
      <c r="F57" s="88">
        <f>SUMIF($V$2:$V$46,"=10",$F$2:$F$46)</f>
        <v>0</v>
      </c>
      <c r="G57" s="94" t="str">
        <f>IF(SUMIF($V$2:$V$46,"=10",$G$2:$G$46)=0,"",SUMIF($V$2:$V$46,"=10",$G$2:$G$46))</f>
        <v/>
      </c>
      <c r="H57" s="89" t="str">
        <f t="shared" si="2"/>
        <v/>
      </c>
      <c r="I57" s="90">
        <f>SUMIF($V$2:$V$46,"=10",$I$2:$I$46)</f>
        <v>0</v>
      </c>
      <c r="J57" s="94" t="str">
        <f>IF(SUMIF($V$2:$V$46,"=10",$J$2:$J$46)=0,"",SUMIF($V$2:$V$46,"=10",$J$2:$J$46))</f>
        <v/>
      </c>
      <c r="K57" s="91" t="str">
        <f t="shared" si="3"/>
        <v/>
      </c>
      <c r="L57" s="95">
        <f>SUMIF($V$2:$V$46,"=10",$L$2:$L$46)</f>
        <v>0</v>
      </c>
      <c r="M57" s="96">
        <f>IF(SUMIF($V$2:$V$46,"=10",$M$2:$M$46)=0,"",SUMIF($V$2:$V$46,"=10",$M$2:$M$46))</f>
        <v>3</v>
      </c>
      <c r="N57" s="89">
        <f t="shared" si="4"/>
        <v>3</v>
      </c>
      <c r="O57" s="113">
        <f>SUMIF($V$2:$V$46,"=10",$O$2:$O$46)</f>
        <v>9</v>
      </c>
      <c r="P57" s="96" t="str">
        <f>IF(SUMIF($V$2:$V$46,"=10",$P$2:$P$46)=0,"",SUMIF($V$2:$V$46,"=10",$P$2:$P$46))</f>
        <v/>
      </c>
      <c r="Q57" s="89" t="str">
        <f t="shared" si="5"/>
        <v/>
      </c>
      <c r="R57" s="95">
        <f>SUMIF($V$2:$V$46,"=10",$R$2:$R$46)</f>
        <v>0</v>
      </c>
      <c r="S57" s="113" t="str">
        <f>IF(SUMIF($V$2:$V$46,"=10",$S$2:$S$46)=0,"",SUMIF($V$2:$V$46,"=10",$S$2:$S$46))</f>
        <v/>
      </c>
      <c r="T57" s="87" t="str">
        <f t="shared" si="6"/>
        <v/>
      </c>
      <c r="U57" s="113">
        <f>SUMIF($V$2:$V$46,"=10",$U$2:$U$46)</f>
        <v>0</v>
      </c>
      <c r="V57" s="82">
        <f t="shared" si="7"/>
        <v>10</v>
      </c>
    </row>
    <row r="58" spans="1:22">
      <c r="A58" s="157"/>
      <c r="B58" s="86" t="str">
        <v>LINGU AD</v>
      </c>
      <c r="C58" s="86"/>
      <c r="D58" s="94" t="str">
        <f>IF(SUMIF($V$2:$V$46,"=11",$D$2:$D$46)=0,"",SUMIF($V$2:$V$46,"=11",$D$2:$D$46))</f>
        <v/>
      </c>
      <c r="E58" s="87" t="str">
        <f t="shared" si="1"/>
        <v/>
      </c>
      <c r="F58" s="88">
        <f>SUMIF($V$2:$V$46,"=11",$F$2:$F$46)</f>
        <v>0</v>
      </c>
      <c r="G58" s="94">
        <f>IF(SUMIF($V$2:$V$46,"=11",$G$2:$G$46)=0,"",SUMIF($V$2:$V$46,"=11",$G$2:$G$46))</f>
        <v>3</v>
      </c>
      <c r="H58" s="89">
        <f t="shared" si="2"/>
        <v>1.5</v>
      </c>
      <c r="I58" s="90">
        <f>SUMIF($V$2:$V$46,"=11",$I$2:$I$46)</f>
        <v>4.5</v>
      </c>
      <c r="J58" s="94" t="str">
        <f>IF(SUMIF($V$2:$V$46,"=11",$J$2:$J$46)=0,"",SUMIF($V$2:$V$46,"=11",$J$2:$J$46))</f>
        <v/>
      </c>
      <c r="K58" s="91" t="str">
        <f t="shared" si="3"/>
        <v/>
      </c>
      <c r="L58" s="95">
        <f>SUMIF($V$2:$V$46,"=11",$L$2:$L$46)</f>
        <v>0</v>
      </c>
      <c r="M58" s="96" t="str">
        <f>IF(SUMIF($V$2:$V$46,"=11",$M$2:$M$46)=0,"",SUMIF($V$2:$V$46,"=11",$M$2:$M$46))</f>
        <v/>
      </c>
      <c r="N58" s="89" t="str">
        <f t="shared" si="4"/>
        <v/>
      </c>
      <c r="O58" s="113">
        <f>SUMIF($V$2:$V$46,"=11",$O$2:$O$46)</f>
        <v>0</v>
      </c>
      <c r="P58" s="96">
        <f>IF(SUMIF($V$2:$V$46,"=11",$P$2:$P$46)=0,"",SUMIF($V$2:$V$46,"=11",$P$2:$P$46))</f>
        <v>5</v>
      </c>
      <c r="Q58" s="89">
        <f t="shared" si="5"/>
        <v>9</v>
      </c>
      <c r="R58" s="95">
        <f>SUMIF($V$2:$V$46,"=11",$R$2:$R$46)</f>
        <v>45</v>
      </c>
      <c r="S58" s="113" t="str">
        <f>IF(SUMIF($V$2:$V$46,"=11",$S$2:$S$46)=0,"",SUMIF($V$2:$V$46,"=11",$S$2:$S$46))</f>
        <v/>
      </c>
      <c r="T58" s="87" t="str">
        <f t="shared" si="6"/>
        <v/>
      </c>
      <c r="U58" s="113">
        <f>SUMIF($V$2:$V$46,"=11",$U$2:$U$46)</f>
        <v>0</v>
      </c>
      <c r="V58" s="82">
        <f t="shared" si="7"/>
        <v>11</v>
      </c>
    </row>
    <row r="59" spans="1:22">
      <c r="A59" s="142"/>
      <c r="B59" s="86" t="str">
        <v>REN ALE</v>
      </c>
      <c r="C59" s="86"/>
      <c r="D59" s="94" t="str">
        <f>IF(SUMIF($V$2:$V$46,"=12",$D$2:$D$46)=0,"",SUMIF($V$2:$V$46,"=12",$D$2:$D$46))</f>
        <v/>
      </c>
      <c r="E59" s="87" t="str">
        <f t="shared" si="1"/>
        <v/>
      </c>
      <c r="F59" s="88">
        <f>SUMIF($V$2:$V$46,"=12",$F$2:$F$46)</f>
        <v>1</v>
      </c>
      <c r="G59" s="94">
        <f>IF(SUMIF($V$2:$V$46,"=12",$G$2:$G$46)=0,"",SUMIF($V$2:$V$46,"=12",$G$2:$G$46))</f>
        <v>2</v>
      </c>
      <c r="H59" s="89">
        <f t="shared" si="2"/>
        <v>1.5</v>
      </c>
      <c r="I59" s="90">
        <f>SUMIF($V$2:$V$46,"=12",$I$2:$I$46)</f>
        <v>3</v>
      </c>
      <c r="J59" s="94" t="str">
        <f>IF(SUMIF($V$2:$V$46,"=12",$J$2:$J$46)=0,"",SUMIF($V$2:$V$46,"=12",$J$2:$J$46))</f>
        <v/>
      </c>
      <c r="K59" s="91" t="str">
        <f t="shared" si="3"/>
        <v/>
      </c>
      <c r="L59" s="95">
        <f>SUMIF($V$2:$V$46,"=12",$L$2:$L$46)</f>
        <v>0</v>
      </c>
      <c r="M59" s="96" t="str">
        <f>IF(SUMIF($V$2:$V$46,"=12",$M$2:$M$46)=0,"",SUMIF($V$2:$V$46,"=12",$M$2:$M$46))</f>
        <v/>
      </c>
      <c r="N59" s="89" t="str">
        <f t="shared" si="4"/>
        <v/>
      </c>
      <c r="O59" s="113">
        <f>SUMIF($V$2:$V$46,"=12",$O$2:$O$46)</f>
        <v>0</v>
      </c>
      <c r="P59" s="96" t="str">
        <f>IF(SUMIF($V$2:$V$46,"=12",$P$2:$P$46)=0,"",SUMIF($V$2:$V$46,"=12",$P$2:$P$46))</f>
        <v/>
      </c>
      <c r="Q59" s="89" t="str">
        <f t="shared" si="5"/>
        <v/>
      </c>
      <c r="R59" s="95">
        <f>SUMIF($V$2:$V$46,"=12",$R$2:$R$46)</f>
        <v>0</v>
      </c>
      <c r="S59" s="113">
        <f>IF(SUMIF($V$2:$V$46,"=12",$S$2:$S$46)=0,"",SUMIF($V$2:$V$46,"=12",$S$2:$S$46))</f>
        <v>5</v>
      </c>
      <c r="T59" s="87">
        <f t="shared" si="6"/>
        <v>7.5</v>
      </c>
      <c r="U59" s="113">
        <f>SUMIF($V$2:$V$46,"=12",$U$2:$U$46)</f>
        <v>37.5</v>
      </c>
      <c r="V59" s="82">
        <f t="shared" si="7"/>
        <v>12</v>
      </c>
    </row>
    <row r="60" spans="1:22">
      <c r="A60" s="98"/>
      <c r="B60" s="86" t="str">
        <v>TACH JER</v>
      </c>
      <c r="C60" s="86"/>
      <c r="D60" s="94" t="str">
        <f>IF(SUMIF($V$2:$V$46,"=13",$D$2:$D$46)=0,"",SUMIF($V$2:$V$46,"=13",$D$2:$D$46))</f>
        <v/>
      </c>
      <c r="E60" s="87" t="str">
        <f t="shared" si="1"/>
        <v/>
      </c>
      <c r="F60" s="88">
        <f>SUMIF($V$2:$V$46,"=13",$F$2:$F$46)</f>
        <v>2</v>
      </c>
      <c r="G60" s="94">
        <f>IF(SUMIF($V$2:$V$46,"=13",$G$2:$G$46)=0,"",SUMIF($V$2:$V$46,"=13",$G$2:$G$46))</f>
        <v>4</v>
      </c>
      <c r="H60" s="89">
        <f t="shared" si="2"/>
        <v>1.5</v>
      </c>
      <c r="I60" s="90">
        <f>SUMIF($V$2:$V$46,"=13",$I$2:$I$46)</f>
        <v>6</v>
      </c>
      <c r="J60" s="94">
        <f>IF(SUMIF($V$2:$V$46,"=13",$J$2:$J$46)=0,"",SUMIF($V$2:$V$46,"=13",$J$2:$J$46))</f>
        <v>6</v>
      </c>
      <c r="K60" s="91">
        <f t="shared" si="3"/>
        <v>2</v>
      </c>
      <c r="L60" s="95">
        <f>SUMIF($V$2:$V$46,"=13",$L$2:$L$46)</f>
        <v>12</v>
      </c>
      <c r="M60" s="96">
        <f>IF(SUMIF($V$2:$V$46,"=13",$M$2:$M$46)=0,"",SUMIF($V$2:$V$46,"=13",$M$2:$M$46))</f>
        <v>8</v>
      </c>
      <c r="N60" s="89">
        <f t="shared" si="4"/>
        <v>2.5</v>
      </c>
      <c r="O60" s="113">
        <f>SUMIF($V$2:$V$46,"=13",$O$2:$O$46)</f>
        <v>20</v>
      </c>
      <c r="P60" s="96">
        <f>IF(SUMIF($V$2:$V$46,"=13",$P$2:$P$46)=0,"",SUMIF($V$2:$V$46,"=13",$P$2:$P$46))</f>
        <v>10</v>
      </c>
      <c r="Q60" s="89">
        <f t="shared" si="5"/>
        <v>3</v>
      </c>
      <c r="R60" s="95">
        <f>SUMIF($V$2:$V$46,"=13",$R$2:$R$46)</f>
        <v>30</v>
      </c>
      <c r="S60" s="113">
        <f>IF(SUMIF($V$2:$V$46,"=13",$S$2:$S$46)=0,"",SUMIF($V$2:$V$46,"=13",$S$2:$S$46))</f>
        <v>12</v>
      </c>
      <c r="T60" s="87">
        <f t="shared" si="6"/>
        <v>7.5</v>
      </c>
      <c r="U60" s="113">
        <f>SUMIF($V$2:$V$46,"=13",$U$2:$U$46)</f>
        <v>90</v>
      </c>
      <c r="V60" s="82">
        <f t="shared" si="7"/>
        <v>13</v>
      </c>
    </row>
    <row r="61" spans="1:22">
      <c r="A61" s="110"/>
      <c r="B61" s="86" t="str">
        <v>TAF TED</v>
      </c>
      <c r="C61" s="86"/>
      <c r="D61" s="94" t="str">
        <f>IF(SUMIF($V$2:$V$46,"=14",$D$2:$D$46)=0,"",SUMIF($V$2:$V$46,"=14",$D$2:$D$46))</f>
        <v/>
      </c>
      <c r="E61" s="87" t="str">
        <f t="shared" si="1"/>
        <v/>
      </c>
      <c r="F61" s="88">
        <f>SUMIF($V$2:$V$46,"=14",$F$2:$F$46)</f>
        <v>8</v>
      </c>
      <c r="G61" s="94">
        <f>IF(SUMIF($V$2:$V$46,"=14",$G$2:$G$46)=0,"",SUMIF($V$2:$V$46,"=14",$G$2:$G$46))</f>
        <v>3</v>
      </c>
      <c r="H61" s="89">
        <f t="shared" si="2"/>
        <v>1.5</v>
      </c>
      <c r="I61" s="90">
        <f>SUMIF($V$2:$V$46,"=14",$I$2:$I$46)</f>
        <v>4.5</v>
      </c>
      <c r="J61" s="94" t="str">
        <f>IF(SUMIF($V$2:$V$46,"=14",$J$2:$J$46)=0,"",SUMIF($V$2:$V$46,"=14",$J$2:$J$46))</f>
        <v/>
      </c>
      <c r="K61" s="91" t="str">
        <f t="shared" si="3"/>
        <v/>
      </c>
      <c r="L61" s="95">
        <f>SUMIF($V$2:$V$46,"=14",$L$2:$L$46)</f>
        <v>0</v>
      </c>
      <c r="M61" s="96">
        <f>IF(SUMIF($V$2:$V$46,"=14",$M$2:$M$46)=0,"",SUMIF($V$2:$V$46,"=14",$M$2:$M$46))</f>
        <v>3</v>
      </c>
      <c r="N61" s="89">
        <f t="shared" si="4"/>
        <v>3</v>
      </c>
      <c r="O61" s="113">
        <f>SUMIF($V$2:$V$46,"=14",$O$2:$O$46)</f>
        <v>9</v>
      </c>
      <c r="P61" s="96">
        <f>IF(SUMIF($V$2:$V$46,"=14",$P$2:$P$46)=0,"",SUMIF($V$2:$V$46,"=14",$P$2:$P$46))</f>
        <v>12</v>
      </c>
      <c r="Q61" s="89">
        <f t="shared" si="5"/>
        <v>9</v>
      </c>
      <c r="R61" s="95">
        <f>SUMIF($V$2:$V$46,"=14",$R$2:$R$46)</f>
        <v>108</v>
      </c>
      <c r="S61" s="113" t="str">
        <f>IF(SUMIF($V$2:$V$46,"=14",$S$2:$S$46)=0,"",SUMIF($V$2:$V$46,"=14",$S$2:$S$46))</f>
        <v/>
      </c>
      <c r="T61" s="87" t="str">
        <f t="shared" si="6"/>
        <v/>
      </c>
      <c r="U61" s="113">
        <f>SUMIF($V$2:$V$46,"=14",$U$2:$U$46)</f>
        <v>0</v>
      </c>
      <c r="V61" s="82">
        <f t="shared" si="7"/>
        <v>14</v>
      </c>
    </row>
    <row r="62" spans="1:22">
      <c r="A62" s="142"/>
      <c r="B62" s="86" t="str">
        <v>VAR BOB</v>
      </c>
      <c r="C62" s="86"/>
      <c r="D62" s="94" t="str">
        <f>IF(SUMIF($V$2:$V$46,"=15",$D$2:$D$46)=0,"",SUMIF($V$2:$V$46,"=15",$D$2:$D$46))</f>
        <v/>
      </c>
      <c r="E62" s="87" t="str">
        <f t="shared" si="1"/>
        <v/>
      </c>
      <c r="F62" s="88">
        <f>SUMIF($V$2:$V$46,"=15",$F$2:$F$46)</f>
        <v>4</v>
      </c>
      <c r="G62" s="94">
        <f>IF(SUMIF($V$2:$V$46,"=15",$G$2:$G$46)=0,"",SUMIF($V$2:$V$46,"=15",$G$2:$G$46))</f>
        <v>6</v>
      </c>
      <c r="H62" s="89">
        <f t="shared" si="2"/>
        <v>1.5</v>
      </c>
      <c r="I62" s="90">
        <f>SUMIF($V$2:$V$46,"=15",$I$2:$I$46)</f>
        <v>9</v>
      </c>
      <c r="J62" s="94">
        <f>IF(SUMIF($V$2:$V$46,"=15",$J$2:$J$46)=0,"",SUMIF($V$2:$V$46,"=15",$J$2:$J$46))</f>
        <v>5</v>
      </c>
      <c r="K62" s="91">
        <f t="shared" ref="K62:K66" si="8">IF(ISNUMBER(J62),L62/J62,"")</f>
        <v>2</v>
      </c>
      <c r="L62" s="95">
        <f>SUMIF($V$2:$V$46,"=15",$L$2:$L$46)</f>
        <v>10</v>
      </c>
      <c r="M62" s="96" t="str">
        <f>IF(SUMIF($V$2:$V$46,"=15",$M$2:$M$46)=0,"",SUMIF($V$2:$V$46,"=15",$M$2:$M$46))</f>
        <v/>
      </c>
      <c r="N62" s="89" t="str">
        <f t="shared" si="4"/>
        <v/>
      </c>
      <c r="O62" s="113">
        <f>SUMIF($V$2:$V$46,"=15",$O$2:$O$46)</f>
        <v>0</v>
      </c>
      <c r="P62" s="96" t="str">
        <f>IF(SUMIF($V$2:$V$46,"=15",$P$2:$P$46)=0,"",SUMIF($V$2:$V$46,"=15",$P$2:$P$46))</f>
        <v/>
      </c>
      <c r="Q62" s="89" t="str">
        <f t="shared" si="5"/>
        <v/>
      </c>
      <c r="R62" s="95">
        <f>SUMIF($V$2:$V$46,"=15",$R$2:$R$46)</f>
        <v>0</v>
      </c>
      <c r="S62" s="113" t="str">
        <f>IF(SUMIF($V$2:$V$46,"=15",$S$2:$S$46)=0,"",SUMIF($V$2:$V$46,"=15",$S$2:$S$46))</f>
        <v/>
      </c>
      <c r="T62" s="87" t="str">
        <f t="shared" si="6"/>
        <v/>
      </c>
      <c r="U62" s="113">
        <f>SUMIF($V$2:$V$46,"=15",$U$2:$U$46)</f>
        <v>0</v>
      </c>
      <c r="V62" s="82">
        <f t="shared" si="7"/>
        <v>15</v>
      </c>
    </row>
    <row r="63" spans="1:22">
      <c r="A63" s="85"/>
      <c r="B63" s="86" t="str">
        <v>VIAD YVA</v>
      </c>
      <c r="C63" s="86"/>
      <c r="D63" s="94" t="str">
        <f>IF(SUMIF($V$2:$V$46,"=16",$D$2:$D$46)=0,"",SUMIF($V$2:$V$46,"=16",$D$2:$D$46))</f>
        <v/>
      </c>
      <c r="E63" s="87" t="str">
        <f t="shared" si="1"/>
        <v/>
      </c>
      <c r="F63" s="88">
        <f>SUMIF($V$2:$V$46,"=16",$F$2:$F$46)</f>
        <v>4</v>
      </c>
      <c r="G63" s="94">
        <f>IF(SUMIF($V$2:$V$46,"=16",$G$2:$G$46)=0,"",SUMIF($V$2:$V$46,"=16",$G$2:$G$46))</f>
        <v>2</v>
      </c>
      <c r="H63" s="89">
        <f t="shared" si="2"/>
        <v>1.5</v>
      </c>
      <c r="I63" s="90">
        <f>SUMIF($V$2:$V$46,"=16",$I$2:$I$46)</f>
        <v>3</v>
      </c>
      <c r="J63" s="94" t="str">
        <f>IF(SUMIF($V$2:$V$46,"=16",$J$2:$J$46)=0,"",SUMIF($V$2:$V$46,"=16",$J$2:$J$46))</f>
        <v/>
      </c>
      <c r="K63" s="91" t="str">
        <f t="shared" si="8"/>
        <v/>
      </c>
      <c r="L63" s="95">
        <f>SUMIF($V$2:$V$46,"=16",$L$2:$L$46)</f>
        <v>0</v>
      </c>
      <c r="M63" s="96" t="str">
        <f>IF(SUMIF($V$2:$V$46,"=16",$M$2:$M$46)=0,"",SUMIF($V$2:$V$46,"=16",$M$2:$M$46))</f>
        <v/>
      </c>
      <c r="N63" s="89" t="str">
        <f t="shared" si="4"/>
        <v/>
      </c>
      <c r="O63" s="113">
        <f>SUMIF($V$2:$V$46,"=16",$O$2:$O$46)</f>
        <v>0</v>
      </c>
      <c r="P63" s="96" t="str">
        <f>IF(SUMIF($V$2:$V$46,"=16",$P$2:$P$46)=0,"",SUMIF($V$2:$V$46,"=16",$P$2:$P$46))</f>
        <v/>
      </c>
      <c r="Q63" s="89" t="str">
        <f t="shared" si="5"/>
        <v/>
      </c>
      <c r="R63" s="95">
        <f>SUMIF($V$2:$V$46,"=16",$R$2:$R$46)</f>
        <v>0</v>
      </c>
      <c r="S63" s="113" t="str">
        <f>IF(SUMIF($V$2:$V$46,"=16",$S$2:$S$46)=0,"",SUMIF($V$2:$V$46,"=16",$S$2:$S$46))</f>
        <v/>
      </c>
      <c r="T63" s="87" t="str">
        <f t="shared" si="6"/>
        <v/>
      </c>
      <c r="U63" s="113">
        <f>SUMIF($V$2:$V$46,"=16",$U$2:$U$46)</f>
        <v>0</v>
      </c>
      <c r="V63" s="82">
        <f t="shared" si="7"/>
        <v>16</v>
      </c>
    </row>
    <row r="64" spans="1:22">
      <c r="A64" s="99"/>
      <c r="B64" s="86" t="str">
        <v>VIRI PET ER</v>
      </c>
      <c r="C64" s="86"/>
      <c r="D64" s="94" t="str">
        <f>IF(SUMIF($V$2:$V$46,"=17",$D$2:$D$46)=0,"",SUMIF($V$2:$V$46,"=17",$D$2:$D$46))</f>
        <v/>
      </c>
      <c r="E64" s="87" t="str">
        <f t="shared" si="1"/>
        <v/>
      </c>
      <c r="F64" s="88">
        <f>SUMIF($V$2:$V$46,"=17",$F$2:$F$46)</f>
        <v>2</v>
      </c>
      <c r="G64" s="94" t="str">
        <f>IF(SUMIF($V$2:$V$46,"=17",$G$2:$G$46)=0,"",SUMIF($V$2:$V$46,"=17",$G$2:$G$46))</f>
        <v/>
      </c>
      <c r="H64" s="89" t="str">
        <f t="shared" si="2"/>
        <v/>
      </c>
      <c r="I64" s="90">
        <f>SUMIF($V$2:$V$46,"=17",$I$2:$I$46)</f>
        <v>0</v>
      </c>
      <c r="J64" s="94" t="str">
        <f>IF(SUMIF($V$2:$V$46,"=17",$J$2:$J$46)=0,"",SUMIF($V$2:$V$46,"=17",$J$2:$J$46))</f>
        <v/>
      </c>
      <c r="K64" s="91" t="str">
        <f t="shared" si="8"/>
        <v/>
      </c>
      <c r="L64" s="95">
        <f>SUMIF($V$2:$V$46,"=17",$L$2:$L$46)</f>
        <v>0</v>
      </c>
      <c r="M64" s="96">
        <f>IF(SUMIF($V$2:$V$46,"=17",$M$2:$M$46)=0,"",SUMIF($V$2:$V$46,"=17",$M$2:$M$46))</f>
        <v>5</v>
      </c>
      <c r="N64" s="89">
        <f t="shared" si="4"/>
        <v>4.5</v>
      </c>
      <c r="O64" s="113">
        <f>SUMIF($V$2:$V$46,"=17",$O$2:$O$46)</f>
        <v>22.5</v>
      </c>
      <c r="P64" s="96" t="str">
        <f>IF(SUMIF($V$2:$V$46,"=17",$P$2:$P$46)=0,"",SUMIF($V$2:$V$46,"=17",$P$2:$P$46))</f>
        <v/>
      </c>
      <c r="Q64" s="89" t="str">
        <f t="shared" si="5"/>
        <v/>
      </c>
      <c r="R64" s="95">
        <f>SUMIF($V$2:$V$46,"=17",$R$2:$R$46)</f>
        <v>0</v>
      </c>
      <c r="S64" s="113" t="str">
        <f>IF(SUMIF($V$2:$V$46,"=17",$S$2:$S$46)=0,"",SUMIF($V$2:$V$46,"=17",$S$2:$S$46))</f>
        <v/>
      </c>
      <c r="T64" s="87" t="str">
        <f t="shared" si="6"/>
        <v/>
      </c>
      <c r="U64" s="113">
        <f>SUMIF($V$2:$V$46,"=17",$U$2:$U$46)</f>
        <v>0</v>
      </c>
      <c r="V64" s="82">
        <f t="shared" si="7"/>
        <v>17</v>
      </c>
    </row>
    <row r="65" spans="1:22">
      <c r="A65" s="99"/>
      <c r="B65" s="86" t="str">
        <v>VITA ALEX</v>
      </c>
      <c r="C65" s="86"/>
      <c r="D65" s="94" t="str">
        <f>IF(SUMIF($V$2:$V$46,"=18",$D$2:$D$46)=0,"",SUMIF($V$2:$V$46,"=18",$D$2:$D$46))</f>
        <v/>
      </c>
      <c r="E65" s="87" t="str">
        <f t="shared" si="1"/>
        <v/>
      </c>
      <c r="F65" s="88">
        <f>SUMIF($V$2:$V$46,"=18",$F$2:$F$46)</f>
        <v>0</v>
      </c>
      <c r="G65" s="94" t="str">
        <f>IF(SUMIF($V$2:$V$46,"=18",$G$2:$G$46)=0,"",SUMIF($V$2:$V$46,"=18",$G$2:$G$46))</f>
        <v/>
      </c>
      <c r="H65" s="89" t="str">
        <f t="shared" si="2"/>
        <v/>
      </c>
      <c r="I65" s="90">
        <f>SUMIF($V$2:$V$46,"=18",$I$2:$I$46)</f>
        <v>0</v>
      </c>
      <c r="J65" s="94">
        <f>IF(SUMIF($V$2:$V$46,"=18",$J$2:$J$46)=0,"",SUMIF($V$2:$V$46,"=18",$J$2:$J$46))</f>
        <v>3</v>
      </c>
      <c r="K65" s="91">
        <f t="shared" si="8"/>
        <v>2</v>
      </c>
      <c r="L65" s="95">
        <f>SUMIF($V$2:$V$46,"=18",$L$2:$L$46)</f>
        <v>6</v>
      </c>
      <c r="M65" s="96" t="str">
        <f>IF(SUMIF($V$2:$V$46,"=18",$M$2:$M$46)=0,"",SUMIF($V$2:$V$46,"=18",$M$2:$M$46))</f>
        <v/>
      </c>
      <c r="N65" s="89" t="str">
        <f t="shared" si="4"/>
        <v/>
      </c>
      <c r="O65" s="113">
        <f>SUMIF($V$2:$V$46,"=18",$O$2:$O$46)</f>
        <v>0</v>
      </c>
      <c r="P65" s="96" t="str">
        <f>IF(SUMIF($V$2:$V$46,"=18",$P$2:$P$46)=0,"",SUMIF($V$2:$V$46,"=18",$P$2:$P$46))</f>
        <v/>
      </c>
      <c r="Q65" s="89" t="str">
        <f t="shared" si="5"/>
        <v/>
      </c>
      <c r="R65" s="95">
        <f>SUMIF($V$2:$V$46,"=18",$R$2:$R$46)</f>
        <v>0</v>
      </c>
      <c r="S65" s="113" t="str">
        <f>IF(SUMIF($V$2:$V$46,"=18",$S$2:$S$46)=0,"",SUMIF($V$2:$V$46,"=18",$S$2:$S$46))</f>
        <v/>
      </c>
      <c r="T65" s="87" t="str">
        <f t="shared" si="6"/>
        <v/>
      </c>
      <c r="U65" s="113">
        <f>SUMIF($V$2:$V$46,"=18",$U$2:$U$46)</f>
        <v>0</v>
      </c>
      <c r="V65" s="82">
        <f t="shared" si="7"/>
        <v>18</v>
      </c>
    </row>
    <row r="66" spans="1:22">
      <c r="A66" s="93"/>
      <c r="B66" s="86" t="str">
        <v>ZENDJ BO</v>
      </c>
      <c r="C66" s="86"/>
      <c r="D66" s="94" t="str">
        <f>IF(SUMIF($V$2:$V$46,"=19",$D$2:$D$46)=0,"",SUMIF($V$2:$V$46,"=19",$D$2:$D$46))</f>
        <v/>
      </c>
      <c r="E66" s="87" t="str">
        <f t="shared" si="1"/>
        <v/>
      </c>
      <c r="F66" s="88">
        <f>SUMIF($V$2:$V$46,"=19",$F$2:$F$46)</f>
        <v>12</v>
      </c>
      <c r="G66" s="94">
        <f>IF(SUMIF($V$2:$V$46,"=19",$G$2:$G$46)=0,"",SUMIF($V$2:$V$46,"=19",$G$2:$G$46))</f>
        <v>3</v>
      </c>
      <c r="H66" s="89">
        <f t="shared" si="2"/>
        <v>1.5</v>
      </c>
      <c r="I66" s="90">
        <f>SUMIF($V$2:$V$46,"=19",$I$2:$I$46)</f>
        <v>4.5</v>
      </c>
      <c r="J66" s="94" t="str">
        <f>IF(SUMIF($V$2:$V$46,"=19",$J$2:$J$46)=0,"",SUMIF($V$2:$V$46,"=19",$J$2:$J$46))</f>
        <v/>
      </c>
      <c r="K66" s="91" t="str">
        <f t="shared" si="8"/>
        <v/>
      </c>
      <c r="L66" s="95">
        <f>SUMIF($V$2:$V$46,"=19",$L$2:$L$46)</f>
        <v>0</v>
      </c>
      <c r="M66" s="96">
        <f>IF(SUMIF($V$2:$V$46,"=19",$M$2:$M$46)=0,"",SUMIF($V$2:$V$46,"=19",$M$2:$M$46))</f>
        <v>5</v>
      </c>
      <c r="N66" s="89">
        <f t="shared" si="4"/>
        <v>3</v>
      </c>
      <c r="O66" s="113">
        <f>SUMIF($V$2:$V$46,"=19",$O$2:$O$46)</f>
        <v>15</v>
      </c>
      <c r="P66" s="96">
        <f>IF(SUMIF($V$2:$V$46,"=19",$P$2:$P$46)=0,"",SUMIF($V$2:$V$46,"=19",$P$2:$P$46))</f>
        <v>7</v>
      </c>
      <c r="Q66" s="89">
        <f t="shared" si="5"/>
        <v>9</v>
      </c>
      <c r="R66" s="95">
        <f>SUMIF($V$2:$V$46,"=19",$R$2:$R$46)</f>
        <v>63</v>
      </c>
      <c r="S66" s="113" t="str">
        <f>IF(SUMIF($V$2:$V$46,"=19",$S$2:$S$46)=0,"",SUMIF($V$2:$V$46,"=19",$S$2:$S$46))</f>
        <v/>
      </c>
      <c r="T66" s="87" t="str">
        <f t="shared" si="6"/>
        <v/>
      </c>
      <c r="U66" s="113">
        <f>SUMIF($V$2:$V$46,"=19",$U$2:$U$46)</f>
        <v>0</v>
      </c>
      <c r="V66" s="82">
        <f t="shared" si="7"/>
        <v>19</v>
      </c>
    </row>
    <row r="67" spans="1:22">
      <c r="A67" s="99"/>
      <c r="B67" s="86">
        <v>0</v>
      </c>
      <c r="C67" s="86"/>
      <c r="D67" s="96"/>
      <c r="E67" s="87"/>
      <c r="F67" s="99"/>
      <c r="G67" s="102"/>
      <c r="H67" s="100"/>
      <c r="I67" s="99"/>
      <c r="J67" s="96"/>
      <c r="K67" s="89"/>
      <c r="L67" s="99"/>
      <c r="M67" s="96"/>
      <c r="N67" s="100"/>
      <c r="O67" s="99"/>
      <c r="P67" s="96"/>
      <c r="Q67" s="101"/>
      <c r="R67" s="103"/>
      <c r="S67" s="99"/>
      <c r="T67" s="119"/>
      <c r="U67" s="99"/>
      <c r="V67" s="82" t="str">
        <f t="shared" si="7"/>
        <v/>
      </c>
    </row>
    <row r="68" spans="1:22">
      <c r="A68" s="99"/>
      <c r="B68" s="86"/>
      <c r="C68" s="86"/>
      <c r="D68" s="96"/>
      <c r="E68" s="87"/>
      <c r="F68" s="99"/>
      <c r="G68" s="102"/>
      <c r="H68" s="100"/>
      <c r="I68" s="99"/>
      <c r="J68" s="96"/>
      <c r="K68" s="89"/>
      <c r="L68" s="99"/>
      <c r="M68" s="96"/>
      <c r="N68" s="100"/>
      <c r="O68" s="99"/>
      <c r="P68" s="96"/>
      <c r="Q68" s="101"/>
      <c r="R68" s="103"/>
      <c r="S68" s="99"/>
      <c r="T68" s="119"/>
      <c r="U68" s="99"/>
      <c r="V68" s="82" t="str">
        <f t="shared" si="7"/>
        <v/>
      </c>
    </row>
    <row r="69" spans="1:22">
      <c r="A69" s="99"/>
      <c r="B69" s="86"/>
      <c r="C69" s="86"/>
      <c r="D69" s="96"/>
      <c r="E69" s="87"/>
      <c r="F69" s="99"/>
      <c r="G69" s="102"/>
      <c r="H69" s="100"/>
      <c r="I69" s="99"/>
      <c r="J69" s="96"/>
      <c r="K69" s="89"/>
      <c r="L69" s="99"/>
      <c r="M69" s="96"/>
      <c r="N69" s="100"/>
      <c r="O69" s="99"/>
      <c r="P69" s="96"/>
      <c r="Q69" s="101"/>
      <c r="R69" s="103"/>
      <c r="S69" s="99"/>
      <c r="T69" s="119"/>
      <c r="U69" s="99"/>
      <c r="V69" s="82" t="str">
        <f t="shared" si="7"/>
        <v/>
      </c>
    </row>
    <row r="70" spans="1:22">
      <c r="A70" s="99"/>
      <c r="B70" s="86"/>
      <c r="C70" s="86"/>
      <c r="D70" s="96"/>
      <c r="E70" s="87"/>
      <c r="F70" s="99"/>
      <c r="G70" s="96"/>
      <c r="H70" s="100"/>
      <c r="I70" s="99"/>
      <c r="J70" s="96"/>
      <c r="K70" s="89"/>
      <c r="L70" s="99"/>
      <c r="M70" s="96"/>
      <c r="N70" s="100"/>
      <c r="O70" s="99"/>
      <c r="P70" s="96"/>
      <c r="Q70" s="101"/>
      <c r="R70" s="103"/>
      <c r="S70" s="99"/>
      <c r="T70" s="119"/>
      <c r="U70" s="99"/>
      <c r="V70" s="82" t="str">
        <f t="shared" si="7"/>
        <v/>
      </c>
    </row>
    <row r="71" spans="1:22" ht="15.75" customHeight="1">
      <c r="A71" s="98"/>
      <c r="B71" s="98"/>
      <c r="C71" s="104"/>
      <c r="D71" s="96"/>
      <c r="E71" s="87"/>
      <c r="F71" s="99"/>
      <c r="G71" s="96"/>
      <c r="H71" s="100"/>
      <c r="I71" s="99"/>
      <c r="J71" s="96"/>
      <c r="K71" s="89"/>
      <c r="L71" s="99"/>
      <c r="M71" s="96"/>
      <c r="N71" s="100"/>
      <c r="O71" s="99"/>
      <c r="P71" s="96"/>
      <c r="Q71" s="101"/>
      <c r="R71" s="103"/>
      <c r="S71" s="99"/>
      <c r="T71" s="119"/>
      <c r="U71" s="99"/>
      <c r="V71" s="82" t="str">
        <f t="shared" si="7"/>
        <v/>
      </c>
    </row>
    <row r="72" spans="1:22">
      <c r="A72" s="98"/>
      <c r="B72" s="98"/>
      <c r="C72" s="104"/>
      <c r="D72" s="96"/>
      <c r="E72" s="87"/>
      <c r="F72" s="99"/>
      <c r="G72" s="96"/>
      <c r="H72" s="100"/>
      <c r="I72" s="99"/>
      <c r="J72" s="96"/>
      <c r="K72" s="89"/>
      <c r="L72" s="99"/>
      <c r="M72" s="96"/>
      <c r="N72" s="100"/>
      <c r="O72" s="99"/>
      <c r="P72" s="96"/>
      <c r="Q72" s="101"/>
      <c r="R72" s="103"/>
      <c r="S72" s="99"/>
      <c r="T72" s="119"/>
      <c r="U72" s="99"/>
      <c r="V72" s="82" t="str">
        <f t="shared" si="7"/>
        <v/>
      </c>
    </row>
    <row r="73" spans="1:22" ht="16.5" thickBot="1">
      <c r="A73" s="98"/>
      <c r="B73" s="98"/>
      <c r="C73" s="104"/>
      <c r="D73" s="96"/>
      <c r="E73" s="87"/>
      <c r="F73" s="99"/>
      <c r="G73" s="96"/>
      <c r="H73" s="100"/>
      <c r="I73" s="99"/>
      <c r="J73" s="96"/>
      <c r="K73" s="89"/>
      <c r="L73" s="99"/>
      <c r="M73" s="96"/>
      <c r="N73" s="100"/>
      <c r="O73" s="99"/>
      <c r="P73" s="96"/>
      <c r="Q73" s="101"/>
      <c r="R73" s="103"/>
      <c r="S73" s="99"/>
      <c r="T73" s="119"/>
      <c r="U73" s="99"/>
      <c r="V73" s="82" t="str">
        <f t="shared" si="7"/>
        <v/>
      </c>
    </row>
    <row r="74" spans="1:22" ht="27" customHeight="1" thickTop="1">
      <c r="A74" s="175" t="s">
        <v>118</v>
      </c>
      <c r="B74" s="176"/>
      <c r="C74" s="176"/>
      <c r="D74" s="176"/>
      <c r="E74" s="176"/>
      <c r="F74" s="176"/>
      <c r="G74" s="176"/>
      <c r="H74" s="176"/>
      <c r="I74" s="176"/>
      <c r="J74" s="176"/>
      <c r="K74" s="176"/>
      <c r="L74" s="176"/>
      <c r="M74" s="176"/>
      <c r="N74" s="176"/>
      <c r="O74" s="176"/>
      <c r="P74" s="176"/>
      <c r="Q74" s="176"/>
      <c r="R74" s="176"/>
      <c r="S74" s="176"/>
      <c r="T74" s="176"/>
      <c r="U74" s="177"/>
    </row>
    <row r="75" spans="1:22" ht="16.5" thickBot="1">
      <c r="A75" s="178"/>
      <c r="B75" s="179"/>
      <c r="C75" s="179"/>
      <c r="D75" s="179"/>
      <c r="E75" s="179"/>
      <c r="F75" s="179"/>
      <c r="G75" s="179"/>
      <c r="H75" s="179"/>
      <c r="I75" s="179"/>
      <c r="J75" s="179"/>
      <c r="K75" s="179"/>
      <c r="L75" s="179"/>
      <c r="M75" s="179"/>
      <c r="N75" s="179"/>
      <c r="O75" s="179"/>
      <c r="P75" s="179"/>
      <c r="Q75" s="179"/>
      <c r="R75" s="179"/>
      <c r="S75" s="179"/>
      <c r="T75" s="179"/>
      <c r="U75" s="180"/>
    </row>
    <row r="76" spans="1:22" ht="17.25" thickTop="1" thickBot="1">
      <c r="A76" s="120"/>
      <c r="B76" s="121" t="str">
        <f>IFERROR(VLOOKUP("x",A48:B73,2,1),"")</f>
        <v/>
      </c>
      <c r="C76" s="122"/>
      <c r="D76" s="123" t="str">
        <f>IFERROR(VLOOKUP("x",A48:U73,4,1),"")</f>
        <v/>
      </c>
      <c r="E76" s="124" t="str">
        <f>IFERROR(VLOOKUP("x",A48:U73,5,1),"")</f>
        <v/>
      </c>
      <c r="F76" s="124" t="str">
        <f>IFERROR(VLOOKUP("x",A48:U73,6,1),"")</f>
        <v/>
      </c>
      <c r="G76" s="123" t="str">
        <f>IFERROR(VLOOKUP("x",A48:U73,7,1),"")</f>
        <v/>
      </c>
      <c r="H76" s="124" t="str">
        <f>IFERROR(VLOOKUP("x",A48:U73,8,1),"")</f>
        <v/>
      </c>
      <c r="I76" s="124" t="str">
        <f>IFERROR(VLOOKUP("x",A48:U73,9,1),"")</f>
        <v/>
      </c>
      <c r="J76" s="123" t="str">
        <f>IFERROR(VLOOKUP("x",A48:U73,10,1),"")</f>
        <v/>
      </c>
      <c r="K76" s="124" t="str">
        <f>IFERROR(VLOOKUP("x",A48:U73,11,1),"")</f>
        <v/>
      </c>
      <c r="L76" s="124" t="str">
        <f>IFERROR(VLOOKUP("x",A48:U73,12,1),"")</f>
        <v/>
      </c>
      <c r="M76" s="125" t="str">
        <f>IFERROR(VLOOKUP("x",A48:U73,13,1),"")</f>
        <v/>
      </c>
      <c r="N76" s="124" t="str">
        <f>IFERROR(VLOOKUP("x",A48:U73,14,1),"")</f>
        <v/>
      </c>
      <c r="O76" s="124" t="str">
        <f>IFERROR(VLOOKUP("x",A48:U73,15,1),"")</f>
        <v/>
      </c>
      <c r="P76" s="123" t="str">
        <f>IFERROR(VLOOKUP("x",A48:U73,16,1),"")</f>
        <v/>
      </c>
      <c r="Q76" s="126" t="str">
        <f>IFERROR(VLOOKUP("x",A48:U73,17,1),"")</f>
        <v/>
      </c>
      <c r="R76" s="126" t="str">
        <f>IFERROR(VLOOKUP("x",A48:U73,18,1),"")</f>
        <v/>
      </c>
      <c r="S76" s="126" t="str">
        <f>IFERROR(VLOOKUP("x",A48:U73,19,1),"")</f>
        <v/>
      </c>
      <c r="T76" s="126" t="str">
        <f>IFERROR(VLOOKUP("x",A48:U73,20,1),"")</f>
        <v/>
      </c>
      <c r="U76" s="126" t="str">
        <f>IFERROR(VLOOKUP("x",A48:U73,21,1),"")</f>
        <v/>
      </c>
      <c r="V76" s="1" t="str">
        <f>IFERROR(VLOOKUP("x",A48:V73,22,1),"")</f>
        <v/>
      </c>
    </row>
    <row r="77" spans="1:22" ht="16.5" thickTop="1">
      <c r="D77" s="1"/>
      <c r="E77" s="47"/>
      <c r="G77" s="1"/>
      <c r="H77" s="48"/>
      <c r="J77" s="1"/>
      <c r="K77" s="49"/>
      <c r="M77" s="1"/>
      <c r="N77" s="48"/>
      <c r="P77" s="1"/>
      <c r="Q77" s="47"/>
      <c r="R77" s="1"/>
    </row>
    <row r="78" spans="1:22" ht="15.75" customHeight="1">
      <c r="A78" s="163" t="s">
        <v>96</v>
      </c>
      <c r="B78" s="164"/>
      <c r="C78" s="165"/>
      <c r="D78" s="1"/>
      <c r="E78" s="47"/>
      <c r="G78" s="1"/>
      <c r="H78" s="48"/>
      <c r="J78" s="1"/>
      <c r="K78" s="49"/>
      <c r="M78" s="1"/>
      <c r="N78" s="48"/>
      <c r="P78" s="1"/>
      <c r="Q78" s="47"/>
      <c r="R78" s="1"/>
    </row>
    <row r="79" spans="1:22">
      <c r="A79" s="166"/>
      <c r="B79" s="167"/>
      <c r="C79" s="168"/>
      <c r="D79" s="1"/>
      <c r="E79" s="47"/>
      <c r="G79" s="1"/>
      <c r="H79" s="36"/>
      <c r="I79"/>
      <c r="J79" s="1"/>
      <c r="K79" s="49"/>
      <c r="M79" s="1"/>
      <c r="N79" s="48"/>
      <c r="P79" s="1"/>
      <c r="Q79" s="47"/>
      <c r="R79" s="1"/>
    </row>
    <row r="80" spans="1:22">
      <c r="A80" s="169"/>
      <c r="B80" s="170"/>
      <c r="C80" s="171"/>
      <c r="D80" s="1"/>
      <c r="E80" s="47"/>
      <c r="G80" s="1"/>
      <c r="H80" s="36"/>
      <c r="I80"/>
      <c r="J80" s="1"/>
      <c r="K80" s="49"/>
      <c r="M80" s="1"/>
      <c r="N80" s="48"/>
      <c r="P80" s="1"/>
      <c r="Q80" s="47"/>
      <c r="R80" s="1"/>
    </row>
    <row r="81" spans="2:18">
      <c r="D81" s="1"/>
      <c r="E81" s="47"/>
      <c r="G81" s="1"/>
      <c r="H81" s="48"/>
      <c r="J81" s="1"/>
      <c r="K81" s="49"/>
      <c r="M81" s="1"/>
      <c r="N81" s="48"/>
      <c r="P81" s="1"/>
      <c r="Q81" s="47"/>
      <c r="R81" s="1"/>
    </row>
    <row r="82" spans="2:18">
      <c r="C82" s="155"/>
      <c r="D82" s="1"/>
      <c r="E82" s="47"/>
      <c r="G82" s="1"/>
      <c r="H82" s="48"/>
      <c r="J82" s="67"/>
      <c r="K82" s="49"/>
      <c r="M82" s="1"/>
      <c r="N82" s="48"/>
      <c r="P82" s="1"/>
      <c r="Q82" s="47"/>
      <c r="R82" s="1"/>
    </row>
    <row r="83" spans="2:18">
      <c r="B83" s="145"/>
      <c r="C83" s="134"/>
      <c r="D83" s="145"/>
      <c r="E83" s="47"/>
      <c r="F83" s="36"/>
      <c r="G83" s="1"/>
      <c r="H83" s="48"/>
      <c r="J83" s="67"/>
      <c r="K83" s="49"/>
      <c r="M83" s="1"/>
      <c r="N83" s="48"/>
      <c r="P83" s="1"/>
      <c r="Q83" s="47"/>
      <c r="R83" s="1"/>
    </row>
    <row r="84" spans="2:18">
      <c r="B84" s="145"/>
      <c r="C84" s="132"/>
      <c r="D84" s="145"/>
      <c r="E84" s="47"/>
      <c r="F84" s="36"/>
      <c r="G84" s="1"/>
      <c r="H84" s="48"/>
      <c r="J84" s="67"/>
      <c r="K84" s="49"/>
      <c r="M84" s="1"/>
      <c r="N84" s="48"/>
      <c r="P84" s="1"/>
      <c r="Q84" s="47"/>
      <c r="R84" s="1"/>
    </row>
    <row r="85" spans="2:18">
      <c r="B85" s="145"/>
      <c r="C85" s="132"/>
      <c r="D85" s="145"/>
      <c r="E85" s="47"/>
      <c r="F85" s="36"/>
      <c r="G85" s="1"/>
      <c r="H85" s="48"/>
      <c r="J85" s="67"/>
      <c r="K85" s="49"/>
      <c r="M85" s="1"/>
      <c r="N85" s="48"/>
      <c r="P85" s="1"/>
      <c r="Q85" s="47"/>
      <c r="R85" s="1"/>
    </row>
    <row r="86" spans="2:18">
      <c r="B86" s="145"/>
      <c r="C86" s="134"/>
      <c r="D86" s="145"/>
      <c r="E86" s="47"/>
      <c r="F86" s="36"/>
      <c r="G86" s="1"/>
      <c r="H86" s="48"/>
      <c r="J86" s="67"/>
      <c r="K86" s="49"/>
      <c r="M86" s="1"/>
      <c r="N86" s="48"/>
      <c r="P86" s="1"/>
      <c r="Q86" s="47"/>
      <c r="R86" s="1"/>
    </row>
    <row r="87" spans="2:18">
      <c r="B87" s="145"/>
      <c r="C87" s="134"/>
      <c r="D87" s="145"/>
      <c r="E87" s="47"/>
      <c r="F87" s="36"/>
      <c r="G87" s="1"/>
      <c r="H87" s="48"/>
      <c r="J87" s="67"/>
      <c r="K87" s="49"/>
      <c r="M87" s="1"/>
      <c r="N87" s="48"/>
      <c r="P87" s="1"/>
      <c r="Q87" s="47"/>
      <c r="R87" s="1"/>
    </row>
    <row r="88" spans="2:18">
      <c r="B88" s="145"/>
      <c r="C88" s="134"/>
      <c r="D88" s="145"/>
      <c r="E88" s="47"/>
      <c r="F88" s="36"/>
      <c r="G88" s="1"/>
      <c r="H88" s="48"/>
      <c r="J88" s="67"/>
      <c r="K88" s="49"/>
      <c r="M88" s="1"/>
      <c r="N88" s="48"/>
      <c r="P88" s="1"/>
      <c r="Q88" s="47"/>
      <c r="R88" s="1"/>
    </row>
    <row r="89" spans="2:18">
      <c r="B89" s="145"/>
      <c r="C89" s="134"/>
      <c r="D89" s="145"/>
      <c r="E89" s="47"/>
      <c r="F89" s="36"/>
      <c r="G89" s="1"/>
      <c r="H89" s="48"/>
      <c r="J89" s="67"/>
      <c r="K89" s="49"/>
      <c r="M89" s="1"/>
      <c r="N89" s="48"/>
      <c r="P89" s="1"/>
      <c r="Q89" s="47"/>
      <c r="R89" s="1"/>
    </row>
    <row r="90" spans="2:18">
      <c r="B90" s="145"/>
      <c r="C90" s="132"/>
      <c r="D90" s="145"/>
      <c r="E90" s="47"/>
      <c r="F90" s="36"/>
      <c r="G90" s="1"/>
      <c r="H90" s="48"/>
      <c r="J90" s="67"/>
      <c r="K90" s="49"/>
      <c r="M90" s="1"/>
      <c r="N90" s="48"/>
      <c r="P90" s="1"/>
      <c r="Q90" s="47"/>
      <c r="R90" s="1"/>
    </row>
    <row r="91" spans="2:18">
      <c r="B91" s="145"/>
      <c r="C91" s="134"/>
      <c r="D91" s="133"/>
      <c r="E91" s="47"/>
      <c r="F91" s="36"/>
      <c r="G91" s="1"/>
      <c r="H91" s="48"/>
      <c r="J91" s="67"/>
      <c r="K91" s="49"/>
      <c r="M91" s="1"/>
      <c r="N91" s="48"/>
      <c r="P91" s="1"/>
      <c r="Q91" s="47"/>
      <c r="R91" s="1"/>
    </row>
    <row r="92" spans="2:18">
      <c r="B92" s="145"/>
      <c r="C92" s="132"/>
      <c r="D92" s="145"/>
      <c r="E92" s="47"/>
      <c r="F92" s="36"/>
      <c r="G92" s="1"/>
      <c r="H92" s="48"/>
      <c r="J92" s="67"/>
      <c r="K92" s="49"/>
      <c r="M92" s="1"/>
      <c r="N92" s="48"/>
      <c r="P92" s="1"/>
      <c r="Q92" s="47"/>
      <c r="R92" s="1"/>
    </row>
    <row r="93" spans="2:18">
      <c r="B93" s="145"/>
      <c r="C93" s="146"/>
      <c r="D93" s="145"/>
      <c r="E93" s="47"/>
      <c r="F93" s="36"/>
      <c r="G93" s="1"/>
      <c r="H93" s="48"/>
      <c r="J93" s="67"/>
      <c r="K93" s="49"/>
      <c r="M93" s="1"/>
      <c r="N93" s="48"/>
      <c r="P93" s="1"/>
      <c r="Q93" s="47"/>
      <c r="R93" s="1"/>
    </row>
    <row r="94" spans="2:18">
      <c r="B94" s="145"/>
      <c r="C94" s="132"/>
      <c r="D94" s="145"/>
      <c r="E94" s="47"/>
      <c r="F94" s="36"/>
      <c r="G94" s="1"/>
      <c r="H94" s="48"/>
      <c r="J94" s="67"/>
      <c r="K94" s="49"/>
      <c r="M94" s="1"/>
      <c r="N94" s="48"/>
      <c r="P94" s="1"/>
      <c r="Q94" s="47"/>
      <c r="R94" s="1"/>
    </row>
    <row r="95" spans="2:18">
      <c r="B95" s="145"/>
      <c r="C95" s="132"/>
      <c r="D95" s="145"/>
      <c r="E95" s="47"/>
      <c r="F95" s="36"/>
      <c r="G95" s="1"/>
      <c r="H95" s="48"/>
      <c r="J95" s="67"/>
      <c r="K95" s="49"/>
      <c r="M95" s="1"/>
      <c r="N95" s="48"/>
      <c r="P95" s="1"/>
      <c r="Q95" s="47"/>
      <c r="R95" s="1"/>
    </row>
    <row r="96" spans="2:18">
      <c r="B96" s="145"/>
      <c r="C96" s="132"/>
      <c r="D96" s="145"/>
      <c r="E96" s="47"/>
      <c r="F96" s="36"/>
      <c r="G96" s="1"/>
      <c r="H96" s="48"/>
      <c r="J96" s="67"/>
      <c r="K96" s="49"/>
      <c r="M96" s="1"/>
      <c r="N96" s="48"/>
      <c r="P96" s="1"/>
      <c r="Q96" s="47"/>
      <c r="R96" s="1"/>
    </row>
    <row r="97" spans="2:18">
      <c r="B97" s="145"/>
      <c r="C97" s="146"/>
      <c r="D97" s="145"/>
      <c r="E97" s="47"/>
      <c r="F97" s="36"/>
      <c r="G97" s="1"/>
      <c r="H97" s="48"/>
      <c r="J97" s="67"/>
      <c r="K97" s="49"/>
      <c r="M97" s="1"/>
      <c r="N97" s="48"/>
      <c r="P97" s="1"/>
      <c r="Q97" s="47"/>
      <c r="R97" s="1"/>
    </row>
    <row r="98" spans="2:18">
      <c r="B98" s="145"/>
      <c r="C98" s="132"/>
      <c r="D98" s="145"/>
      <c r="E98" s="47"/>
      <c r="F98" s="36"/>
      <c r="G98" s="1"/>
      <c r="H98" s="48"/>
      <c r="J98" s="67"/>
      <c r="K98" s="49"/>
      <c r="M98" s="1"/>
      <c r="N98" s="48"/>
      <c r="P98" s="1"/>
      <c r="Q98" s="47"/>
      <c r="R98" s="1"/>
    </row>
    <row r="99" spans="2:18">
      <c r="B99" s="145"/>
      <c r="C99" s="132"/>
      <c r="D99" s="145"/>
      <c r="E99" s="47"/>
      <c r="F99" s="36"/>
      <c r="G99" s="1"/>
      <c r="H99" s="48"/>
      <c r="J99" s="1"/>
      <c r="K99" s="49"/>
      <c r="M99" s="1"/>
      <c r="N99" s="48"/>
      <c r="P99" s="1"/>
      <c r="Q99" s="47"/>
      <c r="R99" s="1"/>
    </row>
    <row r="100" spans="2:18">
      <c r="B100" s="145"/>
      <c r="C100" s="132"/>
      <c r="D100" s="145"/>
      <c r="E100" s="47"/>
      <c r="F100" s="36"/>
      <c r="G100" s="1"/>
      <c r="H100" s="48"/>
      <c r="J100" s="1"/>
      <c r="K100" s="49"/>
      <c r="M100" s="1"/>
      <c r="N100" s="48"/>
      <c r="P100" s="1"/>
      <c r="Q100" s="47"/>
      <c r="R100" s="1"/>
    </row>
    <row r="101" spans="2:18">
      <c r="B101" s="145"/>
      <c r="C101" s="134"/>
      <c r="D101" s="145"/>
      <c r="E101" s="47"/>
      <c r="F101" s="36"/>
      <c r="G101" s="1"/>
      <c r="H101" s="48"/>
      <c r="J101" s="1"/>
      <c r="K101" s="49"/>
      <c r="M101" s="1"/>
      <c r="N101" s="48"/>
      <c r="P101" s="1"/>
      <c r="Q101" s="47"/>
      <c r="R101" s="1"/>
    </row>
    <row r="102" spans="2:18">
      <c r="B102" s="52"/>
      <c r="D102" s="1"/>
      <c r="E102" s="47"/>
      <c r="G102" s="1"/>
      <c r="H102" s="48"/>
      <c r="J102" s="1"/>
      <c r="K102" s="49"/>
      <c r="M102" s="1"/>
      <c r="N102" s="48"/>
      <c r="P102" s="1"/>
      <c r="Q102" s="47"/>
      <c r="R102" s="1"/>
    </row>
    <row r="103" spans="2:18">
      <c r="B103" s="52"/>
      <c r="D103" s="1"/>
      <c r="E103" s="47"/>
      <c r="G103" s="1"/>
      <c r="H103" s="48"/>
      <c r="J103" s="1"/>
      <c r="K103" s="49"/>
      <c r="M103" s="1"/>
      <c r="N103" s="48"/>
      <c r="P103" s="1"/>
      <c r="Q103" s="47"/>
      <c r="R103" s="1"/>
    </row>
    <row r="104" spans="2:18">
      <c r="B104" s="52"/>
      <c r="D104" s="1"/>
      <c r="E104" s="47"/>
      <c r="G104" s="1"/>
      <c r="H104" s="48"/>
      <c r="J104" s="1"/>
      <c r="K104" s="49"/>
      <c r="M104" s="1"/>
      <c r="N104" s="48"/>
      <c r="P104" s="1"/>
      <c r="Q104" s="47"/>
      <c r="R104" s="1"/>
    </row>
    <row r="105" spans="2:18">
      <c r="B105" s="52"/>
      <c r="D105" s="1"/>
      <c r="E105" s="47"/>
      <c r="G105" s="1"/>
      <c r="H105" s="48"/>
      <c r="J105" s="1"/>
      <c r="K105" s="49"/>
      <c r="M105" s="1"/>
      <c r="N105" s="48"/>
      <c r="P105" s="1"/>
      <c r="Q105" s="47"/>
      <c r="R105" s="1"/>
    </row>
    <row r="106" spans="2:18">
      <c r="B106" s="52"/>
      <c r="D106" s="1"/>
      <c r="E106" s="47"/>
      <c r="G106" s="1"/>
      <c r="H106" s="48"/>
      <c r="J106" s="1"/>
      <c r="K106" s="49"/>
      <c r="M106" s="1"/>
      <c r="N106" s="48"/>
      <c r="P106" s="1"/>
      <c r="Q106" s="47"/>
      <c r="R106" s="1"/>
    </row>
    <row r="107" spans="2:18">
      <c r="B107" s="52"/>
      <c r="D107" s="1"/>
      <c r="E107" s="47"/>
      <c r="G107" s="1"/>
      <c r="H107" s="48"/>
      <c r="J107" s="1"/>
      <c r="K107" s="49"/>
      <c r="M107" s="1"/>
      <c r="N107" s="48"/>
      <c r="P107" s="1"/>
      <c r="Q107" s="47"/>
      <c r="R107" s="1"/>
    </row>
    <row r="108" spans="2:18">
      <c r="B108" s="52"/>
      <c r="D108" s="1"/>
      <c r="E108" s="47"/>
      <c r="G108" s="1"/>
      <c r="H108" s="48"/>
      <c r="J108" s="1"/>
      <c r="K108" s="49"/>
      <c r="M108" s="1"/>
      <c r="N108" s="48"/>
      <c r="P108" s="1"/>
      <c r="Q108" s="47"/>
      <c r="R108" s="1"/>
    </row>
    <row r="109" spans="2:18">
      <c r="B109" s="52"/>
      <c r="D109" s="1"/>
      <c r="E109" s="47"/>
      <c r="G109" s="1"/>
      <c r="H109" s="48"/>
      <c r="J109" s="1"/>
      <c r="K109" s="49"/>
      <c r="M109" s="1"/>
      <c r="N109" s="48"/>
      <c r="P109" s="1"/>
      <c r="Q109" s="47"/>
      <c r="R109" s="1"/>
    </row>
    <row r="110" spans="2:18">
      <c r="B110" s="52"/>
      <c r="D110" s="1"/>
      <c r="E110" s="47"/>
      <c r="G110" s="1"/>
      <c r="H110" s="48"/>
      <c r="J110" s="1"/>
      <c r="K110" s="49"/>
      <c r="M110" s="1"/>
      <c r="N110" s="48"/>
      <c r="P110" s="1"/>
      <c r="Q110" s="47"/>
      <c r="R110" s="1"/>
    </row>
    <row r="111" spans="2:18">
      <c r="B111" s="52"/>
      <c r="D111" s="1"/>
      <c r="E111" s="47"/>
      <c r="G111" s="1"/>
      <c r="H111" s="48"/>
      <c r="J111" s="1"/>
      <c r="K111" s="49"/>
      <c r="M111" s="1"/>
      <c r="N111" s="48"/>
      <c r="P111" s="1"/>
      <c r="Q111" s="47"/>
      <c r="R111" s="1"/>
    </row>
    <row r="112" spans="2:18">
      <c r="B112" s="52"/>
      <c r="D112" s="1"/>
      <c r="E112" s="47"/>
      <c r="G112" s="1"/>
      <c r="H112" s="48"/>
      <c r="J112" s="1"/>
      <c r="K112" s="49"/>
      <c r="M112" s="1"/>
      <c r="N112" s="48"/>
      <c r="P112" s="1"/>
      <c r="Q112" s="47"/>
      <c r="R112" s="1"/>
    </row>
    <row r="113" spans="2:18">
      <c r="B113" s="52">
        <v>0</v>
      </c>
      <c r="D113" s="1"/>
      <c r="E113" s="47"/>
      <c r="G113" s="1"/>
      <c r="H113" s="48"/>
      <c r="J113" s="1"/>
      <c r="K113" s="49"/>
      <c r="M113" s="1"/>
      <c r="N113" s="48"/>
      <c r="P113" s="1"/>
      <c r="Q113" s="47"/>
      <c r="R113" s="1"/>
    </row>
    <row r="114" spans="2:18">
      <c r="B114" s="52"/>
      <c r="D114" s="1"/>
      <c r="E114" s="47"/>
      <c r="G114" s="1"/>
      <c r="H114" s="48"/>
      <c r="J114" s="1"/>
      <c r="K114" s="49"/>
      <c r="M114" s="1"/>
      <c r="N114" s="48"/>
      <c r="P114" s="1"/>
      <c r="Q114" s="47"/>
      <c r="R114" s="1"/>
    </row>
    <row r="115" spans="2:18">
      <c r="B115" s="52"/>
      <c r="D115" s="1"/>
      <c r="E115" s="47"/>
      <c r="G115" s="1"/>
      <c r="H115" s="48"/>
      <c r="J115" s="1"/>
      <c r="K115" s="49"/>
      <c r="M115" s="1"/>
      <c r="N115" s="48"/>
      <c r="P115" s="1"/>
      <c r="Q115" s="47"/>
      <c r="R115" s="1"/>
    </row>
    <row r="116" spans="2:18">
      <c r="B116" s="52"/>
      <c r="D116" s="1"/>
      <c r="E116" s="47"/>
      <c r="G116" s="1"/>
      <c r="H116" s="48"/>
      <c r="J116" s="1"/>
      <c r="K116" s="49"/>
      <c r="M116" s="1"/>
      <c r="N116" s="48"/>
      <c r="P116" s="1"/>
      <c r="Q116" s="47"/>
      <c r="R116" s="1"/>
    </row>
    <row r="117" spans="2:18">
      <c r="B117" s="52"/>
      <c r="D117" s="1"/>
      <c r="E117" s="47"/>
      <c r="G117" s="1"/>
      <c r="H117" s="48"/>
      <c r="J117" s="1"/>
      <c r="K117" s="49"/>
      <c r="M117" s="1"/>
      <c r="N117" s="48"/>
      <c r="P117" s="1"/>
      <c r="Q117" s="47"/>
      <c r="R117" s="1"/>
    </row>
    <row r="118" spans="2:18">
      <c r="B118" s="52"/>
      <c r="D118" s="1"/>
      <c r="E118" s="47"/>
      <c r="G118" s="1"/>
      <c r="H118" s="48"/>
      <c r="J118" s="1"/>
      <c r="K118" s="49"/>
      <c r="M118" s="1"/>
      <c r="N118" s="48"/>
      <c r="P118" s="1"/>
      <c r="Q118" s="47"/>
      <c r="R118" s="1"/>
    </row>
    <row r="119" spans="2:18">
      <c r="B119" s="52"/>
      <c r="D119" s="1"/>
      <c r="E119" s="47"/>
      <c r="G119" s="1"/>
      <c r="H119" s="48"/>
      <c r="J119" s="1"/>
      <c r="K119" s="49"/>
      <c r="M119" s="1"/>
      <c r="N119" s="48"/>
      <c r="P119" s="1"/>
      <c r="Q119" s="47"/>
      <c r="R119" s="1"/>
    </row>
    <row r="120" spans="2:18">
      <c r="B120" s="81"/>
      <c r="D120" s="1"/>
      <c r="E120" s="47"/>
      <c r="G120" s="1"/>
      <c r="H120" s="48"/>
      <c r="J120" s="1"/>
      <c r="K120" s="49"/>
      <c r="M120" s="1"/>
      <c r="N120" s="48"/>
      <c r="P120" s="1"/>
      <c r="Q120" s="47"/>
      <c r="R120" s="1"/>
    </row>
    <row r="121" spans="2:18">
      <c r="D121" s="1"/>
      <c r="E121" s="47"/>
      <c r="G121" s="1"/>
      <c r="H121" s="48"/>
      <c r="J121" s="1"/>
      <c r="K121" s="49"/>
      <c r="M121" s="1"/>
      <c r="N121" s="48"/>
      <c r="P121" s="1"/>
      <c r="Q121" s="47"/>
      <c r="R121" s="1"/>
    </row>
    <row r="122" spans="2:18">
      <c r="D122" s="1"/>
      <c r="E122" s="47"/>
      <c r="G122" s="1"/>
      <c r="H122" s="48"/>
      <c r="J122" s="1"/>
      <c r="K122" s="49"/>
      <c r="M122" s="1"/>
      <c r="N122" s="48"/>
      <c r="P122" s="1"/>
      <c r="Q122" s="47"/>
      <c r="R122" s="1"/>
    </row>
    <row r="123" spans="2:18">
      <c r="D123" s="1"/>
      <c r="E123" s="47"/>
      <c r="G123" s="1"/>
      <c r="H123" s="48"/>
      <c r="J123" s="1"/>
      <c r="K123" s="49"/>
      <c r="M123" s="1"/>
      <c r="N123" s="48"/>
      <c r="P123" s="1"/>
      <c r="Q123" s="47"/>
      <c r="R123" s="1"/>
    </row>
    <row r="124" spans="2:18">
      <c r="D124" s="1"/>
      <c r="E124" s="47"/>
      <c r="G124" s="1"/>
      <c r="H124" s="48"/>
      <c r="J124" s="1"/>
      <c r="K124" s="49"/>
      <c r="M124" s="1"/>
      <c r="N124" s="48"/>
      <c r="P124" s="1"/>
      <c r="Q124" s="47"/>
      <c r="R124" s="1"/>
    </row>
    <row r="125" spans="2:18">
      <c r="D125" s="1"/>
      <c r="E125" s="47"/>
      <c r="G125" s="1"/>
      <c r="H125" s="48"/>
      <c r="J125" s="1"/>
      <c r="K125" s="49"/>
      <c r="M125" s="1"/>
      <c r="N125" s="48"/>
      <c r="P125" s="1"/>
      <c r="Q125" s="47"/>
      <c r="R125" s="1"/>
    </row>
    <row r="126" spans="2:18">
      <c r="D126" s="1"/>
      <c r="E126" s="47"/>
      <c r="G126" s="1"/>
      <c r="H126" s="48"/>
      <c r="J126" s="1"/>
      <c r="K126" s="49"/>
      <c r="M126" s="1"/>
      <c r="N126" s="48"/>
      <c r="P126" s="1"/>
      <c r="Q126" s="47"/>
      <c r="R126" s="1"/>
    </row>
    <row r="127" spans="2:18">
      <c r="D127" s="1"/>
      <c r="E127" s="47"/>
      <c r="G127" s="1"/>
      <c r="H127" s="48"/>
      <c r="J127" s="1"/>
      <c r="K127" s="49"/>
      <c r="M127" s="1"/>
      <c r="N127" s="48"/>
      <c r="P127" s="1"/>
      <c r="Q127" s="47"/>
      <c r="R127" s="1"/>
    </row>
    <row r="128" spans="2:18">
      <c r="D128" s="1"/>
      <c r="E128" s="47"/>
      <c r="G128" s="1"/>
      <c r="H128" s="48"/>
      <c r="J128" s="1"/>
      <c r="K128" s="49"/>
      <c r="M128" s="1"/>
      <c r="N128" s="48"/>
      <c r="P128" s="1"/>
      <c r="Q128" s="47"/>
      <c r="R128" s="1"/>
    </row>
    <row r="129" spans="4:18">
      <c r="D129" s="1"/>
      <c r="E129" s="47"/>
      <c r="G129" s="1"/>
      <c r="H129" s="48"/>
      <c r="J129" s="1"/>
      <c r="K129" s="49"/>
      <c r="M129" s="1"/>
      <c r="N129" s="48"/>
      <c r="P129" s="1"/>
      <c r="Q129" s="47"/>
      <c r="R129" s="1"/>
    </row>
    <row r="130" spans="4:18">
      <c r="D130" s="1"/>
      <c r="E130" s="47"/>
      <c r="G130" s="1"/>
      <c r="H130" s="48"/>
      <c r="J130" s="1"/>
      <c r="K130" s="49"/>
      <c r="M130" s="1"/>
      <c r="N130" s="48"/>
      <c r="P130" s="1"/>
      <c r="Q130" s="47"/>
      <c r="R130" s="1"/>
    </row>
    <row r="131" spans="4:18">
      <c r="D131" s="1"/>
      <c r="E131" s="47"/>
      <c r="G131" s="1"/>
      <c r="H131" s="48"/>
      <c r="J131" s="1"/>
      <c r="K131" s="49"/>
      <c r="M131" s="1"/>
      <c r="N131" s="48"/>
      <c r="P131" s="1"/>
      <c r="Q131" s="47"/>
      <c r="R131" s="1"/>
    </row>
    <row r="132" spans="4:18">
      <c r="D132" s="1"/>
      <c r="E132" s="47"/>
      <c r="G132" s="1"/>
      <c r="H132" s="48"/>
      <c r="J132" s="1"/>
      <c r="K132" s="49"/>
      <c r="M132" s="1"/>
      <c r="N132" s="48"/>
      <c r="P132" s="1"/>
      <c r="Q132" s="47"/>
      <c r="R132" s="1"/>
    </row>
    <row r="133" spans="4:18">
      <c r="D133" s="1"/>
      <c r="E133" s="47"/>
      <c r="G133" s="1"/>
      <c r="H133" s="48"/>
      <c r="J133" s="1"/>
      <c r="K133" s="49"/>
      <c r="M133" s="1"/>
      <c r="N133" s="48"/>
      <c r="P133" s="1"/>
      <c r="Q133" s="47"/>
      <c r="R133" s="1"/>
    </row>
    <row r="134" spans="4:18">
      <c r="D134" s="1"/>
      <c r="E134" s="47"/>
      <c r="G134" s="1"/>
      <c r="H134" s="48"/>
      <c r="J134" s="1"/>
      <c r="K134" s="49"/>
      <c r="M134" s="1"/>
      <c r="N134" s="48"/>
      <c r="P134" s="1"/>
      <c r="Q134" s="47"/>
      <c r="R134" s="1"/>
    </row>
    <row r="135" spans="4:18">
      <c r="D135" s="1"/>
      <c r="E135" s="47"/>
      <c r="G135" s="1"/>
      <c r="H135" s="48"/>
      <c r="J135" s="1"/>
      <c r="K135" s="49"/>
      <c r="M135" s="1"/>
      <c r="N135" s="48"/>
      <c r="P135" s="1"/>
      <c r="Q135" s="47"/>
      <c r="R135" s="1"/>
    </row>
    <row r="136" spans="4:18">
      <c r="D136" s="1"/>
      <c r="E136" s="47"/>
      <c r="G136" s="1"/>
      <c r="H136" s="48"/>
      <c r="J136" s="1"/>
      <c r="K136" s="49"/>
      <c r="M136" s="1"/>
      <c r="N136" s="48"/>
      <c r="P136" s="1"/>
      <c r="Q136" s="47"/>
      <c r="R136" s="1"/>
    </row>
    <row r="137" spans="4:18">
      <c r="D137" s="1"/>
      <c r="E137" s="47"/>
      <c r="G137" s="1"/>
      <c r="H137" s="48"/>
      <c r="J137" s="1"/>
      <c r="K137" s="49"/>
      <c r="M137" s="1"/>
      <c r="N137" s="48"/>
      <c r="P137" s="1"/>
      <c r="Q137" s="47"/>
      <c r="R137" s="1"/>
    </row>
    <row r="138" spans="4:18">
      <c r="D138" s="1"/>
      <c r="E138" s="47"/>
      <c r="G138" s="1"/>
      <c r="H138" s="48"/>
      <c r="J138" s="1"/>
      <c r="K138" s="49"/>
      <c r="M138" s="1"/>
      <c r="N138" s="48"/>
      <c r="P138" s="1"/>
      <c r="Q138" s="47"/>
      <c r="R138" s="1"/>
    </row>
    <row r="139" spans="4:18">
      <c r="D139" s="1"/>
      <c r="E139" s="47"/>
      <c r="G139" s="1"/>
      <c r="H139" s="48"/>
      <c r="J139" s="1"/>
      <c r="K139" s="49"/>
      <c r="M139" s="1"/>
      <c r="N139" s="48"/>
      <c r="P139" s="1"/>
      <c r="Q139" s="47"/>
      <c r="R139" s="1"/>
    </row>
    <row r="140" spans="4:18">
      <c r="D140" s="1"/>
      <c r="E140" s="47"/>
      <c r="G140" s="1"/>
      <c r="H140" s="48"/>
      <c r="J140" s="1"/>
      <c r="K140" s="49"/>
      <c r="M140" s="1"/>
      <c r="N140" s="48"/>
      <c r="P140" s="1"/>
      <c r="Q140" s="47"/>
      <c r="R140" s="1"/>
    </row>
    <row r="141" spans="4:18">
      <c r="D141" s="1"/>
      <c r="E141" s="47"/>
      <c r="G141" s="1"/>
      <c r="H141" s="48"/>
      <c r="J141" s="1"/>
      <c r="K141" s="49"/>
      <c r="M141" s="1"/>
      <c r="N141" s="48"/>
      <c r="P141" s="1"/>
      <c r="Q141" s="47"/>
      <c r="R141" s="1"/>
    </row>
    <row r="142" spans="4:18">
      <c r="D142" s="1"/>
      <c r="E142" s="47"/>
      <c r="G142" s="1"/>
      <c r="H142" s="48"/>
      <c r="J142" s="1"/>
      <c r="K142" s="49"/>
      <c r="M142" s="1"/>
      <c r="N142" s="48"/>
      <c r="P142" s="1"/>
      <c r="Q142" s="47"/>
      <c r="R142" s="1"/>
    </row>
    <row r="143" spans="4:18">
      <c r="D143" s="1"/>
      <c r="E143" s="47"/>
      <c r="G143" s="1"/>
      <c r="H143" s="48"/>
      <c r="J143" s="1"/>
      <c r="K143" s="49"/>
      <c r="M143" s="1"/>
      <c r="N143" s="48"/>
      <c r="P143" s="1"/>
      <c r="Q143" s="47"/>
      <c r="R143" s="1"/>
    </row>
    <row r="144" spans="4:18">
      <c r="D144" s="1"/>
      <c r="E144" s="47"/>
      <c r="G144" s="1"/>
      <c r="H144" s="48"/>
      <c r="J144" s="1"/>
      <c r="K144" s="49"/>
      <c r="M144" s="1"/>
      <c r="N144" s="48"/>
      <c r="P144" s="1"/>
      <c r="Q144" s="47"/>
      <c r="R144" s="1"/>
    </row>
    <row r="145" spans="4:18">
      <c r="D145" s="1"/>
      <c r="E145" s="47"/>
      <c r="G145" s="1"/>
      <c r="H145" s="48"/>
      <c r="J145" s="1"/>
      <c r="K145" s="49"/>
      <c r="M145" s="1"/>
      <c r="N145" s="48"/>
      <c r="P145" s="1"/>
      <c r="Q145" s="47"/>
      <c r="R145" s="1"/>
    </row>
    <row r="146" spans="4:18">
      <c r="D146" s="1"/>
      <c r="E146" s="47"/>
      <c r="G146" s="1"/>
      <c r="H146" s="48"/>
      <c r="J146" s="1"/>
      <c r="K146" s="49"/>
      <c r="M146" s="1"/>
      <c r="N146" s="48"/>
      <c r="P146" s="1"/>
      <c r="Q146" s="47"/>
      <c r="R146" s="1"/>
    </row>
    <row r="147" spans="4:18">
      <c r="D147" s="1"/>
      <c r="E147" s="47"/>
      <c r="G147" s="1"/>
      <c r="H147" s="48"/>
      <c r="J147" s="1"/>
      <c r="K147" s="49"/>
      <c r="M147" s="1"/>
      <c r="N147" s="48"/>
      <c r="P147" s="1"/>
      <c r="Q147" s="47"/>
      <c r="R147" s="1"/>
    </row>
    <row r="148" spans="4:18">
      <c r="D148" s="1"/>
      <c r="E148" s="47"/>
      <c r="G148" s="1"/>
      <c r="H148" s="48"/>
      <c r="J148" s="1"/>
      <c r="K148" s="49"/>
      <c r="M148" s="1"/>
      <c r="N148" s="48"/>
      <c r="P148" s="1"/>
      <c r="Q148" s="47"/>
      <c r="R148" s="1"/>
    </row>
    <row r="149" spans="4:18">
      <c r="D149" s="1"/>
      <c r="E149" s="47"/>
      <c r="G149" s="1"/>
      <c r="H149" s="48"/>
      <c r="J149" s="1"/>
      <c r="K149" s="49"/>
      <c r="M149" s="1"/>
      <c r="N149" s="48"/>
      <c r="P149" s="1"/>
      <c r="Q149" s="47"/>
      <c r="R149" s="1"/>
    </row>
    <row r="150" spans="4:18">
      <c r="D150" s="1"/>
      <c r="E150" s="47"/>
      <c r="G150" s="1"/>
      <c r="H150" s="48"/>
      <c r="J150" s="1"/>
      <c r="K150" s="49"/>
      <c r="M150" s="1"/>
      <c r="N150" s="48"/>
      <c r="P150" s="1"/>
      <c r="Q150" s="47"/>
      <c r="R150" s="1"/>
    </row>
    <row r="151" spans="4:18">
      <c r="D151" s="1"/>
      <c r="E151" s="47"/>
      <c r="G151" s="1"/>
      <c r="H151" s="48"/>
      <c r="J151" s="1"/>
      <c r="K151" s="49"/>
      <c r="M151" s="1"/>
      <c r="N151" s="48"/>
      <c r="P151" s="1"/>
      <c r="Q151" s="47"/>
      <c r="R151" s="1"/>
    </row>
    <row r="152" spans="4:18">
      <c r="D152" s="1"/>
      <c r="E152" s="47"/>
      <c r="G152" s="1"/>
      <c r="H152" s="48"/>
      <c r="J152" s="1"/>
      <c r="K152" s="49"/>
      <c r="M152" s="1"/>
      <c r="N152" s="48"/>
      <c r="P152" s="1"/>
      <c r="Q152" s="47"/>
      <c r="R152" s="1"/>
    </row>
    <row r="153" spans="4:18">
      <c r="D153" s="1"/>
      <c r="E153" s="47"/>
      <c r="G153" s="1"/>
      <c r="H153" s="48"/>
      <c r="J153" s="1"/>
      <c r="K153" s="49"/>
      <c r="M153" s="1"/>
      <c r="N153" s="48"/>
      <c r="P153" s="1"/>
      <c r="Q153" s="47"/>
      <c r="R153" s="1"/>
    </row>
    <row r="154" spans="4:18">
      <c r="D154" s="1"/>
      <c r="E154" s="47"/>
      <c r="G154" s="1"/>
      <c r="H154" s="48"/>
      <c r="J154" s="1"/>
      <c r="K154" s="49"/>
      <c r="M154" s="1"/>
      <c r="N154" s="48"/>
      <c r="P154" s="1"/>
      <c r="Q154" s="47"/>
      <c r="R154" s="1"/>
    </row>
    <row r="155" spans="4:18">
      <c r="D155" s="1"/>
      <c r="E155" s="47"/>
      <c r="G155" s="1"/>
      <c r="H155" s="48"/>
      <c r="J155" s="1"/>
      <c r="K155" s="49"/>
      <c r="M155" s="1"/>
      <c r="N155" s="48"/>
      <c r="P155" s="1"/>
      <c r="Q155" s="47"/>
      <c r="R155" s="1"/>
    </row>
    <row r="156" spans="4:18">
      <c r="D156" s="1"/>
      <c r="E156" s="47"/>
      <c r="G156" s="1"/>
      <c r="H156" s="48"/>
      <c r="J156" s="1"/>
      <c r="K156" s="49"/>
      <c r="M156" s="1"/>
      <c r="N156" s="48"/>
      <c r="P156" s="1"/>
      <c r="Q156" s="47"/>
      <c r="R156" s="1"/>
    </row>
    <row r="157" spans="4:18">
      <c r="D157" s="1"/>
      <c r="E157" s="47"/>
      <c r="G157" s="1"/>
      <c r="H157" s="48"/>
      <c r="J157" s="1"/>
      <c r="K157" s="49"/>
      <c r="M157" s="1"/>
      <c r="N157" s="48"/>
      <c r="P157" s="1"/>
      <c r="Q157" s="47"/>
      <c r="R157" s="1"/>
    </row>
    <row r="158" spans="4:18">
      <c r="D158" s="1"/>
      <c r="E158" s="47"/>
      <c r="G158" s="1"/>
      <c r="H158" s="48"/>
      <c r="J158" s="1"/>
      <c r="K158" s="49"/>
      <c r="M158" s="1"/>
      <c r="N158" s="48"/>
      <c r="P158" s="1"/>
      <c r="Q158" s="47"/>
      <c r="R158" s="1"/>
    </row>
    <row r="159" spans="4:18">
      <c r="D159" s="1"/>
      <c r="E159" s="47"/>
      <c r="G159" s="1"/>
      <c r="H159" s="48"/>
      <c r="J159" s="1"/>
      <c r="K159" s="49"/>
      <c r="M159" s="1"/>
      <c r="N159" s="48"/>
      <c r="P159" s="1"/>
      <c r="Q159" s="47"/>
      <c r="R159" s="1"/>
    </row>
    <row r="160" spans="4:18">
      <c r="D160" s="1"/>
      <c r="E160" s="47"/>
      <c r="G160" s="1"/>
      <c r="H160" s="48"/>
      <c r="J160" s="1"/>
      <c r="K160" s="49"/>
      <c r="M160" s="1"/>
      <c r="N160" s="48"/>
      <c r="P160" s="1"/>
      <c r="Q160" s="47"/>
      <c r="R160" s="1"/>
    </row>
    <row r="161" spans="4:18">
      <c r="D161" s="1"/>
      <c r="E161" s="47"/>
      <c r="G161" s="1"/>
      <c r="H161" s="48"/>
      <c r="J161" s="1"/>
      <c r="K161" s="49"/>
      <c r="M161" s="1"/>
      <c r="N161" s="48"/>
      <c r="P161" s="1"/>
      <c r="Q161" s="47"/>
      <c r="R161" s="1"/>
    </row>
    <row r="162" spans="4:18">
      <c r="D162" s="1"/>
      <c r="E162" s="47"/>
      <c r="G162" s="1"/>
      <c r="H162" s="48"/>
      <c r="J162" s="1"/>
      <c r="K162" s="49"/>
      <c r="M162" s="1"/>
      <c r="N162" s="48"/>
      <c r="P162" s="1"/>
      <c r="Q162" s="47"/>
      <c r="R162" s="1"/>
    </row>
    <row r="163" spans="4:18">
      <c r="D163" s="1"/>
      <c r="E163" s="47"/>
      <c r="G163" s="1"/>
      <c r="H163" s="48"/>
      <c r="J163" s="1"/>
      <c r="K163" s="49"/>
      <c r="M163" s="1"/>
      <c r="N163" s="48"/>
      <c r="P163" s="1"/>
      <c r="Q163" s="47"/>
      <c r="R163" s="1"/>
    </row>
    <row r="164" spans="4:18">
      <c r="D164" s="1"/>
      <c r="E164" s="47"/>
      <c r="G164" s="1"/>
      <c r="H164" s="48"/>
      <c r="J164" s="1"/>
      <c r="K164" s="49"/>
      <c r="M164" s="1"/>
      <c r="N164" s="48"/>
      <c r="P164" s="1"/>
      <c r="Q164" s="47"/>
      <c r="R164" s="1"/>
    </row>
    <row r="165" spans="4:18">
      <c r="D165" s="1"/>
      <c r="E165" s="47"/>
      <c r="G165" s="1"/>
      <c r="H165" s="48"/>
      <c r="J165" s="1"/>
      <c r="K165" s="49"/>
      <c r="M165" s="1"/>
      <c r="N165" s="48"/>
      <c r="P165" s="1"/>
      <c r="Q165" s="47"/>
      <c r="R165" s="1"/>
    </row>
    <row r="166" spans="4:18">
      <c r="D166" s="1"/>
      <c r="E166" s="47"/>
      <c r="G166" s="1"/>
      <c r="H166" s="48"/>
      <c r="J166" s="1"/>
      <c r="K166" s="49"/>
      <c r="M166" s="1"/>
      <c r="N166" s="48"/>
      <c r="P166" s="1"/>
      <c r="Q166" s="47"/>
      <c r="R166" s="1"/>
    </row>
    <row r="167" spans="4:18">
      <c r="D167" s="1"/>
      <c r="E167" s="47"/>
      <c r="G167" s="1"/>
      <c r="H167" s="48"/>
      <c r="J167" s="1"/>
      <c r="K167" s="49"/>
      <c r="M167" s="1"/>
      <c r="N167" s="48"/>
      <c r="P167" s="1"/>
      <c r="Q167" s="47"/>
      <c r="R167" s="1"/>
    </row>
    <row r="168" spans="4:18">
      <c r="D168" s="1"/>
      <c r="E168" s="47"/>
      <c r="G168" s="1"/>
      <c r="H168" s="48"/>
      <c r="J168" s="1"/>
      <c r="K168" s="49"/>
      <c r="M168" s="1"/>
      <c r="N168" s="48"/>
      <c r="P168" s="1"/>
      <c r="Q168" s="47"/>
      <c r="R168" s="1"/>
    </row>
    <row r="169" spans="4:18">
      <c r="D169" s="1"/>
      <c r="E169" s="47"/>
      <c r="G169" s="1"/>
      <c r="H169" s="48"/>
      <c r="J169" s="1"/>
      <c r="K169" s="49"/>
      <c r="M169" s="1"/>
      <c r="N169" s="48"/>
      <c r="P169" s="1"/>
      <c r="Q169" s="47"/>
      <c r="R169" s="1"/>
    </row>
    <row r="170" spans="4:18">
      <c r="D170" s="1"/>
      <c r="E170" s="47"/>
      <c r="G170" s="1"/>
      <c r="H170" s="48"/>
      <c r="J170" s="1"/>
      <c r="K170" s="49"/>
      <c r="M170" s="1"/>
      <c r="N170" s="48"/>
      <c r="P170" s="1"/>
      <c r="Q170" s="47"/>
      <c r="R170" s="1"/>
    </row>
    <row r="171" spans="4:18">
      <c r="D171" s="1"/>
      <c r="E171" s="47"/>
      <c r="G171" s="1"/>
      <c r="H171" s="48"/>
      <c r="J171" s="1"/>
      <c r="K171" s="49"/>
      <c r="M171" s="1"/>
      <c r="N171" s="48"/>
      <c r="P171" s="1"/>
      <c r="Q171" s="47"/>
      <c r="R171" s="1"/>
    </row>
    <row r="172" spans="4:18">
      <c r="D172" s="1"/>
      <c r="E172" s="47"/>
      <c r="G172" s="1"/>
      <c r="H172" s="48"/>
      <c r="J172" s="1"/>
      <c r="K172" s="49"/>
      <c r="M172" s="1"/>
      <c r="N172" s="48"/>
      <c r="P172" s="1"/>
      <c r="Q172" s="47"/>
      <c r="R172" s="1"/>
    </row>
    <row r="173" spans="4:18">
      <c r="D173" s="1"/>
      <c r="E173" s="47"/>
      <c r="G173" s="1"/>
      <c r="H173" s="48"/>
      <c r="J173" s="1"/>
      <c r="K173" s="49"/>
      <c r="M173" s="1"/>
      <c r="N173" s="48"/>
      <c r="P173" s="1"/>
      <c r="Q173" s="47"/>
      <c r="R173" s="1"/>
    </row>
    <row r="174" spans="4:18">
      <c r="D174" s="1"/>
      <c r="E174" s="47"/>
      <c r="G174" s="1"/>
      <c r="H174" s="48"/>
      <c r="J174" s="1"/>
      <c r="K174" s="49"/>
      <c r="M174" s="1"/>
      <c r="N174" s="48"/>
      <c r="P174" s="1"/>
      <c r="Q174" s="47"/>
      <c r="R174" s="1"/>
    </row>
    <row r="175" spans="4:18">
      <c r="D175" s="1"/>
      <c r="E175" s="47"/>
      <c r="G175" s="1"/>
      <c r="H175" s="48"/>
      <c r="J175" s="1"/>
      <c r="K175" s="49"/>
      <c r="M175" s="1"/>
      <c r="N175" s="48"/>
      <c r="P175" s="1"/>
      <c r="Q175" s="47"/>
      <c r="R175" s="1"/>
    </row>
    <row r="176" spans="4:18">
      <c r="D176" s="1"/>
      <c r="E176" s="47"/>
      <c r="G176" s="1"/>
      <c r="H176" s="48"/>
      <c r="J176" s="1"/>
      <c r="K176" s="49"/>
      <c r="M176" s="1"/>
      <c r="N176" s="48"/>
      <c r="P176" s="1"/>
      <c r="Q176" s="47"/>
      <c r="R176" s="1"/>
    </row>
    <row r="177" spans="4:18">
      <c r="D177" s="1"/>
      <c r="E177" s="47"/>
      <c r="G177" s="1"/>
      <c r="H177" s="48"/>
      <c r="J177" s="1"/>
      <c r="K177" s="49"/>
      <c r="M177" s="1"/>
      <c r="N177" s="48"/>
      <c r="P177" s="1"/>
      <c r="Q177" s="47"/>
      <c r="R177" s="1"/>
    </row>
    <row r="178" spans="4:18">
      <c r="D178" s="1"/>
      <c r="E178" s="47"/>
      <c r="G178" s="1"/>
      <c r="H178" s="48"/>
      <c r="J178" s="1"/>
      <c r="K178" s="49"/>
      <c r="M178" s="1"/>
      <c r="N178" s="48"/>
      <c r="P178" s="1"/>
      <c r="Q178" s="47"/>
      <c r="R178" s="1"/>
    </row>
    <row r="179" spans="4:18">
      <c r="D179" s="1"/>
      <c r="E179" s="47"/>
      <c r="G179" s="1"/>
      <c r="H179" s="48"/>
      <c r="J179" s="1"/>
      <c r="K179" s="49"/>
      <c r="M179" s="1"/>
      <c r="N179" s="48"/>
      <c r="P179" s="1"/>
      <c r="Q179" s="47"/>
      <c r="R179" s="1"/>
    </row>
    <row r="180" spans="4:18">
      <c r="D180" s="1"/>
      <c r="E180" s="47"/>
      <c r="G180" s="1"/>
      <c r="H180" s="48"/>
      <c r="J180" s="1"/>
      <c r="K180" s="49"/>
      <c r="M180" s="1"/>
      <c r="N180" s="48"/>
      <c r="P180" s="1"/>
      <c r="Q180" s="47"/>
      <c r="R180" s="1"/>
    </row>
    <row r="181" spans="4:18">
      <c r="D181" s="1"/>
      <c r="E181" s="47"/>
      <c r="G181" s="1"/>
      <c r="H181" s="48"/>
      <c r="J181" s="1"/>
      <c r="K181" s="49"/>
      <c r="M181" s="1"/>
      <c r="N181" s="48"/>
      <c r="P181" s="1"/>
      <c r="Q181" s="47"/>
      <c r="R181" s="1"/>
    </row>
    <row r="182" spans="4:18">
      <c r="D182" s="1"/>
      <c r="E182" s="47"/>
      <c r="G182" s="1"/>
      <c r="H182" s="48"/>
      <c r="J182" s="1"/>
      <c r="K182" s="49"/>
      <c r="M182" s="1"/>
      <c r="N182" s="48"/>
      <c r="P182" s="1"/>
      <c r="Q182" s="47"/>
      <c r="R182" s="1"/>
    </row>
    <row r="183" spans="4:18">
      <c r="D183" s="1"/>
      <c r="E183" s="47"/>
      <c r="G183" s="1"/>
      <c r="H183" s="48"/>
      <c r="J183" s="1"/>
      <c r="K183" s="49"/>
      <c r="M183" s="1"/>
      <c r="N183" s="48"/>
      <c r="P183" s="1"/>
      <c r="Q183" s="47"/>
      <c r="R183" s="1"/>
    </row>
    <row r="184" spans="4:18">
      <c r="D184" s="1"/>
      <c r="E184" s="47"/>
      <c r="G184" s="1"/>
      <c r="H184" s="48"/>
      <c r="J184" s="1"/>
      <c r="K184" s="49"/>
      <c r="M184" s="1"/>
      <c r="N184" s="48"/>
      <c r="P184" s="1"/>
      <c r="Q184" s="47"/>
      <c r="R184" s="1"/>
    </row>
    <row r="185" spans="4:18">
      <c r="D185" s="1"/>
      <c r="E185" s="47"/>
      <c r="G185" s="1"/>
      <c r="H185" s="48"/>
      <c r="J185" s="1"/>
      <c r="K185" s="49"/>
      <c r="M185" s="1"/>
      <c r="N185" s="48"/>
      <c r="P185" s="1"/>
      <c r="Q185" s="47"/>
      <c r="R185" s="1"/>
    </row>
    <row r="186" spans="4:18">
      <c r="D186" s="1"/>
      <c r="E186" s="47"/>
      <c r="G186" s="1"/>
      <c r="H186" s="48"/>
      <c r="J186" s="1"/>
      <c r="K186" s="49"/>
      <c r="M186" s="1"/>
      <c r="N186" s="48"/>
      <c r="P186" s="1"/>
      <c r="Q186" s="47"/>
      <c r="R186" s="1"/>
    </row>
    <row r="187" spans="4:18">
      <c r="D187" s="1"/>
      <c r="E187" s="47"/>
      <c r="G187" s="1"/>
      <c r="H187" s="48"/>
      <c r="J187" s="1"/>
      <c r="K187" s="49"/>
      <c r="M187" s="1"/>
      <c r="N187" s="48"/>
      <c r="P187" s="1"/>
      <c r="Q187" s="47"/>
      <c r="R187" s="1"/>
    </row>
    <row r="188" spans="4:18">
      <c r="D188" s="1"/>
      <c r="E188" s="47"/>
      <c r="G188" s="1"/>
      <c r="H188" s="48"/>
      <c r="J188" s="1"/>
      <c r="K188" s="49"/>
      <c r="M188" s="1"/>
      <c r="N188" s="48"/>
      <c r="P188" s="1"/>
      <c r="Q188" s="47"/>
      <c r="R188" s="1"/>
    </row>
    <row r="189" spans="4:18">
      <c r="D189" s="1"/>
      <c r="E189" s="47"/>
      <c r="G189" s="1"/>
      <c r="H189" s="48"/>
      <c r="J189" s="1"/>
      <c r="K189" s="49"/>
      <c r="M189" s="1"/>
      <c r="N189" s="48"/>
      <c r="P189" s="1"/>
      <c r="Q189" s="47"/>
      <c r="R189" s="1"/>
    </row>
    <row r="190" spans="4:18">
      <c r="D190" s="1"/>
      <c r="E190" s="47"/>
      <c r="G190" s="1"/>
      <c r="H190" s="48"/>
      <c r="J190" s="1"/>
      <c r="K190" s="49"/>
      <c r="M190" s="1"/>
      <c r="N190" s="48"/>
      <c r="P190" s="1"/>
      <c r="Q190" s="47"/>
      <c r="R190" s="1"/>
    </row>
    <row r="191" spans="4:18">
      <c r="D191" s="1"/>
      <c r="E191" s="47"/>
      <c r="G191" s="1"/>
      <c r="H191" s="48"/>
      <c r="J191" s="1"/>
      <c r="K191" s="49"/>
      <c r="M191" s="1"/>
      <c r="N191" s="48"/>
      <c r="P191" s="1"/>
      <c r="Q191" s="47"/>
      <c r="R191" s="1"/>
    </row>
    <row r="192" spans="4:18">
      <c r="D192" s="1"/>
      <c r="E192" s="47"/>
      <c r="G192" s="1"/>
      <c r="H192" s="48"/>
      <c r="J192" s="1"/>
      <c r="K192" s="49"/>
      <c r="M192" s="1"/>
      <c r="N192" s="48"/>
      <c r="P192" s="1"/>
      <c r="Q192" s="47"/>
      <c r="R192" s="1"/>
    </row>
    <row r="193" spans="4:18">
      <c r="D193" s="1"/>
      <c r="E193" s="47"/>
      <c r="G193" s="1"/>
      <c r="H193" s="48"/>
      <c r="J193" s="1"/>
      <c r="K193" s="49"/>
      <c r="M193" s="1"/>
      <c r="N193" s="48"/>
      <c r="P193" s="1"/>
      <c r="Q193" s="47"/>
      <c r="R193" s="1"/>
    </row>
    <row r="194" spans="4:18">
      <c r="D194" s="1"/>
      <c r="E194" s="47"/>
      <c r="G194" s="1"/>
      <c r="H194" s="48"/>
      <c r="J194" s="1"/>
      <c r="K194" s="49"/>
      <c r="M194" s="1"/>
      <c r="N194" s="48"/>
      <c r="P194" s="1"/>
      <c r="Q194" s="47"/>
      <c r="R194" s="1"/>
    </row>
    <row r="195" spans="4:18">
      <c r="D195" s="1"/>
      <c r="E195" s="47"/>
      <c r="G195" s="1"/>
      <c r="H195" s="48"/>
      <c r="J195" s="1"/>
      <c r="K195" s="49"/>
      <c r="M195" s="1"/>
      <c r="N195" s="48"/>
      <c r="P195" s="1"/>
      <c r="Q195" s="47"/>
      <c r="R195" s="1"/>
    </row>
    <row r="196" spans="4:18">
      <c r="D196" s="1"/>
      <c r="E196" s="47"/>
      <c r="G196" s="1"/>
      <c r="H196" s="48"/>
      <c r="J196" s="1"/>
      <c r="K196" s="49"/>
      <c r="M196" s="1"/>
      <c r="N196" s="48"/>
      <c r="P196" s="1"/>
      <c r="Q196" s="47"/>
      <c r="R196" s="1"/>
    </row>
    <row r="197" spans="4:18">
      <c r="D197" s="1"/>
      <c r="E197" s="47"/>
      <c r="G197" s="1"/>
      <c r="H197" s="48"/>
      <c r="J197" s="1"/>
      <c r="K197" s="49"/>
      <c r="M197" s="1"/>
      <c r="N197" s="48"/>
      <c r="P197" s="1"/>
      <c r="Q197" s="47"/>
      <c r="R197" s="1"/>
    </row>
    <row r="198" spans="4:18">
      <c r="D198" s="1"/>
      <c r="E198" s="47"/>
      <c r="G198" s="1"/>
      <c r="H198" s="48"/>
      <c r="J198" s="1"/>
      <c r="K198" s="49"/>
      <c r="M198" s="1"/>
      <c r="N198" s="48"/>
      <c r="P198" s="1"/>
      <c r="Q198" s="47"/>
      <c r="R198" s="1"/>
    </row>
    <row r="199" spans="4:18">
      <c r="D199" s="1"/>
      <c r="E199" s="47"/>
      <c r="G199" s="1"/>
      <c r="H199" s="48"/>
      <c r="J199" s="1"/>
      <c r="K199" s="49"/>
      <c r="M199" s="1"/>
      <c r="N199" s="48"/>
      <c r="P199" s="1"/>
      <c r="Q199" s="47"/>
      <c r="R199" s="1"/>
    </row>
    <row r="200" spans="4:18">
      <c r="D200" s="1"/>
      <c r="E200" s="47"/>
      <c r="G200" s="1"/>
      <c r="H200" s="48"/>
      <c r="J200" s="1"/>
      <c r="K200" s="49"/>
      <c r="M200" s="1"/>
      <c r="N200" s="48"/>
      <c r="P200" s="1"/>
      <c r="Q200" s="47"/>
      <c r="R200" s="1"/>
    </row>
    <row r="201" spans="4:18">
      <c r="D201" s="1"/>
      <c r="E201" s="47"/>
      <c r="G201" s="1"/>
      <c r="H201" s="48"/>
      <c r="J201" s="1"/>
      <c r="K201" s="49"/>
      <c r="M201" s="1"/>
      <c r="N201" s="48"/>
      <c r="P201" s="1"/>
      <c r="Q201" s="47"/>
      <c r="R201" s="1"/>
    </row>
    <row r="202" spans="4:18">
      <c r="D202" s="1"/>
      <c r="E202" s="47"/>
      <c r="G202" s="1"/>
      <c r="H202" s="48"/>
      <c r="J202" s="1"/>
      <c r="K202" s="49"/>
      <c r="M202" s="1"/>
      <c r="N202" s="48"/>
      <c r="P202" s="1"/>
      <c r="Q202" s="47"/>
      <c r="R202" s="1"/>
    </row>
    <row r="203" spans="4:18">
      <c r="D203" s="1"/>
      <c r="E203" s="47"/>
      <c r="G203" s="1"/>
      <c r="H203" s="48"/>
      <c r="J203" s="1"/>
      <c r="K203" s="49"/>
      <c r="M203" s="1"/>
      <c r="N203" s="48"/>
      <c r="P203" s="1"/>
      <c r="Q203" s="47"/>
      <c r="R203" s="1"/>
    </row>
    <row r="204" spans="4:18">
      <c r="D204" s="1"/>
      <c r="E204" s="47"/>
      <c r="G204" s="1"/>
      <c r="H204" s="48"/>
      <c r="J204" s="1"/>
      <c r="K204" s="49"/>
      <c r="M204" s="1"/>
      <c r="N204" s="48"/>
      <c r="P204" s="1"/>
      <c r="Q204" s="47"/>
      <c r="R204" s="1"/>
    </row>
    <row r="205" spans="4:18">
      <c r="D205" s="1"/>
      <c r="E205" s="47"/>
      <c r="G205" s="1"/>
      <c r="H205" s="48"/>
      <c r="J205" s="1"/>
      <c r="K205" s="49"/>
      <c r="M205" s="1"/>
      <c r="N205" s="48"/>
      <c r="P205" s="1"/>
      <c r="Q205" s="47"/>
      <c r="R205" s="1"/>
    </row>
    <row r="206" spans="4:18">
      <c r="D206" s="1"/>
      <c r="E206" s="47"/>
      <c r="G206" s="1"/>
      <c r="H206" s="48"/>
      <c r="J206" s="1"/>
      <c r="K206" s="49"/>
      <c r="M206" s="1"/>
      <c r="N206" s="48"/>
      <c r="P206" s="1"/>
      <c r="Q206" s="47"/>
      <c r="R206" s="1"/>
    </row>
    <row r="207" spans="4:18">
      <c r="D207" s="1"/>
      <c r="E207" s="47"/>
      <c r="G207" s="1"/>
      <c r="H207" s="48"/>
      <c r="J207" s="1"/>
      <c r="K207" s="49"/>
      <c r="M207" s="1"/>
      <c r="N207" s="48"/>
      <c r="P207" s="1"/>
      <c r="Q207" s="47"/>
      <c r="R207" s="1"/>
    </row>
    <row r="208" spans="4:18">
      <c r="D208" s="1"/>
      <c r="E208" s="47"/>
      <c r="G208" s="1"/>
      <c r="H208" s="48"/>
      <c r="J208" s="1"/>
      <c r="K208" s="49"/>
      <c r="M208" s="1"/>
      <c r="N208" s="48"/>
      <c r="P208" s="1"/>
      <c r="Q208" s="47"/>
      <c r="R208" s="1"/>
    </row>
    <row r="209" spans="4:18">
      <c r="D209" s="1"/>
      <c r="E209" s="47"/>
      <c r="G209" s="1"/>
      <c r="H209" s="48"/>
      <c r="J209" s="1"/>
      <c r="K209" s="49"/>
      <c r="M209" s="1"/>
      <c r="N209" s="48"/>
      <c r="P209" s="1"/>
      <c r="Q209" s="47"/>
      <c r="R209" s="1"/>
    </row>
    <row r="210" spans="4:18">
      <c r="D210" s="1"/>
      <c r="E210" s="47"/>
      <c r="G210" s="1"/>
      <c r="H210" s="48"/>
      <c r="J210" s="1"/>
      <c r="K210" s="49"/>
      <c r="M210" s="1"/>
      <c r="N210" s="48"/>
      <c r="P210" s="1"/>
      <c r="Q210" s="47"/>
      <c r="R210" s="1"/>
    </row>
    <row r="211" spans="4:18">
      <c r="D211" s="1"/>
      <c r="E211" s="47"/>
      <c r="G211" s="1"/>
      <c r="H211" s="48"/>
      <c r="J211" s="1"/>
      <c r="K211" s="49"/>
      <c r="M211" s="1"/>
      <c r="N211" s="48"/>
      <c r="P211" s="1"/>
      <c r="Q211" s="47"/>
      <c r="R211" s="1"/>
    </row>
    <row r="212" spans="4:18">
      <c r="D212" s="1"/>
      <c r="E212" s="47"/>
      <c r="G212" s="1"/>
      <c r="H212" s="48"/>
      <c r="J212" s="1"/>
      <c r="K212" s="49"/>
      <c r="M212" s="1"/>
      <c r="N212" s="48"/>
      <c r="P212" s="1"/>
      <c r="Q212" s="47"/>
      <c r="R212" s="1"/>
    </row>
    <row r="213" spans="4:18">
      <c r="D213" s="1"/>
      <c r="E213" s="47"/>
      <c r="G213" s="1"/>
      <c r="H213" s="48"/>
      <c r="J213" s="1"/>
      <c r="K213" s="49"/>
      <c r="M213" s="1"/>
      <c r="N213" s="48"/>
      <c r="P213" s="1"/>
      <c r="Q213" s="47"/>
      <c r="R213" s="1"/>
    </row>
  </sheetData>
  <autoFilter ref="A1:V66" xr:uid="{00000000-0001-0000-0100-000000000000}"/>
  <sortState xmlns:xlrd2="http://schemas.microsoft.com/office/spreadsheetml/2017/richdata2" ref="A2:U46">
    <sortCondition ref="B2:B46"/>
    <sortCondition ref="A2:A46"/>
  </sortState>
  <mergeCells count="4">
    <mergeCell ref="A47:C47"/>
    <mergeCell ref="A78:C80"/>
    <mergeCell ref="D47:U47"/>
    <mergeCell ref="A74:U75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ransfert_vers_base_apporteurs">
                <anchor moveWithCells="1" sizeWithCells="1">
                  <from>
                    <xdr:col>8</xdr:col>
                    <xdr:colOff>66675</xdr:colOff>
                    <xdr:row>78</xdr:row>
                    <xdr:rowOff>57150</xdr:rowOff>
                  </from>
                  <to>
                    <xdr:col>11</xdr:col>
                    <xdr:colOff>57150</xdr:colOff>
                    <xdr:row>83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EBD24EC-65B1-4341-B997-0754C3EA357C}">
          <x14:formula1>
            <xm:f>parametres!$A$1:$A$463</xm:f>
          </x14:formula1>
          <xm:sqref>B4:B5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51A89-27A7-4C65-92F6-A7D0B532F592}">
  <sheetPr codeName="Feuil1"/>
  <dimension ref="A1:G200"/>
  <sheetViews>
    <sheetView showGridLines="0" tabSelected="1" workbookViewId="0">
      <selection activeCell="A55" sqref="A55"/>
    </sheetView>
  </sheetViews>
  <sheetFormatPr baseColWidth="10" defaultRowHeight="15.75"/>
  <cols>
    <col min="1" max="1" width="97.625" customWidth="1"/>
    <col min="2" max="2" width="5.375" customWidth="1"/>
    <col min="3" max="3" width="82.125" customWidth="1"/>
    <col min="4" max="4" width="11.375" customWidth="1"/>
    <col min="5" max="5" width="14.625" customWidth="1"/>
  </cols>
  <sheetData>
    <row r="1" spans="1:5" s="3" customFormat="1" ht="15" customHeight="1">
      <c r="A1" s="3" t="s">
        <v>94</v>
      </c>
    </row>
    <row r="2" spans="1:5" s="3" customFormat="1" ht="18.75" customHeight="1">
      <c r="A2" s="3" t="s">
        <v>68</v>
      </c>
      <c r="E2" s="181" t="s">
        <v>93</v>
      </c>
    </row>
    <row r="3" spans="1:5" s="3" customFormat="1" ht="15.75" customHeight="1">
      <c r="A3" s="3" t="s">
        <v>69</v>
      </c>
      <c r="C3" s="26" t="s">
        <v>24</v>
      </c>
      <c r="D3" s="26"/>
      <c r="E3" s="182"/>
    </row>
    <row r="4" spans="1:5" s="3" customFormat="1" ht="15.75" customHeight="1">
      <c r="A4" s="3" t="s">
        <v>70</v>
      </c>
      <c r="C4" s="26" t="s">
        <v>13</v>
      </c>
      <c r="D4" s="26"/>
      <c r="E4" s="182"/>
    </row>
    <row r="5" spans="1:5" s="3" customFormat="1" ht="15.75" customHeight="1">
      <c r="A5" s="3" t="s">
        <v>71</v>
      </c>
      <c r="C5" s="26" t="s">
        <v>14</v>
      </c>
      <c r="D5" s="26"/>
      <c r="E5" s="182"/>
    </row>
    <row r="6" spans="1:5" s="3" customFormat="1">
      <c r="A6" s="3" t="s">
        <v>72</v>
      </c>
      <c r="C6" s="75" t="s">
        <v>16</v>
      </c>
      <c r="D6" s="76"/>
      <c r="E6" s="182"/>
    </row>
    <row r="7" spans="1:5" s="3" customFormat="1">
      <c r="A7" s="3" t="s">
        <v>73</v>
      </c>
      <c r="C7" s="76" t="s">
        <v>15</v>
      </c>
      <c r="D7" s="76"/>
      <c r="E7" s="182"/>
    </row>
    <row r="8" spans="1:5" s="3" customFormat="1">
      <c r="A8" s="3" t="s">
        <v>74</v>
      </c>
      <c r="C8" s="77" t="s">
        <v>17</v>
      </c>
      <c r="D8" s="76"/>
      <c r="E8" s="182"/>
    </row>
    <row r="9" spans="1:5" s="3" customFormat="1">
      <c r="A9" s="3" t="s">
        <v>75</v>
      </c>
      <c r="C9" s="75" t="s">
        <v>16</v>
      </c>
      <c r="D9" s="76"/>
      <c r="E9" s="182"/>
    </row>
    <row r="10" spans="1:5" s="3" customFormat="1">
      <c r="A10" s="3" t="s">
        <v>76</v>
      </c>
      <c r="C10" s="76" t="s">
        <v>15</v>
      </c>
      <c r="D10" s="76"/>
      <c r="E10" s="182"/>
    </row>
    <row r="11" spans="1:5" s="3" customFormat="1">
      <c r="A11" s="3" t="s">
        <v>77</v>
      </c>
      <c r="C11" s="77" t="s">
        <v>17</v>
      </c>
      <c r="D11" s="76"/>
      <c r="E11" s="182"/>
    </row>
    <row r="12" spans="1:5" s="3" customFormat="1">
      <c r="A12" s="3" t="s">
        <v>78</v>
      </c>
      <c r="C12" s="75" t="s">
        <v>16</v>
      </c>
      <c r="D12" s="76"/>
      <c r="E12" s="182"/>
    </row>
    <row r="13" spans="1:5" s="3" customFormat="1">
      <c r="A13" s="3" t="s">
        <v>79</v>
      </c>
      <c r="C13" s="76" t="s">
        <v>15</v>
      </c>
      <c r="D13" s="76"/>
      <c r="E13" s="182"/>
    </row>
    <row r="14" spans="1:5" s="3" customFormat="1">
      <c r="A14" s="3" t="s">
        <v>80</v>
      </c>
      <c r="C14" s="77" t="s">
        <v>17</v>
      </c>
      <c r="D14" s="76"/>
      <c r="E14" s="182"/>
    </row>
    <row r="15" spans="1:5" s="3" customFormat="1">
      <c r="A15" s="3" t="s">
        <v>81</v>
      </c>
      <c r="C15" s="75" t="s">
        <v>16</v>
      </c>
      <c r="D15" s="76"/>
      <c r="E15" s="182"/>
    </row>
    <row r="16" spans="1:5" s="3" customFormat="1">
      <c r="A16" s="3" t="s">
        <v>82</v>
      </c>
      <c r="C16" s="76" t="s">
        <v>15</v>
      </c>
      <c r="D16" s="76"/>
      <c r="E16" s="182"/>
    </row>
    <row r="17" spans="1:5" s="3" customFormat="1">
      <c r="A17" s="3" t="s">
        <v>83</v>
      </c>
      <c r="C17" s="77" t="s">
        <v>17</v>
      </c>
      <c r="D17" s="76"/>
      <c r="E17" s="182"/>
    </row>
    <row r="18" spans="1:5" s="3" customFormat="1">
      <c r="A18" s="3" t="s">
        <v>90</v>
      </c>
      <c r="C18" s="75" t="s">
        <v>16</v>
      </c>
      <c r="D18" s="76"/>
      <c r="E18" s="182"/>
    </row>
    <row r="19" spans="1:5" s="3" customFormat="1">
      <c r="A19" s="3" t="s">
        <v>91</v>
      </c>
      <c r="C19" s="76" t="s">
        <v>15</v>
      </c>
      <c r="D19" s="76"/>
      <c r="E19" s="182"/>
    </row>
    <row r="20" spans="1:5" s="3" customFormat="1">
      <c r="A20" s="3" t="s">
        <v>84</v>
      </c>
      <c r="C20" s="77" t="s">
        <v>17</v>
      </c>
      <c r="D20" s="76"/>
      <c r="E20" s="182"/>
    </row>
    <row r="21" spans="1:5" s="3" customFormat="1">
      <c r="A21" s="3" t="s">
        <v>111</v>
      </c>
      <c r="C21" s="75" t="s">
        <v>16</v>
      </c>
      <c r="E21" s="182"/>
    </row>
    <row r="22" spans="1:5" s="3" customFormat="1">
      <c r="A22" s="3" t="s">
        <v>112</v>
      </c>
      <c r="C22" s="76" t="s">
        <v>15</v>
      </c>
      <c r="E22" s="182"/>
    </row>
    <row r="23" spans="1:5" s="3" customFormat="1">
      <c r="A23" s="3" t="s">
        <v>113</v>
      </c>
      <c r="C23" s="77" t="s">
        <v>17</v>
      </c>
      <c r="E23" s="182"/>
    </row>
    <row r="24" spans="1:5" s="3" customFormat="1">
      <c r="E24" s="182"/>
    </row>
    <row r="25" spans="1:5">
      <c r="A25" t="s">
        <v>85</v>
      </c>
      <c r="C25" s="188" t="s">
        <v>89</v>
      </c>
      <c r="D25" s="78"/>
      <c r="E25" s="182"/>
    </row>
    <row r="26" spans="1:5">
      <c r="A26" s="3" t="s">
        <v>121</v>
      </c>
      <c r="C26" s="189"/>
      <c r="D26" s="78"/>
      <c r="E26" s="182"/>
    </row>
    <row r="27" spans="1:5">
      <c r="A27" t="s">
        <v>86</v>
      </c>
      <c r="C27" s="189"/>
      <c r="D27" s="78"/>
      <c r="E27" s="182"/>
    </row>
    <row r="28" spans="1:5">
      <c r="A28" t="s">
        <v>87</v>
      </c>
      <c r="C28" s="189"/>
      <c r="D28" s="78"/>
      <c r="E28" s="182"/>
    </row>
    <row r="29" spans="1:5">
      <c r="A29" t="s">
        <v>122</v>
      </c>
      <c r="C29" s="189"/>
      <c r="D29" s="78"/>
      <c r="E29" s="182"/>
    </row>
    <row r="30" spans="1:5">
      <c r="A30" t="s">
        <v>31</v>
      </c>
      <c r="C30" s="189"/>
      <c r="D30" s="78"/>
      <c r="E30" s="182"/>
    </row>
    <row r="31" spans="1:5">
      <c r="A31" t="s">
        <v>87</v>
      </c>
      <c r="C31" s="189"/>
      <c r="D31" s="78"/>
      <c r="E31" s="182"/>
    </row>
    <row r="32" spans="1:5">
      <c r="A32" t="s">
        <v>123</v>
      </c>
      <c r="C32" s="189"/>
      <c r="D32" s="78"/>
      <c r="E32" s="182"/>
    </row>
    <row r="33" spans="1:7">
      <c r="A33" t="s">
        <v>31</v>
      </c>
      <c r="C33" s="189"/>
      <c r="D33" s="78"/>
      <c r="E33" s="182"/>
    </row>
    <row r="34" spans="1:7">
      <c r="A34" t="s">
        <v>88</v>
      </c>
      <c r="C34" s="189"/>
      <c r="D34" s="78"/>
      <c r="E34" s="182"/>
    </row>
    <row r="35" spans="1:7">
      <c r="A35" s="3" t="s">
        <v>124</v>
      </c>
      <c r="C35" s="189"/>
      <c r="D35" s="78"/>
      <c r="E35" s="182"/>
    </row>
    <row r="36" spans="1:7">
      <c r="A36" t="s">
        <v>32</v>
      </c>
      <c r="C36" s="189"/>
      <c r="D36" s="78"/>
      <c r="E36" s="182"/>
    </row>
    <row r="37" spans="1:7">
      <c r="A37" t="s">
        <v>33</v>
      </c>
      <c r="C37" s="189"/>
      <c r="D37" s="78"/>
      <c r="E37" s="182"/>
    </row>
    <row r="38" spans="1:7">
      <c r="A38" t="s">
        <v>34</v>
      </c>
      <c r="C38" s="189"/>
      <c r="D38" s="78"/>
      <c r="E38" s="182"/>
    </row>
    <row r="39" spans="1:7">
      <c r="A39" t="s">
        <v>35</v>
      </c>
      <c r="C39" s="189"/>
      <c r="D39" s="78"/>
      <c r="E39" s="182"/>
    </row>
    <row r="40" spans="1:7">
      <c r="A40" t="s">
        <v>36</v>
      </c>
      <c r="C40" s="189"/>
      <c r="D40" s="78"/>
      <c r="E40" s="182"/>
    </row>
    <row r="41" spans="1:7">
      <c r="A41" t="s">
        <v>37</v>
      </c>
      <c r="C41" s="190"/>
      <c r="D41" s="78"/>
      <c r="E41" s="182"/>
    </row>
    <row r="42" spans="1:7">
      <c r="E42" s="182"/>
    </row>
    <row r="43" spans="1:7">
      <c r="A43" s="3" t="s">
        <v>67</v>
      </c>
      <c r="B43" s="3"/>
      <c r="C43" s="26" t="s">
        <v>125</v>
      </c>
      <c r="D43" s="26"/>
      <c r="E43" s="182"/>
    </row>
    <row r="44" spans="1:7">
      <c r="A44" s="3" t="s">
        <v>62</v>
      </c>
      <c r="C44" s="46" t="s">
        <v>23</v>
      </c>
      <c r="D44" s="46"/>
      <c r="E44" s="182"/>
    </row>
    <row r="45" spans="1:7" s="3" customFormat="1">
      <c r="A45" s="3" t="s">
        <v>63</v>
      </c>
      <c r="C45" s="26" t="s">
        <v>28</v>
      </c>
      <c r="D45" s="26"/>
      <c r="E45" s="182"/>
    </row>
    <row r="46" spans="1:7" s="3" customFormat="1">
      <c r="A46" s="3" t="s">
        <v>64</v>
      </c>
      <c r="C46" s="26" t="s">
        <v>25</v>
      </c>
      <c r="D46" s="26"/>
      <c r="E46" s="182"/>
    </row>
    <row r="47" spans="1:7" s="3" customFormat="1" ht="15.75" customHeight="1">
      <c r="A47" s="3" t="s">
        <v>65</v>
      </c>
      <c r="B47"/>
      <c r="C47" s="187" t="s">
        <v>26</v>
      </c>
      <c r="D47" s="66"/>
      <c r="E47" s="182"/>
      <c r="F47" s="27"/>
      <c r="G47" s="27"/>
    </row>
    <row r="48" spans="1:7" s="3" customFormat="1">
      <c r="A48" s="3" t="s">
        <v>66</v>
      </c>
      <c r="B48"/>
      <c r="C48" s="187"/>
      <c r="D48" s="66"/>
      <c r="E48" s="182"/>
      <c r="F48" s="27"/>
      <c r="G48" s="27"/>
    </row>
    <row r="49" spans="1:5" s="3" customFormat="1">
      <c r="A49" s="3" t="s">
        <v>7</v>
      </c>
      <c r="E49" s="182"/>
    </row>
    <row r="50" spans="1:5" s="3" customFormat="1">
      <c r="A50" s="3" t="s">
        <v>12</v>
      </c>
      <c r="E50" s="183"/>
    </row>
    <row r="51" spans="1:5" s="3" customFormat="1"/>
    <row r="52" spans="1:5">
      <c r="A52" t="s">
        <v>59</v>
      </c>
      <c r="E52" s="184" t="s">
        <v>95</v>
      </c>
    </row>
    <row r="53" spans="1:5">
      <c r="E53" s="185"/>
    </row>
    <row r="54" spans="1:5">
      <c r="C54" s="191"/>
      <c r="D54" s="79"/>
      <c r="E54" s="185"/>
    </row>
    <row r="55" spans="1:5">
      <c r="A55" s="3" t="s">
        <v>107</v>
      </c>
      <c r="C55" s="191"/>
      <c r="D55" s="79"/>
      <c r="E55" s="185"/>
    </row>
    <row r="56" spans="1:5">
      <c r="A56" t="s">
        <v>41</v>
      </c>
      <c r="C56" s="191"/>
      <c r="D56" s="79"/>
      <c r="E56" s="185"/>
    </row>
    <row r="57" spans="1:5">
      <c r="A57" t="s">
        <v>42</v>
      </c>
      <c r="C57" s="191"/>
      <c r="D57" s="79"/>
      <c r="E57" s="185"/>
    </row>
    <row r="58" spans="1:5">
      <c r="A58" t="s">
        <v>43</v>
      </c>
      <c r="C58" t="s">
        <v>57</v>
      </c>
      <c r="E58" s="185"/>
    </row>
    <row r="59" spans="1:5">
      <c r="A59" t="s">
        <v>108</v>
      </c>
      <c r="C59" s="192" t="s">
        <v>58</v>
      </c>
      <c r="D59" s="68"/>
      <c r="E59" s="185"/>
    </row>
    <row r="60" spans="1:5">
      <c r="A60" t="s">
        <v>44</v>
      </c>
      <c r="C60" s="192"/>
      <c r="D60" s="68"/>
      <c r="E60" s="185"/>
    </row>
    <row r="61" spans="1:5">
      <c r="A61" t="s">
        <v>45</v>
      </c>
      <c r="E61" s="185"/>
    </row>
    <row r="62" spans="1:5">
      <c r="A62" t="s">
        <v>92</v>
      </c>
      <c r="E62" s="185"/>
    </row>
    <row r="63" spans="1:5">
      <c r="A63" t="s">
        <v>97</v>
      </c>
      <c r="C63" s="193" t="s">
        <v>109</v>
      </c>
      <c r="D63" s="80"/>
      <c r="E63" s="185"/>
    </row>
    <row r="64" spans="1:5">
      <c r="A64" t="s">
        <v>41</v>
      </c>
      <c r="C64" s="194"/>
      <c r="D64" s="80"/>
      <c r="E64" s="185"/>
    </row>
    <row r="65" spans="1:5">
      <c r="A65" t="s">
        <v>42</v>
      </c>
      <c r="C65" s="194"/>
      <c r="D65" s="80"/>
      <c r="E65" s="185"/>
    </row>
    <row r="66" spans="1:5">
      <c r="A66" t="s">
        <v>43</v>
      </c>
      <c r="C66" s="194"/>
      <c r="D66" s="80"/>
      <c r="E66" s="185"/>
    </row>
    <row r="67" spans="1:5">
      <c r="A67" t="s">
        <v>46</v>
      </c>
      <c r="C67" s="194"/>
      <c r="D67" s="80"/>
      <c r="E67" s="185"/>
    </row>
    <row r="68" spans="1:5">
      <c r="A68" t="s">
        <v>44</v>
      </c>
      <c r="C68" s="194"/>
      <c r="D68" s="80"/>
      <c r="E68" s="185"/>
    </row>
    <row r="69" spans="1:5">
      <c r="A69" t="s">
        <v>45</v>
      </c>
      <c r="C69" s="194"/>
      <c r="D69" s="80"/>
      <c r="E69" s="185"/>
    </row>
    <row r="70" spans="1:5">
      <c r="A70" t="s">
        <v>92</v>
      </c>
      <c r="C70" s="194"/>
      <c r="D70" s="80"/>
      <c r="E70" s="185"/>
    </row>
    <row r="71" spans="1:5">
      <c r="A71" t="s">
        <v>98</v>
      </c>
      <c r="C71" s="194"/>
      <c r="D71" s="80"/>
      <c r="E71" s="185"/>
    </row>
    <row r="72" spans="1:5">
      <c r="A72" t="s">
        <v>41</v>
      </c>
      <c r="C72" s="194"/>
      <c r="D72" s="80"/>
      <c r="E72" s="185"/>
    </row>
    <row r="73" spans="1:5">
      <c r="A73" t="s">
        <v>42</v>
      </c>
      <c r="C73" s="194"/>
      <c r="D73" s="80"/>
      <c r="E73" s="185"/>
    </row>
    <row r="74" spans="1:5">
      <c r="A74" t="s">
        <v>43</v>
      </c>
      <c r="C74" s="194"/>
      <c r="D74" s="80"/>
      <c r="E74" s="185"/>
    </row>
    <row r="75" spans="1:5">
      <c r="A75" t="s">
        <v>48</v>
      </c>
      <c r="C75" s="194"/>
      <c r="D75" s="80"/>
      <c r="E75" s="185"/>
    </row>
    <row r="76" spans="1:5">
      <c r="A76" t="s">
        <v>44</v>
      </c>
      <c r="C76" s="194"/>
      <c r="D76" s="80"/>
      <c r="E76" s="185"/>
    </row>
    <row r="77" spans="1:5">
      <c r="A77" t="s">
        <v>45</v>
      </c>
      <c r="C77" s="194"/>
      <c r="D77" s="80"/>
      <c r="E77" s="185"/>
    </row>
    <row r="78" spans="1:5">
      <c r="A78" t="s">
        <v>44</v>
      </c>
      <c r="C78" s="194"/>
      <c r="D78" s="80"/>
      <c r="E78" s="185"/>
    </row>
    <row r="79" spans="1:5">
      <c r="A79" t="s">
        <v>45</v>
      </c>
      <c r="C79" s="194"/>
      <c r="D79" s="80"/>
      <c r="E79" s="185"/>
    </row>
    <row r="80" spans="1:5">
      <c r="A80" t="s">
        <v>92</v>
      </c>
      <c r="C80" s="194"/>
      <c r="D80" s="80"/>
      <c r="E80" s="185"/>
    </row>
    <row r="81" spans="1:5">
      <c r="A81" t="s">
        <v>99</v>
      </c>
      <c r="C81" s="194"/>
      <c r="D81" s="80"/>
      <c r="E81" s="185"/>
    </row>
    <row r="82" spans="1:5">
      <c r="A82" t="s">
        <v>41</v>
      </c>
      <c r="C82" s="194"/>
      <c r="D82" s="80"/>
      <c r="E82" s="185"/>
    </row>
    <row r="83" spans="1:5">
      <c r="A83" t="s">
        <v>42</v>
      </c>
      <c r="C83" s="194"/>
      <c r="D83" s="80"/>
      <c r="E83" s="185"/>
    </row>
    <row r="84" spans="1:5">
      <c r="A84" t="s">
        <v>43</v>
      </c>
      <c r="C84" s="194"/>
      <c r="D84" s="80"/>
      <c r="E84" s="185"/>
    </row>
    <row r="85" spans="1:5">
      <c r="A85" t="s">
        <v>49</v>
      </c>
      <c r="C85" s="194"/>
      <c r="D85" s="80"/>
      <c r="E85" s="185"/>
    </row>
    <row r="86" spans="1:5">
      <c r="A86" t="s">
        <v>44</v>
      </c>
      <c r="C86" s="194"/>
      <c r="D86" s="80"/>
      <c r="E86" s="185"/>
    </row>
    <row r="87" spans="1:5">
      <c r="A87" t="s">
        <v>45</v>
      </c>
      <c r="C87" s="194"/>
      <c r="D87" s="80"/>
      <c r="E87" s="185"/>
    </row>
    <row r="88" spans="1:5">
      <c r="A88" t="s">
        <v>92</v>
      </c>
      <c r="C88" s="194"/>
      <c r="D88" s="80"/>
      <c r="E88" s="185"/>
    </row>
    <row r="89" spans="1:5">
      <c r="A89" t="s">
        <v>100</v>
      </c>
      <c r="C89" s="194"/>
      <c r="D89" s="80"/>
      <c r="E89" s="185"/>
    </row>
    <row r="90" spans="1:5">
      <c r="A90" t="s">
        <v>41</v>
      </c>
      <c r="C90" s="194"/>
      <c r="D90" s="80"/>
      <c r="E90" s="185"/>
    </row>
    <row r="91" spans="1:5">
      <c r="A91" t="s">
        <v>42</v>
      </c>
      <c r="C91" s="194"/>
      <c r="D91" s="80"/>
      <c r="E91" s="185"/>
    </row>
    <row r="92" spans="1:5">
      <c r="A92" t="s">
        <v>43</v>
      </c>
      <c r="C92" s="194"/>
      <c r="D92" s="80"/>
      <c r="E92" s="185"/>
    </row>
    <row r="93" spans="1:5">
      <c r="A93" t="s">
        <v>50</v>
      </c>
      <c r="C93" s="194"/>
      <c r="D93" s="80"/>
      <c r="E93" s="185"/>
    </row>
    <row r="94" spans="1:5">
      <c r="A94" t="s">
        <v>44</v>
      </c>
      <c r="C94" s="194"/>
      <c r="D94" s="80"/>
      <c r="E94" s="185"/>
    </row>
    <row r="95" spans="1:5">
      <c r="A95" t="s">
        <v>45</v>
      </c>
      <c r="C95" s="194"/>
      <c r="D95" s="80"/>
      <c r="E95" s="185"/>
    </row>
    <row r="96" spans="1:5">
      <c r="A96" t="s">
        <v>92</v>
      </c>
      <c r="C96" s="194"/>
      <c r="D96" s="80"/>
      <c r="E96" s="185"/>
    </row>
    <row r="97" spans="1:5">
      <c r="A97" t="s">
        <v>101</v>
      </c>
      <c r="C97" s="194"/>
      <c r="D97" s="80"/>
      <c r="E97" s="185"/>
    </row>
    <row r="98" spans="1:5">
      <c r="A98" t="s">
        <v>41</v>
      </c>
      <c r="C98" s="194"/>
      <c r="D98" s="80"/>
      <c r="E98" s="185"/>
    </row>
    <row r="99" spans="1:5">
      <c r="A99" t="s">
        <v>42</v>
      </c>
      <c r="C99" s="194"/>
      <c r="D99" s="80"/>
      <c r="E99" s="185"/>
    </row>
    <row r="100" spans="1:5">
      <c r="A100" t="s">
        <v>43</v>
      </c>
      <c r="C100" s="194"/>
      <c r="D100" s="80"/>
      <c r="E100" s="185"/>
    </row>
    <row r="101" spans="1:5">
      <c r="A101" t="s">
        <v>51</v>
      </c>
      <c r="C101" s="194"/>
      <c r="D101" s="80"/>
      <c r="E101" s="185"/>
    </row>
    <row r="102" spans="1:5">
      <c r="A102" t="s">
        <v>44</v>
      </c>
      <c r="C102" s="194"/>
      <c r="D102" s="80"/>
      <c r="E102" s="185"/>
    </row>
    <row r="103" spans="1:5">
      <c r="A103" t="s">
        <v>45</v>
      </c>
      <c r="C103" s="194"/>
      <c r="D103" s="80"/>
      <c r="E103" s="185"/>
    </row>
    <row r="104" spans="1:5">
      <c r="A104" t="s">
        <v>92</v>
      </c>
      <c r="C104" s="194"/>
      <c r="D104" s="80"/>
      <c r="E104" s="185"/>
    </row>
    <row r="105" spans="1:5">
      <c r="A105" t="s">
        <v>102</v>
      </c>
      <c r="C105" s="194"/>
      <c r="D105" s="80"/>
      <c r="E105" s="185"/>
    </row>
    <row r="106" spans="1:5">
      <c r="A106" t="s">
        <v>41</v>
      </c>
      <c r="C106" s="194"/>
      <c r="D106" s="80"/>
      <c r="E106" s="185"/>
    </row>
    <row r="107" spans="1:5">
      <c r="A107" t="s">
        <v>42</v>
      </c>
      <c r="C107" s="194"/>
      <c r="D107" s="80"/>
      <c r="E107" s="185"/>
    </row>
    <row r="108" spans="1:5">
      <c r="A108" t="s">
        <v>43</v>
      </c>
      <c r="C108" s="194"/>
      <c r="D108" s="80"/>
      <c r="E108" s="185"/>
    </row>
    <row r="109" spans="1:5">
      <c r="A109" t="s">
        <v>52</v>
      </c>
      <c r="C109" s="194"/>
      <c r="D109" s="80"/>
      <c r="E109" s="185"/>
    </row>
    <row r="110" spans="1:5">
      <c r="A110" t="s">
        <v>44</v>
      </c>
      <c r="C110" s="194"/>
      <c r="D110" s="80"/>
      <c r="E110" s="185"/>
    </row>
    <row r="111" spans="1:5">
      <c r="A111" t="s">
        <v>45</v>
      </c>
      <c r="C111" s="194"/>
      <c r="D111" s="80"/>
      <c r="E111" s="185"/>
    </row>
    <row r="112" spans="1:5">
      <c r="A112" t="s">
        <v>92</v>
      </c>
      <c r="C112" s="194"/>
      <c r="D112" s="80"/>
      <c r="E112" s="185"/>
    </row>
    <row r="113" spans="1:5">
      <c r="A113" t="s">
        <v>53</v>
      </c>
      <c r="C113" s="194"/>
      <c r="D113" s="80"/>
      <c r="E113" s="185"/>
    </row>
    <row r="114" spans="1:5">
      <c r="A114" t="s">
        <v>103</v>
      </c>
      <c r="C114" s="194"/>
      <c r="D114" s="80"/>
      <c r="E114" s="185"/>
    </row>
    <row r="115" spans="1:5">
      <c r="A115" t="s">
        <v>41</v>
      </c>
      <c r="C115" s="194"/>
      <c r="D115" s="80"/>
      <c r="E115" s="185"/>
    </row>
    <row r="116" spans="1:5">
      <c r="A116" t="s">
        <v>42</v>
      </c>
      <c r="C116" s="194"/>
      <c r="D116" s="80"/>
      <c r="E116" s="185"/>
    </row>
    <row r="117" spans="1:5">
      <c r="A117" t="s">
        <v>43</v>
      </c>
      <c r="C117" s="194"/>
      <c r="D117" s="80"/>
      <c r="E117" s="185"/>
    </row>
    <row r="118" spans="1:5">
      <c r="A118" t="s">
        <v>47</v>
      </c>
      <c r="C118" s="194"/>
      <c r="D118" s="80"/>
      <c r="E118" s="185"/>
    </row>
    <row r="119" spans="1:5">
      <c r="A119" t="s">
        <v>44</v>
      </c>
      <c r="C119" s="194"/>
      <c r="D119" s="80"/>
      <c r="E119" s="185"/>
    </row>
    <row r="120" spans="1:5">
      <c r="A120" t="s">
        <v>45</v>
      </c>
      <c r="C120" s="194"/>
      <c r="D120" s="80"/>
      <c r="E120" s="185"/>
    </row>
    <row r="121" spans="1:5">
      <c r="A121" t="s">
        <v>92</v>
      </c>
      <c r="C121" s="194"/>
      <c r="D121" s="80"/>
      <c r="E121" s="185"/>
    </row>
    <row r="122" spans="1:5">
      <c r="A122" t="s">
        <v>104</v>
      </c>
      <c r="C122" s="194"/>
      <c r="D122" s="80"/>
      <c r="E122" s="185"/>
    </row>
    <row r="123" spans="1:5">
      <c r="A123" t="s">
        <v>41</v>
      </c>
      <c r="C123" s="194"/>
      <c r="D123" s="80"/>
      <c r="E123" s="185"/>
    </row>
    <row r="124" spans="1:5">
      <c r="A124" t="s">
        <v>42</v>
      </c>
      <c r="C124" s="194"/>
      <c r="D124" s="80"/>
      <c r="E124" s="185"/>
    </row>
    <row r="125" spans="1:5">
      <c r="A125" t="s">
        <v>43</v>
      </c>
      <c r="C125" s="194"/>
      <c r="D125" s="80"/>
      <c r="E125" s="185"/>
    </row>
    <row r="126" spans="1:5">
      <c r="A126" t="s">
        <v>54</v>
      </c>
      <c r="C126" s="194"/>
      <c r="D126" s="80"/>
      <c r="E126" s="185"/>
    </row>
    <row r="127" spans="1:5">
      <c r="A127" t="s">
        <v>44</v>
      </c>
      <c r="C127" s="194"/>
      <c r="D127" s="80"/>
      <c r="E127" s="185"/>
    </row>
    <row r="128" spans="1:5">
      <c r="A128" t="s">
        <v>45</v>
      </c>
      <c r="C128" s="194"/>
      <c r="D128" s="80"/>
      <c r="E128" s="185"/>
    </row>
    <row r="129" spans="1:5">
      <c r="A129" t="s">
        <v>92</v>
      </c>
      <c r="C129" s="194"/>
      <c r="D129" s="80"/>
      <c r="E129" s="185"/>
    </row>
    <row r="130" spans="1:5">
      <c r="A130" t="s">
        <v>105</v>
      </c>
      <c r="C130" s="194"/>
      <c r="D130" s="80"/>
      <c r="E130" s="185"/>
    </row>
    <row r="131" spans="1:5">
      <c r="A131" t="s">
        <v>41</v>
      </c>
      <c r="C131" s="194"/>
      <c r="D131" s="80"/>
      <c r="E131" s="185"/>
    </row>
    <row r="132" spans="1:5">
      <c r="A132" t="s">
        <v>42</v>
      </c>
      <c r="C132" s="194"/>
      <c r="D132" s="80"/>
      <c r="E132" s="185"/>
    </row>
    <row r="133" spans="1:5">
      <c r="A133" t="s">
        <v>43</v>
      </c>
      <c r="C133" s="194"/>
      <c r="D133" s="80"/>
      <c r="E133" s="185"/>
    </row>
    <row r="134" spans="1:5">
      <c r="A134" t="s">
        <v>55</v>
      </c>
      <c r="C134" s="194"/>
      <c r="D134" s="80"/>
      <c r="E134" s="185"/>
    </row>
    <row r="135" spans="1:5">
      <c r="A135" t="s">
        <v>44</v>
      </c>
      <c r="C135" s="194"/>
      <c r="D135" s="80"/>
      <c r="E135" s="185"/>
    </row>
    <row r="136" spans="1:5">
      <c r="A136" t="s">
        <v>45</v>
      </c>
      <c r="C136" s="194"/>
      <c r="D136" s="80"/>
      <c r="E136" s="185"/>
    </row>
    <row r="137" spans="1:5">
      <c r="A137" t="s">
        <v>92</v>
      </c>
      <c r="C137" s="194"/>
      <c r="D137" s="80"/>
      <c r="E137" s="185"/>
    </row>
    <row r="138" spans="1:5">
      <c r="A138" t="s">
        <v>106</v>
      </c>
      <c r="C138" s="194"/>
      <c r="D138" s="80"/>
      <c r="E138" s="185"/>
    </row>
    <row r="139" spans="1:5">
      <c r="A139" t="s">
        <v>41</v>
      </c>
      <c r="C139" s="194"/>
      <c r="D139" s="80"/>
      <c r="E139" s="185"/>
    </row>
    <row r="140" spans="1:5">
      <c r="A140" t="s">
        <v>42</v>
      </c>
      <c r="C140" s="194"/>
      <c r="D140" s="80"/>
      <c r="E140" s="185"/>
    </row>
    <row r="141" spans="1:5">
      <c r="A141" t="s">
        <v>43</v>
      </c>
      <c r="C141" s="194"/>
      <c r="D141" s="80"/>
      <c r="E141" s="185"/>
    </row>
    <row r="142" spans="1:5">
      <c r="A142" t="s">
        <v>56</v>
      </c>
      <c r="C142" s="194"/>
      <c r="D142" s="80"/>
      <c r="E142" s="185"/>
    </row>
    <row r="143" spans="1:5">
      <c r="A143" t="s">
        <v>44</v>
      </c>
      <c r="C143" s="194"/>
      <c r="D143" s="80"/>
      <c r="E143" s="185"/>
    </row>
    <row r="144" spans="1:5">
      <c r="A144" t="s">
        <v>45</v>
      </c>
      <c r="C144" s="194"/>
      <c r="D144" s="80"/>
      <c r="E144" s="185"/>
    </row>
    <row r="145" spans="1:5">
      <c r="A145" t="s">
        <v>92</v>
      </c>
      <c r="C145" s="194"/>
      <c r="E145" s="185"/>
    </row>
    <row r="146" spans="1:5">
      <c r="A146" s="3" t="s">
        <v>114</v>
      </c>
      <c r="C146" s="194"/>
      <c r="E146" s="185"/>
    </row>
    <row r="147" spans="1:5">
      <c r="A147" s="3" t="s">
        <v>41</v>
      </c>
      <c r="C147" s="194"/>
      <c r="E147" s="185"/>
    </row>
    <row r="148" spans="1:5">
      <c r="A148" s="3" t="s">
        <v>42</v>
      </c>
      <c r="C148" s="194"/>
      <c r="E148" s="185"/>
    </row>
    <row r="149" spans="1:5">
      <c r="A149" s="3" t="s">
        <v>43</v>
      </c>
      <c r="C149" s="194"/>
      <c r="E149" s="185"/>
    </row>
    <row r="150" spans="1:5">
      <c r="A150" s="3" t="s">
        <v>116</v>
      </c>
      <c r="C150" s="194"/>
      <c r="E150" s="185"/>
    </row>
    <row r="151" spans="1:5" s="3" customFormat="1">
      <c r="A151" s="3" t="s">
        <v>44</v>
      </c>
      <c r="C151" s="194"/>
      <c r="E151" s="185"/>
    </row>
    <row r="152" spans="1:5" s="3" customFormat="1">
      <c r="A152" s="3" t="s">
        <v>45</v>
      </c>
      <c r="C152" s="194"/>
      <c r="E152" s="185"/>
    </row>
    <row r="153" spans="1:5" s="3" customFormat="1">
      <c r="A153" s="3" t="s">
        <v>92</v>
      </c>
      <c r="C153" s="194"/>
      <c r="E153" s="185"/>
    </row>
    <row r="154" spans="1:5">
      <c r="A154" s="3" t="s">
        <v>115</v>
      </c>
      <c r="C154" s="194"/>
      <c r="E154" s="185"/>
    </row>
    <row r="155" spans="1:5">
      <c r="A155" s="3" t="s">
        <v>41</v>
      </c>
      <c r="C155" s="194"/>
      <c r="E155" s="185"/>
    </row>
    <row r="156" spans="1:5">
      <c r="A156" s="3" t="s">
        <v>42</v>
      </c>
      <c r="C156" s="194"/>
      <c r="E156" s="185"/>
    </row>
    <row r="157" spans="1:5">
      <c r="A157" s="3" t="s">
        <v>43</v>
      </c>
      <c r="C157" s="194"/>
      <c r="E157" s="185"/>
    </row>
    <row r="158" spans="1:5">
      <c r="A158" s="3" t="s">
        <v>117</v>
      </c>
      <c r="C158" s="194"/>
      <c r="E158" s="185"/>
    </row>
    <row r="159" spans="1:5">
      <c r="A159" s="3" t="s">
        <v>44</v>
      </c>
      <c r="C159" s="194"/>
      <c r="E159" s="185"/>
    </row>
    <row r="160" spans="1:5">
      <c r="A160" s="3" t="s">
        <v>45</v>
      </c>
      <c r="C160" s="194"/>
      <c r="E160" s="185"/>
    </row>
    <row r="161" spans="1:5">
      <c r="A161" s="3" t="s">
        <v>92</v>
      </c>
      <c r="C161" s="195"/>
      <c r="E161" s="185"/>
    </row>
    <row r="162" spans="1:5">
      <c r="E162" s="185"/>
    </row>
    <row r="163" spans="1:5">
      <c r="A163" t="s">
        <v>126</v>
      </c>
      <c r="C163" s="196" t="s">
        <v>129</v>
      </c>
      <c r="E163" s="185"/>
    </row>
    <row r="164" spans="1:5">
      <c r="A164" t="s">
        <v>127</v>
      </c>
      <c r="C164" s="197"/>
      <c r="E164" s="185"/>
    </row>
    <row r="165" spans="1:5">
      <c r="A165" t="s">
        <v>128</v>
      </c>
      <c r="C165" s="198"/>
      <c r="E165" s="185"/>
    </row>
    <row r="166" spans="1:5">
      <c r="E166" s="186"/>
    </row>
    <row r="167" spans="1:5">
      <c r="A167" t="s">
        <v>12</v>
      </c>
    </row>
    <row r="171" spans="1:5">
      <c r="A171" s="69"/>
    </row>
    <row r="172" spans="1:5">
      <c r="A172" s="70"/>
    </row>
    <row r="173" spans="1:5">
      <c r="A173" s="69"/>
    </row>
    <row r="174" spans="1:5">
      <c r="A174" s="70"/>
    </row>
    <row r="175" spans="1:5">
      <c r="A175" s="69"/>
    </row>
    <row r="176" spans="1:5">
      <c r="A176" s="69"/>
    </row>
    <row r="177" spans="1:1">
      <c r="A177" s="69"/>
    </row>
    <row r="178" spans="1:1">
      <c r="A178" s="69"/>
    </row>
    <row r="179" spans="1:1">
      <c r="A179" s="69"/>
    </row>
    <row r="180" spans="1:1">
      <c r="A180" s="71"/>
    </row>
    <row r="181" spans="1:1">
      <c r="A181" s="72"/>
    </row>
    <row r="189" spans="1:1">
      <c r="A189" s="73"/>
    </row>
    <row r="190" spans="1:1">
      <c r="A190" s="74"/>
    </row>
    <row r="191" spans="1:1">
      <c r="A191" s="73"/>
    </row>
    <row r="192" spans="1:1">
      <c r="A192" s="73"/>
    </row>
    <row r="193" spans="1:1">
      <c r="A193" s="73"/>
    </row>
    <row r="194" spans="1:1">
      <c r="A194" s="73"/>
    </row>
    <row r="197" spans="1:1">
      <c r="A197" s="3"/>
    </row>
    <row r="198" spans="1:1">
      <c r="A198" s="106"/>
    </row>
    <row r="199" spans="1:1">
      <c r="A199" s="107"/>
    </row>
    <row r="200" spans="1:1">
      <c r="A200" s="108"/>
    </row>
  </sheetData>
  <mergeCells count="8">
    <mergeCell ref="E2:E50"/>
    <mergeCell ref="E52:E166"/>
    <mergeCell ref="C47:C48"/>
    <mergeCell ref="C25:C41"/>
    <mergeCell ref="C54:C57"/>
    <mergeCell ref="C59:C60"/>
    <mergeCell ref="C63:C161"/>
    <mergeCell ref="C163:C165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A1:H463"/>
  <sheetViews>
    <sheetView showGridLines="0" zoomScale="140" zoomScaleNormal="140" workbookViewId="0">
      <pane xSplit="7" ySplit="1" topLeftCell="H2" activePane="bottomRight" state="frozenSplit"/>
      <selection pane="topRight" activeCell="H1" sqref="H1"/>
      <selection pane="bottomLeft" activeCell="A2" sqref="A2"/>
      <selection pane="bottomRight" activeCell="G8" sqref="G8"/>
    </sheetView>
  </sheetViews>
  <sheetFormatPr baseColWidth="10" defaultRowHeight="15.75"/>
  <cols>
    <col min="1" max="1" width="27.125" customWidth="1"/>
    <col min="2" max="2" width="14.625" customWidth="1"/>
    <col min="3" max="4" width="20.875" style="1" customWidth="1"/>
    <col min="5" max="5" width="20.875" style="2" customWidth="1"/>
    <col min="6" max="6" width="22.125" customWidth="1"/>
    <col min="7" max="7" width="18.5" customWidth="1"/>
    <col min="8" max="8" width="14" customWidth="1"/>
    <col min="9" max="11" width="22.125" customWidth="1"/>
  </cols>
  <sheetData>
    <row r="1" spans="1:8" ht="16.5" thickBot="1">
      <c r="A1" s="28" t="s">
        <v>30</v>
      </c>
      <c r="B1" s="28" t="s">
        <v>29</v>
      </c>
      <c r="C1" s="28" t="s">
        <v>4</v>
      </c>
      <c r="G1" s="33" t="s">
        <v>0</v>
      </c>
      <c r="H1" s="34" t="s">
        <v>2</v>
      </c>
    </row>
    <row r="2" spans="1:8">
      <c r="A2" s="144" t="s">
        <v>134</v>
      </c>
      <c r="B2" s="134">
        <v>98000</v>
      </c>
      <c r="C2" s="145" t="s">
        <v>153</v>
      </c>
      <c r="G2" s="18" t="s">
        <v>181</v>
      </c>
      <c r="H2" s="31">
        <v>1</v>
      </c>
    </row>
    <row r="3" spans="1:8">
      <c r="A3" s="144" t="s">
        <v>135</v>
      </c>
      <c r="B3" s="132">
        <v>98420</v>
      </c>
      <c r="C3" s="145" t="s">
        <v>163</v>
      </c>
      <c r="G3" s="18" t="s">
        <v>182</v>
      </c>
      <c r="H3" s="5">
        <v>1.5</v>
      </c>
    </row>
    <row r="4" spans="1:8">
      <c r="A4" s="144" t="s">
        <v>136</v>
      </c>
      <c r="B4" s="132">
        <v>98180</v>
      </c>
      <c r="C4" s="145" t="s">
        <v>156</v>
      </c>
      <c r="G4" s="18" t="s">
        <v>183</v>
      </c>
      <c r="H4" s="5">
        <v>2</v>
      </c>
    </row>
    <row r="5" spans="1:8">
      <c r="A5" s="144" t="s">
        <v>137</v>
      </c>
      <c r="B5" s="134">
        <v>98100</v>
      </c>
      <c r="C5" s="145" t="s">
        <v>154</v>
      </c>
      <c r="G5" s="18" t="s">
        <v>184</v>
      </c>
      <c r="H5" s="5">
        <v>2.5</v>
      </c>
    </row>
    <row r="6" spans="1:8">
      <c r="A6" s="144" t="s">
        <v>138</v>
      </c>
      <c r="B6" s="134">
        <v>98400</v>
      </c>
      <c r="C6" s="145" t="s">
        <v>155</v>
      </c>
      <c r="G6" s="18" t="s">
        <v>185</v>
      </c>
      <c r="H6" s="5">
        <v>3</v>
      </c>
    </row>
    <row r="7" spans="1:8">
      <c r="A7" s="144" t="s">
        <v>139</v>
      </c>
      <c r="B7" s="134">
        <v>98119</v>
      </c>
      <c r="C7" s="145" t="s">
        <v>157</v>
      </c>
      <c r="G7" s="18" t="s">
        <v>186</v>
      </c>
      <c r="H7" s="5">
        <v>7.5</v>
      </c>
    </row>
    <row r="8" spans="1:8">
      <c r="A8" s="144" t="s">
        <v>140</v>
      </c>
      <c r="B8" s="134">
        <v>98400</v>
      </c>
      <c r="C8" s="145" t="s">
        <v>155</v>
      </c>
      <c r="G8" s="140"/>
      <c r="H8" s="5"/>
    </row>
    <row r="9" spans="1:8">
      <c r="A9" s="144" t="s">
        <v>141</v>
      </c>
      <c r="B9" s="132">
        <v>98400</v>
      </c>
      <c r="C9" s="145" t="s">
        <v>155</v>
      </c>
      <c r="G9" s="141"/>
      <c r="H9" s="32"/>
    </row>
    <row r="10" spans="1:8">
      <c r="A10" s="144" t="s">
        <v>142</v>
      </c>
      <c r="B10" s="134">
        <v>98000</v>
      </c>
      <c r="C10" s="133" t="s">
        <v>153</v>
      </c>
      <c r="G10" s="1"/>
      <c r="H10" s="2"/>
    </row>
    <row r="11" spans="1:8">
      <c r="A11" s="144" t="s">
        <v>143</v>
      </c>
      <c r="B11" s="132">
        <v>98700</v>
      </c>
      <c r="C11" s="145" t="s">
        <v>157</v>
      </c>
      <c r="G11" s="1"/>
      <c r="H11" s="2"/>
    </row>
    <row r="12" spans="1:8">
      <c r="A12" s="144" t="s">
        <v>144</v>
      </c>
      <c r="B12" s="146" t="s">
        <v>164</v>
      </c>
      <c r="C12" s="145" t="s">
        <v>165</v>
      </c>
      <c r="G12" s="1"/>
      <c r="H12" s="2"/>
    </row>
    <row r="13" spans="1:8">
      <c r="A13" s="145" t="s">
        <v>145</v>
      </c>
      <c r="B13" s="132">
        <v>98150</v>
      </c>
      <c r="C13" s="145" t="s">
        <v>158</v>
      </c>
      <c r="D13" s="11"/>
      <c r="G13" s="1"/>
      <c r="H13" s="2"/>
    </row>
    <row r="14" spans="1:8">
      <c r="A14" s="145" t="s">
        <v>146</v>
      </c>
      <c r="B14" s="132">
        <v>98140</v>
      </c>
      <c r="C14" s="145" t="s">
        <v>159</v>
      </c>
      <c r="D14" s="11"/>
      <c r="G14" s="1"/>
      <c r="H14" s="2"/>
    </row>
    <row r="15" spans="1:8">
      <c r="A15" s="145" t="s">
        <v>147</v>
      </c>
      <c r="B15" s="132">
        <v>98500</v>
      </c>
      <c r="C15" s="145" t="s">
        <v>160</v>
      </c>
      <c r="D15" s="38"/>
      <c r="G15" s="1"/>
      <c r="H15" s="2"/>
    </row>
    <row r="16" spans="1:8">
      <c r="A16" s="145" t="s">
        <v>148</v>
      </c>
      <c r="B16" s="146" t="s">
        <v>164</v>
      </c>
      <c r="C16" s="145" t="s">
        <v>166</v>
      </c>
      <c r="D16" s="11"/>
      <c r="G16" s="1"/>
      <c r="H16" s="2"/>
    </row>
    <row r="17" spans="1:8">
      <c r="A17" s="145" t="s">
        <v>149</v>
      </c>
      <c r="B17" s="132">
        <v>98100</v>
      </c>
      <c r="C17" s="145" t="s">
        <v>154</v>
      </c>
      <c r="D17" s="11"/>
      <c r="G17" s="1"/>
      <c r="H17" s="2"/>
    </row>
    <row r="18" spans="1:8">
      <c r="A18" s="145" t="s">
        <v>150</v>
      </c>
      <c r="B18" s="132">
        <v>98160</v>
      </c>
      <c r="C18" s="145" t="s">
        <v>161</v>
      </c>
      <c r="D18" s="11"/>
      <c r="G18" s="1"/>
      <c r="H18" s="2"/>
    </row>
    <row r="19" spans="1:8">
      <c r="A19" s="145" t="s">
        <v>151</v>
      </c>
      <c r="B19" s="132">
        <v>98000</v>
      </c>
      <c r="C19" s="145" t="s">
        <v>153</v>
      </c>
      <c r="D19" s="11"/>
      <c r="G19" s="1"/>
      <c r="H19" s="2"/>
    </row>
    <row r="20" spans="1:8">
      <c r="A20" s="145" t="s">
        <v>152</v>
      </c>
      <c r="B20" s="134">
        <v>98130</v>
      </c>
      <c r="C20" s="145" t="s">
        <v>162</v>
      </c>
      <c r="D20" s="11"/>
      <c r="G20" s="1"/>
      <c r="H20" s="2"/>
    </row>
    <row r="21" spans="1:8">
      <c r="A21" s="29"/>
      <c r="B21" s="132"/>
      <c r="C21" s="133"/>
      <c r="D21" s="11"/>
      <c r="G21" s="1"/>
      <c r="H21" s="2"/>
    </row>
    <row r="22" spans="1:8">
      <c r="A22" s="29"/>
      <c r="B22" s="132"/>
      <c r="C22" s="133"/>
      <c r="D22" s="11"/>
      <c r="G22" s="1"/>
      <c r="H22" s="2"/>
    </row>
    <row r="23" spans="1:8">
      <c r="A23" s="29"/>
      <c r="B23" s="30"/>
      <c r="C23" s="29"/>
      <c r="D23" s="11"/>
    </row>
    <row r="24" spans="1:8">
      <c r="A24" s="29"/>
      <c r="B24" s="30"/>
      <c r="C24" s="29"/>
      <c r="D24" s="11"/>
    </row>
    <row r="25" spans="1:8">
      <c r="A25" s="29"/>
      <c r="B25" s="30"/>
      <c r="C25" s="29"/>
      <c r="D25" s="11"/>
    </row>
    <row r="26" spans="1:8">
      <c r="A26" s="29"/>
      <c r="B26" s="30"/>
      <c r="C26" s="29"/>
      <c r="D26" s="11"/>
    </row>
    <row r="27" spans="1:8">
      <c r="A27" s="29"/>
      <c r="B27" s="30"/>
      <c r="C27" s="29"/>
      <c r="D27" s="11"/>
    </row>
    <row r="28" spans="1:8">
      <c r="A28" s="29"/>
      <c r="B28" s="30"/>
      <c r="C28" s="29"/>
      <c r="D28" s="11"/>
    </row>
    <row r="29" spans="1:8">
      <c r="A29" s="29"/>
      <c r="B29" s="30"/>
      <c r="C29" s="29"/>
      <c r="D29" s="11"/>
    </row>
    <row r="30" spans="1:8">
      <c r="A30" s="29"/>
      <c r="B30" s="30"/>
      <c r="C30" s="29"/>
      <c r="D30" s="11"/>
    </row>
    <row r="31" spans="1:8">
      <c r="A31" s="29"/>
      <c r="B31" s="30"/>
      <c r="C31" s="29"/>
      <c r="D31" s="11"/>
    </row>
    <row r="32" spans="1:8">
      <c r="A32" s="29"/>
      <c r="B32" s="30"/>
      <c r="C32" s="29"/>
      <c r="D32" s="11"/>
    </row>
    <row r="33" spans="1:4">
      <c r="A33" s="29"/>
      <c r="B33" s="30"/>
      <c r="C33" s="29"/>
      <c r="D33" s="11"/>
    </row>
    <row r="34" spans="1:4">
      <c r="A34" s="29"/>
      <c r="B34" s="30"/>
      <c r="C34" s="29"/>
      <c r="D34" s="11"/>
    </row>
    <row r="35" spans="1:4">
      <c r="A35" s="29"/>
      <c r="B35" s="30"/>
      <c r="C35" s="29"/>
      <c r="D35" s="11"/>
    </row>
    <row r="36" spans="1:4">
      <c r="A36" s="29"/>
      <c r="B36" s="30"/>
      <c r="C36" s="29"/>
      <c r="D36" s="11"/>
    </row>
    <row r="37" spans="1:4">
      <c r="A37" s="29"/>
      <c r="B37" s="30"/>
      <c r="C37" s="29"/>
      <c r="D37" s="11"/>
    </row>
    <row r="38" spans="1:4">
      <c r="A38" s="29"/>
      <c r="B38" s="30"/>
      <c r="C38" s="29"/>
      <c r="D38" s="11"/>
    </row>
    <row r="39" spans="1:4">
      <c r="A39" s="29"/>
      <c r="B39" s="30"/>
      <c r="C39" s="29"/>
      <c r="D39" s="11"/>
    </row>
    <row r="40" spans="1:4">
      <c r="A40" s="29"/>
      <c r="B40" s="30"/>
      <c r="C40" s="29"/>
      <c r="D40" s="11"/>
    </row>
    <row r="41" spans="1:4">
      <c r="A41" s="29"/>
      <c r="B41" s="30"/>
      <c r="C41" s="29"/>
    </row>
    <row r="42" spans="1:4">
      <c r="A42" s="29"/>
      <c r="B42" s="30"/>
      <c r="C42" s="29"/>
    </row>
    <row r="43" spans="1:4">
      <c r="A43" s="29"/>
      <c r="B43" s="30"/>
      <c r="C43" s="29"/>
    </row>
    <row r="44" spans="1:4">
      <c r="A44" s="29"/>
      <c r="B44" s="30"/>
      <c r="C44" s="29"/>
    </row>
    <row r="45" spans="1:4">
      <c r="A45" s="29"/>
      <c r="B45" s="30"/>
      <c r="C45" s="29"/>
    </row>
    <row r="46" spans="1:4">
      <c r="A46" s="29"/>
      <c r="B46" s="30"/>
      <c r="C46" s="29"/>
    </row>
    <row r="47" spans="1:4">
      <c r="A47" s="29"/>
      <c r="B47" s="30"/>
      <c r="C47" s="29"/>
    </row>
    <row r="48" spans="1:4">
      <c r="A48" s="29"/>
      <c r="B48" s="30"/>
      <c r="C48" s="29"/>
    </row>
    <row r="49" spans="1:3">
      <c r="A49" s="29"/>
      <c r="B49" s="30"/>
      <c r="C49" s="29"/>
    </row>
    <row r="50" spans="1:3">
      <c r="A50" s="29"/>
      <c r="B50" s="30"/>
      <c r="C50" s="29"/>
    </row>
    <row r="51" spans="1:3">
      <c r="A51" s="29"/>
      <c r="B51" s="30"/>
      <c r="C51" s="29"/>
    </row>
    <row r="52" spans="1:3">
      <c r="A52" s="29"/>
      <c r="B52" s="30"/>
      <c r="C52" s="29"/>
    </row>
    <row r="53" spans="1:3">
      <c r="A53" s="29"/>
      <c r="B53" s="30"/>
      <c r="C53" s="29"/>
    </row>
    <row r="54" spans="1:3">
      <c r="A54" s="29"/>
      <c r="B54" s="30"/>
      <c r="C54" s="29"/>
    </row>
    <row r="55" spans="1:3">
      <c r="A55" s="29"/>
      <c r="B55" s="30"/>
      <c r="C55" s="29"/>
    </row>
    <row r="56" spans="1:3">
      <c r="A56" s="29"/>
      <c r="B56" s="30"/>
      <c r="C56" s="29"/>
    </row>
    <row r="57" spans="1:3">
      <c r="A57" s="29"/>
      <c r="B57" s="30"/>
      <c r="C57" s="29"/>
    </row>
    <row r="58" spans="1:3">
      <c r="A58" s="29"/>
      <c r="B58" s="30"/>
      <c r="C58" s="29"/>
    </row>
    <row r="59" spans="1:3">
      <c r="A59" s="29"/>
      <c r="B59" s="30"/>
      <c r="C59" s="29"/>
    </row>
    <row r="60" spans="1:3">
      <c r="A60" s="29"/>
      <c r="B60" s="30"/>
      <c r="C60" s="29"/>
    </row>
    <row r="61" spans="1:3">
      <c r="A61" s="29"/>
      <c r="B61" s="30"/>
      <c r="C61" s="29"/>
    </row>
    <row r="62" spans="1:3">
      <c r="A62" s="29"/>
      <c r="B62" s="30"/>
      <c r="C62" s="29"/>
    </row>
    <row r="63" spans="1:3">
      <c r="A63" s="29"/>
      <c r="B63" s="30"/>
      <c r="C63" s="29"/>
    </row>
    <row r="64" spans="1:3">
      <c r="A64" s="29"/>
      <c r="B64" s="30"/>
      <c r="C64" s="29"/>
    </row>
    <row r="65" spans="1:3">
      <c r="A65" s="29"/>
      <c r="B65" s="30"/>
      <c r="C65" s="29"/>
    </row>
    <row r="66" spans="1:3">
      <c r="A66" s="29"/>
      <c r="B66" s="30"/>
      <c r="C66" s="29"/>
    </row>
    <row r="67" spans="1:3">
      <c r="A67" s="29"/>
      <c r="B67" s="30"/>
      <c r="C67" s="29"/>
    </row>
    <row r="68" spans="1:3">
      <c r="A68" s="29"/>
      <c r="B68" s="30"/>
      <c r="C68" s="29"/>
    </row>
    <row r="69" spans="1:3">
      <c r="A69" s="29"/>
      <c r="B69" s="30"/>
      <c r="C69" s="29"/>
    </row>
    <row r="70" spans="1:3">
      <c r="A70" s="29"/>
      <c r="B70" s="30"/>
      <c r="C70" s="29"/>
    </row>
    <row r="71" spans="1:3">
      <c r="A71" s="29"/>
      <c r="B71" s="30"/>
      <c r="C71" s="29"/>
    </row>
    <row r="72" spans="1:3">
      <c r="A72" s="29"/>
      <c r="B72" s="30"/>
      <c r="C72" s="29"/>
    </row>
    <row r="73" spans="1:3">
      <c r="A73" s="29"/>
      <c r="B73" s="30"/>
      <c r="C73" s="29"/>
    </row>
    <row r="74" spans="1:3">
      <c r="A74" s="29"/>
      <c r="B74" s="30"/>
      <c r="C74" s="29"/>
    </row>
    <row r="75" spans="1:3">
      <c r="A75" s="29"/>
      <c r="B75" s="30"/>
      <c r="C75" s="29"/>
    </row>
    <row r="76" spans="1:3">
      <c r="A76" s="29"/>
      <c r="B76" s="30"/>
      <c r="C76" s="29"/>
    </row>
    <row r="77" spans="1:3">
      <c r="A77" s="29"/>
      <c r="B77" s="30"/>
      <c r="C77" s="29"/>
    </row>
    <row r="78" spans="1:3">
      <c r="A78" s="29"/>
      <c r="B78" s="30"/>
      <c r="C78" s="29"/>
    </row>
    <row r="79" spans="1:3">
      <c r="A79" s="29"/>
      <c r="B79" s="30"/>
      <c r="C79" s="29"/>
    </row>
    <row r="80" spans="1:3">
      <c r="A80" s="29"/>
      <c r="B80" s="30"/>
      <c r="C80" s="29"/>
    </row>
    <row r="81" spans="1:3">
      <c r="A81" s="29"/>
      <c r="B81" s="30"/>
      <c r="C81" s="29"/>
    </row>
    <row r="82" spans="1:3">
      <c r="A82" s="29"/>
      <c r="B82" s="30"/>
      <c r="C82" s="29"/>
    </row>
    <row r="83" spans="1:3">
      <c r="A83" s="29"/>
      <c r="B83" s="30"/>
      <c r="C83" s="29"/>
    </row>
    <row r="84" spans="1:3">
      <c r="A84" s="29"/>
      <c r="B84" s="30"/>
      <c r="C84" s="29"/>
    </row>
    <row r="85" spans="1:3">
      <c r="A85" s="29"/>
      <c r="B85" s="30"/>
      <c r="C85" s="29"/>
    </row>
    <row r="86" spans="1:3">
      <c r="A86" s="29"/>
      <c r="B86" s="30"/>
      <c r="C86" s="29"/>
    </row>
    <row r="87" spans="1:3">
      <c r="A87" s="29"/>
      <c r="B87" s="30"/>
      <c r="C87" s="29"/>
    </row>
    <row r="88" spans="1:3">
      <c r="A88" s="29"/>
      <c r="B88" s="30"/>
      <c r="C88" s="29"/>
    </row>
    <row r="89" spans="1:3">
      <c r="A89" s="29"/>
      <c r="B89" s="30"/>
      <c r="C89" s="29"/>
    </row>
    <row r="90" spans="1:3">
      <c r="A90" s="29"/>
      <c r="B90" s="30"/>
      <c r="C90" s="29"/>
    </row>
    <row r="91" spans="1:3">
      <c r="A91" s="29"/>
      <c r="B91" s="30"/>
      <c r="C91" s="29"/>
    </row>
    <row r="92" spans="1:3">
      <c r="A92" s="29"/>
      <c r="B92" s="30"/>
      <c r="C92" s="29"/>
    </row>
    <row r="93" spans="1:3">
      <c r="A93" s="29"/>
      <c r="B93" s="30"/>
      <c r="C93" s="29"/>
    </row>
    <row r="94" spans="1:3">
      <c r="A94" s="29"/>
      <c r="B94" s="30"/>
      <c r="C94" s="29"/>
    </row>
    <row r="95" spans="1:3">
      <c r="A95" s="29"/>
      <c r="B95" s="30"/>
      <c r="C95" s="29"/>
    </row>
    <row r="96" spans="1:3">
      <c r="A96" s="29"/>
      <c r="B96" s="30"/>
      <c r="C96" s="29"/>
    </row>
    <row r="97" spans="1:3">
      <c r="A97" s="29"/>
      <c r="B97" s="30"/>
      <c r="C97" s="29"/>
    </row>
    <row r="98" spans="1:3">
      <c r="A98" s="29"/>
      <c r="B98" s="30"/>
      <c r="C98" s="29"/>
    </row>
    <row r="99" spans="1:3">
      <c r="A99" s="29"/>
      <c r="B99" s="30"/>
      <c r="C99" s="29"/>
    </row>
    <row r="100" spans="1:3">
      <c r="A100" s="29"/>
      <c r="B100" s="30"/>
      <c r="C100" s="29"/>
    </row>
    <row r="101" spans="1:3">
      <c r="A101" s="29"/>
      <c r="B101" s="30"/>
      <c r="C101" s="29"/>
    </row>
    <row r="102" spans="1:3">
      <c r="A102" s="29"/>
      <c r="B102" s="30"/>
      <c r="C102" s="29"/>
    </row>
    <row r="103" spans="1:3">
      <c r="A103" s="29"/>
      <c r="B103" s="30"/>
      <c r="C103" s="29"/>
    </row>
    <row r="104" spans="1:3">
      <c r="A104" s="29"/>
      <c r="B104" s="30"/>
      <c r="C104" s="29"/>
    </row>
    <row r="105" spans="1:3">
      <c r="A105" s="29"/>
      <c r="B105" s="30"/>
      <c r="C105" s="29"/>
    </row>
    <row r="106" spans="1:3">
      <c r="A106" s="29"/>
      <c r="B106" s="30"/>
      <c r="C106" s="29"/>
    </row>
    <row r="107" spans="1:3">
      <c r="A107" s="29"/>
      <c r="B107" s="30"/>
      <c r="C107" s="29"/>
    </row>
    <row r="108" spans="1:3">
      <c r="A108" s="29"/>
      <c r="B108" s="30"/>
      <c r="C108" s="29"/>
    </row>
    <row r="109" spans="1:3">
      <c r="A109" s="29"/>
      <c r="B109" s="30"/>
      <c r="C109" s="29"/>
    </row>
    <row r="110" spans="1:3">
      <c r="A110" s="29"/>
      <c r="B110" s="30"/>
      <c r="C110" s="29"/>
    </row>
    <row r="111" spans="1:3">
      <c r="A111" s="29"/>
      <c r="B111" s="30"/>
      <c r="C111" s="29"/>
    </row>
    <row r="112" spans="1:3">
      <c r="A112" s="29"/>
      <c r="B112" s="30"/>
      <c r="C112" s="29"/>
    </row>
    <row r="113" spans="1:3">
      <c r="A113" s="29"/>
      <c r="B113" s="30"/>
      <c r="C113" s="29"/>
    </row>
    <row r="114" spans="1:3">
      <c r="A114" s="29"/>
      <c r="B114" s="30"/>
      <c r="C114" s="29"/>
    </row>
    <row r="115" spans="1:3">
      <c r="A115" s="29"/>
      <c r="B115" s="30"/>
      <c r="C115" s="29"/>
    </row>
    <row r="116" spans="1:3">
      <c r="A116" s="29"/>
      <c r="B116" s="30"/>
      <c r="C116" s="29"/>
    </row>
    <row r="117" spans="1:3">
      <c r="A117" s="29"/>
      <c r="B117" s="30"/>
      <c r="C117" s="29"/>
    </row>
    <row r="118" spans="1:3">
      <c r="A118" s="29"/>
      <c r="B118" s="30"/>
      <c r="C118" s="29"/>
    </row>
    <row r="119" spans="1:3">
      <c r="A119" s="29"/>
      <c r="B119" s="30"/>
      <c r="C119" s="29"/>
    </row>
    <row r="120" spans="1:3">
      <c r="A120" s="29"/>
      <c r="B120" s="30"/>
      <c r="C120" s="29"/>
    </row>
    <row r="121" spans="1:3">
      <c r="A121" s="29"/>
      <c r="B121" s="30"/>
      <c r="C121" s="29"/>
    </row>
    <row r="122" spans="1:3">
      <c r="A122" s="29"/>
      <c r="B122" s="30"/>
      <c r="C122" s="29"/>
    </row>
    <row r="123" spans="1:3">
      <c r="A123" s="29"/>
      <c r="B123" s="30"/>
      <c r="C123" s="29"/>
    </row>
    <row r="124" spans="1:3">
      <c r="A124" s="29"/>
      <c r="B124" s="30"/>
      <c r="C124" s="29"/>
    </row>
    <row r="125" spans="1:3">
      <c r="A125" s="29"/>
      <c r="B125" s="30"/>
      <c r="C125" s="29"/>
    </row>
    <row r="126" spans="1:3">
      <c r="A126" s="29"/>
      <c r="B126" s="30"/>
      <c r="C126" s="29"/>
    </row>
    <row r="127" spans="1:3">
      <c r="A127" s="29"/>
      <c r="B127" s="30"/>
      <c r="C127" s="29"/>
    </row>
    <row r="128" spans="1:3">
      <c r="A128" s="29"/>
      <c r="B128" s="30"/>
      <c r="C128" s="29"/>
    </row>
    <row r="129" spans="1:3">
      <c r="A129" s="29"/>
      <c r="B129" s="30"/>
      <c r="C129" s="29"/>
    </row>
    <row r="130" spans="1:3">
      <c r="A130" s="29"/>
      <c r="B130" s="30"/>
      <c r="C130" s="29"/>
    </row>
    <row r="131" spans="1:3">
      <c r="A131" s="29"/>
      <c r="B131" s="30"/>
      <c r="C131" s="29"/>
    </row>
    <row r="132" spans="1:3">
      <c r="A132" s="29"/>
      <c r="B132" s="30"/>
      <c r="C132" s="29"/>
    </row>
    <row r="133" spans="1:3">
      <c r="A133" s="29"/>
      <c r="B133" s="30"/>
      <c r="C133" s="29"/>
    </row>
    <row r="134" spans="1:3">
      <c r="A134" s="29"/>
      <c r="B134" s="30"/>
      <c r="C134" s="29"/>
    </row>
    <row r="135" spans="1:3">
      <c r="A135" s="29"/>
      <c r="B135" s="30"/>
      <c r="C135" s="29"/>
    </row>
    <row r="136" spans="1:3">
      <c r="A136" s="29"/>
      <c r="B136" s="30"/>
      <c r="C136" s="29"/>
    </row>
    <row r="137" spans="1:3">
      <c r="A137" s="29"/>
      <c r="B137" s="30"/>
      <c r="C137" s="29"/>
    </row>
    <row r="138" spans="1:3">
      <c r="A138" s="29"/>
      <c r="B138" s="30"/>
      <c r="C138" s="29"/>
    </row>
    <row r="139" spans="1:3">
      <c r="A139" s="29"/>
      <c r="B139" s="30"/>
      <c r="C139" s="29"/>
    </row>
    <row r="140" spans="1:3">
      <c r="A140" s="29"/>
      <c r="B140" s="30"/>
      <c r="C140" s="29"/>
    </row>
    <row r="141" spans="1:3">
      <c r="A141" s="29"/>
      <c r="B141" s="30"/>
      <c r="C141" s="29"/>
    </row>
    <row r="142" spans="1:3">
      <c r="A142" s="29"/>
      <c r="B142" s="30"/>
      <c r="C142" s="29"/>
    </row>
    <row r="143" spans="1:3">
      <c r="A143" s="29"/>
      <c r="B143" s="30"/>
      <c r="C143" s="29"/>
    </row>
    <row r="144" spans="1:3">
      <c r="A144" s="29"/>
      <c r="B144" s="30"/>
      <c r="C144" s="29"/>
    </row>
    <row r="145" spans="1:3">
      <c r="A145" s="29"/>
      <c r="B145" s="30"/>
      <c r="C145" s="29"/>
    </row>
    <row r="146" spans="1:3">
      <c r="A146" s="29"/>
      <c r="B146" s="30"/>
      <c r="C146" s="29"/>
    </row>
    <row r="147" spans="1:3">
      <c r="A147" s="29"/>
      <c r="B147" s="30"/>
      <c r="C147" s="29"/>
    </row>
    <row r="148" spans="1:3">
      <c r="A148" s="29"/>
      <c r="B148" s="30"/>
      <c r="C148" s="29"/>
    </row>
    <row r="149" spans="1:3">
      <c r="A149" s="29"/>
      <c r="B149" s="30"/>
      <c r="C149" s="29"/>
    </row>
    <row r="150" spans="1:3">
      <c r="A150" s="29"/>
      <c r="B150" s="30"/>
      <c r="C150" s="29"/>
    </row>
    <row r="151" spans="1:3">
      <c r="A151" s="29"/>
      <c r="B151" s="30"/>
      <c r="C151" s="29"/>
    </row>
    <row r="152" spans="1:3">
      <c r="A152" s="29"/>
      <c r="B152" s="30"/>
      <c r="C152" s="29"/>
    </row>
    <row r="153" spans="1:3">
      <c r="A153" s="29"/>
      <c r="B153" s="30"/>
      <c r="C153" s="29"/>
    </row>
    <row r="154" spans="1:3">
      <c r="A154" s="29"/>
      <c r="B154" s="30"/>
      <c r="C154" s="29"/>
    </row>
    <row r="155" spans="1:3">
      <c r="A155" s="29"/>
      <c r="B155" s="30"/>
      <c r="C155" s="29"/>
    </row>
    <row r="156" spans="1:3">
      <c r="A156" s="29"/>
      <c r="B156" s="30"/>
      <c r="C156" s="29"/>
    </row>
    <row r="157" spans="1:3">
      <c r="A157" s="29"/>
      <c r="B157" s="30"/>
      <c r="C157" s="29"/>
    </row>
    <row r="158" spans="1:3">
      <c r="A158" s="29"/>
      <c r="B158" s="30"/>
      <c r="C158" s="29"/>
    </row>
    <row r="159" spans="1:3">
      <c r="A159" s="29"/>
      <c r="B159" s="30"/>
      <c r="C159" s="29"/>
    </row>
    <row r="160" spans="1:3">
      <c r="A160" s="29"/>
      <c r="B160" s="30"/>
      <c r="C160" s="29"/>
    </row>
    <row r="161" spans="1:3">
      <c r="A161" s="29"/>
      <c r="B161" s="30"/>
      <c r="C161" s="29"/>
    </row>
    <row r="162" spans="1:3">
      <c r="A162" s="29"/>
      <c r="B162" s="30"/>
      <c r="C162" s="29"/>
    </row>
    <row r="163" spans="1:3">
      <c r="A163" s="29"/>
      <c r="B163" s="30"/>
      <c r="C163" s="29"/>
    </row>
    <row r="164" spans="1:3">
      <c r="A164" s="29"/>
      <c r="B164" s="30"/>
      <c r="C164" s="29"/>
    </row>
    <row r="165" spans="1:3">
      <c r="A165" s="29"/>
      <c r="B165" s="30"/>
      <c r="C165" s="29"/>
    </row>
    <row r="166" spans="1:3">
      <c r="A166" s="29"/>
      <c r="B166" s="30"/>
      <c r="C166" s="29"/>
    </row>
    <row r="167" spans="1:3">
      <c r="A167" s="29"/>
      <c r="B167" s="30"/>
      <c r="C167" s="29"/>
    </row>
    <row r="168" spans="1:3">
      <c r="A168" s="29"/>
      <c r="B168" s="30"/>
      <c r="C168" s="29"/>
    </row>
    <row r="169" spans="1:3">
      <c r="A169" s="29"/>
      <c r="B169" s="30"/>
      <c r="C169" s="29"/>
    </row>
    <row r="170" spans="1:3">
      <c r="A170" s="29"/>
      <c r="B170" s="30"/>
      <c r="C170" s="29"/>
    </row>
    <row r="171" spans="1:3">
      <c r="A171" s="29"/>
      <c r="B171" s="30"/>
      <c r="C171" s="29"/>
    </row>
    <row r="172" spans="1:3">
      <c r="A172" s="29"/>
      <c r="B172" s="30"/>
      <c r="C172" s="29"/>
    </row>
    <row r="173" spans="1:3">
      <c r="A173" s="29"/>
      <c r="B173" s="30"/>
      <c r="C173" s="29"/>
    </row>
    <row r="174" spans="1:3">
      <c r="A174" s="29"/>
      <c r="B174" s="30"/>
      <c r="C174" s="29"/>
    </row>
    <row r="175" spans="1:3">
      <c r="A175" s="29"/>
      <c r="B175" s="30"/>
      <c r="C175" s="29"/>
    </row>
    <row r="176" spans="1:3">
      <c r="A176" s="29"/>
      <c r="B176" s="30"/>
      <c r="C176" s="29"/>
    </row>
    <row r="177" spans="1:3">
      <c r="A177" s="29"/>
      <c r="B177" s="30"/>
      <c r="C177" s="29"/>
    </row>
    <row r="178" spans="1:3">
      <c r="A178" s="29"/>
      <c r="B178" s="30"/>
      <c r="C178" s="29"/>
    </row>
    <row r="179" spans="1:3">
      <c r="A179" s="29"/>
      <c r="B179" s="30"/>
      <c r="C179" s="29"/>
    </row>
    <row r="180" spans="1:3">
      <c r="A180" s="29"/>
      <c r="B180" s="30"/>
      <c r="C180" s="29"/>
    </row>
    <row r="181" spans="1:3">
      <c r="A181" s="29"/>
      <c r="B181" s="30"/>
      <c r="C181" s="29"/>
    </row>
    <row r="182" spans="1:3">
      <c r="A182" s="29"/>
      <c r="B182" s="30"/>
      <c r="C182" s="29"/>
    </row>
    <row r="183" spans="1:3">
      <c r="A183" s="29"/>
      <c r="B183" s="30"/>
      <c r="C183" s="29"/>
    </row>
    <row r="184" spans="1:3">
      <c r="A184" s="29"/>
      <c r="B184" s="30"/>
      <c r="C184" s="29"/>
    </row>
    <row r="185" spans="1:3">
      <c r="A185" s="29"/>
      <c r="B185" s="30"/>
      <c r="C185" s="29"/>
    </row>
    <row r="186" spans="1:3">
      <c r="A186" s="29"/>
      <c r="B186" s="30"/>
      <c r="C186" s="29"/>
    </row>
    <row r="187" spans="1:3">
      <c r="A187" s="29"/>
      <c r="B187" s="30"/>
      <c r="C187" s="29"/>
    </row>
    <row r="188" spans="1:3">
      <c r="A188" s="29"/>
      <c r="B188" s="30"/>
      <c r="C188" s="29"/>
    </row>
    <row r="189" spans="1:3">
      <c r="A189" s="29"/>
      <c r="B189" s="30"/>
      <c r="C189" s="29"/>
    </row>
    <row r="190" spans="1:3">
      <c r="A190" s="29"/>
      <c r="B190" s="30"/>
      <c r="C190" s="29"/>
    </row>
    <row r="191" spans="1:3">
      <c r="A191" s="29"/>
      <c r="B191" s="30"/>
      <c r="C191" s="29"/>
    </row>
    <row r="192" spans="1:3">
      <c r="A192" s="29"/>
      <c r="B192" s="30"/>
      <c r="C192" s="29"/>
    </row>
    <row r="193" spans="1:3">
      <c r="A193" s="29"/>
      <c r="B193" s="30"/>
      <c r="C193" s="29"/>
    </row>
    <row r="194" spans="1:3">
      <c r="A194" s="29"/>
      <c r="B194" s="30"/>
      <c r="C194" s="29"/>
    </row>
    <row r="195" spans="1:3">
      <c r="A195" s="29"/>
      <c r="B195" s="30"/>
      <c r="C195" s="29"/>
    </row>
    <row r="196" spans="1:3">
      <c r="A196" s="29"/>
      <c r="B196" s="30"/>
      <c r="C196" s="29"/>
    </row>
    <row r="197" spans="1:3">
      <c r="A197" s="29"/>
      <c r="B197" s="30"/>
      <c r="C197" s="29"/>
    </row>
    <row r="198" spans="1:3">
      <c r="A198" s="29"/>
      <c r="B198" s="30"/>
      <c r="C198" s="29"/>
    </row>
    <row r="199" spans="1:3">
      <c r="A199" s="29"/>
      <c r="B199" s="30"/>
      <c r="C199" s="29"/>
    </row>
    <row r="200" spans="1:3">
      <c r="A200" s="29"/>
      <c r="B200" s="30"/>
      <c r="C200" s="29"/>
    </row>
    <row r="201" spans="1:3">
      <c r="A201" s="29"/>
      <c r="B201" s="30"/>
      <c r="C201" s="29"/>
    </row>
    <row r="202" spans="1:3">
      <c r="A202" s="29"/>
      <c r="B202" s="30"/>
      <c r="C202" s="29"/>
    </row>
    <row r="203" spans="1:3">
      <c r="A203" s="29"/>
      <c r="B203" s="30"/>
      <c r="C203" s="29"/>
    </row>
    <row r="204" spans="1:3">
      <c r="A204" s="29"/>
      <c r="B204" s="30"/>
      <c r="C204" s="29"/>
    </row>
    <row r="205" spans="1:3">
      <c r="A205" s="29"/>
      <c r="B205" s="30"/>
      <c r="C205" s="29"/>
    </row>
    <row r="206" spans="1:3">
      <c r="A206" s="29"/>
      <c r="B206" s="30"/>
      <c r="C206" s="29"/>
    </row>
    <row r="207" spans="1:3">
      <c r="A207" s="29"/>
      <c r="B207" s="30"/>
      <c r="C207" s="29"/>
    </row>
    <row r="208" spans="1:3">
      <c r="A208" s="29"/>
      <c r="B208" s="30"/>
      <c r="C208" s="29"/>
    </row>
    <row r="209" spans="1:3">
      <c r="A209" s="29"/>
      <c r="B209" s="30"/>
      <c r="C209" s="29"/>
    </row>
    <row r="210" spans="1:3">
      <c r="A210" s="29"/>
      <c r="B210" s="30"/>
      <c r="C210" s="29"/>
    </row>
    <row r="211" spans="1:3">
      <c r="A211" s="29"/>
      <c r="B211" s="30"/>
      <c r="C211" s="29"/>
    </row>
    <row r="212" spans="1:3">
      <c r="A212" s="29"/>
      <c r="B212" s="30"/>
      <c r="C212" s="29"/>
    </row>
    <row r="213" spans="1:3">
      <c r="A213" s="29"/>
      <c r="B213" s="30"/>
      <c r="C213" s="29"/>
    </row>
    <row r="214" spans="1:3">
      <c r="A214" s="29"/>
      <c r="B214" s="30"/>
      <c r="C214" s="29"/>
    </row>
    <row r="215" spans="1:3">
      <c r="A215" s="29"/>
      <c r="B215" s="30"/>
      <c r="C215" s="29"/>
    </row>
    <row r="216" spans="1:3">
      <c r="A216" s="29"/>
      <c r="B216" s="30"/>
      <c r="C216" s="29"/>
    </row>
    <row r="217" spans="1:3">
      <c r="A217" s="29"/>
      <c r="B217" s="30"/>
      <c r="C217" s="29"/>
    </row>
    <row r="218" spans="1:3">
      <c r="A218" s="29"/>
      <c r="B218" s="30"/>
      <c r="C218" s="29"/>
    </row>
    <row r="219" spans="1:3">
      <c r="A219" s="29"/>
      <c r="B219" s="30"/>
      <c r="C219" s="29"/>
    </row>
    <row r="220" spans="1:3">
      <c r="A220" s="29"/>
      <c r="B220" s="30"/>
      <c r="C220" s="29"/>
    </row>
    <row r="221" spans="1:3">
      <c r="A221" s="29"/>
      <c r="B221" s="30"/>
      <c r="C221" s="29"/>
    </row>
    <row r="222" spans="1:3">
      <c r="A222" s="29"/>
      <c r="B222" s="30"/>
      <c r="C222" s="29"/>
    </row>
    <row r="223" spans="1:3">
      <c r="A223" s="29"/>
      <c r="B223" s="30"/>
      <c r="C223" s="29"/>
    </row>
    <row r="224" spans="1:3">
      <c r="A224" s="29"/>
      <c r="B224" s="30"/>
      <c r="C224" s="29"/>
    </row>
    <row r="225" spans="1:3">
      <c r="A225" s="29"/>
      <c r="B225" s="30"/>
      <c r="C225" s="29"/>
    </row>
    <row r="226" spans="1:3">
      <c r="A226" s="29"/>
      <c r="B226" s="30"/>
      <c r="C226" s="29"/>
    </row>
    <row r="227" spans="1:3">
      <c r="A227" s="29"/>
      <c r="B227" s="30"/>
      <c r="C227" s="29"/>
    </row>
    <row r="228" spans="1:3">
      <c r="A228" s="29"/>
      <c r="B228" s="30"/>
      <c r="C228" s="29"/>
    </row>
    <row r="229" spans="1:3">
      <c r="A229" s="29"/>
      <c r="B229" s="30"/>
      <c r="C229" s="29"/>
    </row>
    <row r="230" spans="1:3">
      <c r="A230" s="29"/>
      <c r="B230" s="30"/>
      <c r="C230" s="29"/>
    </row>
    <row r="231" spans="1:3">
      <c r="A231" s="29"/>
      <c r="B231" s="30"/>
      <c r="C231" s="29"/>
    </row>
    <row r="232" spans="1:3">
      <c r="A232" s="29"/>
      <c r="B232" s="30"/>
      <c r="C232" s="29"/>
    </row>
    <row r="233" spans="1:3">
      <c r="A233" s="29"/>
      <c r="B233" s="30"/>
      <c r="C233" s="29"/>
    </row>
    <row r="234" spans="1:3">
      <c r="A234" s="29"/>
      <c r="B234" s="30"/>
      <c r="C234" s="29"/>
    </row>
    <row r="235" spans="1:3">
      <c r="A235" s="29"/>
      <c r="B235" s="30"/>
      <c r="C235" s="29"/>
    </row>
    <row r="236" spans="1:3">
      <c r="A236" s="29"/>
      <c r="B236" s="30"/>
      <c r="C236" s="29"/>
    </row>
    <row r="237" spans="1:3">
      <c r="A237" s="29"/>
      <c r="B237" s="30"/>
      <c r="C237" s="29"/>
    </row>
    <row r="238" spans="1:3">
      <c r="A238" s="29"/>
      <c r="B238" s="30"/>
      <c r="C238" s="29"/>
    </row>
    <row r="239" spans="1:3">
      <c r="A239" s="29"/>
      <c r="B239" s="30"/>
      <c r="C239" s="29"/>
    </row>
    <row r="240" spans="1:3">
      <c r="A240" s="29"/>
      <c r="B240" s="30"/>
      <c r="C240" s="29"/>
    </row>
    <row r="241" spans="1:3">
      <c r="A241" s="29"/>
      <c r="B241" s="30"/>
      <c r="C241" s="29"/>
    </row>
    <row r="242" spans="1:3">
      <c r="A242" s="29"/>
      <c r="B242" s="30"/>
      <c r="C242" s="29"/>
    </row>
    <row r="243" spans="1:3">
      <c r="A243" s="29"/>
      <c r="B243" s="30"/>
      <c r="C243" s="29"/>
    </row>
    <row r="244" spans="1:3">
      <c r="A244" s="29"/>
      <c r="B244" s="30"/>
      <c r="C244" s="29"/>
    </row>
    <row r="245" spans="1:3">
      <c r="A245" s="29"/>
      <c r="B245" s="30"/>
      <c r="C245" s="29"/>
    </row>
    <row r="246" spans="1:3">
      <c r="A246" s="29"/>
      <c r="B246" s="30"/>
      <c r="C246" s="29"/>
    </row>
    <row r="247" spans="1:3">
      <c r="A247" s="29"/>
      <c r="B247" s="30"/>
      <c r="C247" s="29"/>
    </row>
    <row r="248" spans="1:3">
      <c r="A248" s="29"/>
      <c r="B248" s="30"/>
      <c r="C248" s="29"/>
    </row>
    <row r="249" spans="1:3">
      <c r="A249" s="29"/>
      <c r="B249" s="30"/>
      <c r="C249" s="29"/>
    </row>
    <row r="250" spans="1:3">
      <c r="A250" s="29"/>
      <c r="B250" s="30"/>
      <c r="C250" s="29"/>
    </row>
    <row r="251" spans="1:3">
      <c r="A251" s="29"/>
      <c r="B251" s="30"/>
      <c r="C251" s="29"/>
    </row>
    <row r="252" spans="1:3">
      <c r="A252" s="29"/>
      <c r="B252" s="30"/>
      <c r="C252" s="29"/>
    </row>
    <row r="253" spans="1:3">
      <c r="A253" s="29"/>
      <c r="B253" s="30"/>
      <c r="C253" s="29"/>
    </row>
    <row r="254" spans="1:3">
      <c r="A254" s="29"/>
      <c r="B254" s="30"/>
      <c r="C254" s="29"/>
    </row>
    <row r="255" spans="1:3">
      <c r="A255" s="29"/>
      <c r="B255" s="30"/>
      <c r="C255" s="29"/>
    </row>
    <row r="256" spans="1:3">
      <c r="A256" s="29"/>
      <c r="B256" s="30"/>
      <c r="C256" s="29"/>
    </row>
    <row r="257" spans="1:3">
      <c r="A257" s="29"/>
      <c r="B257" s="30"/>
      <c r="C257" s="29"/>
    </row>
    <row r="258" spans="1:3">
      <c r="A258" s="29"/>
      <c r="B258" s="30"/>
      <c r="C258" s="29"/>
    </row>
    <row r="259" spans="1:3">
      <c r="A259" s="29"/>
      <c r="B259" s="30"/>
      <c r="C259" s="29"/>
    </row>
    <row r="260" spans="1:3">
      <c r="A260" s="29"/>
      <c r="B260" s="30"/>
      <c r="C260" s="29"/>
    </row>
    <row r="261" spans="1:3">
      <c r="A261" s="29"/>
      <c r="B261" s="30"/>
      <c r="C261" s="29"/>
    </row>
    <row r="262" spans="1:3">
      <c r="A262" s="29"/>
      <c r="B262" s="30"/>
      <c r="C262" s="29"/>
    </row>
    <row r="263" spans="1:3">
      <c r="A263" s="29"/>
      <c r="B263" s="30"/>
      <c r="C263" s="29"/>
    </row>
    <row r="264" spans="1:3">
      <c r="A264" s="29"/>
      <c r="B264" s="30"/>
      <c r="C264" s="29"/>
    </row>
    <row r="265" spans="1:3">
      <c r="A265" s="29"/>
      <c r="B265" s="30"/>
      <c r="C265" s="29"/>
    </row>
    <row r="266" spans="1:3">
      <c r="A266" s="29"/>
      <c r="B266" s="30"/>
      <c r="C266" s="29"/>
    </row>
    <row r="267" spans="1:3">
      <c r="A267" s="29"/>
      <c r="B267" s="30"/>
      <c r="C267" s="29"/>
    </row>
    <row r="268" spans="1:3">
      <c r="A268" s="29"/>
      <c r="B268" s="30"/>
      <c r="C268" s="29"/>
    </row>
    <row r="269" spans="1:3">
      <c r="A269" s="29"/>
      <c r="B269" s="30"/>
      <c r="C269" s="29"/>
    </row>
    <row r="270" spans="1:3">
      <c r="A270" s="29"/>
      <c r="B270" s="30"/>
      <c r="C270" s="29"/>
    </row>
    <row r="271" spans="1:3">
      <c r="A271" s="29"/>
      <c r="B271" s="30"/>
      <c r="C271" s="29"/>
    </row>
    <row r="272" spans="1:3">
      <c r="A272" s="29"/>
      <c r="B272" s="30"/>
      <c r="C272" s="29"/>
    </row>
    <row r="273" spans="1:3">
      <c r="A273" s="29"/>
      <c r="B273" s="30"/>
      <c r="C273" s="29"/>
    </row>
    <row r="274" spans="1:3">
      <c r="A274" s="29"/>
      <c r="B274" s="30"/>
      <c r="C274" s="29"/>
    </row>
    <row r="275" spans="1:3">
      <c r="A275" s="29"/>
      <c r="B275" s="30"/>
      <c r="C275" s="29"/>
    </row>
    <row r="276" spans="1:3">
      <c r="A276" s="29"/>
      <c r="B276" s="30"/>
      <c r="C276" s="29"/>
    </row>
    <row r="277" spans="1:3">
      <c r="A277" s="29"/>
      <c r="B277" s="30"/>
      <c r="C277" s="29"/>
    </row>
    <row r="278" spans="1:3">
      <c r="A278" s="29"/>
      <c r="B278" s="30"/>
      <c r="C278" s="29"/>
    </row>
    <row r="279" spans="1:3">
      <c r="A279" s="29"/>
      <c r="B279" s="30"/>
      <c r="C279" s="29"/>
    </row>
    <row r="280" spans="1:3">
      <c r="A280" s="29"/>
      <c r="B280" s="30"/>
      <c r="C280" s="29"/>
    </row>
    <row r="281" spans="1:3">
      <c r="A281" s="29"/>
      <c r="B281" s="30"/>
      <c r="C281" s="29"/>
    </row>
    <row r="282" spans="1:3">
      <c r="A282" s="29"/>
      <c r="B282" s="30"/>
      <c r="C282" s="29"/>
    </row>
    <row r="283" spans="1:3">
      <c r="A283" s="29"/>
      <c r="B283" s="30"/>
      <c r="C283" s="29"/>
    </row>
    <row r="284" spans="1:3">
      <c r="A284" s="29"/>
      <c r="B284" s="30"/>
      <c r="C284" s="29"/>
    </row>
    <row r="285" spans="1:3">
      <c r="A285" s="29"/>
      <c r="B285" s="30"/>
      <c r="C285" s="29"/>
    </row>
    <row r="286" spans="1:3">
      <c r="A286" s="29"/>
      <c r="B286" s="30"/>
      <c r="C286" s="29"/>
    </row>
    <row r="287" spans="1:3">
      <c r="A287" s="29"/>
      <c r="B287" s="30"/>
      <c r="C287" s="29"/>
    </row>
    <row r="288" spans="1:3">
      <c r="A288" s="29"/>
      <c r="B288" s="30"/>
      <c r="C288" s="29"/>
    </row>
    <row r="289" spans="1:3">
      <c r="A289" s="29"/>
      <c r="B289" s="30"/>
      <c r="C289" s="29"/>
    </row>
    <row r="290" spans="1:3">
      <c r="A290" s="29"/>
      <c r="B290" s="30"/>
      <c r="C290" s="29"/>
    </row>
    <row r="291" spans="1:3">
      <c r="A291" s="29"/>
      <c r="B291" s="30"/>
      <c r="C291" s="29"/>
    </row>
    <row r="292" spans="1:3">
      <c r="A292" s="29"/>
      <c r="B292" s="30"/>
      <c r="C292" s="29"/>
    </row>
    <row r="293" spans="1:3">
      <c r="A293" s="29"/>
      <c r="B293" s="30"/>
      <c r="C293" s="29"/>
    </row>
    <row r="294" spans="1:3">
      <c r="A294" s="29"/>
      <c r="B294" s="30"/>
      <c r="C294" s="29"/>
    </row>
    <row r="295" spans="1:3">
      <c r="A295" s="29"/>
      <c r="B295" s="30"/>
      <c r="C295" s="29"/>
    </row>
    <row r="296" spans="1:3">
      <c r="A296" s="29"/>
      <c r="B296" s="30"/>
      <c r="C296" s="29"/>
    </row>
    <row r="297" spans="1:3">
      <c r="A297" s="29"/>
      <c r="B297" s="30"/>
      <c r="C297" s="29"/>
    </row>
    <row r="298" spans="1:3">
      <c r="A298" s="29"/>
      <c r="B298" s="30"/>
      <c r="C298" s="29"/>
    </row>
    <row r="299" spans="1:3">
      <c r="A299" s="29"/>
      <c r="B299" s="30"/>
      <c r="C299" s="29"/>
    </row>
    <row r="300" spans="1:3">
      <c r="A300" s="29"/>
      <c r="B300" s="30"/>
      <c r="C300" s="29"/>
    </row>
    <row r="301" spans="1:3">
      <c r="A301" s="29"/>
      <c r="B301" s="30"/>
      <c r="C301" s="29"/>
    </row>
    <row r="302" spans="1:3">
      <c r="A302" s="29"/>
      <c r="B302" s="30"/>
      <c r="C302" s="29"/>
    </row>
    <row r="303" spans="1:3">
      <c r="A303" s="29"/>
      <c r="B303" s="30"/>
      <c r="C303" s="29"/>
    </row>
    <row r="304" spans="1:3">
      <c r="A304" s="29"/>
      <c r="B304" s="30"/>
      <c r="C304" s="29"/>
    </row>
    <row r="305" spans="1:3">
      <c r="A305" s="29"/>
      <c r="B305" s="30"/>
      <c r="C305" s="29"/>
    </row>
    <row r="306" spans="1:3">
      <c r="A306" s="29"/>
      <c r="B306" s="30"/>
      <c r="C306" s="29"/>
    </row>
    <row r="307" spans="1:3">
      <c r="A307" s="29"/>
      <c r="B307" s="30"/>
      <c r="C307" s="29"/>
    </row>
    <row r="308" spans="1:3">
      <c r="A308" s="29"/>
      <c r="B308" s="30"/>
      <c r="C308" s="29"/>
    </row>
    <row r="309" spans="1:3">
      <c r="A309" s="29"/>
      <c r="B309" s="30"/>
      <c r="C309" s="29"/>
    </row>
    <row r="310" spans="1:3">
      <c r="A310" s="29"/>
      <c r="B310" s="30"/>
      <c r="C310" s="29"/>
    </row>
    <row r="311" spans="1:3">
      <c r="A311" s="29"/>
      <c r="B311" s="30"/>
      <c r="C311" s="29"/>
    </row>
    <row r="312" spans="1:3">
      <c r="A312" s="29"/>
      <c r="B312" s="30"/>
      <c r="C312" s="29"/>
    </row>
    <row r="313" spans="1:3">
      <c r="A313" s="29"/>
      <c r="B313" s="30"/>
      <c r="C313" s="29"/>
    </row>
    <row r="314" spans="1:3">
      <c r="A314" s="29"/>
      <c r="B314" s="30"/>
      <c r="C314" s="29"/>
    </row>
    <row r="315" spans="1:3">
      <c r="A315" s="29"/>
      <c r="B315" s="30"/>
      <c r="C315" s="29"/>
    </row>
    <row r="316" spans="1:3">
      <c r="A316" s="29"/>
      <c r="B316" s="30"/>
      <c r="C316" s="29"/>
    </row>
    <row r="317" spans="1:3">
      <c r="A317" s="29"/>
      <c r="B317" s="30"/>
      <c r="C317" s="29"/>
    </row>
    <row r="318" spans="1:3">
      <c r="A318" s="29"/>
      <c r="B318" s="30"/>
      <c r="C318" s="29"/>
    </row>
    <row r="319" spans="1:3">
      <c r="A319" s="29"/>
      <c r="B319" s="30"/>
      <c r="C319" s="29"/>
    </row>
    <row r="320" spans="1:3">
      <c r="A320" s="29"/>
      <c r="B320" s="30"/>
      <c r="C320" s="29"/>
    </row>
    <row r="321" spans="1:3">
      <c r="A321" s="29"/>
      <c r="B321" s="30"/>
      <c r="C321" s="29"/>
    </row>
    <row r="322" spans="1:3">
      <c r="A322" s="29"/>
      <c r="B322" s="30"/>
      <c r="C322" s="29"/>
    </row>
    <row r="323" spans="1:3">
      <c r="A323" s="29"/>
      <c r="B323" s="30"/>
      <c r="C323" s="29"/>
    </row>
    <row r="324" spans="1:3">
      <c r="A324" s="29"/>
      <c r="B324" s="30"/>
      <c r="C324" s="29"/>
    </row>
    <row r="325" spans="1:3">
      <c r="A325" s="29"/>
      <c r="B325" s="30"/>
      <c r="C325" s="29"/>
    </row>
    <row r="326" spans="1:3">
      <c r="A326" s="29"/>
      <c r="B326" s="30"/>
      <c r="C326" s="29"/>
    </row>
    <row r="327" spans="1:3">
      <c r="A327" s="29"/>
      <c r="B327" s="30"/>
      <c r="C327" s="29"/>
    </row>
    <row r="328" spans="1:3">
      <c r="A328" s="29"/>
      <c r="B328" s="30"/>
      <c r="C328" s="29"/>
    </row>
    <row r="329" spans="1:3">
      <c r="A329" s="29"/>
      <c r="B329" s="30"/>
      <c r="C329" s="29"/>
    </row>
    <row r="330" spans="1:3">
      <c r="A330" s="29"/>
      <c r="B330" s="30"/>
      <c r="C330" s="29"/>
    </row>
    <row r="331" spans="1:3">
      <c r="A331" s="29"/>
      <c r="B331" s="30"/>
      <c r="C331" s="29"/>
    </row>
    <row r="332" spans="1:3">
      <c r="A332" s="29"/>
      <c r="B332" s="30"/>
      <c r="C332" s="29"/>
    </row>
    <row r="333" spans="1:3">
      <c r="A333" s="29"/>
      <c r="B333" s="30"/>
      <c r="C333" s="29"/>
    </row>
    <row r="334" spans="1:3">
      <c r="A334" s="29"/>
      <c r="B334" s="30"/>
      <c r="C334" s="29"/>
    </row>
    <row r="335" spans="1:3">
      <c r="A335" s="29"/>
      <c r="B335" s="30"/>
      <c r="C335" s="29"/>
    </row>
    <row r="336" spans="1:3">
      <c r="A336" s="29"/>
      <c r="B336" s="30"/>
      <c r="C336" s="29"/>
    </row>
    <row r="337" spans="1:3">
      <c r="A337" s="29"/>
      <c r="B337" s="30"/>
      <c r="C337" s="29"/>
    </row>
    <row r="338" spans="1:3">
      <c r="A338" s="29"/>
      <c r="B338" s="30"/>
      <c r="C338" s="29"/>
    </row>
    <row r="339" spans="1:3">
      <c r="A339" s="29"/>
      <c r="B339" s="30"/>
      <c r="C339" s="29"/>
    </row>
    <row r="340" spans="1:3">
      <c r="A340" s="29"/>
      <c r="B340" s="30"/>
      <c r="C340" s="29"/>
    </row>
    <row r="341" spans="1:3">
      <c r="A341" s="29"/>
      <c r="B341" s="30"/>
      <c r="C341" s="29"/>
    </row>
    <row r="342" spans="1:3">
      <c r="A342" s="29"/>
      <c r="B342" s="30"/>
      <c r="C342" s="29"/>
    </row>
    <row r="343" spans="1:3">
      <c r="A343" s="29"/>
      <c r="B343" s="30"/>
      <c r="C343" s="29"/>
    </row>
    <row r="344" spans="1:3">
      <c r="A344" s="29"/>
      <c r="B344" s="30"/>
      <c r="C344" s="29"/>
    </row>
    <row r="345" spans="1:3">
      <c r="A345" s="29"/>
      <c r="B345" s="30"/>
      <c r="C345" s="29"/>
    </row>
    <row r="346" spans="1:3">
      <c r="A346" s="29"/>
      <c r="B346" s="30"/>
      <c r="C346" s="29"/>
    </row>
    <row r="347" spans="1:3">
      <c r="A347" s="29"/>
      <c r="B347" s="30"/>
      <c r="C347" s="29"/>
    </row>
    <row r="348" spans="1:3">
      <c r="A348" s="29"/>
      <c r="B348" s="30"/>
      <c r="C348" s="29"/>
    </row>
    <row r="349" spans="1:3">
      <c r="A349" s="29"/>
      <c r="B349" s="30"/>
      <c r="C349" s="29"/>
    </row>
    <row r="350" spans="1:3">
      <c r="A350" s="29"/>
      <c r="B350" s="30"/>
      <c r="C350" s="29"/>
    </row>
    <row r="351" spans="1:3">
      <c r="A351" s="29"/>
      <c r="B351" s="30"/>
      <c r="C351" s="29"/>
    </row>
    <row r="352" spans="1:3">
      <c r="A352" s="29"/>
      <c r="B352" s="30"/>
      <c r="C352" s="29"/>
    </row>
    <row r="353" spans="1:3">
      <c r="A353" s="29"/>
      <c r="B353" s="30"/>
      <c r="C353" s="29"/>
    </row>
    <row r="354" spans="1:3">
      <c r="A354" s="29"/>
      <c r="B354" s="30"/>
      <c r="C354" s="29"/>
    </row>
    <row r="355" spans="1:3">
      <c r="A355" s="29"/>
      <c r="B355" s="30"/>
      <c r="C355" s="29"/>
    </row>
    <row r="356" spans="1:3">
      <c r="A356" s="29"/>
      <c r="B356" s="30"/>
      <c r="C356" s="29"/>
    </row>
    <row r="357" spans="1:3">
      <c r="A357" s="29"/>
      <c r="B357" s="30"/>
      <c r="C357" s="29"/>
    </row>
    <row r="358" spans="1:3">
      <c r="A358" s="29"/>
      <c r="B358" s="30"/>
      <c r="C358" s="29"/>
    </row>
    <row r="359" spans="1:3">
      <c r="A359" s="29"/>
      <c r="B359" s="30"/>
      <c r="C359" s="29"/>
    </row>
    <row r="360" spans="1:3">
      <c r="A360" s="29"/>
      <c r="B360" s="30"/>
      <c r="C360" s="29"/>
    </row>
    <row r="361" spans="1:3">
      <c r="A361" s="29"/>
      <c r="B361" s="30"/>
      <c r="C361" s="29"/>
    </row>
    <row r="362" spans="1:3">
      <c r="A362" s="29"/>
      <c r="B362" s="30"/>
      <c r="C362" s="29"/>
    </row>
    <row r="363" spans="1:3">
      <c r="A363" s="29"/>
      <c r="B363" s="30"/>
      <c r="C363" s="29"/>
    </row>
    <row r="364" spans="1:3">
      <c r="A364" s="29"/>
      <c r="B364" s="30"/>
      <c r="C364" s="29"/>
    </row>
    <row r="365" spans="1:3">
      <c r="A365" s="29"/>
      <c r="B365" s="30"/>
      <c r="C365" s="29"/>
    </row>
    <row r="366" spans="1:3">
      <c r="A366" s="29"/>
      <c r="B366" s="30"/>
      <c r="C366" s="29"/>
    </row>
    <row r="367" spans="1:3">
      <c r="A367" s="29"/>
      <c r="B367" s="30"/>
      <c r="C367" s="29"/>
    </row>
    <row r="368" spans="1:3">
      <c r="A368" s="29"/>
      <c r="B368" s="30"/>
      <c r="C368" s="29"/>
    </row>
    <row r="369" spans="1:3">
      <c r="A369" s="29"/>
      <c r="B369" s="30"/>
      <c r="C369" s="29"/>
    </row>
    <row r="370" spans="1:3">
      <c r="A370" s="29"/>
      <c r="B370" s="30"/>
      <c r="C370" s="29"/>
    </row>
    <row r="371" spans="1:3">
      <c r="A371" s="29"/>
      <c r="B371" s="30"/>
      <c r="C371" s="29"/>
    </row>
    <row r="372" spans="1:3">
      <c r="A372" s="29"/>
      <c r="B372" s="30"/>
      <c r="C372" s="29"/>
    </row>
    <row r="373" spans="1:3">
      <c r="A373" s="29"/>
      <c r="B373" s="30"/>
      <c r="C373" s="29"/>
    </row>
    <row r="374" spans="1:3">
      <c r="A374" s="29"/>
      <c r="B374" s="30"/>
      <c r="C374" s="29"/>
    </row>
    <row r="375" spans="1:3">
      <c r="A375" s="29"/>
      <c r="B375" s="30"/>
      <c r="C375" s="29"/>
    </row>
    <row r="376" spans="1:3">
      <c r="A376" s="29"/>
      <c r="B376" s="30"/>
      <c r="C376" s="29"/>
    </row>
    <row r="377" spans="1:3">
      <c r="A377" s="29"/>
      <c r="B377" s="30"/>
      <c r="C377" s="29"/>
    </row>
    <row r="378" spans="1:3">
      <c r="A378" s="29"/>
      <c r="B378" s="30"/>
      <c r="C378" s="29"/>
    </row>
    <row r="379" spans="1:3">
      <c r="A379" s="29"/>
      <c r="B379" s="30"/>
      <c r="C379" s="29"/>
    </row>
    <row r="380" spans="1:3">
      <c r="A380" s="29"/>
      <c r="B380" s="30"/>
      <c r="C380" s="29"/>
    </row>
    <row r="381" spans="1:3">
      <c r="A381" s="29"/>
      <c r="B381" s="30"/>
      <c r="C381" s="29"/>
    </row>
    <row r="382" spans="1:3">
      <c r="A382" s="29"/>
      <c r="B382" s="30"/>
      <c r="C382" s="29"/>
    </row>
    <row r="383" spans="1:3">
      <c r="A383" s="29"/>
      <c r="B383" s="30"/>
      <c r="C383" s="29"/>
    </row>
    <row r="384" spans="1:3">
      <c r="A384" s="29"/>
      <c r="B384" s="30"/>
      <c r="C384" s="29"/>
    </row>
    <row r="385" spans="1:3">
      <c r="A385" s="29"/>
      <c r="B385" s="30"/>
      <c r="C385" s="29"/>
    </row>
    <row r="386" spans="1:3">
      <c r="A386" s="29"/>
      <c r="B386" s="30"/>
      <c r="C386" s="29"/>
    </row>
    <row r="387" spans="1:3">
      <c r="A387" s="29"/>
      <c r="B387" s="30"/>
      <c r="C387" s="29"/>
    </row>
    <row r="388" spans="1:3">
      <c r="A388" s="29"/>
      <c r="B388" s="30"/>
      <c r="C388" s="29"/>
    </row>
    <row r="389" spans="1:3">
      <c r="A389" s="29"/>
      <c r="B389" s="30"/>
      <c r="C389" s="29"/>
    </row>
    <row r="390" spans="1:3">
      <c r="A390" s="29"/>
      <c r="B390" s="30"/>
      <c r="C390" s="29"/>
    </row>
    <row r="391" spans="1:3">
      <c r="A391" s="29"/>
      <c r="B391" s="30"/>
      <c r="C391" s="29"/>
    </row>
    <row r="392" spans="1:3">
      <c r="A392" s="29"/>
      <c r="B392" s="30"/>
      <c r="C392" s="29"/>
    </row>
    <row r="393" spans="1:3">
      <c r="A393" s="29"/>
      <c r="B393" s="30"/>
      <c r="C393" s="29"/>
    </row>
    <row r="394" spans="1:3">
      <c r="A394" s="29"/>
      <c r="B394" s="30"/>
      <c r="C394" s="29"/>
    </row>
    <row r="395" spans="1:3">
      <c r="A395" s="29"/>
      <c r="B395" s="30"/>
      <c r="C395" s="29"/>
    </row>
    <row r="396" spans="1:3">
      <c r="A396" s="29"/>
      <c r="B396" s="30"/>
      <c r="C396" s="29"/>
    </row>
    <row r="397" spans="1:3">
      <c r="A397" s="29"/>
      <c r="B397" s="30"/>
      <c r="C397" s="29"/>
    </row>
    <row r="398" spans="1:3">
      <c r="A398" s="29"/>
      <c r="B398" s="30"/>
      <c r="C398" s="29"/>
    </row>
    <row r="399" spans="1:3">
      <c r="A399" s="29"/>
      <c r="B399" s="30"/>
      <c r="C399" s="29"/>
    </row>
    <row r="400" spans="1:3">
      <c r="A400" s="29"/>
      <c r="B400" s="30"/>
      <c r="C400" s="29"/>
    </row>
    <row r="401" spans="1:3">
      <c r="A401" s="29"/>
      <c r="B401" s="30"/>
      <c r="C401" s="29"/>
    </row>
    <row r="402" spans="1:3">
      <c r="A402" s="29"/>
      <c r="B402" s="30"/>
      <c r="C402" s="29"/>
    </row>
    <row r="403" spans="1:3">
      <c r="A403" s="29"/>
      <c r="B403" s="30"/>
      <c r="C403" s="29"/>
    </row>
    <row r="404" spans="1:3">
      <c r="A404" s="29"/>
      <c r="B404" s="30"/>
      <c r="C404" s="29"/>
    </row>
    <row r="405" spans="1:3">
      <c r="A405" s="29"/>
      <c r="B405" s="30"/>
      <c r="C405" s="29"/>
    </row>
    <row r="406" spans="1:3">
      <c r="A406" s="29"/>
      <c r="B406" s="30"/>
      <c r="C406" s="29"/>
    </row>
    <row r="407" spans="1:3">
      <c r="A407" s="29"/>
      <c r="B407" s="30"/>
      <c r="C407" s="29"/>
    </row>
    <row r="408" spans="1:3">
      <c r="A408" s="29"/>
      <c r="B408" s="30"/>
      <c r="C408" s="29"/>
    </row>
    <row r="409" spans="1:3">
      <c r="A409" s="29"/>
      <c r="B409" s="30"/>
      <c r="C409" s="29"/>
    </row>
    <row r="410" spans="1:3">
      <c r="A410" s="29"/>
      <c r="B410" s="30"/>
      <c r="C410" s="29"/>
    </row>
    <row r="411" spans="1:3">
      <c r="A411" s="29"/>
      <c r="B411" s="30"/>
      <c r="C411" s="29"/>
    </row>
    <row r="412" spans="1:3">
      <c r="A412" s="29"/>
      <c r="B412" s="30"/>
      <c r="C412" s="29"/>
    </row>
    <row r="413" spans="1:3">
      <c r="A413" s="29"/>
      <c r="B413" s="30"/>
      <c r="C413" s="29"/>
    </row>
    <row r="414" spans="1:3">
      <c r="A414" s="29"/>
      <c r="B414" s="30"/>
      <c r="C414" s="29"/>
    </row>
    <row r="415" spans="1:3">
      <c r="A415" s="29"/>
      <c r="B415" s="30"/>
      <c r="C415" s="29"/>
    </row>
    <row r="416" spans="1:3">
      <c r="A416" s="29"/>
      <c r="B416" s="30"/>
      <c r="C416" s="29"/>
    </row>
    <row r="417" spans="1:3">
      <c r="A417" s="29"/>
      <c r="B417" s="30"/>
      <c r="C417" s="29"/>
    </row>
    <row r="418" spans="1:3">
      <c r="A418" s="29"/>
      <c r="B418" s="30"/>
      <c r="C418" s="29"/>
    </row>
    <row r="419" spans="1:3">
      <c r="A419" s="29"/>
      <c r="B419" s="30"/>
      <c r="C419" s="29"/>
    </row>
    <row r="420" spans="1:3">
      <c r="A420" s="29"/>
      <c r="B420" s="30"/>
      <c r="C420" s="29"/>
    </row>
    <row r="421" spans="1:3">
      <c r="A421" s="29"/>
      <c r="B421" s="30"/>
      <c r="C421" s="29"/>
    </row>
    <row r="422" spans="1:3">
      <c r="A422" s="29"/>
      <c r="B422" s="30"/>
      <c r="C422" s="29"/>
    </row>
    <row r="423" spans="1:3">
      <c r="A423" s="29"/>
      <c r="B423" s="30"/>
      <c r="C423" s="29"/>
    </row>
    <row r="424" spans="1:3">
      <c r="A424" s="29"/>
      <c r="B424" s="30"/>
      <c r="C424" s="29"/>
    </row>
    <row r="425" spans="1:3">
      <c r="A425" s="29"/>
      <c r="B425" s="30"/>
      <c r="C425" s="29"/>
    </row>
    <row r="426" spans="1:3">
      <c r="A426" s="29"/>
      <c r="B426" s="30"/>
      <c r="C426" s="29"/>
    </row>
    <row r="427" spans="1:3">
      <c r="A427" s="29"/>
      <c r="B427" s="30"/>
      <c r="C427" s="29"/>
    </row>
    <row r="428" spans="1:3">
      <c r="A428" s="29"/>
      <c r="B428" s="30"/>
      <c r="C428" s="29"/>
    </row>
    <row r="429" spans="1:3">
      <c r="A429" s="29"/>
      <c r="B429" s="30"/>
      <c r="C429" s="29"/>
    </row>
    <row r="430" spans="1:3">
      <c r="A430" s="29"/>
      <c r="B430" s="30"/>
      <c r="C430" s="29"/>
    </row>
    <row r="431" spans="1:3">
      <c r="A431" s="29"/>
      <c r="B431" s="30"/>
      <c r="C431" s="29"/>
    </row>
    <row r="432" spans="1:3">
      <c r="A432" s="29"/>
      <c r="B432" s="30"/>
      <c r="C432" s="29"/>
    </row>
    <row r="433" spans="1:3">
      <c r="A433" s="29"/>
      <c r="B433" s="30"/>
      <c r="C433" s="29"/>
    </row>
    <row r="434" spans="1:3">
      <c r="A434" s="29"/>
      <c r="B434" s="30"/>
      <c r="C434" s="29"/>
    </row>
    <row r="435" spans="1:3">
      <c r="A435" s="29"/>
      <c r="B435" s="30"/>
      <c r="C435" s="29"/>
    </row>
    <row r="436" spans="1:3">
      <c r="A436" s="29"/>
      <c r="B436" s="30"/>
      <c r="C436" s="29"/>
    </row>
    <row r="437" spans="1:3">
      <c r="A437" s="29"/>
      <c r="B437" s="30"/>
      <c r="C437" s="29"/>
    </row>
    <row r="438" spans="1:3">
      <c r="A438" s="29"/>
      <c r="B438" s="30"/>
      <c r="C438" s="29"/>
    </row>
    <row r="439" spans="1:3">
      <c r="A439" s="29"/>
      <c r="B439" s="30"/>
      <c r="C439" s="29"/>
    </row>
    <row r="440" spans="1:3">
      <c r="A440" s="29"/>
      <c r="B440" s="30"/>
      <c r="C440" s="29"/>
    </row>
    <row r="441" spans="1:3">
      <c r="A441" s="29"/>
      <c r="B441" s="30"/>
      <c r="C441" s="29"/>
    </row>
    <row r="442" spans="1:3">
      <c r="A442" s="29"/>
      <c r="B442" s="30"/>
      <c r="C442" s="29"/>
    </row>
    <row r="443" spans="1:3">
      <c r="A443" s="29"/>
      <c r="B443" s="30"/>
      <c r="C443" s="29"/>
    </row>
    <row r="444" spans="1:3">
      <c r="A444" s="29"/>
      <c r="B444" s="30"/>
      <c r="C444" s="29"/>
    </row>
    <row r="445" spans="1:3">
      <c r="A445" s="29"/>
      <c r="B445" s="30"/>
      <c r="C445" s="29"/>
    </row>
    <row r="446" spans="1:3">
      <c r="A446" s="29"/>
      <c r="B446" s="30"/>
      <c r="C446" s="29"/>
    </row>
    <row r="447" spans="1:3">
      <c r="A447" s="29"/>
      <c r="B447" s="30"/>
      <c r="C447" s="29"/>
    </row>
    <row r="448" spans="1:3">
      <c r="A448" s="29"/>
      <c r="B448" s="30"/>
      <c r="C448" s="29"/>
    </row>
    <row r="449" spans="1:3">
      <c r="A449" s="29"/>
      <c r="B449" s="30"/>
      <c r="C449" s="29"/>
    </row>
    <row r="450" spans="1:3">
      <c r="A450" s="29"/>
      <c r="B450" s="30"/>
      <c r="C450" s="29"/>
    </row>
    <row r="451" spans="1:3">
      <c r="A451" s="29"/>
      <c r="B451" s="30"/>
      <c r="C451" s="29"/>
    </row>
    <row r="452" spans="1:3">
      <c r="A452" s="29"/>
      <c r="B452" s="30"/>
      <c r="C452" s="29"/>
    </row>
    <row r="453" spans="1:3">
      <c r="A453" s="29"/>
      <c r="B453" s="30"/>
      <c r="C453" s="29"/>
    </row>
    <row r="454" spans="1:3">
      <c r="A454" s="29"/>
      <c r="B454" s="30"/>
      <c r="C454" s="29"/>
    </row>
    <row r="455" spans="1:3">
      <c r="A455" s="29"/>
      <c r="B455" s="30"/>
      <c r="C455" s="29"/>
    </row>
    <row r="456" spans="1:3">
      <c r="A456" s="29"/>
      <c r="B456" s="30"/>
      <c r="C456" s="29"/>
    </row>
    <row r="457" spans="1:3">
      <c r="A457" s="29"/>
      <c r="B457" s="30"/>
      <c r="C457" s="29"/>
    </row>
    <row r="458" spans="1:3">
      <c r="A458" s="29"/>
      <c r="B458" s="30"/>
      <c r="C458" s="29"/>
    </row>
    <row r="459" spans="1:3">
      <c r="A459" s="29"/>
      <c r="B459" s="30"/>
      <c r="C459" s="29"/>
    </row>
    <row r="460" spans="1:3">
      <c r="A460" s="29"/>
      <c r="B460" s="30"/>
      <c r="C460" s="29"/>
    </row>
    <row r="461" spans="1:3">
      <c r="A461" s="29"/>
      <c r="B461" s="30"/>
      <c r="C461" s="29"/>
    </row>
    <row r="462" spans="1:3">
      <c r="A462" s="29"/>
      <c r="B462" s="30"/>
      <c r="C462" s="29"/>
    </row>
    <row r="463" spans="1:3">
      <c r="A463" s="29"/>
      <c r="B463" s="30"/>
      <c r="C463" s="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Apports_multiples</vt:lpstr>
      <vt:lpstr>En_cours_apports_multiples</vt:lpstr>
      <vt:lpstr>code</vt:lpstr>
      <vt:lpstr>parametres</vt:lpstr>
      <vt:lpstr>Noms_apporteurs</vt:lpstr>
      <vt:lpstr>Tableau_apporteurs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Alain PEYRON</cp:lastModifiedBy>
  <cp:lastPrinted>2022-10-19T13:27:30Z</cp:lastPrinted>
  <dcterms:created xsi:type="dcterms:W3CDTF">2018-01-11T09:04:58Z</dcterms:created>
  <dcterms:modified xsi:type="dcterms:W3CDTF">2023-01-10T06:43:51Z</dcterms:modified>
</cp:coreProperties>
</file>