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Drive partagés\8- échanges de données\Sauvegarde ancien tablau d'analyse\entree sortie ameliore\"/>
    </mc:Choice>
  </mc:AlternateContent>
  <xr:revisionPtr revIDLastSave="0" documentId="13_ncr:1_{2799B3F0-17C6-4E52-A208-88EDB201BAA4}" xr6:coauthVersionLast="47" xr6:coauthVersionMax="47" xr10:uidLastSave="{00000000-0000-0000-0000-000000000000}"/>
  <bookViews>
    <workbookView xWindow="-120" yWindow="-120" windowWidth="29040" windowHeight="15720" xr2:uid="{2CDA6F16-B423-4A86-9CC7-8A97AA7CFDE7}"/>
  </bookViews>
  <sheets>
    <sheet name="ENTREE" sheetId="1" r:id="rId1"/>
    <sheet name="FORMULAIRE ENTREE" sheetId="5" r:id="rId2"/>
    <sheet name="FORMULAIRE SORTIE" sheetId="6" r:id="rId3"/>
    <sheet name="PARAMETRE" sheetId="3" r:id="rId4"/>
    <sheet name="LISTE" sheetId="4" r:id="rId5"/>
  </sheets>
  <definedNames>
    <definedName name="chantier">LISTE!$A$2:$A$34</definedName>
    <definedName name="client">LISTE!$C$2:$C$29</definedName>
    <definedName name="entree">ENTREE!$A$2:$AB$16</definedName>
    <definedName name="famille">LISTE!$I$2:$I$10</definedName>
    <definedName name="fournisseurs">LISTE!$G$2:$G$157</definedName>
    <definedName name="parametre">PARAMETRE!$A$2:$DA$6</definedName>
    <definedName name="prorata">LISTE!$K$2</definedName>
    <definedName name="selection_client">OFFSET(PARAMETRE!$A$1,MATCH('FORMULAIRE ENTREE'!$D$3,Tableauparametre[Chantierentree],0),1,1,COUNTA(OFFSET(PARAMETRE!$A$1,MATCH('FORMULAIRE ENTREE'!$D$3,Tableauparametre[Chantierentree],0),1,1,8)))</definedName>
    <definedName name="selection_fournisseur">OFFSET(PARAMETRE!$T$1,MATCH('FORMULAIRE SORTIE'!$D$3,Tableauparametre[Chantiersortie],0),1,1,COUNTA(OFFSET(PARAMETRE!$T$1,MATCH('FORMULAIRE SORTIE'!$D$3,Tableauparametre[Chantiersortie],0),1,1,85)))</definedName>
    <definedName name="type">LISTE!$E$2:$E$8</definedName>
    <definedName name="_xlnm.Print_Area" localSheetId="1">'FORMULAIRE ENTREE'!$A$1:$F$34</definedName>
    <definedName name="_xlnm.Print_Area" localSheetId="2">'FORMULAIRE SORTIE'!$A$1:$F$23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" l="1"/>
  <c r="M2" i="1"/>
  <c r="N2" i="1" s="1"/>
  <c r="AB2" i="1"/>
  <c r="AC2" i="1" s="1"/>
  <c r="AN2" i="1"/>
  <c r="AQ2" i="1"/>
  <c r="AT2" i="1" s="1"/>
  <c r="AS2" i="1"/>
  <c r="AU2" i="1"/>
  <c r="AV2" i="1"/>
  <c r="AW2" i="1"/>
  <c r="AX2" i="1"/>
  <c r="AU4" i="1"/>
  <c r="AU5" i="1"/>
  <c r="AV5" i="1" s="1"/>
  <c r="AU6" i="1"/>
  <c r="AU7" i="1"/>
  <c r="AU8" i="1"/>
  <c r="AW8" i="1" s="1"/>
  <c r="AU9" i="1"/>
  <c r="AU10" i="1"/>
  <c r="AV10" i="1" s="1"/>
  <c r="AU11" i="1"/>
  <c r="AW11" i="1" s="1"/>
  <c r="AU12" i="1"/>
  <c r="AU13" i="1"/>
  <c r="AU14" i="1"/>
  <c r="AU15" i="1"/>
  <c r="AU16" i="1"/>
  <c r="AW16" i="1" s="1"/>
  <c r="AU3" i="1"/>
  <c r="AV3" i="1" s="1"/>
  <c r="AB4" i="1"/>
  <c r="AB5" i="1"/>
  <c r="AB6" i="1"/>
  <c r="AB7" i="1"/>
  <c r="AB8" i="1"/>
  <c r="AB9" i="1"/>
  <c r="AC9" i="1" s="1"/>
  <c r="AB10" i="1"/>
  <c r="AB11" i="1"/>
  <c r="AB12" i="1"/>
  <c r="AD12" i="1" s="1"/>
  <c r="AB13" i="1"/>
  <c r="AC13" i="1" s="1"/>
  <c r="AB14" i="1"/>
  <c r="AD14" i="1" s="1"/>
  <c r="AB15" i="1"/>
  <c r="AD15" i="1" s="1"/>
  <c r="AB16" i="1"/>
  <c r="AB3" i="1"/>
  <c r="AC3" i="1" s="1"/>
  <c r="J3" i="1"/>
  <c r="M3" i="1"/>
  <c r="N3" i="1" s="1"/>
  <c r="AN3" i="1"/>
  <c r="AQ3" i="1"/>
  <c r="AS3" i="1"/>
  <c r="AX3" i="1"/>
  <c r="AN5" i="1"/>
  <c r="AN6" i="1"/>
  <c r="AN7" i="1"/>
  <c r="AN8" i="1"/>
  <c r="AN9" i="1"/>
  <c r="AN10" i="1"/>
  <c r="AN11" i="1"/>
  <c r="AN12" i="1"/>
  <c r="AN13" i="1"/>
  <c r="AN14" i="1"/>
  <c r="AN15" i="1"/>
  <c r="AN16" i="1"/>
  <c r="AN4" i="1"/>
  <c r="J4" i="1"/>
  <c r="J6" i="1"/>
  <c r="J7" i="1"/>
  <c r="J8" i="1"/>
  <c r="J9" i="1"/>
  <c r="J10" i="1"/>
  <c r="J11" i="1"/>
  <c r="J12" i="1"/>
  <c r="J13" i="1"/>
  <c r="J14" i="1"/>
  <c r="J15" i="1"/>
  <c r="J16" i="1"/>
  <c r="J5" i="1"/>
  <c r="S6" i="3"/>
  <c r="T6" i="3"/>
  <c r="M4" i="1"/>
  <c r="N4" i="1" s="1"/>
  <c r="AC4" i="1"/>
  <c r="AS4" i="1"/>
  <c r="AQ4" i="1" s="1"/>
  <c r="AT4" i="1" s="1"/>
  <c r="AV4" i="1"/>
  <c r="AX4" i="1"/>
  <c r="M16" i="1"/>
  <c r="N16" i="1" s="1"/>
  <c r="AD16" i="1"/>
  <c r="AQ16" i="1"/>
  <c r="AS16" i="1"/>
  <c r="AX16" i="1"/>
  <c r="M15" i="1"/>
  <c r="N15" i="1" s="1"/>
  <c r="S15" i="1" s="1"/>
  <c r="AS15" i="1"/>
  <c r="AQ15" i="1" s="1"/>
  <c r="AT15" i="1" s="1"/>
  <c r="AX15" i="1"/>
  <c r="M14" i="1"/>
  <c r="N14" i="1"/>
  <c r="S14" i="1" s="1"/>
  <c r="AS14" i="1"/>
  <c r="AQ14" i="1" s="1"/>
  <c r="AT14" i="1" s="1"/>
  <c r="AX14" i="1"/>
  <c r="M13" i="1"/>
  <c r="N13" i="1" s="1"/>
  <c r="Q13" i="1" s="1"/>
  <c r="AS13" i="1"/>
  <c r="AQ13" i="1" s="1"/>
  <c r="AT13" i="1" s="1"/>
  <c r="AX13" i="1"/>
  <c r="M5" i="1"/>
  <c r="N5" i="1" s="1"/>
  <c r="AC5" i="1"/>
  <c r="AS5" i="1"/>
  <c r="AQ5" i="1" s="1"/>
  <c r="AT5" i="1" s="1"/>
  <c r="M6" i="1"/>
  <c r="N6" i="1" s="1"/>
  <c r="AS6" i="1"/>
  <c r="AQ6" i="1" s="1"/>
  <c r="AT6" i="1" s="1"/>
  <c r="AV6" i="1"/>
  <c r="M7" i="1"/>
  <c r="N7" i="1" s="1"/>
  <c r="Q7" i="1" s="1"/>
  <c r="AC7" i="1"/>
  <c r="AS7" i="1"/>
  <c r="AQ7" i="1" s="1"/>
  <c r="AT7" i="1" s="1"/>
  <c r="AV7" i="1"/>
  <c r="M12" i="1"/>
  <c r="N12" i="1" s="1"/>
  <c r="AS12" i="1"/>
  <c r="AQ12" i="1" s="1"/>
  <c r="AT12" i="1" s="1"/>
  <c r="AV12" i="1"/>
  <c r="M11" i="1"/>
  <c r="N11" i="1" s="1"/>
  <c r="AS11" i="1"/>
  <c r="AQ11" i="1" s="1"/>
  <c r="AT11" i="1" s="1"/>
  <c r="AX11" i="1"/>
  <c r="M10" i="1"/>
  <c r="N10" i="1" s="1"/>
  <c r="AC10" i="1"/>
  <c r="AS10" i="1"/>
  <c r="AQ10" i="1" s="1"/>
  <c r="AT10" i="1" s="1"/>
  <c r="M9" i="1"/>
  <c r="N9" i="1" s="1"/>
  <c r="AS9" i="1"/>
  <c r="AQ9" i="1" s="1"/>
  <c r="AT9" i="1" s="1"/>
  <c r="AW9" i="1"/>
  <c r="S5" i="3"/>
  <c r="AX5" i="1" s="1"/>
  <c r="T5" i="3"/>
  <c r="S4" i="3"/>
  <c r="T4" i="3"/>
  <c r="M8" i="1"/>
  <c r="N8" i="1" s="1"/>
  <c r="S8" i="1" s="1"/>
  <c r="AC8" i="1"/>
  <c r="AS8" i="1"/>
  <c r="AQ8" i="1" s="1"/>
  <c r="AT8" i="1" s="1"/>
  <c r="D19" i="6"/>
  <c r="D30" i="5"/>
  <c r="Q2" i="1" l="1"/>
  <c r="S2" i="1"/>
  <c r="AD2" i="1"/>
  <c r="AD3" i="1"/>
  <c r="AT3" i="1"/>
  <c r="Q3" i="1"/>
  <c r="AA3" i="1" s="1"/>
  <c r="S3" i="1"/>
  <c r="AW3" i="1"/>
  <c r="AV15" i="1"/>
  <c r="AV14" i="1"/>
  <c r="AD4" i="1"/>
  <c r="Q4" i="1"/>
  <c r="S4" i="1"/>
  <c r="AW4" i="1"/>
  <c r="AC16" i="1"/>
  <c r="AV16" i="1"/>
  <c r="Q16" i="1"/>
  <c r="S16" i="1"/>
  <c r="AT16" i="1"/>
  <c r="AC15" i="1"/>
  <c r="AV13" i="1"/>
  <c r="AW13" i="1"/>
  <c r="Q15" i="1"/>
  <c r="AA15" i="1" s="1"/>
  <c r="Q14" i="1"/>
  <c r="AA14" i="1" s="1"/>
  <c r="AW15" i="1"/>
  <c r="AC14" i="1"/>
  <c r="S13" i="1"/>
  <c r="AA13" i="1" s="1"/>
  <c r="AD13" i="1"/>
  <c r="AW14" i="1"/>
  <c r="AW5" i="1"/>
  <c r="AX7" i="1"/>
  <c r="AD5" i="1"/>
  <c r="Q5" i="1"/>
  <c r="S5" i="1"/>
  <c r="AC12" i="1"/>
  <c r="AW6" i="1"/>
  <c r="Q6" i="1"/>
  <c r="S6" i="1"/>
  <c r="AV11" i="1"/>
  <c r="AW7" i="1"/>
  <c r="S12" i="1"/>
  <c r="Q12" i="1"/>
  <c r="AD7" i="1"/>
  <c r="S7" i="1"/>
  <c r="AA7" i="1" s="1"/>
  <c r="S11" i="1"/>
  <c r="Q11" i="1"/>
  <c r="AW12" i="1"/>
  <c r="AW10" i="1"/>
  <c r="Q10" i="1"/>
  <c r="S10" i="1"/>
  <c r="AD9" i="1"/>
  <c r="AD10" i="1"/>
  <c r="AV9" i="1"/>
  <c r="Q9" i="1"/>
  <c r="S9" i="1"/>
  <c r="Q8" i="1"/>
  <c r="AA8" i="1" s="1"/>
  <c r="Z8" i="1" s="1"/>
  <c r="Y8" i="1" s="1"/>
  <c r="AV8" i="1"/>
  <c r="AD8" i="1"/>
  <c r="D20" i="6"/>
  <c r="D17" i="6"/>
  <c r="D15" i="6" s="1"/>
  <c r="D18" i="6" s="1"/>
  <c r="C14" i="6"/>
  <c r="C13" i="6"/>
  <c r="D12" i="6"/>
  <c r="S3" i="3"/>
  <c r="T3" i="3"/>
  <c r="D15" i="5"/>
  <c r="D16" i="5" s="1"/>
  <c r="D21" i="5" s="1"/>
  <c r="D12" i="5"/>
  <c r="S2" i="3"/>
  <c r="AX8" i="1" s="1"/>
  <c r="T2" i="3"/>
  <c r="AA2" i="1" l="1"/>
  <c r="Z2" i="1" s="1"/>
  <c r="Y2" i="1" s="1"/>
  <c r="Z3" i="1"/>
  <c r="Y3" i="1" s="1"/>
  <c r="AA4" i="1"/>
  <c r="AA16" i="1"/>
  <c r="Z16" i="1" s="1"/>
  <c r="Y16" i="1" s="1"/>
  <c r="Z4" i="1"/>
  <c r="Y4" i="1" s="1"/>
  <c r="Z15" i="1"/>
  <c r="Y15" i="1" s="1"/>
  <c r="Z13" i="1"/>
  <c r="Y13" i="1" s="1"/>
  <c r="Z14" i="1"/>
  <c r="Y14" i="1" s="1"/>
  <c r="AX10" i="1"/>
  <c r="AX9" i="1"/>
  <c r="AX6" i="1"/>
  <c r="AX12" i="1"/>
  <c r="AA5" i="1"/>
  <c r="Z5" i="1" s="1"/>
  <c r="Y5" i="1" s="1"/>
  <c r="AA11" i="1"/>
  <c r="AA6" i="1"/>
  <c r="AA12" i="1"/>
  <c r="Z7" i="1"/>
  <c r="Y7" i="1" s="1"/>
  <c r="AA10" i="1"/>
  <c r="Z10" i="1" s="1"/>
  <c r="Y10" i="1" s="1"/>
  <c r="AA9" i="1"/>
  <c r="Z9" i="1" s="1"/>
  <c r="Y9" i="1" s="1"/>
  <c r="D21" i="6"/>
  <c r="D19" i="5"/>
  <c r="D29" i="5" s="1"/>
  <c r="D32" i="5" s="1"/>
  <c r="Z11" i="1" l="1"/>
  <c r="Y11" i="1" s="1"/>
  <c r="AC11" i="1" s="1"/>
  <c r="AD11" i="1"/>
  <c r="Z6" i="1"/>
  <c r="Y6" i="1" s="1"/>
  <c r="AC6" i="1" s="1"/>
  <c r="AD6" i="1"/>
  <c r="Z12" i="1"/>
  <c r="Y12" i="1" s="1"/>
  <c r="D28" i="5"/>
  <c r="D27" i="5" s="1"/>
  <c r="D31" i="5" s="1"/>
</calcChain>
</file>

<file path=xl/sharedStrings.xml><?xml version="1.0" encoding="utf-8"?>
<sst xmlns="http://schemas.openxmlformats.org/spreadsheetml/2006/main" count="529" uniqueCount="396">
  <si>
    <t>castelain</t>
  </si>
  <si>
    <t>flora verde</t>
  </si>
  <si>
    <t>DGD</t>
  </si>
  <si>
    <t>SIT</t>
  </si>
  <si>
    <t>jardin celestin</t>
  </si>
  <si>
    <t>lanteri</t>
  </si>
  <si>
    <t>levy</t>
  </si>
  <si>
    <t>AC</t>
  </si>
  <si>
    <t>restanques 2</t>
  </si>
  <si>
    <t>ehpad</t>
  </si>
  <si>
    <t>cfa</t>
  </si>
  <si>
    <t>marquês</t>
  </si>
  <si>
    <t>villas saint raphael</t>
  </si>
  <si>
    <t>domaine des bastides</t>
  </si>
  <si>
    <t>parc chagall</t>
  </si>
  <si>
    <t>melodie</t>
  </si>
  <si>
    <t>legout</t>
  </si>
  <si>
    <t>RG</t>
  </si>
  <si>
    <t>rubilota</t>
  </si>
  <si>
    <t>dromel</t>
  </si>
  <si>
    <t>cadarache</t>
  </si>
  <si>
    <t>esterel</t>
  </si>
  <si>
    <t>florida park</t>
  </si>
  <si>
    <t>saint pancrace</t>
  </si>
  <si>
    <t>patio monnet</t>
  </si>
  <si>
    <t>bureau</t>
  </si>
  <si>
    <t>salaires</t>
  </si>
  <si>
    <t>alpha o btp</t>
  </si>
  <si>
    <t>castorama</t>
  </si>
  <si>
    <t>la poste</t>
  </si>
  <si>
    <t>sarl les milles repro</t>
  </si>
  <si>
    <t>db activités</t>
  </si>
  <si>
    <t>hr levage</t>
  </si>
  <si>
    <t>prometal armatures</t>
  </si>
  <si>
    <t>coffra loc</t>
  </si>
  <si>
    <t>cemex</t>
  </si>
  <si>
    <t>total energies</t>
  </si>
  <si>
    <t>quincaillerie med</t>
  </si>
  <si>
    <t>nord coffrage</t>
  </si>
  <si>
    <t>ciffreo bona</t>
  </si>
  <si>
    <t>interim nation</t>
  </si>
  <si>
    <t>cgl</t>
  </si>
  <si>
    <t>hilti</t>
  </si>
  <si>
    <t>eureka</t>
  </si>
  <si>
    <t>altrad</t>
  </si>
  <si>
    <t>leroymerlin</t>
  </si>
  <si>
    <t>simc</t>
  </si>
  <si>
    <t>mr batiment</t>
  </si>
  <si>
    <t>csm</t>
  </si>
  <si>
    <t>pv pro bennes</t>
  </si>
  <si>
    <t>point p</t>
  </si>
  <si>
    <t>b2m</t>
  </si>
  <si>
    <t>pancha construcoes</t>
  </si>
  <si>
    <t>prolians</t>
  </si>
  <si>
    <t>loxam</t>
  </si>
  <si>
    <t>ecs</t>
  </si>
  <si>
    <t>cohb</t>
  </si>
  <si>
    <t>quincaillerie aixoise</t>
  </si>
  <si>
    <t>cabinet kupiec</t>
  </si>
  <si>
    <t>chantiers divers</t>
  </si>
  <si>
    <t>pep 13</t>
  </si>
  <si>
    <t>frais divers</t>
  </si>
  <si>
    <t>arles coffrages</t>
  </si>
  <si>
    <t>la seynoise</t>
  </si>
  <si>
    <t>sasu grp</t>
  </si>
  <si>
    <t>kiloutou</t>
  </si>
  <si>
    <t>loc+</t>
  </si>
  <si>
    <t>lafarge</t>
  </si>
  <si>
    <t>ets billotet</t>
  </si>
  <si>
    <t>altor engenierie</t>
  </si>
  <si>
    <t>sud fer eve sas</t>
  </si>
  <si>
    <t>dec ingenierie</t>
  </si>
  <si>
    <t>salti</t>
  </si>
  <si>
    <t>edf</t>
  </si>
  <si>
    <t>ad location</t>
  </si>
  <si>
    <t>schock</t>
  </si>
  <si>
    <t>spe maintenance</t>
  </si>
  <si>
    <t>spe logistique</t>
  </si>
  <si>
    <t>cougnaud</t>
  </si>
  <si>
    <t>da silva</t>
  </si>
  <si>
    <t>diversis</t>
  </si>
  <si>
    <t>bronzo perasso</t>
  </si>
  <si>
    <t>opusbeton</t>
  </si>
  <si>
    <t>enso</t>
  </si>
  <si>
    <t>abo erg geotechnique</t>
  </si>
  <si>
    <t>lgc</t>
  </si>
  <si>
    <t>geometre expert</t>
  </si>
  <si>
    <t>kp1</t>
  </si>
  <si>
    <t>farina</t>
  </si>
  <si>
    <t>bricoman</t>
  </si>
  <si>
    <t>compass</t>
  </si>
  <si>
    <t>andrety</t>
  </si>
  <si>
    <t>decathlon</t>
  </si>
  <si>
    <t>deltazur</t>
  </si>
  <si>
    <t>fuel littoral</t>
  </si>
  <si>
    <t>amrani batiment</t>
  </si>
  <si>
    <t>ciffreo balitrand</t>
  </si>
  <si>
    <t>pbm distribution</t>
  </si>
  <si>
    <t>lapeyre</t>
  </si>
  <si>
    <t>mila</t>
  </si>
  <si>
    <t>maestro</t>
  </si>
  <si>
    <t>france volet</t>
  </si>
  <si>
    <t>ferrato</t>
  </si>
  <si>
    <t>vareco</t>
  </si>
  <si>
    <t>concept interim</t>
  </si>
  <si>
    <t xml:space="preserve">de oliveira barbosa </t>
  </si>
  <si>
    <t>matild</t>
  </si>
  <si>
    <t>alphi</t>
  </si>
  <si>
    <t>fls</t>
  </si>
  <si>
    <t>codip</t>
  </si>
  <si>
    <t>sgabtp</t>
  </si>
  <si>
    <t>huissier de justice</t>
  </si>
  <si>
    <t>sofovar</t>
  </si>
  <si>
    <t>wojcik</t>
  </si>
  <si>
    <t>lbs</t>
  </si>
  <si>
    <t>fb construcoes</t>
  </si>
  <si>
    <t>minas nettoyage</t>
  </si>
  <si>
    <t>actis location</t>
  </si>
  <si>
    <t>saur</t>
  </si>
  <si>
    <t>pum</t>
  </si>
  <si>
    <t>sas artp</t>
  </si>
  <si>
    <t>fehr</t>
  </si>
  <si>
    <t>duclaux kalkias</t>
  </si>
  <si>
    <t>dgema</t>
  </si>
  <si>
    <t>sarp seav</t>
  </si>
  <si>
    <t>dacos</t>
  </si>
  <si>
    <t>idetec</t>
  </si>
  <si>
    <t>wc plus sud</t>
  </si>
  <si>
    <t>ojbf renovation</t>
  </si>
  <si>
    <t>piripiri</t>
  </si>
  <si>
    <t>sarl crp</t>
  </si>
  <si>
    <t>batilakhal</t>
  </si>
  <si>
    <t>eg sol sud</t>
  </si>
  <si>
    <t>vivreenbois</t>
  </si>
  <si>
    <t>sgs</t>
  </si>
  <si>
    <t>salm construction</t>
  </si>
  <si>
    <t>langlois</t>
  </si>
  <si>
    <t>mltm</t>
  </si>
  <si>
    <t>eurovia</t>
  </si>
  <si>
    <t>eaux de marseille</t>
  </si>
  <si>
    <t>charvet</t>
  </si>
  <si>
    <t>tam groupe</t>
  </si>
  <si>
    <t>sedes</t>
  </si>
  <si>
    <t>societe civile professionnelle</t>
  </si>
  <si>
    <t>indigo</t>
  </si>
  <si>
    <t>spb</t>
  </si>
  <si>
    <t>provazur etancheite</t>
  </si>
  <si>
    <t>regie eaux provence</t>
  </si>
  <si>
    <t>stir</t>
  </si>
  <si>
    <t>azur service assainissement</t>
  </si>
  <si>
    <t>mcc</t>
  </si>
  <si>
    <t>tavares construction</t>
  </si>
  <si>
    <t>brico depot</t>
  </si>
  <si>
    <t>uperio</t>
  </si>
  <si>
    <t>pradier</t>
  </si>
  <si>
    <t>caumes</t>
  </si>
  <si>
    <t>new loc</t>
  </si>
  <si>
    <t>sapb</t>
  </si>
  <si>
    <t>menard</t>
  </si>
  <si>
    <t>gsp</t>
  </si>
  <si>
    <t>delta service location</t>
  </si>
  <si>
    <t>sasu dinal construction</t>
  </si>
  <si>
    <t>fugazencanto unipessoal</t>
  </si>
  <si>
    <t>wurth</t>
  </si>
  <si>
    <t>aco</t>
  </si>
  <si>
    <t>kaliac huissiers</t>
  </si>
  <si>
    <t>socotec</t>
  </si>
  <si>
    <t>unibeton</t>
  </si>
  <si>
    <t>pami</t>
  </si>
  <si>
    <t>roure btp</t>
  </si>
  <si>
    <t>trans mat sud</t>
  </si>
  <si>
    <t>ilon materiel</t>
  </si>
  <si>
    <t>veolia</t>
  </si>
  <si>
    <t>bergon</t>
  </si>
  <si>
    <t>sas kdvr</t>
  </si>
  <si>
    <t>comat coffrages</t>
  </si>
  <si>
    <t>fo1</t>
  </si>
  <si>
    <t>fo2</t>
  </si>
  <si>
    <t>fo3</t>
  </si>
  <si>
    <t>fo4</t>
  </si>
  <si>
    <t>fo5</t>
  </si>
  <si>
    <t>fo6</t>
  </si>
  <si>
    <t>fo7</t>
  </si>
  <si>
    <t>fo8</t>
  </si>
  <si>
    <t>fo9</t>
  </si>
  <si>
    <t>fo10</t>
  </si>
  <si>
    <t>fo11</t>
  </si>
  <si>
    <t>fo12</t>
  </si>
  <si>
    <t>fo13</t>
  </si>
  <si>
    <t>fo14</t>
  </si>
  <si>
    <t>fo15</t>
  </si>
  <si>
    <t>fo16</t>
  </si>
  <si>
    <t>fo17</t>
  </si>
  <si>
    <t>fo18</t>
  </si>
  <si>
    <t>fo19</t>
  </si>
  <si>
    <t>fo20</t>
  </si>
  <si>
    <t>fo21</t>
  </si>
  <si>
    <t>fo22</t>
  </si>
  <si>
    <t>fo23</t>
  </si>
  <si>
    <t>fo24</t>
  </si>
  <si>
    <t>fo25</t>
  </si>
  <si>
    <t>fo26</t>
  </si>
  <si>
    <t>fo27</t>
  </si>
  <si>
    <t>fo28</t>
  </si>
  <si>
    <t>fo29</t>
  </si>
  <si>
    <t>fo30</t>
  </si>
  <si>
    <t>fo31</t>
  </si>
  <si>
    <t>fo32</t>
  </si>
  <si>
    <t>fo33</t>
  </si>
  <si>
    <t>fo34</t>
  </si>
  <si>
    <t>fo35</t>
  </si>
  <si>
    <t>fo36</t>
  </si>
  <si>
    <t>fo37</t>
  </si>
  <si>
    <t>fo38</t>
  </si>
  <si>
    <t>fo39</t>
  </si>
  <si>
    <t>fo40</t>
  </si>
  <si>
    <t>fo41</t>
  </si>
  <si>
    <t>fo42</t>
  </si>
  <si>
    <t>fo43</t>
  </si>
  <si>
    <t>fo44</t>
  </si>
  <si>
    <t>fo45</t>
  </si>
  <si>
    <t>fo46</t>
  </si>
  <si>
    <t>fo47</t>
  </si>
  <si>
    <t>fo48</t>
  </si>
  <si>
    <t>fo49</t>
  </si>
  <si>
    <t>fo50</t>
  </si>
  <si>
    <t>fo51</t>
  </si>
  <si>
    <t>fo52</t>
  </si>
  <si>
    <t>fo53</t>
  </si>
  <si>
    <t>fo54</t>
  </si>
  <si>
    <t>fo55</t>
  </si>
  <si>
    <t>fo56</t>
  </si>
  <si>
    <t>fo57</t>
  </si>
  <si>
    <t>fo58</t>
  </si>
  <si>
    <t>fo59</t>
  </si>
  <si>
    <t>fo60</t>
  </si>
  <si>
    <t>fo61</t>
  </si>
  <si>
    <t>fo62</t>
  </si>
  <si>
    <t>fo63</t>
  </si>
  <si>
    <t>fo64</t>
  </si>
  <si>
    <t>fo65</t>
  </si>
  <si>
    <t>fo66</t>
  </si>
  <si>
    <t>fo67</t>
  </si>
  <si>
    <t>fo68</t>
  </si>
  <si>
    <t>fo69</t>
  </si>
  <si>
    <t>fo70</t>
  </si>
  <si>
    <t>fo71</t>
  </si>
  <si>
    <t>fo72</t>
  </si>
  <si>
    <t>fo73</t>
  </si>
  <si>
    <t>fo74</t>
  </si>
  <si>
    <t>fo75</t>
  </si>
  <si>
    <t>fo76</t>
  </si>
  <si>
    <t>fo77</t>
  </si>
  <si>
    <t>fo78</t>
  </si>
  <si>
    <t>fo79</t>
  </si>
  <si>
    <t>fo80</t>
  </si>
  <si>
    <t>fo81</t>
  </si>
  <si>
    <t>fo82</t>
  </si>
  <si>
    <t>fo83</t>
  </si>
  <si>
    <t>fo84</t>
  </si>
  <si>
    <t>fo85</t>
  </si>
  <si>
    <t>Marche initial HT</t>
  </si>
  <si>
    <t>TS1 HT</t>
  </si>
  <si>
    <t>TS2 HT</t>
  </si>
  <si>
    <t>TS3 HT</t>
  </si>
  <si>
    <t>TS4 HT</t>
  </si>
  <si>
    <t>TS5 HT</t>
  </si>
  <si>
    <t>TS6 HT</t>
  </si>
  <si>
    <t>TS7 HT</t>
  </si>
  <si>
    <t>TS8 HT</t>
  </si>
  <si>
    <t>marche final HT</t>
  </si>
  <si>
    <t>chantier</t>
  </si>
  <si>
    <t>client</t>
  </si>
  <si>
    <t>type</t>
  </si>
  <si>
    <t>fournisseurs</t>
  </si>
  <si>
    <t>famille</t>
  </si>
  <si>
    <t>BF</t>
  </si>
  <si>
    <t>UNIQUE</t>
  </si>
  <si>
    <t>PRORATA</t>
  </si>
  <si>
    <t>residences du parc</t>
  </si>
  <si>
    <t>essences de marie</t>
  </si>
  <si>
    <t>bermond</t>
  </si>
  <si>
    <t>maurel</t>
  </si>
  <si>
    <t>maurelle</t>
  </si>
  <si>
    <t>insolite</t>
  </si>
  <si>
    <t>oasis</t>
  </si>
  <si>
    <t>portes</t>
  </si>
  <si>
    <t>bricarde</t>
  </si>
  <si>
    <t>diane</t>
  </si>
  <si>
    <t>altor</t>
  </si>
  <si>
    <t>novel basto</t>
  </si>
  <si>
    <t>coffrage et etaiement</t>
  </si>
  <si>
    <t>eiffage</t>
  </si>
  <si>
    <t>ovatis</t>
  </si>
  <si>
    <t>api cfa</t>
  </si>
  <si>
    <t>pichet promotion</t>
  </si>
  <si>
    <t>pierre castelain</t>
  </si>
  <si>
    <t>sscv la teyssoniere</t>
  </si>
  <si>
    <t>famille et provence</t>
  </si>
  <si>
    <t>travaux du midi</t>
  </si>
  <si>
    <t>marques</t>
  </si>
  <si>
    <t>logirem</t>
  </si>
  <si>
    <t>sccv camoins</t>
  </si>
  <si>
    <t>villenova</t>
  </si>
  <si>
    <t>eiffage infrastructures</t>
  </si>
  <si>
    <t>scvv la maurelle</t>
  </si>
  <si>
    <t>scea saint pancrace</t>
  </si>
  <si>
    <t>compagnie immobiliere mediterranee</t>
  </si>
  <si>
    <t>sccv bouillibaye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</si>
  <si>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</si>
  <si>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</si>
  <si>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</si>
  <si>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</si>
  <si>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</si>
  <si>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</si>
  <si>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</si>
  <si>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</si>
  <si>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ferraillage</t>
  </si>
  <si>
    <t>beton</t>
  </si>
  <si>
    <t>materiel</t>
  </si>
  <si>
    <t>sous traitant</t>
  </si>
  <si>
    <t>etude</t>
  </si>
  <si>
    <t>ma divers</t>
  </si>
  <si>
    <t>ma identifié</t>
  </si>
  <si>
    <t>conso</t>
  </si>
  <si>
    <t>mo</t>
  </si>
  <si>
    <t>sccv mla</t>
  </si>
  <si>
    <t>urbavia</t>
  </si>
  <si>
    <t>groupement d'artisans</t>
  </si>
  <si>
    <t>E-RG TTC</t>
  </si>
  <si>
    <t>E-BF TTC</t>
  </si>
  <si>
    <t>S-famille</t>
  </si>
  <si>
    <t>S-donnee TTC</t>
  </si>
  <si>
    <t>E-chantier</t>
  </si>
  <si>
    <t>E-client</t>
  </si>
  <si>
    <t>E-date facture</t>
  </si>
  <si>
    <t>E-date echeance</t>
  </si>
  <si>
    <t>E-date paiement</t>
  </si>
  <si>
    <t>E-type</t>
  </si>
  <si>
    <t>E-ordre facture</t>
  </si>
  <si>
    <t>E-n° facture</t>
  </si>
  <si>
    <t>E-concat facture</t>
  </si>
  <si>
    <t>E-avancement HT</t>
  </si>
  <si>
    <t>E-taux TVA</t>
  </si>
  <si>
    <t>E-avancement TTC</t>
  </si>
  <si>
    <t>E-acompte TTC</t>
  </si>
  <si>
    <t>E-taux RG</t>
  </si>
  <si>
    <t>E-taux BF</t>
  </si>
  <si>
    <t>E-retenue TTC</t>
  </si>
  <si>
    <t>E-p.direct 1 TTC</t>
  </si>
  <si>
    <t>E-p.direct 2 TTC</t>
  </si>
  <si>
    <t>E-p.direct 3 TTC</t>
  </si>
  <si>
    <t>E-p.direct 4 TTC</t>
  </si>
  <si>
    <t>E-net payer TTC</t>
  </si>
  <si>
    <t>E-statut</t>
  </si>
  <si>
    <t>S-chantier</t>
  </si>
  <si>
    <t>S-fournisseur</t>
  </si>
  <si>
    <t>S-date facture</t>
  </si>
  <si>
    <t>S-date echeance</t>
  </si>
  <si>
    <t>S-date paiement</t>
  </si>
  <si>
    <t>S-n° facture</t>
  </si>
  <si>
    <t>S-concat facture</t>
  </si>
  <si>
    <t>S-donnee HT</t>
  </si>
  <si>
    <t>S-paiement HT</t>
  </si>
  <si>
    <t>S-taux TVA</t>
  </si>
  <si>
    <t>S-montant TVA</t>
  </si>
  <si>
    <t>S-net payer TTC</t>
  </si>
  <si>
    <t>S-statut</t>
  </si>
  <si>
    <t>E-avancement TVA</t>
  </si>
  <si>
    <t>E-net payer TVA</t>
  </si>
  <si>
    <t>E-net payer HT</t>
  </si>
  <si>
    <t>E-paye HT</t>
  </si>
  <si>
    <t>E-paye TTC</t>
  </si>
  <si>
    <t>S-depense HT</t>
  </si>
  <si>
    <t>S-depense TTC</t>
  </si>
  <si>
    <t>G-marche HT</t>
  </si>
  <si>
    <t>S-prorata</t>
  </si>
  <si>
    <t>prorata</t>
  </si>
  <si>
    <t>Chantierentree</t>
  </si>
  <si>
    <t>Chantiersortie</t>
  </si>
  <si>
    <t>E-partiellement paye TTC</t>
  </si>
  <si>
    <t>S-partiellement paye TTC</t>
  </si>
  <si>
    <t>Formulaire Entrée d'argent</t>
  </si>
  <si>
    <t>Formulaire Sortie d'argent</t>
  </si>
  <si>
    <t>15/03/2021</t>
  </si>
  <si>
    <t>15/03/2024</t>
  </si>
  <si>
    <t>0,2</t>
  </si>
  <si>
    <t>0,05</t>
  </si>
  <si>
    <t>15/02/2024</t>
  </si>
  <si>
    <t>0,02</t>
  </si>
  <si>
    <t>13/02/2024</t>
  </si>
  <si>
    <t>16/02/2024</t>
  </si>
  <si>
    <t>13/12/2024</t>
  </si>
  <si>
    <t>14/02/2024</t>
  </si>
  <si>
    <t>0,1</t>
  </si>
  <si>
    <t>0,03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</si>
</sst>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#,##0.00\ &quot;€&quot;\ &quot;HT&quot;"/>
    <numFmt numFmtId="166" formatCode="#,##0.00\ &quot;€&quot;\ &quot;TTC&quot;"/>
    <numFmt numFmtId="167" formatCode="#,##0.00\ &quot;€&quot;\ &quot;TVA&quot;"/>
    <numFmt numFmtId="168" formatCode="m/d/yyyy"/>
    <numFmt numFmtId="169" formatCode="#,##0.00\ _€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4"/>
      <color theme="2"/>
      <name val="Calibri"/>
      <family val="2"/>
      <scheme val="minor"/>
    </font>
    <font>
      <sz val="14"/>
      <color theme="2"/>
      <name val="Arial Black"/>
      <family val="2"/>
    </font>
    <font>
      <sz val="14"/>
      <color rgb="FF00B050"/>
      <name val="Arial Black"/>
      <family val="2"/>
    </font>
    <font>
      <sz val="14"/>
      <color rgb="FFFF0000"/>
      <name val="Arial Black"/>
      <family val="2"/>
    </font>
    <font>
      <b/>
      <sz val="14"/>
      <color theme="0"/>
      <name val="Arial Black"/>
      <family val="2"/>
    </font>
    <font>
      <sz val="14"/>
      <color rgb="FF008000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theme="1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thick">
        <color theme="0"/>
      </bottom>
      <diagonal/>
    </border>
    <border>
      <left/>
      <right/>
      <top style="thick">
        <color theme="0"/>
      </top>
      <bottom style="medium">
        <color theme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2" borderId="0" xfId="0" applyNumberFormat="1" applyFill="1"/>
    <xf numFmtId="0" fontId="0" fillId="2" borderId="0" xfId="0" applyFill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10" xfId="0" applyFill="1" applyBorder="1"/>
    <xf numFmtId="0" fontId="0" fillId="6" borderId="5" xfId="0" applyFill="1" applyBorder="1"/>
    <xf numFmtId="0" fontId="0" fillId="6" borderId="4" xfId="0" applyFill="1" applyBorder="1"/>
    <xf numFmtId="0" fontId="0" fillId="6" borderId="6" xfId="0" applyFill="1" applyBorder="1"/>
    <xf numFmtId="0" fontId="0" fillId="6" borderId="8" xfId="0" applyFill="1" applyBorder="1"/>
    <xf numFmtId="0" fontId="0" fillId="6" borderId="7" xfId="0" applyFill="1" applyBorder="1"/>
    <xf numFmtId="0" fontId="0" fillId="6" borderId="10" xfId="0" applyFill="1" applyBorder="1"/>
    <xf numFmtId="0" fontId="0" fillId="6" borderId="9" xfId="0" applyFill="1" applyBorder="1"/>
    <xf numFmtId="0" fontId="0" fillId="5" borderId="12" xfId="0" applyFill="1" applyBorder="1"/>
    <xf numFmtId="0" fontId="4" fillId="4" borderId="3" xfId="0" applyFont="1" applyFill="1" applyBorder="1" applyAlignment="1" applyProtection="1">
      <alignment horizontal="right" vertical="center"/>
      <protection locked="0"/>
    </xf>
    <xf numFmtId="14" fontId="4" fillId="4" borderId="3" xfId="0" applyNumberFormat="1" applyFont="1" applyFill="1" applyBorder="1" applyAlignment="1" applyProtection="1">
      <alignment horizontal="right" vertical="center"/>
      <protection locked="0"/>
    </xf>
    <xf numFmtId="166" fontId="4" fillId="4" borderId="3" xfId="0" applyNumberFormat="1" applyFont="1" applyFill="1" applyBorder="1" applyAlignment="1" applyProtection="1">
      <alignment horizontal="right" vertical="center"/>
      <protection locked="0"/>
    </xf>
    <xf numFmtId="0" fontId="5" fillId="3" borderId="3" xfId="0" applyFont="1" applyFill="1" applyBorder="1" applyAlignment="1">
      <alignment horizontal="right" vertical="center"/>
    </xf>
    <xf numFmtId="165" fontId="4" fillId="4" borderId="3" xfId="0" applyNumberFormat="1" applyFont="1" applyFill="1" applyBorder="1" applyAlignment="1" applyProtection="1">
      <alignment horizontal="right" vertical="center"/>
      <protection locked="0"/>
    </xf>
    <xf numFmtId="10" fontId="4" fillId="4" borderId="3" xfId="0" applyNumberFormat="1" applyFont="1" applyFill="1" applyBorder="1" applyAlignment="1" applyProtection="1">
      <alignment horizontal="right" vertical="center"/>
      <protection locked="0"/>
    </xf>
    <xf numFmtId="167" fontId="5" fillId="3" borderId="3" xfId="0" applyNumberFormat="1" applyFont="1" applyFill="1" applyBorder="1" applyAlignment="1">
      <alignment horizontal="right" vertical="center"/>
    </xf>
    <xf numFmtId="166" fontId="5" fillId="3" borderId="3" xfId="0" applyNumberFormat="1" applyFont="1" applyFill="1" applyBorder="1" applyAlignment="1">
      <alignment horizontal="right" vertical="center"/>
    </xf>
    <xf numFmtId="165" fontId="5" fillId="3" borderId="3" xfId="0" applyNumberFormat="1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right" vertical="center"/>
    </xf>
    <xf numFmtId="165" fontId="6" fillId="3" borderId="3" xfId="0" applyNumberFormat="1" applyFont="1" applyFill="1" applyBorder="1" applyAlignment="1">
      <alignment horizontal="right" vertical="center"/>
    </xf>
    <xf numFmtId="167" fontId="6" fillId="3" borderId="3" xfId="0" applyNumberFormat="1" applyFont="1" applyFill="1" applyBorder="1" applyAlignment="1">
      <alignment horizontal="right" vertical="center"/>
    </xf>
    <xf numFmtId="166" fontId="6" fillId="3" borderId="3" xfId="0" applyNumberFormat="1" applyFont="1" applyFill="1" applyBorder="1" applyAlignment="1">
      <alignment horizontal="right" vertical="center"/>
    </xf>
    <xf numFmtId="0" fontId="7" fillId="5" borderId="3" xfId="0" applyFont="1" applyFill="1" applyBorder="1" applyAlignment="1">
      <alignment horizontal="left" vertical="center"/>
    </xf>
    <xf numFmtId="14" fontId="7" fillId="5" borderId="3" xfId="0" applyNumberFormat="1" applyFont="1" applyFill="1" applyBorder="1" applyAlignment="1">
      <alignment horizontal="left" vertical="center"/>
    </xf>
    <xf numFmtId="164" fontId="7" fillId="5" borderId="3" xfId="0" applyNumberFormat="1" applyFont="1" applyFill="1" applyBorder="1" applyAlignment="1">
      <alignment horizontal="left" vertical="center"/>
    </xf>
    <xf numFmtId="10" fontId="7" fillId="5" borderId="3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7" fillId="7" borderId="3" xfId="0" applyFont="1" applyFill="1" applyBorder="1" applyAlignment="1">
      <alignment horizontal="left" vertical="center"/>
    </xf>
    <xf numFmtId="14" fontId="7" fillId="7" borderId="3" xfId="0" applyNumberFormat="1" applyFont="1" applyFill="1" applyBorder="1" applyAlignment="1">
      <alignment horizontal="left" vertical="center"/>
    </xf>
    <xf numFmtId="164" fontId="7" fillId="7" borderId="3" xfId="0" applyNumberFormat="1" applyFont="1" applyFill="1" applyBorder="1" applyAlignment="1">
      <alignment horizontal="left" vertical="center"/>
    </xf>
    <xf numFmtId="10" fontId="7" fillId="7" borderId="3" xfId="0" applyNumberFormat="1" applyFont="1" applyFill="1" applyBorder="1" applyAlignment="1">
      <alignment horizontal="left" vertical="center"/>
    </xf>
    <xf numFmtId="168" fontId="0" fillId="0" borderId="0" xfId="0" applyNumberFormat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0" fillId="0" borderId="2" xfId="0" applyNumberFormat="1" applyBorder="1"/>
    <xf numFmtId="169" fontId="0" fillId="0" borderId="0" xfId="0" applyNumberFormat="1"/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  <xf numFmtId="169" fontId="0" fillId="0" borderId="0" xfId="0" applyNumberFormat="1" applyBorder="1"/>
    <xf numFmtId="0" fontId="3" fillId="6" borderId="11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</cellXfs>
  <cellStyles count="1">
    <cellStyle name="Normal" xfId="0" builtinId="0"/>
  </cellStyles>
  <dxfs count="162"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numFmt numFmtId="0" formatCode="General"/>
      <fill>
        <patternFill patternType="solid">
          <fgColor indexed="64"/>
          <bgColor theme="8" tint="0.59996337778862885"/>
        </patternFill>
      </fill>
      <protection locked="1" hidden="0"/>
    </dxf>
    <dxf>
      <numFmt numFmtId="164" formatCode="#,##0.00\ &quot;€&quot;"/>
      <fill>
        <patternFill patternType="solid">
          <fgColor indexed="64"/>
          <bgColor theme="8" tint="0.59996337778862885"/>
        </patternFill>
      </fill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numFmt numFmtId="164" formatCode="#,##0.00\ &quot;€&quot;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ont>
        <color theme="1"/>
      </font>
      <fill>
        <patternFill>
          <fgColor auto="1"/>
          <bgColor rgb="FFFF0000"/>
        </patternFill>
      </fill>
    </dxf>
    <dxf>
      <font>
        <color theme="1"/>
      </font>
      <fill>
        <patternFill>
          <fgColor auto="1"/>
          <bgColor rgb="FFFF0000"/>
        </patternFill>
      </fill>
    </dxf>
    <dxf>
      <numFmt numFmtId="169" formatCode="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9" formatCode="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9" formatCode="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8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8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8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>
        <bottom style="medium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</xdr:row>
          <xdr:rowOff>352425</xdr:rowOff>
        </xdr:from>
        <xdr:to>
          <xdr:col>7</xdr:col>
          <xdr:colOff>485775</xdr:colOff>
          <xdr:row>3</xdr:row>
          <xdr:rowOff>57150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Arial Black"/>
                </a:rPr>
                <a:t>CRÉER UNE LIGNE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142875</xdr:rowOff>
        </xdr:from>
        <xdr:to>
          <xdr:col>7</xdr:col>
          <xdr:colOff>476250</xdr:colOff>
          <xdr:row>4</xdr:row>
          <xdr:rowOff>257175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Arial Black"/>
                </a:rPr>
                <a:t>MODIFIER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</xdr:row>
          <xdr:rowOff>352425</xdr:rowOff>
        </xdr:from>
        <xdr:to>
          <xdr:col>7</xdr:col>
          <xdr:colOff>485775</xdr:colOff>
          <xdr:row>3</xdr:row>
          <xdr:rowOff>47625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Arial Black"/>
                </a:rPr>
                <a:t>CRÉER UNE LIGNE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133350</xdr:rowOff>
        </xdr:from>
        <xdr:to>
          <xdr:col>7</xdr:col>
          <xdr:colOff>476250</xdr:colOff>
          <xdr:row>4</xdr:row>
          <xdr:rowOff>238125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Arial Black"/>
                </a:rPr>
                <a:t>MODIFIER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1EF9B1-13F7-41CD-8EF0-FB9586DE3AB8}" name="Tableauentree" displayName="Tableauentree" ref="A1:AX16" totalsRowShown="0" headerRowDxfId="161" dataDxfId="159" headerRowBorderDxfId="160">
  <autoFilter ref="A1:AX16" xr:uid="{791EF9B1-13F7-41CD-8EF0-FB9586DE3AB8}"/>
  <tableColumns count="50">
    <tableColumn id="1" xr3:uid="{C28B7BA5-403C-44AD-BC19-86C378C63A86}" name="E-chantier" dataDxfId="158"/>
    <tableColumn id="2" xr3:uid="{B7B87BB4-3A46-40D4-89E5-E0209F77ADCD}" name="E-client" dataDxfId="157"/>
    <tableColumn id="3" xr3:uid="{F8DFD2C8-92B5-4710-A087-C088446EDE29}" name="E-date facture" dataDxfId="156"/>
    <tableColumn id="4" xr3:uid="{1926E7D2-4D7E-4494-ABDE-FB5F44E0D0D3}" name="E-date echeance" dataDxfId="155"/>
    <tableColumn id="5" xr3:uid="{7659D796-18DA-43B6-A785-6ED84E200E5A}" name="E-date paiement" dataDxfId="154"/>
    <tableColumn id="6" xr3:uid="{BBCD7F1B-04AA-4D74-BD89-54E4061973D8}" name="E-partiellement paye TTC" dataDxfId="153"/>
    <tableColumn id="7" xr3:uid="{B34C6BD7-0B0C-4846-AC0A-00628D922933}" name="E-type" dataDxfId="152"/>
    <tableColumn id="8" xr3:uid="{0F757E66-BEA3-4EE7-9E6C-6950A09E43FF}" name="E-ordre facture" dataDxfId="151"/>
    <tableColumn id="9" xr3:uid="{3C916FAB-37F0-4E97-A5AE-1A9244FE2450}" name="E-n° facture" dataDxfId="150"/>
    <tableColumn id="23" xr3:uid="{B7884A80-3437-4A00-A9E6-E617B113527C}" name="E-concat facture" dataDxfId="149">
      <calculatedColumnFormula>IF($I2="","",_xlfn.CONCAT("EF-",$I2))</calculatedColumnFormula>
    </tableColumn>
    <tableColumn id="10" xr3:uid="{0A627584-B589-44D1-B2DB-B45FD55083DB}" name="E-avancement HT" dataDxfId="148"/>
    <tableColumn id="11" xr3:uid="{22DA9F7B-F4CA-4E57-8E89-41BDF3721F90}" name="E-taux TVA" dataDxfId="147"/>
    <tableColumn id="12" xr3:uid="{BC5813AF-C23B-4CE6-B5C8-5117B7301AB5}" name="E-avancement TVA" dataDxfId="146">
      <calculatedColumnFormula>$K2*$L2</calculatedColumnFormula>
    </tableColumn>
    <tableColumn id="13" xr3:uid="{BDD362D2-D31F-4524-BA3C-99F988D1D5F3}" name="E-avancement TTC" dataDxfId="145">
      <calculatedColumnFormula>$K2+$M2</calculatedColumnFormula>
    </tableColumn>
    <tableColumn id="14" xr3:uid="{303AF50D-30C7-41A4-AEE7-46E7B15C73AC}" name="E-acompte TTC" dataDxfId="144"/>
    <tableColumn id="24" xr3:uid="{185616D0-9C8A-44C0-BE36-CD336D87EFB3}" name="E-taux RG" dataDxfId="143"/>
    <tableColumn id="15" xr3:uid="{B3DB6322-3BD2-4396-922C-D6C37F5EFCA5}" name="E-RG TTC" dataDxfId="142">
      <calculatedColumnFormula>$N2*$P2</calculatedColumnFormula>
    </tableColumn>
    <tableColumn id="16" xr3:uid="{13A9015A-761A-4AD7-8F53-860D918982B3}" name="E-taux BF" dataDxfId="141"/>
    <tableColumn id="25" xr3:uid="{08357DE3-6A6A-4535-B617-67B3C9A6F838}" name="E-BF TTC" dataDxfId="140">
      <calculatedColumnFormula>$N2*$R2</calculatedColumnFormula>
    </tableColumn>
    <tableColumn id="26" xr3:uid="{C55F63DD-F785-4C87-9753-7BB1E552F3DE}" name="E-retenue TTC" dataDxfId="139"/>
    <tableColumn id="17" xr3:uid="{86D7F985-F645-4737-9900-9035C4AB52C6}" name="E-p.direct 1 TTC" dataDxfId="138"/>
    <tableColumn id="18" xr3:uid="{859A89C3-A05D-40EA-80E2-6544FD9B63E4}" name="E-p.direct 2 TTC" dataDxfId="137"/>
    <tableColumn id="19" xr3:uid="{CC5DA017-BD8A-41EE-9153-E44C2B1A0CEB}" name="E-p.direct 3 TTC" dataDxfId="136"/>
    <tableColumn id="20" xr3:uid="{6201CD92-DE97-4424-9FEE-6B1C4026E61F}" name="E-p.direct 4 TTC" dataDxfId="135"/>
    <tableColumn id="49" xr3:uid="{BF036A4B-DF67-4195-84BD-1C8678644608}" name="E-net payer HT" dataDxfId="134">
      <calculatedColumnFormula>$AA2-$Z2</calculatedColumnFormula>
    </tableColumn>
    <tableColumn id="50" xr3:uid="{59891BA2-2545-464A-B7EC-C4512BEC4FDF}" name="E-net payer TVA" dataDxfId="133">
      <calculatedColumnFormula>$AA2*$L2</calculatedColumnFormula>
    </tableColumn>
    <tableColumn id="21" xr3:uid="{30662F8B-7538-4DFE-BC19-A66F930DEADC}" name="E-net payer TTC" dataDxfId="132">
      <calculatedColumnFormula>$N2-$O2-$Q2-$S2-$T2-$U2-$V2-$W2-$X2</calculatedColumnFormula>
    </tableColumn>
    <tableColumn id="22" xr3:uid="{478F3D00-F7D9-4E03-836F-B47496213659}" name="E-statut" dataDxfId="131">
      <calculatedColumnFormula>IF(A2="","",IF($E2="","en attente",IF($F2="","paye","partiel")))</calculatedColumnFormula>
    </tableColumn>
    <tableColumn id="51" xr3:uid="{DEEBFCD4-86D8-4E89-9029-1612C1361B4F}" name="E-paye HT" dataDxfId="130">
      <calculatedColumnFormula>IF($AB2="paye",$Y2,IF($AB2="partiel",$F2-$F2*$L2,""))</calculatedColumnFormula>
    </tableColumn>
    <tableColumn id="52" xr3:uid="{FC903162-A132-412F-B927-34589C3F21CC}" name="E-paye TTC" dataDxfId="129">
      <calculatedColumnFormula>IF($AB2="paye",$AA2,IF($AB2="partiel",$F2,""))</calculatedColumnFormula>
    </tableColumn>
    <tableColumn id="27" xr3:uid="{B1FE379E-766C-4DEE-9A19-70BD6D453BB4}" name="S-chantier" dataDxfId="128"/>
    <tableColumn id="45" xr3:uid="{DDE0561A-E0C7-4746-BBF1-A3DF397CD2FF}" name="S-prorata" dataDxfId="127"/>
    <tableColumn id="28" xr3:uid="{2DAE49C2-F0F2-45FA-8E93-BAC7CF2A0F6F}" name="S-fournisseur" dataDxfId="126"/>
    <tableColumn id="29" xr3:uid="{A8AD1594-C072-4454-BBCC-858B0859FB61}" name="S-famille" dataDxfId="125"/>
    <tableColumn id="30" xr3:uid="{48A42386-D681-4239-82B3-3DDBC00BFE68}" name="S-date facture" dataDxfId="124"/>
    <tableColumn id="31" xr3:uid="{3F3C17FC-E46E-412B-9F7E-1A7DF782EA5F}" name="S-date echeance" dataDxfId="123"/>
    <tableColumn id="32" xr3:uid="{09B842CE-0CAF-4C25-A07F-2E83545399D2}" name="S-date paiement" dataDxfId="122"/>
    <tableColumn id="33" xr3:uid="{E5650FC0-F637-4211-945E-8D43CB2E3123}" name="S-partiellement paye TTC" dataDxfId="121"/>
    <tableColumn id="34" xr3:uid="{8B9434F1-3C54-4E0F-B73C-434E583BBF8B}" name="S-n° facture" dataDxfId="120"/>
    <tableColumn id="35" xr3:uid="{A3BD3E38-4D71-414C-8D09-41553E438AC1}" name="S-concat facture" dataDxfId="119">
      <calculatedColumnFormula>IF($AM2="","",_xlfn.CONCAT("SF-",$AM2))</calculatedColumnFormula>
    </tableColumn>
    <tableColumn id="36" xr3:uid="{1906DB95-4AC4-4669-B786-7D2A80EEB274}" name="S-donnee HT" dataDxfId="118"/>
    <tableColumn id="37" xr3:uid="{017F1179-C57B-4333-96DF-CECFB9E4F7A1}" name="S-donnee TTC" dataDxfId="117"/>
    <tableColumn id="38" xr3:uid="{73FB86C0-4E26-4552-8A1E-27F96A7132A4}" name="S-paiement HT" dataDxfId="116">
      <calculatedColumnFormula>IF($AO2&lt;&gt;0,$AO2,$AP2-$AS2)</calculatedColumnFormula>
    </tableColumn>
    <tableColumn id="39" xr3:uid="{9AF609E2-6720-4CBC-A953-25C48F8D1189}" name="S-taux TVA" dataDxfId="115"/>
    <tableColumn id="40" xr3:uid="{F7471486-8CEB-4A2A-8007-6F65DB5DA469}" name="S-montant TVA" dataDxfId="114">
      <calculatedColumnFormula>IF($AO2&lt;&gt;0,$AO2*$AR2,IF($AP2&lt;&gt;0,$AP2*$AR2,0))</calculatedColumnFormula>
    </tableColumn>
    <tableColumn id="41" xr3:uid="{F0821E18-EA73-4A91-9240-C958847819FA}" name="S-net payer TTC" dataDxfId="113">
      <calculatedColumnFormula>$AQ2+$AS2</calculatedColumnFormula>
    </tableColumn>
    <tableColumn id="54" xr3:uid="{947FC605-9788-4AAF-B2D3-501E4DFF0CA0}" name="S-statut" dataDxfId="112">
      <calculatedColumnFormula>IF(AE2="","",IF($AK2="","en attente",IF($AL2="","paye","partiel")))</calculatedColumnFormula>
    </tableColumn>
    <tableColumn id="53" xr3:uid="{7886B767-FF16-42D8-A9A1-9C4D439BC5E5}" name="S-depense HT" dataDxfId="111">
      <calculatedColumnFormula>IF($AU2="paye",$AQ2,IF($AU2="partiel",$AL2-$AL2*$AR2,""))</calculatedColumnFormula>
    </tableColumn>
    <tableColumn id="42" xr3:uid="{B3429E73-6395-45D1-8D28-EA3C26833F55}" name="S-depense TTC" dataDxfId="110">
      <calculatedColumnFormula>IF($AU2="paye",$AT2,IF($AU2="partiel",$AL2,""))</calculatedColumnFormula>
    </tableColumn>
    <tableColumn id="56" xr3:uid="{A3BBDB79-6600-49D2-BD18-0E803ED3B9CE}" name="G-marche HT" dataDxfId="109">
      <calculatedColumnFormula>IF($A2="","",OFFSET(PARAMETRE!$A$1,MATCH($A2,Tableauparametre[Chantierentree],0),18,1))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AD2E3B-1D3C-4F7E-ACA7-C567F699C95F}" name="Tableauparametre" displayName="Tableauparametre" ref="A1:DA6" totalsRowShown="0" headerRowDxfId="106" dataDxfId="105">
  <autoFilter ref="A1:DA6" xr:uid="{31AD2E3B-1D3C-4F7E-ACA7-C567F699C95F}"/>
  <tableColumns count="105">
    <tableColumn id="1" xr3:uid="{A927D3EF-0685-4A77-837D-D31A57C2DFE5}" name="Chantierentree" dataDxfId="104"/>
    <tableColumn id="2" xr3:uid="{3BD65198-6C31-4D14-922D-FC470F28F825}" name="Client 1" dataDxfId="103"/>
    <tableColumn id="3" xr3:uid="{DC4F6B21-853F-4AD8-AE2D-CE749A9B3859}" name="Client 2" dataDxfId="102"/>
    <tableColumn id="4" xr3:uid="{7FB3D483-CAA4-4019-92DA-2794F1548F6A}" name="Client 3" dataDxfId="101"/>
    <tableColumn id="5" xr3:uid="{F77C32E6-88CD-42B4-9BDC-29D60DB62053}" name="Client 4" dataDxfId="100"/>
    <tableColumn id="6" xr3:uid="{F1805A78-901F-472E-8FFA-3E560A4EA2C6}" name="Client 5" dataDxfId="99"/>
    <tableColumn id="7" xr3:uid="{C51ECD7E-A5CB-4695-A755-D1620CC173F2}" name="Client 6" dataDxfId="98"/>
    <tableColumn id="8" xr3:uid="{610CAFB1-A688-4BE9-9829-FE80FF4B33DE}" name="Client 7" dataDxfId="97"/>
    <tableColumn id="9" xr3:uid="{231590B7-B441-40BC-AA05-248CAA42CE36}" name="Client 8" dataDxfId="96"/>
    <tableColumn id="10" xr3:uid="{698027F9-A915-4E7A-9D19-D5B8CAF90CB4}" name="Marche initial HT" dataDxfId="95"/>
    <tableColumn id="11" xr3:uid="{60831008-4235-41B4-977F-9729F12AA6BF}" name="TS1 HT" dataDxfId="94"/>
    <tableColumn id="12" xr3:uid="{187FDCC7-9482-42B9-85D5-2D8E07C9F844}" name="TS2 HT" dataDxfId="93"/>
    <tableColumn id="13" xr3:uid="{2A69C77C-11F3-4F21-A13A-B9F5C1F02A79}" name="TS3 HT" dataDxfId="92"/>
    <tableColumn id="14" xr3:uid="{76AF0423-C45B-4B67-B67E-F3ABA53CF30D}" name="TS4 HT" dataDxfId="91"/>
    <tableColumn id="15" xr3:uid="{18B33192-A481-456D-86C1-C538A2ACAC47}" name="TS5 HT" dataDxfId="90"/>
    <tableColumn id="16" xr3:uid="{8DB83C0A-E34B-444F-A9F4-5E955A1F1895}" name="TS6 HT" dataDxfId="89"/>
    <tableColumn id="17" xr3:uid="{A79CF4C6-30D1-4ABC-91F9-6699BFA5A5CD}" name="TS7 HT" dataDxfId="88"/>
    <tableColumn id="18" xr3:uid="{DA6D3041-9192-4E01-B2EB-F48F7C57066D}" name="TS8 HT" dataDxfId="87"/>
    <tableColumn id="19" xr3:uid="{432084CA-D1AA-425D-983E-6617E99ACCDE}" name="marche final HT" dataDxfId="86">
      <calculatedColumnFormula>IF(J2="","",J2+K2+L2+M2+N2+O2+P2+Q2+R2)</calculatedColumnFormula>
    </tableColumn>
    <tableColumn id="105" xr3:uid="{647BF15F-FC6C-46C7-803A-A8C5A74A3F43}" name="Chantiersortie" dataDxfId="85">
      <calculatedColumnFormula>IF(A2="","",$A2)</calculatedColumnFormula>
    </tableColumn>
    <tableColumn id="20" xr3:uid="{8A7927BB-56DD-4B87-B165-7AD299C246D1}" name="fo1" dataDxfId="84"/>
    <tableColumn id="21" xr3:uid="{9D7BE751-3077-4277-896D-D8B6FB844D30}" name="fo2" dataDxfId="83"/>
    <tableColumn id="22" xr3:uid="{E081C946-1814-4FAC-B229-4651085FBAC7}" name="fo3" dataDxfId="82"/>
    <tableColumn id="23" xr3:uid="{72F2CCB1-8F27-46FB-BEB1-5DA922F06A80}" name="fo4" dataDxfId="81"/>
    <tableColumn id="24" xr3:uid="{C6985EDB-9A7D-4C9E-AB91-72A27B39A462}" name="fo5" dataDxfId="80"/>
    <tableColumn id="25" xr3:uid="{76F2343E-3900-4F58-A10D-76B9452D93E0}" name="fo6" dataDxfId="79"/>
    <tableColumn id="26" xr3:uid="{8DB756EF-7EA9-4A8C-8520-35AD87743765}" name="fo7" dataDxfId="78"/>
    <tableColumn id="27" xr3:uid="{CE1DF1FF-6F2A-48C3-9EE0-0109FAB0BD71}" name="fo8" dataDxfId="77"/>
    <tableColumn id="28" xr3:uid="{F3EA5237-8378-4735-B5BE-22A6CFC34A96}" name="fo9" dataDxfId="76"/>
    <tableColumn id="29" xr3:uid="{D3D2C3D1-4BFF-436D-934C-958D7245A98D}" name="fo10" dataDxfId="75"/>
    <tableColumn id="30" xr3:uid="{193F6655-F792-491C-8513-ADDDD1DA9C7A}" name="fo11" dataDxfId="74"/>
    <tableColumn id="31" xr3:uid="{FD9C74F7-6B96-46AB-A01F-204D939758AA}" name="fo12" dataDxfId="73"/>
    <tableColumn id="32" xr3:uid="{957ADE52-2D6B-43AE-970A-CF7EBEE61AD1}" name="fo13" dataDxfId="72"/>
    <tableColumn id="33" xr3:uid="{2E9FA7E6-8940-4B2C-8EB8-932557A668B2}" name="fo14" dataDxfId="71"/>
    <tableColumn id="34" xr3:uid="{04D92B54-BBCB-4E26-A3CD-2B4CA98421AF}" name="fo15" dataDxfId="70"/>
    <tableColumn id="35" xr3:uid="{45E332C1-7D0B-421D-BE55-C7BFC33901BE}" name="fo16" dataDxfId="69"/>
    <tableColumn id="36" xr3:uid="{64212162-44FF-4932-B0B1-CCC6EE679E37}" name="fo17" dataDxfId="68"/>
    <tableColumn id="37" xr3:uid="{131A6B44-7615-4E95-BA72-7FAD928BE86C}" name="fo18" dataDxfId="67"/>
    <tableColumn id="38" xr3:uid="{084BFBF8-B6EA-4C5F-BA4F-9D8D35B7D655}" name="fo19" dataDxfId="66"/>
    <tableColumn id="39" xr3:uid="{3295EC8E-8E52-4497-BA70-C25CF5BE2C22}" name="fo20" dataDxfId="65"/>
    <tableColumn id="40" xr3:uid="{7679B0D5-4FA6-4D60-BD8F-E7138F9F86E2}" name="fo21" dataDxfId="64"/>
    <tableColumn id="41" xr3:uid="{9D7EE157-E8B4-4415-A1A2-051F372CC5E3}" name="fo22" dataDxfId="63"/>
    <tableColumn id="42" xr3:uid="{8A4023F4-C095-4FE9-8BC3-AE0F38829DDB}" name="fo23" dataDxfId="62"/>
    <tableColumn id="43" xr3:uid="{FF390E69-0060-47A0-96CE-03FBCD368A2C}" name="fo24" dataDxfId="61"/>
    <tableColumn id="44" xr3:uid="{28C760BA-BBCF-4E8F-B029-416D509978E7}" name="fo25" dataDxfId="60"/>
    <tableColumn id="45" xr3:uid="{10160104-25C6-48F2-994E-D3FE457795D7}" name="fo26" dataDxfId="59"/>
    <tableColumn id="46" xr3:uid="{CAD446E0-ECC6-47A1-9685-70925180C17C}" name="fo27" dataDxfId="58"/>
    <tableColumn id="47" xr3:uid="{FB24ABAB-434F-4A8C-8EA5-EA6AD16A9552}" name="fo28" dataDxfId="57"/>
    <tableColumn id="48" xr3:uid="{F32A7666-DE8A-45E5-8D59-D05DB67264D8}" name="fo29" dataDxfId="56"/>
    <tableColumn id="49" xr3:uid="{BD622958-1AF3-4FCE-9B7B-75A51CEF7FBE}" name="fo30" dataDxfId="55"/>
    <tableColumn id="50" xr3:uid="{7D0AAE39-B6D2-4327-B381-6980970255D3}" name="fo31" dataDxfId="54"/>
    <tableColumn id="51" xr3:uid="{381BB3A3-BD37-4B8A-92B8-4C05EC1F93AE}" name="fo32" dataDxfId="53"/>
    <tableColumn id="52" xr3:uid="{8CF0DAB0-FB3D-4B2E-9764-782D6ADFBF1B}" name="fo33" dataDxfId="52"/>
    <tableColumn id="53" xr3:uid="{97743D95-24D1-4F72-9869-5CE21487667A}" name="fo34" dataDxfId="51"/>
    <tableColumn id="54" xr3:uid="{A2ED8729-76AB-4178-999D-25BA123A2358}" name="fo35" dataDxfId="50"/>
    <tableColumn id="55" xr3:uid="{54E29588-F50A-42C0-8C6A-CDAF9D13DF5A}" name="fo36" dataDxfId="49"/>
    <tableColumn id="56" xr3:uid="{153C0DB1-61B3-40F1-95F7-9B699B5F79DA}" name="fo37" dataDxfId="48"/>
    <tableColumn id="57" xr3:uid="{B5CABD87-3E07-4A3A-A556-6D1CD9733881}" name="fo38" dataDxfId="47"/>
    <tableColumn id="58" xr3:uid="{CC6D509D-C951-496F-9F59-91C2BE730ACC}" name="fo39" dataDxfId="46"/>
    <tableColumn id="59" xr3:uid="{F709E9DA-04BE-4F3C-850B-FFC54B9A5C63}" name="fo40" dataDxfId="45"/>
    <tableColumn id="60" xr3:uid="{4185B5B8-D1C6-4DA0-8174-37CEE0642AB7}" name="fo41" dataDxfId="44"/>
    <tableColumn id="61" xr3:uid="{2B106F3A-BF10-4C1F-9C21-6E1F0EFD0FD4}" name="fo42" dataDxfId="43"/>
    <tableColumn id="62" xr3:uid="{9C8F28E4-BE4C-436B-A6E0-9A7C1BC98923}" name="fo43" dataDxfId="42"/>
    <tableColumn id="63" xr3:uid="{7A37C529-590F-42A3-B35E-278D48427AD3}" name="fo44" dataDxfId="41"/>
    <tableColumn id="64" xr3:uid="{D84993CD-42CB-4451-8270-658F6C7F57B3}" name="fo45" dataDxfId="40"/>
    <tableColumn id="65" xr3:uid="{F0460F92-20DE-4A8C-AEE6-85560314D863}" name="fo46" dataDxfId="39"/>
    <tableColumn id="66" xr3:uid="{75FF57CA-7AB0-4137-B3D9-D88B51CDB577}" name="fo47" dataDxfId="38"/>
    <tableColumn id="67" xr3:uid="{26AF7048-B56D-40AC-AA32-506C9B852539}" name="fo48" dataDxfId="37"/>
    <tableColumn id="68" xr3:uid="{022C0CE8-E880-4B74-94F0-9311F2BACBDB}" name="fo49" dataDxfId="36"/>
    <tableColumn id="69" xr3:uid="{2987891C-5A87-41A3-9071-98237330050B}" name="fo50" dataDxfId="35"/>
    <tableColumn id="70" xr3:uid="{27F10F41-40BC-4837-85DA-F1D27B8A747A}" name="fo51" dataDxfId="34"/>
    <tableColumn id="71" xr3:uid="{1A8C8FDC-B45C-450A-BF8D-0C72A6E97DD3}" name="fo52" dataDxfId="33"/>
    <tableColumn id="72" xr3:uid="{6E7FA359-65BD-4C6D-AC50-9D3ACCF99566}" name="fo53" dataDxfId="32"/>
    <tableColumn id="73" xr3:uid="{4A199C3B-37A9-492D-904D-09CE6BC378C0}" name="fo54" dataDxfId="31"/>
    <tableColumn id="74" xr3:uid="{7070F42E-8DD8-4060-AE17-87861100E0D1}" name="fo55" dataDxfId="30"/>
    <tableColumn id="75" xr3:uid="{D2A3CB53-AEE1-4180-BD3C-043D4BDC4F8F}" name="fo56" dataDxfId="29"/>
    <tableColumn id="76" xr3:uid="{511764D4-0D4C-4B93-BF8C-29E9856BEAED}" name="fo57" dataDxfId="28"/>
    <tableColumn id="77" xr3:uid="{39605D2B-AD05-412C-A654-8DFB2226E572}" name="fo58" dataDxfId="27"/>
    <tableColumn id="78" xr3:uid="{D6DF6DD9-1C8A-4B9F-A781-42C9F5ED4F7E}" name="fo59" dataDxfId="26"/>
    <tableColumn id="79" xr3:uid="{435A6B45-7945-415C-A6B2-58E9A1F03331}" name="fo60" dataDxfId="25"/>
    <tableColumn id="80" xr3:uid="{D2A03D8A-2A9F-42EF-A740-5EB9F92FEAE8}" name="fo61" dataDxfId="24"/>
    <tableColumn id="81" xr3:uid="{F3E67507-BF44-4634-B3DA-829F04355C19}" name="fo62" dataDxfId="23"/>
    <tableColumn id="82" xr3:uid="{6B5ACF6D-74E4-4245-BA2C-40B1F5A08BD2}" name="fo63" dataDxfId="22"/>
    <tableColumn id="83" xr3:uid="{6EE2ACAE-03BE-465D-8077-5117856BA08A}" name="fo64" dataDxfId="21"/>
    <tableColumn id="84" xr3:uid="{D0BE12E9-9BCC-47F2-BE54-9FA02FD52D3F}" name="fo65" dataDxfId="20"/>
    <tableColumn id="85" xr3:uid="{F5B57ADD-D6E6-4563-94A0-9D9E34F1DE24}" name="fo66" dataDxfId="19"/>
    <tableColumn id="86" xr3:uid="{1A4675B0-BC17-4517-AD41-F8C1EF0D2E8B}" name="fo67" dataDxfId="18"/>
    <tableColumn id="87" xr3:uid="{628C1DED-9FE1-48BF-9B4E-8332C47725A7}" name="fo68" dataDxfId="17"/>
    <tableColumn id="88" xr3:uid="{463C1AD3-D465-4FC0-B826-2CF3ECD30B85}" name="fo69" dataDxfId="16"/>
    <tableColumn id="89" xr3:uid="{026DD1ED-7637-4942-B824-464B488BF530}" name="fo70" dataDxfId="15"/>
    <tableColumn id="90" xr3:uid="{F0D3D4BA-AB3A-4F56-B783-D08EDB76B508}" name="fo71" dataDxfId="14"/>
    <tableColumn id="91" xr3:uid="{499B0BF1-3687-4D3F-A2DB-D24DC74F642E}" name="fo72" dataDxfId="13"/>
    <tableColumn id="92" xr3:uid="{4CA48AE6-76C1-4FD6-B6AA-E77081FBAC20}" name="fo73" dataDxfId="12"/>
    <tableColumn id="93" xr3:uid="{24794EF9-7D81-47F6-8588-168BC8D094C7}" name="fo74" dataDxfId="11"/>
    <tableColumn id="94" xr3:uid="{A8CDC6C7-D666-4B01-B951-DF098A4DE8C7}" name="fo75" dataDxfId="10"/>
    <tableColumn id="95" xr3:uid="{55D5588B-DF00-47C4-8650-8113FFEACAFF}" name="fo76" dataDxfId="9"/>
    <tableColumn id="96" xr3:uid="{1BBA79DF-34FE-4698-B935-84422AEBD869}" name="fo77" dataDxfId="8"/>
    <tableColumn id="97" xr3:uid="{702D3495-7ED8-4791-885D-6768299B50C1}" name="fo78" dataDxfId="7"/>
    <tableColumn id="98" xr3:uid="{F35B9AAA-EE65-41B0-94DB-718D91F93365}" name="fo79" dataDxfId="6"/>
    <tableColumn id="99" xr3:uid="{1EAC903E-CEE2-4787-AE91-BBB5CDE770EC}" name="fo80" dataDxfId="5"/>
    <tableColumn id="100" xr3:uid="{45B7B312-5B3B-491B-8879-BD63720D2F29}" name="fo81" dataDxfId="4"/>
    <tableColumn id="101" xr3:uid="{36DC3AF8-1CA6-458D-9277-FB1136989806}" name="fo82" dataDxfId="3"/>
    <tableColumn id="102" xr3:uid="{BAF7DD04-6473-42B8-B820-05A070201F17}" name="fo83" dataDxfId="2"/>
    <tableColumn id="103" xr3:uid="{979FFD4D-8A59-4F71-8DDA-B4CF0B3C6608}" name="fo84" dataDxfId="1"/>
    <tableColumn id="104" xr3:uid="{9DF35927-DFA3-4F63-A422-EA00E8AEDF42}" name="fo85" dataDxfId="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BADBD19-FC2F-4AEF-A2BE-8BB0097E9CE9}" name="Tableauchantier" displayName="Tableauchantier" ref="A1:A34" totalsRowShown="0">
  <autoFilter ref="A1:A34" xr:uid="{3BADBD19-FC2F-4AEF-A2BE-8BB0097E9CE9}"/>
  <sortState xmlns:xlrd2="http://schemas.microsoft.com/office/spreadsheetml/2017/richdata2" ref="A2:A35">
    <sortCondition ref="A1:A35"/>
  </sortState>
  <tableColumns count="1">
    <tableColumn id="1" xr3:uid="{E9C2396E-A400-4CD0-BF2F-BA805C390941}" name="chantier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01E7BB9-DCE0-42CD-B207-740FB3396CF3}" name="Tableauclient" displayName="Tableauclient" ref="C1:C29" totalsRowShown="0">
  <autoFilter ref="C1:C29" xr:uid="{F01E7BB9-DCE0-42CD-B207-740FB3396CF3}"/>
  <sortState xmlns:xlrd2="http://schemas.microsoft.com/office/spreadsheetml/2017/richdata2" ref="C2:C29">
    <sortCondition ref="C1:C29"/>
  </sortState>
  <tableColumns count="1">
    <tableColumn id="1" xr3:uid="{89408679-F7E4-4813-83D3-CC8FC8D4E828}" name="client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0131F06-8235-4885-BAEA-C138FADA8A4B}" name="Tableautype" displayName="Tableautype" ref="E1:E8" totalsRowShown="0">
  <autoFilter ref="E1:E8" xr:uid="{90131F06-8235-4885-BAEA-C138FADA8A4B}"/>
  <sortState xmlns:xlrd2="http://schemas.microsoft.com/office/spreadsheetml/2017/richdata2" ref="E2:E8">
    <sortCondition ref="E1:E8"/>
  </sortState>
  <tableColumns count="1">
    <tableColumn id="1" xr3:uid="{145D8233-8852-4F76-88DF-4241FBD81D7F}" name="type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8C3F471-72D0-4AFD-A59F-455EDA43CC31}" name="Tableaufournisseurs" displayName="Tableaufournisseurs" ref="G1:G157" totalsRowShown="0">
  <autoFilter ref="G1:G157" xr:uid="{48C3F471-72D0-4AFD-A59F-455EDA43CC31}"/>
  <sortState xmlns:xlrd2="http://schemas.microsoft.com/office/spreadsheetml/2017/richdata2" ref="G2:G157">
    <sortCondition ref="G1:G157"/>
  </sortState>
  <tableColumns count="1">
    <tableColumn id="1" xr3:uid="{AE0542F3-58C1-42AB-A307-69E696B85140}" name="fournisseurs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81BB835-ABCB-4452-9B06-4A31B39AD039}" name="Tableaufamille" displayName="Tableaufamille" ref="I1:I10" totalsRowShown="0">
  <autoFilter ref="I1:I10" xr:uid="{F81BB835-ABCB-4452-9B06-4A31B39AD039}"/>
  <sortState xmlns:xlrd2="http://schemas.microsoft.com/office/spreadsheetml/2017/richdata2" ref="I2:I10">
    <sortCondition ref="I1:I10"/>
  </sortState>
  <tableColumns count="1">
    <tableColumn id="1" xr3:uid="{8379EE96-3073-4069-9D7C-712885478980}" name="famille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C419A87-7F10-4B98-BABD-98242BB05F4B}" name="Tableauprorata" displayName="Tableauprorata" ref="K1:K2" totalsRowShown="0">
  <autoFilter ref="K1:K2" xr:uid="{CC419A87-7F10-4B98-BABD-98242BB05F4B}"/>
  <tableColumns count="1">
    <tableColumn id="1" xr3:uid="{9A8C0114-3211-4664-AC3A-1FB9DFD0FF49}" name="prorata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CBBD0-222F-4F5C-A8A2-81770421E5A1}">
  <sheetPr codeName="Feuil1">
    <pageSetUpPr fitToPage="1"/>
  </sheetPr>
  <dimension ref="A1:AX17"/>
  <sheetViews>
    <sheetView tabSelected="1" zoomScale="130" zoomScaleNormal="130" workbookViewId="0">
      <selection activeCell="B5" sqref="B5"/>
    </sheetView>
  </sheetViews>
  <sheetFormatPr baseColWidth="10" defaultRowHeight="15" x14ac:dyDescent="0.25"/>
  <cols>
    <col min="1" max="1" width="14.85546875" style="40" bestFit="1" customWidth="1"/>
    <col min="2" max="2" width="20.85546875" style="40" bestFit="1" customWidth="1"/>
    <col min="3" max="3" width="21" style="41" bestFit="1" customWidth="1"/>
    <col min="4" max="4" width="20.28515625" style="41" bestFit="1" customWidth="1"/>
    <col min="5" max="5" width="23.28515625" style="41" bestFit="1" customWidth="1"/>
    <col min="6" max="6" width="28.140625" style="42" bestFit="1" customWidth="1"/>
    <col min="7" max="7" width="20.28515625" style="40" bestFit="1" customWidth="1"/>
    <col min="8" max="8" width="22" style="40" bestFit="1" customWidth="1"/>
    <col min="9" max="9" width="18.85546875" style="40" bestFit="1" customWidth="1"/>
    <col min="10" max="10" width="20" style="40" bestFit="1" customWidth="1"/>
    <col min="11" max="11" width="21.28515625" style="42" bestFit="1" customWidth="1"/>
    <col min="12" max="12" width="15.42578125" style="43" bestFit="1" customWidth="1"/>
    <col min="13" max="13" width="22.28515625" style="42" bestFit="1" customWidth="1"/>
    <col min="14" max="14" width="22.140625" style="42" bestFit="1" customWidth="1"/>
    <col min="15" max="15" width="18.85546875" style="42" bestFit="1" customWidth="1"/>
    <col min="16" max="16" width="14.42578125" style="43" bestFit="1" customWidth="1"/>
    <col min="17" max="17" width="13.42578125" style="42" customWidth="1"/>
    <col min="18" max="18" width="14" style="43" bestFit="1" customWidth="1"/>
    <col min="19" max="19" width="13" style="42" bestFit="1" customWidth="1"/>
    <col min="20" max="20" width="14" style="42" bestFit="1" customWidth="1"/>
    <col min="21" max="24" width="19.7109375" style="42" bestFit="1" customWidth="1"/>
    <col min="25" max="26" width="19.7109375" style="42" customWidth="1"/>
    <col min="27" max="27" width="21.140625" style="42" bestFit="1" customWidth="1"/>
    <col min="28" max="28" width="12.5703125" style="40" bestFit="1" customWidth="1"/>
    <col min="29" max="29" width="14.28515625" style="42" bestFit="1" customWidth="1"/>
    <col min="30" max="30" width="15.140625" style="42" bestFit="1" customWidth="1"/>
    <col min="31" max="31" width="14.85546875" style="40" bestFit="1" customWidth="1"/>
    <col min="32" max="32" width="14.85546875" style="40" customWidth="1"/>
    <col min="33" max="33" width="17.7109375" style="40" bestFit="1" customWidth="1"/>
    <col min="34" max="34" width="13.5703125" style="40" bestFit="1" customWidth="1"/>
    <col min="35" max="35" width="21" style="41" bestFit="1" customWidth="1"/>
    <col min="36" max="36" width="20.28515625" style="41" bestFit="1" customWidth="1"/>
    <col min="37" max="37" width="23.28515625" style="41" bestFit="1" customWidth="1"/>
    <col min="38" max="38" width="28.140625" style="42" bestFit="1" customWidth="1"/>
    <col min="39" max="39" width="18.85546875" style="40" bestFit="1" customWidth="1"/>
    <col min="40" max="40" width="20" style="40" bestFit="1" customWidth="1"/>
    <col min="41" max="41" width="17" style="42" bestFit="1" customWidth="1"/>
    <col min="42" max="42" width="17.7109375" style="42" bestFit="1" customWidth="1"/>
    <col min="43" max="43" width="18.5703125" style="42" bestFit="1" customWidth="1"/>
    <col min="44" max="44" width="15.42578125" style="43" bestFit="1" customWidth="1"/>
    <col min="45" max="45" width="19" style="42" bestFit="1" customWidth="1"/>
    <col min="46" max="46" width="21.140625" style="42" bestFit="1" customWidth="1"/>
    <col min="47" max="47" width="21.140625" style="42" customWidth="1"/>
    <col min="48" max="48" width="17.7109375" style="50" bestFit="1" customWidth="1"/>
    <col min="49" max="49" width="18.5703125" style="50" bestFit="1" customWidth="1"/>
    <col min="50" max="50" width="14.7109375" style="52" bestFit="1" customWidth="1"/>
  </cols>
  <sheetData>
    <row r="1" spans="1:50" ht="15.75" thickBot="1" x14ac:dyDescent="0.3">
      <c r="A1" s="36" t="s">
        <v>333</v>
      </c>
      <c r="B1" s="36" t="s">
        <v>334</v>
      </c>
      <c r="C1" s="37" t="s">
        <v>335</v>
      </c>
      <c r="D1" s="37" t="s">
        <v>336</v>
      </c>
      <c r="E1" s="37" t="s">
        <v>337</v>
      </c>
      <c r="F1" s="38" t="s">
        <v>380</v>
      </c>
      <c r="G1" s="36" t="s">
        <v>338</v>
      </c>
      <c r="H1" s="36" t="s">
        <v>339</v>
      </c>
      <c r="I1" s="36" t="s">
        <v>340</v>
      </c>
      <c r="J1" s="36" t="s">
        <v>341</v>
      </c>
      <c r="K1" s="38" t="s">
        <v>342</v>
      </c>
      <c r="L1" s="39" t="s">
        <v>343</v>
      </c>
      <c r="M1" s="38" t="s">
        <v>368</v>
      </c>
      <c r="N1" s="38" t="s">
        <v>344</v>
      </c>
      <c r="O1" s="38" t="s">
        <v>345</v>
      </c>
      <c r="P1" s="39" t="s">
        <v>346</v>
      </c>
      <c r="Q1" s="38" t="s">
        <v>329</v>
      </c>
      <c r="R1" s="39" t="s">
        <v>347</v>
      </c>
      <c r="S1" s="38" t="s">
        <v>330</v>
      </c>
      <c r="T1" s="38" t="s">
        <v>348</v>
      </c>
      <c r="U1" s="38" t="s">
        <v>349</v>
      </c>
      <c r="V1" s="38" t="s">
        <v>350</v>
      </c>
      <c r="W1" s="38" t="s">
        <v>351</v>
      </c>
      <c r="X1" s="38" t="s">
        <v>352</v>
      </c>
      <c r="Y1" s="38" t="s">
        <v>370</v>
      </c>
      <c r="Z1" s="38" t="s">
        <v>369</v>
      </c>
      <c r="AA1" s="38" t="s">
        <v>353</v>
      </c>
      <c r="AB1" s="36" t="s">
        <v>354</v>
      </c>
      <c r="AC1" s="38" t="s">
        <v>371</v>
      </c>
      <c r="AD1" s="38" t="s">
        <v>372</v>
      </c>
      <c r="AE1" s="36" t="s">
        <v>355</v>
      </c>
      <c r="AF1" s="36" t="s">
        <v>376</v>
      </c>
      <c r="AG1" s="36" t="s">
        <v>356</v>
      </c>
      <c r="AH1" s="36" t="s">
        <v>331</v>
      </c>
      <c r="AI1" s="37" t="s">
        <v>357</v>
      </c>
      <c r="AJ1" s="37" t="s">
        <v>358</v>
      </c>
      <c r="AK1" s="37" t="s">
        <v>359</v>
      </c>
      <c r="AL1" s="38" t="s">
        <v>381</v>
      </c>
      <c r="AM1" s="36" t="s">
        <v>360</v>
      </c>
      <c r="AN1" s="36" t="s">
        <v>361</v>
      </c>
      <c r="AO1" s="38" t="s">
        <v>362</v>
      </c>
      <c r="AP1" s="38" t="s">
        <v>332</v>
      </c>
      <c r="AQ1" s="38" t="s">
        <v>363</v>
      </c>
      <c r="AR1" s="39" t="s">
        <v>364</v>
      </c>
      <c r="AS1" s="38" t="s">
        <v>365</v>
      </c>
      <c r="AT1" s="38" t="s">
        <v>366</v>
      </c>
      <c r="AU1" s="38" t="s">
        <v>367</v>
      </c>
      <c r="AV1" s="49" t="s">
        <v>373</v>
      </c>
      <c r="AW1" s="49" t="s">
        <v>374</v>
      </c>
      <c r="AX1" s="51" t="s">
        <v>375</v>
      </c>
    </row>
    <row r="2" spans="1:50" x14ac:dyDescent="0.25">
      <c r="A2" s="53" t="s">
        <v>287</v>
      </c>
      <c r="B2" s="53" t="s">
        <v>292</v>
      </c>
      <c r="C2" s="54">
        <v>45366</v>
      </c>
      <c r="D2" s="54">
        <v>45366</v>
      </c>
      <c r="E2" s="54">
        <v>45366</v>
      </c>
      <c r="F2" s="55">
        <v>1500</v>
      </c>
      <c r="G2" s="53" t="s">
        <v>3</v>
      </c>
      <c r="H2" s="53">
        <v>1</v>
      </c>
      <c r="I2" s="53">
        <v>5646948</v>
      </c>
      <c r="J2" s="53" t="str">
        <f>IF($I2="","",_xlfn.CONCAT("EF-",$I2))</f>
        <v>EF-5646948</v>
      </c>
      <c r="K2" s="55">
        <v>15445</v>
      </c>
      <c r="L2" s="56">
        <v>0.2</v>
      </c>
      <c r="M2" s="55">
        <f t="shared" ref="M2:M7" si="0">$K2*$L2</f>
        <v>3089</v>
      </c>
      <c r="N2" s="55">
        <f t="shared" ref="N2:N7" si="1">$K2+$M2</f>
        <v>18534</v>
      </c>
      <c r="O2" s="55"/>
      <c r="P2" s="56">
        <v>0.05</v>
      </c>
      <c r="Q2" s="55">
        <f t="shared" ref="Q2:Q7" si="2">$N2*$P2</f>
        <v>926.7</v>
      </c>
      <c r="R2" s="56">
        <v>0.05</v>
      </c>
      <c r="S2" s="55">
        <f t="shared" ref="S2:S7" si="3">$N2*$R2</f>
        <v>926.7</v>
      </c>
      <c r="T2" s="55"/>
      <c r="U2" s="55"/>
      <c r="V2" s="55"/>
      <c r="W2" s="55"/>
      <c r="X2" s="55"/>
      <c r="Y2" s="55">
        <f t="shared" ref="Y2:Y7" si="4">$AA2-$Z2</f>
        <v>13344.48</v>
      </c>
      <c r="Z2" s="55">
        <f t="shared" ref="Z2:Z7" si="5">$AA2*$L2</f>
        <v>3336.12</v>
      </c>
      <c r="AA2" s="55">
        <f t="shared" ref="AA2:AA7" si="6">$N2-$O2-$Q2-$S2-$T2-$U2-$V2-$W2-$X2</f>
        <v>16680.599999999999</v>
      </c>
      <c r="AB2" s="53" t="str">
        <f>IF(A2="","",IF($E2="","en attente",IF($F2="","paye","partiel")))</f>
        <v>partiel</v>
      </c>
      <c r="AC2" s="55">
        <f t="shared" ref="AC2:AC7" si="7">IF($AB2="paye",$Y2,IF($AB2="partiel",$F2-$F2*$L2,""))</f>
        <v>1200</v>
      </c>
      <c r="AD2" s="55">
        <f t="shared" ref="AD2:AD7" si="8">IF($AB2="paye",$AA2,IF($AB2="partiel",$F2,""))</f>
        <v>1500</v>
      </c>
      <c r="AE2" s="53"/>
      <c r="AF2" s="53"/>
      <c r="AG2" s="53"/>
      <c r="AH2" s="53"/>
      <c r="AI2" s="54"/>
      <c r="AJ2" s="54"/>
      <c r="AK2" s="54"/>
      <c r="AL2" s="55"/>
      <c r="AM2" s="53"/>
      <c r="AN2" s="53" t="str">
        <f>IF($AM2="","",_xlfn.CONCAT("SF-",$AM2))</f>
        <v/>
      </c>
      <c r="AO2" s="55"/>
      <c r="AP2" s="55"/>
      <c r="AQ2" s="55">
        <f t="shared" ref="AQ2:AQ7" si="9">IF($AO2&lt;&gt;0,$AO2,$AP2-$AS2)</f>
        <v>0</v>
      </c>
      <c r="AR2" s="56"/>
      <c r="AS2" s="55">
        <f t="shared" ref="AS2:AS7" si="10">IF($AO2&lt;&gt;0,$AO2*$AR2,IF($AP2&lt;&gt;0,$AP2*$AR2,0))</f>
        <v>0</v>
      </c>
      <c r="AT2" s="55">
        <f t="shared" ref="AT2:AT7" si="11">$AQ2+$AS2</f>
        <v>0</v>
      </c>
      <c r="AU2" s="55" t="str">
        <f>IF(AE2="","",IF($AK2="","en attente",IF($AL2="","paye","partiel")))</f>
        <v/>
      </c>
      <c r="AV2" s="57" t="str">
        <f t="shared" ref="AV2:AV7" si="12">IF($AU2="paye",$AQ2,IF($AU2="partiel",$AL2-$AL2*$AR2,""))</f>
        <v/>
      </c>
      <c r="AW2" s="57" t="str">
        <f t="shared" ref="AW2:AW7" si="13">IF($AU2="paye",$AT2,IF($AU2="partiel",$AL2,""))</f>
        <v/>
      </c>
      <c r="AX2" s="58">
        <f ca="1">IF($A2="","",OFFSET(PARAMETRE!$A$1,MATCH($A2,Tableauparametre[Chantierentree],0),18,1))</f>
        <v>123123</v>
      </c>
    </row>
    <row r="3" spans="1:50" x14ac:dyDescent="0.25">
      <c r="A3" s="53"/>
      <c r="B3" s="53"/>
      <c r="C3" s="54"/>
      <c r="D3" s="54"/>
      <c r="E3" s="54"/>
      <c r="F3" s="55"/>
      <c r="G3" s="53"/>
      <c r="H3" s="53"/>
      <c r="I3" s="53"/>
      <c r="J3" s="53" t="str">
        <f>IF($I3="","",_xlfn.CONCAT("EF-",$I3))</f>
        <v/>
      </c>
      <c r="K3" s="55"/>
      <c r="L3" s="56"/>
      <c r="M3" s="55">
        <f t="shared" si="0"/>
        <v>0</v>
      </c>
      <c r="N3" s="55">
        <f t="shared" si="1"/>
        <v>0</v>
      </c>
      <c r="O3" s="55"/>
      <c r="P3" s="56"/>
      <c r="Q3" s="55">
        <f t="shared" si="2"/>
        <v>0</v>
      </c>
      <c r="R3" s="56"/>
      <c r="S3" s="55">
        <f t="shared" si="3"/>
        <v>0</v>
      </c>
      <c r="T3" s="55"/>
      <c r="U3" s="55"/>
      <c r="V3" s="55"/>
      <c r="W3" s="55"/>
      <c r="X3" s="55"/>
      <c r="Y3" s="55">
        <f t="shared" si="4"/>
        <v>0</v>
      </c>
      <c r="Z3" s="55">
        <f t="shared" si="5"/>
        <v>0</v>
      </c>
      <c r="AA3" s="55">
        <f t="shared" si="6"/>
        <v>0</v>
      </c>
      <c r="AB3" s="53" t="str">
        <f>IF(A3="","",IF($E3="","en attente",IF($F3="","paye","partiel")))</f>
        <v/>
      </c>
      <c r="AC3" s="55" t="str">
        <f t="shared" si="7"/>
        <v/>
      </c>
      <c r="AD3" s="55" t="str">
        <f t="shared" si="8"/>
        <v/>
      </c>
      <c r="AE3" s="53" t="s">
        <v>287</v>
      </c>
      <c r="AF3" s="53" t="s">
        <v>377</v>
      </c>
      <c r="AG3" s="53" t="s">
        <v>74</v>
      </c>
      <c r="AH3" s="53" t="s">
        <v>317</v>
      </c>
      <c r="AI3" s="54">
        <v>45366</v>
      </c>
      <c r="AJ3" s="54">
        <v>45366</v>
      </c>
      <c r="AK3" s="54"/>
      <c r="AL3" s="55"/>
      <c r="AM3" s="53">
        <v>645</v>
      </c>
      <c r="AN3" s="53" t="str">
        <f>IF($AM3="","",_xlfn.CONCAT("SF-",$AM3))</f>
        <v>SF-645</v>
      </c>
      <c r="AO3" s="55">
        <v>15000</v>
      </c>
      <c r="AP3" s="55"/>
      <c r="AQ3" s="55">
        <f t="shared" si="9"/>
        <v>15000</v>
      </c>
      <c r="AR3" s="56">
        <v>0.2</v>
      </c>
      <c r="AS3" s="55">
        <f t="shared" si="10"/>
        <v>3000</v>
      </c>
      <c r="AT3" s="55">
        <f t="shared" si="11"/>
        <v>18000</v>
      </c>
      <c r="AU3" s="55" t="str">
        <f>IF(AE3="","",IF($AK3="","en attente",IF($AL3="","paye","partiel")))</f>
        <v>en attente</v>
      </c>
      <c r="AV3" s="57" t="str">
        <f t="shared" si="12"/>
        <v/>
      </c>
      <c r="AW3" s="57" t="str">
        <f t="shared" si="13"/>
        <v/>
      </c>
      <c r="AX3" s="58" t="str">
        <f ca="1">IF($A3="","",OFFSET(PARAMETRE!$A$1,MATCH($A3,Tableauparametre[Chantierentree],0),18,1))</f>
        <v/>
      </c>
    </row>
    <row r="4" spans="1:50" x14ac:dyDescent="0.25">
      <c r="A4" s="40" t="s">
        <v>281</v>
      </c>
      <c r="B4" s="40" t="s">
        <v>304</v>
      </c>
      <c r="C4" s="41">
        <v>45366</v>
      </c>
      <c r="D4" s="41">
        <v>45366</v>
      </c>
      <c r="E4" s="41">
        <v>45366</v>
      </c>
      <c r="F4" s="42">
        <v>150</v>
      </c>
      <c r="G4" s="40" t="s">
        <v>3</v>
      </c>
      <c r="H4" s="40">
        <v>1</v>
      </c>
      <c r="I4" s="40">
        <v>1561</v>
      </c>
      <c r="J4" s="40" t="str">
        <f t="shared" ref="J4:J16" si="14">IF($I4="","",_xlfn.CONCAT("EF-",$I4))</f>
        <v>EF-1561</v>
      </c>
      <c r="K4" s="42">
        <v>15222</v>
      </c>
      <c r="L4" s="43">
        <v>0.2</v>
      </c>
      <c r="M4" s="42">
        <f t="shared" si="0"/>
        <v>3044.4</v>
      </c>
      <c r="N4" s="42">
        <f t="shared" si="1"/>
        <v>18266.400000000001</v>
      </c>
      <c r="Q4" s="42">
        <f t="shared" si="2"/>
        <v>0</v>
      </c>
      <c r="S4" s="42">
        <f t="shared" si="3"/>
        <v>0</v>
      </c>
      <c r="Y4" s="42">
        <f t="shared" si="4"/>
        <v>14613.12</v>
      </c>
      <c r="Z4" s="42">
        <f t="shared" si="5"/>
        <v>3653.2800000000007</v>
      </c>
      <c r="AA4" s="42">
        <f t="shared" si="6"/>
        <v>18266.400000000001</v>
      </c>
      <c r="AB4" s="53" t="str">
        <f t="shared" ref="AB4:AB16" si="15">IF(A4="","",IF($E4="","en attente",IF($F4="","paye","partiel")))</f>
        <v>partiel</v>
      </c>
      <c r="AC4" s="42">
        <f t="shared" si="7"/>
        <v>120</v>
      </c>
      <c r="AD4" s="42">
        <f t="shared" si="8"/>
        <v>150</v>
      </c>
      <c r="AN4" s="40" t="str">
        <f>IF($AM4="","",_xlfn.CONCAT("SF-",$AM4))</f>
        <v/>
      </c>
      <c r="AQ4" s="42">
        <f t="shared" si="9"/>
        <v>0</v>
      </c>
      <c r="AS4" s="42">
        <f t="shared" si="10"/>
        <v>0</v>
      </c>
      <c r="AT4" s="42">
        <f t="shared" si="11"/>
        <v>0</v>
      </c>
      <c r="AU4" s="55" t="str">
        <f t="shared" ref="AU4:AU16" si="16">IF(AE4="","",IF($AK4="","en attente",IF($AL4="","paye","partiel")))</f>
        <v/>
      </c>
      <c r="AV4" s="50" t="str">
        <f t="shared" si="12"/>
        <v/>
      </c>
      <c r="AW4" s="50" t="str">
        <f t="shared" si="13"/>
        <v/>
      </c>
      <c r="AX4" s="52">
        <f ca="1">IF($A4="","",OFFSET(PARAMETRE!$A$1,MATCH($A4,Tableauparametre[Chantierentree],0),18,1))</f>
        <v>144</v>
      </c>
    </row>
    <row r="5" spans="1:50" x14ac:dyDescent="0.25">
      <c r="A5" s="40" t="s">
        <v>287</v>
      </c>
      <c r="B5" s="40" t="s">
        <v>5</v>
      </c>
      <c r="C5" s="41" t="s">
        <v>391</v>
      </c>
      <c r="D5" s="41" t="s">
        <v>388</v>
      </c>
      <c r="E5" s="41" t="s">
        <v>388</v>
      </c>
      <c r="F5" s="42">
        <v>15000.2</v>
      </c>
      <c r="J5" s="40" t="str">
        <f>IF($I5="","",_xlfn.CONCAT("EF-",$I5))</f>
        <v/>
      </c>
      <c r="L5" s="43" t="s">
        <v>389</v>
      </c>
      <c r="M5" s="42">
        <f t="shared" si="0"/>
        <v>0</v>
      </c>
      <c r="N5" s="42">
        <f t="shared" si="1"/>
        <v>0</v>
      </c>
      <c r="P5" s="43">
        <v>0.05</v>
      </c>
      <c r="Q5" s="42">
        <f t="shared" si="2"/>
        <v>0</v>
      </c>
      <c r="R5" s="43">
        <v>5</v>
      </c>
      <c r="S5" s="42">
        <f t="shared" si="3"/>
        <v>0</v>
      </c>
      <c r="Y5" s="42">
        <f t="shared" si="4"/>
        <v>0</v>
      </c>
      <c r="Z5" s="42">
        <f t="shared" si="5"/>
        <v>0</v>
      </c>
      <c r="AA5" s="42">
        <f t="shared" si="6"/>
        <v>0</v>
      </c>
      <c r="AB5" s="53" t="str">
        <f t="shared" si="15"/>
        <v>partiel</v>
      </c>
      <c r="AC5" s="42">
        <f t="shared" si="7"/>
        <v>14700.196</v>
      </c>
      <c r="AD5" s="42">
        <f t="shared" si="8"/>
        <v>15000.2</v>
      </c>
      <c r="AN5" s="40" t="str">
        <f t="shared" ref="AN5:AN16" si="17">IF($AM5="","",_xlfn.CONCAT("SF-",$AM5))</f>
        <v/>
      </c>
      <c r="AQ5" s="42">
        <f t="shared" si="9"/>
        <v>0</v>
      </c>
      <c r="AS5" s="42">
        <f t="shared" si="10"/>
        <v>0</v>
      </c>
      <c r="AT5" s="42">
        <f t="shared" si="11"/>
        <v>0</v>
      </c>
      <c r="AU5" s="55" t="str">
        <f t="shared" si="16"/>
        <v/>
      </c>
      <c r="AV5" s="50" t="str">
        <f t="shared" si="12"/>
        <v/>
      </c>
      <c r="AW5" s="50" t="str">
        <f t="shared" si="13"/>
        <v/>
      </c>
      <c r="AX5" s="52">
        <f ca="1">IF($A5="","",OFFSET(PARAMETRE!$A$1,MATCH($A5,Tableauparametre[Chantierentree],0),18,1))</f>
        <v>123123</v>
      </c>
    </row>
    <row r="6" spans="1:50" x14ac:dyDescent="0.25">
      <c r="A6" s="40" t="s">
        <v>20</v>
      </c>
      <c r="B6" s="40" t="s">
        <v>292</v>
      </c>
      <c r="C6" s="41">
        <v>45384</v>
      </c>
      <c r="D6" s="41" t="s">
        <v>388</v>
      </c>
      <c r="J6" s="40" t="str">
        <f t="shared" si="14"/>
        <v/>
      </c>
      <c r="L6" s="43">
        <v>0.2</v>
      </c>
      <c r="M6" s="42">
        <f t="shared" si="0"/>
        <v>0</v>
      </c>
      <c r="N6" s="42">
        <f t="shared" si="1"/>
        <v>0</v>
      </c>
      <c r="P6" s="43">
        <v>0.05</v>
      </c>
      <c r="Q6" s="42">
        <f t="shared" si="2"/>
        <v>0</v>
      </c>
      <c r="R6" s="43">
        <v>0.05</v>
      </c>
      <c r="S6" s="42">
        <f t="shared" si="3"/>
        <v>0</v>
      </c>
      <c r="Y6" s="42">
        <f t="shared" si="4"/>
        <v>0</v>
      </c>
      <c r="Z6" s="42">
        <f t="shared" si="5"/>
        <v>0</v>
      </c>
      <c r="AA6" s="42">
        <f t="shared" si="6"/>
        <v>0</v>
      </c>
      <c r="AB6" s="53" t="str">
        <f t="shared" si="15"/>
        <v>en attente</v>
      </c>
      <c r="AC6" s="42" t="str">
        <f t="shared" si="7"/>
        <v/>
      </c>
      <c r="AD6" s="42" t="str">
        <f t="shared" si="8"/>
        <v/>
      </c>
      <c r="AN6" s="40" t="str">
        <f t="shared" si="17"/>
        <v/>
      </c>
      <c r="AQ6" s="42">
        <f t="shared" si="9"/>
        <v>0</v>
      </c>
      <c r="AS6" s="42">
        <f t="shared" si="10"/>
        <v>0</v>
      </c>
      <c r="AT6" s="42">
        <f t="shared" si="11"/>
        <v>0</v>
      </c>
      <c r="AU6" s="55" t="str">
        <f t="shared" si="16"/>
        <v/>
      </c>
      <c r="AV6" s="50" t="str">
        <f t="shared" si="12"/>
        <v/>
      </c>
      <c r="AW6" s="50" t="str">
        <f t="shared" si="13"/>
        <v/>
      </c>
      <c r="AX6" s="52">
        <f ca="1">IF($A6="","",OFFSET(PARAMETRE!$A$1,MATCH($A6,Tableauparametre[Chantierentree],0),18,1))</f>
        <v>10000</v>
      </c>
    </row>
    <row r="7" spans="1:50" x14ac:dyDescent="0.25">
      <c r="A7" s="40" t="s">
        <v>287</v>
      </c>
      <c r="B7" s="40" t="s">
        <v>5</v>
      </c>
      <c r="C7" s="41" t="s">
        <v>390</v>
      </c>
      <c r="J7" s="40" t="str">
        <f t="shared" si="14"/>
        <v/>
      </c>
      <c r="L7" s="43">
        <v>0.2</v>
      </c>
      <c r="M7" s="42">
        <f t="shared" si="0"/>
        <v>0</v>
      </c>
      <c r="N7" s="42">
        <f t="shared" si="1"/>
        <v>0</v>
      </c>
      <c r="P7" s="43">
        <v>0.05</v>
      </c>
      <c r="Q7" s="42">
        <f t="shared" si="2"/>
        <v>0</v>
      </c>
      <c r="R7" s="43">
        <v>5</v>
      </c>
      <c r="S7" s="42">
        <f t="shared" si="3"/>
        <v>0</v>
      </c>
      <c r="Y7" s="42">
        <f t="shared" si="4"/>
        <v>0</v>
      </c>
      <c r="Z7" s="42">
        <f t="shared" si="5"/>
        <v>0</v>
      </c>
      <c r="AA7" s="42">
        <f t="shared" si="6"/>
        <v>0</v>
      </c>
      <c r="AB7" s="53" t="str">
        <f t="shared" si="15"/>
        <v>en attente</v>
      </c>
      <c r="AC7" s="42" t="str">
        <f t="shared" si="7"/>
        <v/>
      </c>
      <c r="AD7" s="42" t="str">
        <f t="shared" si="8"/>
        <v/>
      </c>
      <c r="AN7" s="40" t="str">
        <f t="shared" si="17"/>
        <v/>
      </c>
      <c r="AQ7" s="42">
        <f t="shared" si="9"/>
        <v>0</v>
      </c>
      <c r="AS7" s="42">
        <f t="shared" si="10"/>
        <v>0</v>
      </c>
      <c r="AT7" s="42">
        <f t="shared" si="11"/>
        <v>0</v>
      </c>
      <c r="AU7" s="55" t="str">
        <f t="shared" si="16"/>
        <v/>
      </c>
      <c r="AV7" s="50" t="str">
        <f t="shared" si="12"/>
        <v/>
      </c>
      <c r="AW7" s="50" t="str">
        <f t="shared" si="13"/>
        <v/>
      </c>
      <c r="AX7" s="52">
        <f ca="1">IF($A7="","",OFFSET(PARAMETRE!$A$1,MATCH($A7,Tableauparametre[Chantierentree],0),18,1))</f>
        <v>123123</v>
      </c>
    </row>
    <row r="8" spans="1:50" x14ac:dyDescent="0.25">
      <c r="A8" s="40" t="s">
        <v>25</v>
      </c>
      <c r="B8" s="40" t="s">
        <v>281</v>
      </c>
      <c r="C8" s="41" t="s">
        <v>384</v>
      </c>
      <c r="D8" s="41" t="s">
        <v>385</v>
      </c>
      <c r="G8" s="40" t="s">
        <v>3</v>
      </c>
      <c r="H8" s="40">
        <v>1</v>
      </c>
      <c r="I8" s="40">
        <v>51615</v>
      </c>
      <c r="J8" s="40" t="str">
        <f t="shared" si="14"/>
        <v>EF-51615</v>
      </c>
      <c r="K8" s="42">
        <v>1500</v>
      </c>
      <c r="L8" s="43" t="s">
        <v>386</v>
      </c>
      <c r="M8" s="42">
        <f t="shared" ref="M8" si="18">$K8*$L8</f>
        <v>300</v>
      </c>
      <c r="N8" s="42">
        <f t="shared" ref="N8" si="19">$K8+$M8</f>
        <v>1800</v>
      </c>
      <c r="P8" s="43" t="s">
        <v>387</v>
      </c>
      <c r="Q8" s="42">
        <f t="shared" ref="Q8" si="20">$N8*$P8</f>
        <v>90</v>
      </c>
      <c r="R8" s="43" t="s">
        <v>387</v>
      </c>
      <c r="S8" s="42">
        <f t="shared" ref="S8" si="21">$N8*$R8</f>
        <v>90</v>
      </c>
      <c r="Y8" s="42">
        <f t="shared" ref="Y8" si="22">$AA8-$Z8</f>
        <v>1296</v>
      </c>
      <c r="Z8" s="42">
        <f t="shared" ref="Z8" si="23">$AA8*$L8</f>
        <v>324</v>
      </c>
      <c r="AA8" s="42">
        <f t="shared" ref="AA8" si="24">$N8-$O8-$Q8-$S8-$T8-$U8-$V8-$W8-$X8</f>
        <v>1620</v>
      </c>
      <c r="AB8" s="53" t="str">
        <f t="shared" si="15"/>
        <v>en attente</v>
      </c>
      <c r="AC8" s="42" t="str">
        <f t="shared" ref="AC8" si="25">IF($AB8="paye",$Y8,IF($AB8="partiel",$F8-$F8*$L8,""))</f>
        <v/>
      </c>
      <c r="AD8" s="42" t="str">
        <f t="shared" ref="AD8" si="26">IF($AB8="paye",$AA8,IF($AB8="partiel",$F8,""))</f>
        <v/>
      </c>
      <c r="AN8" s="40" t="str">
        <f t="shared" si="17"/>
        <v/>
      </c>
      <c r="AQ8" s="42">
        <f t="shared" ref="AQ8" si="27">IF($AO8&lt;&gt;0,$AO8,$AP8-$AS8)</f>
        <v>0</v>
      </c>
      <c r="AS8" s="42">
        <f t="shared" ref="AS8" si="28">IF($AO8&lt;&gt;0,$AO8*$AR8,IF($AP8&lt;&gt;0,$AP8*$AR8,0))</f>
        <v>0</v>
      </c>
      <c r="AT8" s="42">
        <f t="shared" ref="AT8" si="29">$AQ8+$AS8</f>
        <v>0</v>
      </c>
      <c r="AU8" s="55" t="str">
        <f t="shared" si="16"/>
        <v/>
      </c>
      <c r="AV8" s="50" t="str">
        <f t="shared" ref="AV8" si="30">IF($AU8="paye",$AQ8,IF($AU8="partiel",$AL8-$AL8*$AR8,""))</f>
        <v/>
      </c>
      <c r="AW8" s="50" t="str">
        <f t="shared" ref="AW8" si="31">IF($AU8="paye",$AT8,IF($AU8="partiel",$AL8,""))</f>
        <v/>
      </c>
      <c r="AX8" s="52">
        <f ca="1">IF($A8="","",OFFSET(PARAMETRE!$A$1,MATCH($A8,Tableauparametre[Chantierentree],0),18,1))</f>
        <v>15000</v>
      </c>
    </row>
    <row r="9" spans="1:50" x14ac:dyDescent="0.25">
      <c r="A9" s="40" t="s">
        <v>20</v>
      </c>
      <c r="B9" s="40" t="s">
        <v>292</v>
      </c>
      <c r="C9" s="41">
        <v>45326</v>
      </c>
      <c r="D9" s="41" t="s">
        <v>388</v>
      </c>
      <c r="J9" s="40" t="str">
        <f t="shared" si="14"/>
        <v/>
      </c>
      <c r="L9" s="43">
        <v>0.2</v>
      </c>
      <c r="M9" s="42">
        <f t="shared" ref="M9:M16" si="32">$K9*$L9</f>
        <v>0</v>
      </c>
      <c r="N9" s="42">
        <f t="shared" ref="N9:N16" si="33">$K9+$M9</f>
        <v>0</v>
      </c>
      <c r="P9" s="43">
        <v>0.05</v>
      </c>
      <c r="Q9" s="42">
        <f t="shared" ref="Q9:Q16" si="34">$N9*$P9</f>
        <v>0</v>
      </c>
      <c r="R9" s="43">
        <v>0.05</v>
      </c>
      <c r="S9" s="42">
        <f t="shared" ref="S9:S16" si="35">$N9*$R9</f>
        <v>0</v>
      </c>
      <c r="Y9" s="42">
        <f t="shared" ref="Y9:Y16" si="36">$AA9-$Z9</f>
        <v>0</v>
      </c>
      <c r="Z9" s="42">
        <f t="shared" ref="Z9:Z16" si="37">$AA9*$L9</f>
        <v>0</v>
      </c>
      <c r="AA9" s="42">
        <f t="shared" ref="AA9:AA16" si="38">$N9-$O9-$Q9-$S9-$T9-$U9-$V9-$W9-$X9</f>
        <v>0</v>
      </c>
      <c r="AB9" s="53" t="str">
        <f t="shared" si="15"/>
        <v>en attente</v>
      </c>
      <c r="AC9" s="42" t="str">
        <f t="shared" ref="AC9:AC16" si="39">IF($AB9="paye",$Y9,IF($AB9="partiel",$F9-$F9*$L9,""))</f>
        <v/>
      </c>
      <c r="AD9" s="42" t="str">
        <f t="shared" ref="AD9:AD16" si="40">IF($AB9="paye",$AA9,IF($AB9="partiel",$F9,""))</f>
        <v/>
      </c>
      <c r="AN9" s="40" t="str">
        <f t="shared" si="17"/>
        <v/>
      </c>
      <c r="AQ9" s="42">
        <f t="shared" ref="AQ9:AQ16" si="41">IF($AO9&lt;&gt;0,$AO9,$AP9-$AS9)</f>
        <v>0</v>
      </c>
      <c r="AS9" s="42">
        <f t="shared" ref="AS9:AS16" si="42">IF($AO9&lt;&gt;0,$AO9*$AR9,IF($AP9&lt;&gt;0,$AP9*$AR9,0))</f>
        <v>0</v>
      </c>
      <c r="AT9" s="42">
        <f t="shared" ref="AT9:AT16" si="43">$AQ9+$AS9</f>
        <v>0</v>
      </c>
      <c r="AU9" s="55" t="str">
        <f t="shared" si="16"/>
        <v/>
      </c>
      <c r="AV9" s="50" t="str">
        <f t="shared" ref="AV9:AV16" si="44">IF($AU9="paye",$AQ9,IF($AU9="partiel",$AL9-$AL9*$AR9,""))</f>
        <v/>
      </c>
      <c r="AW9" s="50" t="str">
        <f t="shared" ref="AW9:AW16" si="45">IF($AU9="paye",$AT9,IF($AU9="partiel",$AL9,""))</f>
        <v/>
      </c>
      <c r="AX9" s="50">
        <f ca="1">IF($A9="","",OFFSET(PARAMETRE!$A$1,MATCH($A9,Tableauparametre[Chantierentree],0),18,1))</f>
        <v>10000</v>
      </c>
    </row>
    <row r="10" spans="1:50" x14ac:dyDescent="0.25">
      <c r="A10" s="40" t="s">
        <v>20</v>
      </c>
      <c r="B10" s="40" t="s">
        <v>292</v>
      </c>
      <c r="C10" s="41">
        <v>45326</v>
      </c>
      <c r="J10" s="40" t="str">
        <f t="shared" si="14"/>
        <v/>
      </c>
      <c r="L10" s="43">
        <v>0.2</v>
      </c>
      <c r="M10" s="42">
        <f t="shared" si="32"/>
        <v>0</v>
      </c>
      <c r="N10" s="42">
        <f t="shared" si="33"/>
        <v>0</v>
      </c>
      <c r="Q10" s="42">
        <f t="shared" si="34"/>
        <v>0</v>
      </c>
      <c r="S10" s="42">
        <f t="shared" si="35"/>
        <v>0</v>
      </c>
      <c r="Y10" s="42">
        <f t="shared" si="36"/>
        <v>0</v>
      </c>
      <c r="Z10" s="42">
        <f t="shared" si="37"/>
        <v>0</v>
      </c>
      <c r="AA10" s="42">
        <f t="shared" si="38"/>
        <v>0</v>
      </c>
      <c r="AB10" s="53" t="str">
        <f t="shared" si="15"/>
        <v>en attente</v>
      </c>
      <c r="AC10" s="42" t="str">
        <f t="shared" si="39"/>
        <v/>
      </c>
      <c r="AD10" s="42" t="str">
        <f t="shared" si="40"/>
        <v/>
      </c>
      <c r="AN10" s="40" t="str">
        <f t="shared" si="17"/>
        <v/>
      </c>
      <c r="AQ10" s="42">
        <f t="shared" si="41"/>
        <v>0</v>
      </c>
      <c r="AS10" s="42">
        <f t="shared" si="42"/>
        <v>0</v>
      </c>
      <c r="AT10" s="42">
        <f t="shared" si="43"/>
        <v>0</v>
      </c>
      <c r="AU10" s="55" t="str">
        <f t="shared" si="16"/>
        <v/>
      </c>
      <c r="AV10" s="50" t="str">
        <f t="shared" si="44"/>
        <v/>
      </c>
      <c r="AW10" s="50" t="str">
        <f t="shared" si="45"/>
        <v/>
      </c>
      <c r="AX10" s="50">
        <f ca="1">IF($A10="","",OFFSET(PARAMETRE!$A$1,MATCH($A10,Tableauparametre[Chantierentree],0),18,1))</f>
        <v>10000</v>
      </c>
    </row>
    <row r="11" spans="1:50" x14ac:dyDescent="0.25">
      <c r="A11" s="40" t="s">
        <v>10</v>
      </c>
      <c r="B11" s="40" t="s">
        <v>304</v>
      </c>
      <c r="C11" s="41" t="s">
        <v>392</v>
      </c>
      <c r="D11" s="41" t="s">
        <v>388</v>
      </c>
      <c r="E11" s="41" t="s">
        <v>388</v>
      </c>
      <c r="F11" s="42">
        <v>1500</v>
      </c>
      <c r="J11" s="40" t="str">
        <f t="shared" si="14"/>
        <v/>
      </c>
      <c r="L11" s="43">
        <v>0.2</v>
      </c>
      <c r="M11" s="42">
        <f t="shared" si="32"/>
        <v>0</v>
      </c>
      <c r="N11" s="42">
        <f t="shared" si="33"/>
        <v>0</v>
      </c>
      <c r="Q11" s="42">
        <f t="shared" si="34"/>
        <v>0</v>
      </c>
      <c r="S11" s="42">
        <f t="shared" si="35"/>
        <v>0</v>
      </c>
      <c r="Y11" s="42">
        <f t="shared" si="36"/>
        <v>0</v>
      </c>
      <c r="Z11" s="42">
        <f t="shared" si="37"/>
        <v>0</v>
      </c>
      <c r="AA11" s="42">
        <f t="shared" si="38"/>
        <v>0</v>
      </c>
      <c r="AB11" s="53" t="str">
        <f t="shared" si="15"/>
        <v>partiel</v>
      </c>
      <c r="AC11" s="42">
        <f t="shared" si="39"/>
        <v>1200</v>
      </c>
      <c r="AD11" s="42">
        <f t="shared" si="40"/>
        <v>1500</v>
      </c>
      <c r="AN11" s="40" t="str">
        <f t="shared" si="17"/>
        <v/>
      </c>
      <c r="AQ11" s="42">
        <f t="shared" si="41"/>
        <v>0</v>
      </c>
      <c r="AS11" s="42">
        <f t="shared" si="42"/>
        <v>0</v>
      </c>
      <c r="AT11" s="42">
        <f t="shared" si="43"/>
        <v>0</v>
      </c>
      <c r="AU11" s="55" t="str">
        <f t="shared" si="16"/>
        <v/>
      </c>
      <c r="AV11" s="50" t="str">
        <f t="shared" si="44"/>
        <v/>
      </c>
      <c r="AW11" s="50" t="str">
        <f t="shared" si="45"/>
        <v/>
      </c>
      <c r="AX11" s="50">
        <f ca="1">IF($A11="","",OFFSET(PARAMETRE!$A$1,MATCH($A11,Tableauparametre[Chantierentree],0),18,1))</f>
        <v>1521321</v>
      </c>
    </row>
    <row r="12" spans="1:50" x14ac:dyDescent="0.25">
      <c r="A12" s="40" t="s">
        <v>20</v>
      </c>
      <c r="B12" s="40" t="s">
        <v>304</v>
      </c>
      <c r="C12" s="41">
        <v>45638</v>
      </c>
      <c r="J12" s="40" t="str">
        <f t="shared" si="14"/>
        <v/>
      </c>
      <c r="M12" s="42">
        <f t="shared" si="32"/>
        <v>0</v>
      </c>
      <c r="N12" s="42">
        <f t="shared" si="33"/>
        <v>0</v>
      </c>
      <c r="Q12" s="42">
        <f t="shared" si="34"/>
        <v>0</v>
      </c>
      <c r="S12" s="42">
        <f t="shared" si="35"/>
        <v>0</v>
      </c>
      <c r="Y12" s="42">
        <f t="shared" si="36"/>
        <v>0</v>
      </c>
      <c r="Z12" s="42">
        <f t="shared" si="37"/>
        <v>0</v>
      </c>
      <c r="AA12" s="42">
        <f t="shared" si="38"/>
        <v>0</v>
      </c>
      <c r="AB12" s="53" t="str">
        <f t="shared" si="15"/>
        <v>en attente</v>
      </c>
      <c r="AC12" s="42" t="str">
        <f t="shared" si="39"/>
        <v/>
      </c>
      <c r="AD12" s="42" t="str">
        <f t="shared" si="40"/>
        <v/>
      </c>
      <c r="AN12" s="40" t="str">
        <f t="shared" si="17"/>
        <v/>
      </c>
      <c r="AQ12" s="42">
        <f t="shared" si="41"/>
        <v>0</v>
      </c>
      <c r="AS12" s="42">
        <f t="shared" si="42"/>
        <v>0</v>
      </c>
      <c r="AT12" s="42">
        <f t="shared" si="43"/>
        <v>0</v>
      </c>
      <c r="AU12" s="55" t="str">
        <f t="shared" si="16"/>
        <v/>
      </c>
      <c r="AV12" s="50" t="str">
        <f t="shared" si="44"/>
        <v/>
      </c>
      <c r="AW12" s="50" t="str">
        <f t="shared" si="45"/>
        <v/>
      </c>
      <c r="AX12" s="50">
        <f ca="1">IF($A12="","",OFFSET(PARAMETRE!$A$1,MATCH($A12,Tableauparametre[Chantierentree],0),18,1))</f>
        <v>10000</v>
      </c>
    </row>
    <row r="13" spans="1:50" x14ac:dyDescent="0.25">
      <c r="C13" s="48"/>
      <c r="D13" s="48"/>
      <c r="E13" s="48"/>
      <c r="J13" s="40" t="str">
        <f t="shared" si="14"/>
        <v/>
      </c>
      <c r="M13" s="42">
        <f t="shared" si="32"/>
        <v>0</v>
      </c>
      <c r="N13" s="42">
        <f t="shared" si="33"/>
        <v>0</v>
      </c>
      <c r="Q13" s="42">
        <f t="shared" si="34"/>
        <v>0</v>
      </c>
      <c r="S13" s="42">
        <f t="shared" si="35"/>
        <v>0</v>
      </c>
      <c r="Y13" s="42">
        <f t="shared" si="36"/>
        <v>0</v>
      </c>
      <c r="Z13" s="42">
        <f t="shared" si="37"/>
        <v>0</v>
      </c>
      <c r="AA13" s="42">
        <f t="shared" si="38"/>
        <v>0</v>
      </c>
      <c r="AB13" s="53" t="str">
        <f t="shared" si="15"/>
        <v/>
      </c>
      <c r="AC13" s="42" t="str">
        <f t="shared" si="39"/>
        <v/>
      </c>
      <c r="AD13" s="42" t="str">
        <f t="shared" si="40"/>
        <v/>
      </c>
      <c r="AE13" s="40" t="s">
        <v>287</v>
      </c>
      <c r="AG13" s="40" t="s">
        <v>107</v>
      </c>
      <c r="AH13" s="40" t="s">
        <v>317</v>
      </c>
      <c r="AI13" s="41">
        <v>45302</v>
      </c>
      <c r="AJ13" s="41" t="s">
        <v>388</v>
      </c>
      <c r="AK13" s="41" t="s">
        <v>388</v>
      </c>
      <c r="AM13" s="40">
        <v>1561</v>
      </c>
      <c r="AN13" s="40" t="str">
        <f t="shared" si="17"/>
        <v>SF-1561</v>
      </c>
      <c r="AP13" s="42">
        <v>1691</v>
      </c>
      <c r="AQ13" s="42">
        <f t="shared" si="41"/>
        <v>1640.27</v>
      </c>
      <c r="AR13" s="43" t="s">
        <v>395</v>
      </c>
      <c r="AS13" s="42">
        <f t="shared" si="42"/>
        <v>50.73</v>
      </c>
      <c r="AT13" s="42">
        <f t="shared" si="43"/>
        <v>1691</v>
      </c>
      <c r="AU13" s="55" t="str">
        <f t="shared" si="16"/>
        <v>paye</v>
      </c>
      <c r="AV13" s="50">
        <f t="shared" si="44"/>
        <v>1640.27</v>
      </c>
      <c r="AW13" s="50">
        <f t="shared" si="45"/>
        <v>1691</v>
      </c>
      <c r="AX13" s="50" t="str">
        <f ca="1">IF($A13="","",OFFSET(PARAMETRE!$A$1,MATCH($A13,Tableauparametre[Chantierentree],0),18,1))</f>
        <v/>
      </c>
    </row>
    <row r="14" spans="1:50" x14ac:dyDescent="0.25">
      <c r="C14" s="48"/>
      <c r="D14" s="48"/>
      <c r="E14" s="48"/>
      <c r="J14" s="40" t="str">
        <f t="shared" si="14"/>
        <v/>
      </c>
      <c r="M14" s="42">
        <f t="shared" si="32"/>
        <v>0</v>
      </c>
      <c r="N14" s="42">
        <f t="shared" si="33"/>
        <v>0</v>
      </c>
      <c r="Q14" s="42">
        <f t="shared" si="34"/>
        <v>0</v>
      </c>
      <c r="S14" s="42">
        <f t="shared" si="35"/>
        <v>0</v>
      </c>
      <c r="Y14" s="42">
        <f t="shared" si="36"/>
        <v>0</v>
      </c>
      <c r="Z14" s="42">
        <f t="shared" si="37"/>
        <v>0</v>
      </c>
      <c r="AA14" s="42">
        <f t="shared" si="38"/>
        <v>0</v>
      </c>
      <c r="AB14" s="53" t="str">
        <f t="shared" si="15"/>
        <v/>
      </c>
      <c r="AC14" s="42" t="str">
        <f t="shared" si="39"/>
        <v/>
      </c>
      <c r="AD14" s="42" t="str">
        <f t="shared" si="40"/>
        <v/>
      </c>
      <c r="AE14" s="40" t="s">
        <v>20</v>
      </c>
      <c r="AG14" s="40" t="s">
        <v>27</v>
      </c>
      <c r="AH14" s="40" t="s">
        <v>319</v>
      </c>
      <c r="AI14" s="41">
        <v>45627</v>
      </c>
      <c r="AJ14" s="41">
        <v>45638</v>
      </c>
      <c r="AK14" s="41" t="s">
        <v>393</v>
      </c>
      <c r="AM14" s="40">
        <v>56165</v>
      </c>
      <c r="AN14" s="40" t="str">
        <f t="shared" si="17"/>
        <v>SF-56165</v>
      </c>
      <c r="AO14" s="42">
        <v>2165651</v>
      </c>
      <c r="AQ14" s="42">
        <f t="shared" si="41"/>
        <v>2165651</v>
      </c>
      <c r="AR14" s="43" t="s">
        <v>394</v>
      </c>
      <c r="AS14" s="42">
        <f t="shared" si="42"/>
        <v>216565.1</v>
      </c>
      <c r="AT14" s="42">
        <f t="shared" si="43"/>
        <v>2382216.1</v>
      </c>
      <c r="AU14" s="55" t="str">
        <f t="shared" si="16"/>
        <v>paye</v>
      </c>
      <c r="AV14" s="50">
        <f t="shared" si="44"/>
        <v>2165651</v>
      </c>
      <c r="AW14" s="50">
        <f t="shared" si="45"/>
        <v>2382216.1</v>
      </c>
      <c r="AX14" s="50" t="str">
        <f ca="1">IF($A14="","",OFFSET(PARAMETRE!$A$1,MATCH($A14,Tableauparametre[Chantierentree],0),18,1))</f>
        <v/>
      </c>
    </row>
    <row r="15" spans="1:50" x14ac:dyDescent="0.25">
      <c r="C15" s="48"/>
      <c r="D15" s="48"/>
      <c r="E15" s="48"/>
      <c r="J15" s="40" t="str">
        <f t="shared" si="14"/>
        <v/>
      </c>
      <c r="M15" s="42">
        <f t="shared" si="32"/>
        <v>0</v>
      </c>
      <c r="N15" s="42">
        <f t="shared" si="33"/>
        <v>0</v>
      </c>
      <c r="Q15" s="42">
        <f t="shared" si="34"/>
        <v>0</v>
      </c>
      <c r="S15" s="42">
        <f t="shared" si="35"/>
        <v>0</v>
      </c>
      <c r="Y15" s="42">
        <f t="shared" si="36"/>
        <v>0</v>
      </c>
      <c r="Z15" s="42">
        <f t="shared" si="37"/>
        <v>0</v>
      </c>
      <c r="AA15" s="42">
        <f t="shared" si="38"/>
        <v>0</v>
      </c>
      <c r="AB15" s="53" t="str">
        <f t="shared" si="15"/>
        <v/>
      </c>
      <c r="AC15" s="42" t="str">
        <f t="shared" si="39"/>
        <v/>
      </c>
      <c r="AD15" s="42" t="str">
        <f t="shared" si="40"/>
        <v/>
      </c>
      <c r="AE15" s="40" t="s">
        <v>287</v>
      </c>
      <c r="AG15" s="40" t="s">
        <v>27</v>
      </c>
      <c r="AH15" s="40" t="s">
        <v>317</v>
      </c>
      <c r="AI15" s="41">
        <v>45597</v>
      </c>
      <c r="AJ15" s="41" t="s">
        <v>388</v>
      </c>
      <c r="AK15" s="41" t="s">
        <v>388</v>
      </c>
      <c r="AM15" s="40">
        <v>1561</v>
      </c>
      <c r="AN15" s="40" t="str">
        <f t="shared" si="17"/>
        <v>SF-1561</v>
      </c>
      <c r="AP15" s="42">
        <v>1691</v>
      </c>
      <c r="AQ15" s="42">
        <f t="shared" si="41"/>
        <v>1640.27</v>
      </c>
      <c r="AR15" s="43" t="s">
        <v>395</v>
      </c>
      <c r="AS15" s="42">
        <f t="shared" si="42"/>
        <v>50.73</v>
      </c>
      <c r="AT15" s="42">
        <f t="shared" si="43"/>
        <v>1691</v>
      </c>
      <c r="AU15" s="55" t="str">
        <f t="shared" si="16"/>
        <v>paye</v>
      </c>
      <c r="AV15" s="50">
        <f t="shared" si="44"/>
        <v>1640.27</v>
      </c>
      <c r="AW15" s="50">
        <f t="shared" si="45"/>
        <v>1691</v>
      </c>
      <c r="AX15" s="50" t="str">
        <f ca="1">IF($A15="","",OFFSET(PARAMETRE!$A$1,MATCH($A15,Tableauparametre[Chantierentree],0),18,1))</f>
        <v/>
      </c>
    </row>
    <row r="16" spans="1:50" x14ac:dyDescent="0.25">
      <c r="C16" s="48"/>
      <c r="D16" s="48"/>
      <c r="E16" s="48"/>
      <c r="J16" s="40" t="str">
        <f t="shared" si="14"/>
        <v/>
      </c>
      <c r="M16" s="42">
        <f t="shared" si="32"/>
        <v>0</v>
      </c>
      <c r="N16" s="42">
        <f t="shared" si="33"/>
        <v>0</v>
      </c>
      <c r="Q16" s="42">
        <f t="shared" si="34"/>
        <v>0</v>
      </c>
      <c r="S16" s="42">
        <f t="shared" si="35"/>
        <v>0</v>
      </c>
      <c r="Y16" s="42">
        <f t="shared" si="36"/>
        <v>0</v>
      </c>
      <c r="Z16" s="42">
        <f t="shared" si="37"/>
        <v>0</v>
      </c>
      <c r="AA16" s="42">
        <f t="shared" si="38"/>
        <v>0</v>
      </c>
      <c r="AB16" s="53" t="str">
        <f t="shared" si="15"/>
        <v/>
      </c>
      <c r="AC16" s="42" t="str">
        <f t="shared" si="39"/>
        <v/>
      </c>
      <c r="AD16" s="42" t="str">
        <f t="shared" si="40"/>
        <v/>
      </c>
      <c r="AE16" s="40" t="s">
        <v>20</v>
      </c>
      <c r="AG16" s="40" t="s">
        <v>27</v>
      </c>
      <c r="AH16" s="40" t="s">
        <v>325</v>
      </c>
      <c r="AI16" s="41">
        <v>45303</v>
      </c>
      <c r="AJ16" s="41">
        <v>45638</v>
      </c>
      <c r="AM16" s="40">
        <v>56165</v>
      </c>
      <c r="AN16" s="40" t="str">
        <f t="shared" si="17"/>
        <v>SF-56165</v>
      </c>
      <c r="AO16" s="42">
        <v>2165651</v>
      </c>
      <c r="AQ16" s="42">
        <f t="shared" si="41"/>
        <v>2165651</v>
      </c>
      <c r="AR16" s="43">
        <v>0.1</v>
      </c>
      <c r="AS16" s="42">
        <f t="shared" si="42"/>
        <v>216565.1</v>
      </c>
      <c r="AT16" s="42">
        <f t="shared" si="43"/>
        <v>2382216.1</v>
      </c>
      <c r="AU16" s="55" t="str">
        <f t="shared" si="16"/>
        <v>en attente</v>
      </c>
      <c r="AV16" s="50" t="str">
        <f t="shared" si="44"/>
        <v/>
      </c>
      <c r="AW16" s="50" t="str">
        <f t="shared" si="45"/>
        <v/>
      </c>
      <c r="AX16" s="50" t="str">
        <f ca="1">IF($A16="","",OFFSET(PARAMETRE!$A$1,MATCH($A16,Tableauparametre[Chantierentree],0),18,1))</f>
        <v/>
      </c>
    </row>
    <row r="17" spans="50:50" x14ac:dyDescent="0.25">
      <c r="AX17" s="50"/>
    </row>
  </sheetData>
  <phoneticPr fontId="2" type="noConversion"/>
  <dataValidations count="7">
    <dataValidation type="list" allowBlank="1" showInputMessage="1" showErrorMessage="1" sqref="AG17" xr:uid="{927C211F-C4CE-4FDA-88F0-9653F4E22C27}">
      <formula1>selectionfournisseur</formula1>
    </dataValidation>
    <dataValidation type="list" allowBlank="1" showInputMessage="1" showErrorMessage="1" sqref="A2:A16 AE2:AE16" xr:uid="{F625500C-484D-4DD6-B91B-B4BC5BF9C3B9}">
      <formula1>chantier</formula1>
    </dataValidation>
    <dataValidation type="list" allowBlank="1" showInputMessage="1" showErrorMessage="1" sqref="G2:G16" xr:uid="{7EFBC8E4-48E4-4BC2-B756-35C15815F43F}">
      <formula1>type</formula1>
    </dataValidation>
    <dataValidation type="list" allowBlank="1" showInputMessage="1" showErrorMessage="1" sqref="AH2:AH16" xr:uid="{D780B7EE-B6C9-499A-AC6A-6B658C326C35}">
      <formula1>famille</formula1>
    </dataValidation>
    <dataValidation type="list" allowBlank="1" showInputMessage="1" showErrorMessage="1" sqref="AF2:AF16" xr:uid="{E6312EDF-27AF-4F27-9197-18E0F5A26959}">
      <formula1>prorata</formula1>
    </dataValidation>
    <dataValidation type="list" allowBlank="1" showInputMessage="1" showErrorMessage="1" sqref="B2:B16" xr:uid="{B05B659C-2F96-4D22-BE09-BF4C72455365}">
      <formula1>client</formula1>
    </dataValidation>
    <dataValidation type="list" allowBlank="1" showInputMessage="1" showErrorMessage="1" sqref="AG2:AG16" xr:uid="{F551477F-070F-4E63-9D59-1D47CAE77389}">
      <formula1>fournisseurs</formula1>
    </dataValidation>
  </dataValidations>
  <pageMargins left="0.7" right="0.7" top="0.75" bottom="0.75" header="0.3" footer="0.3"/>
  <pageSetup paperSize="8" scale="25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F4218-D9AB-4D2A-A6FB-E30E024AB13E}">
  <sheetPr codeName="Feuil2">
    <tabColor rgb="FF00B050"/>
  </sheetPr>
  <dimension ref="B1:E34"/>
  <sheetViews>
    <sheetView showGridLines="0" showRowColHeaders="0" topLeftCell="A3" zoomScale="115" zoomScaleNormal="115" zoomScaleSheetLayoutView="160" workbookViewId="0">
      <selection activeCell="D3" sqref="D3"/>
    </sheetView>
  </sheetViews>
  <sheetFormatPr baseColWidth="10" defaultRowHeight="15" x14ac:dyDescent="0.25"/>
  <cols>
    <col min="1" max="2" width="3.7109375" customWidth="1"/>
    <col min="3" max="3" width="40.140625" bestFit="1" customWidth="1"/>
    <col min="4" max="4" width="40.7109375" customWidth="1"/>
    <col min="5" max="6" width="3.7109375" customWidth="1"/>
  </cols>
  <sheetData>
    <row r="1" spans="2:5" ht="15" customHeight="1" thickBot="1" x14ac:dyDescent="0.3"/>
    <row r="2" spans="2:5" ht="32.25" thickBot="1" x14ac:dyDescent="0.3">
      <c r="B2" s="12"/>
      <c r="C2" s="59" t="s">
        <v>382</v>
      </c>
      <c r="D2" s="59"/>
      <c r="E2" s="11"/>
    </row>
    <row r="3" spans="2:5" ht="21" customHeight="1" thickTop="1" thickBot="1" x14ac:dyDescent="0.3">
      <c r="B3" s="13"/>
      <c r="C3" s="44" t="s">
        <v>333</v>
      </c>
      <c r="D3" s="19"/>
      <c r="E3" s="15"/>
    </row>
    <row r="4" spans="2:5" ht="21" customHeight="1" thickTop="1" thickBot="1" x14ac:dyDescent="0.3">
      <c r="B4" s="13"/>
      <c r="C4" s="44" t="s">
        <v>334</v>
      </c>
      <c r="D4" s="19"/>
      <c r="E4" s="15"/>
    </row>
    <row r="5" spans="2:5" ht="21" customHeight="1" thickTop="1" thickBot="1" x14ac:dyDescent="0.3">
      <c r="B5" s="13"/>
      <c r="C5" s="45" t="s">
        <v>335</v>
      </c>
      <c r="D5" s="20"/>
      <c r="E5" s="15"/>
    </row>
    <row r="6" spans="2:5" ht="21" customHeight="1" thickTop="1" thickBot="1" x14ac:dyDescent="0.3">
      <c r="B6" s="13"/>
      <c r="C6" s="45" t="s">
        <v>336</v>
      </c>
      <c r="D6" s="20"/>
      <c r="E6" s="15"/>
    </row>
    <row r="7" spans="2:5" ht="21" customHeight="1" thickTop="1" thickBot="1" x14ac:dyDescent="0.3">
      <c r="B7" s="13"/>
      <c r="C7" s="45" t="s">
        <v>337</v>
      </c>
      <c r="D7" s="20"/>
      <c r="E7" s="15"/>
    </row>
    <row r="8" spans="2:5" ht="21" customHeight="1" thickTop="1" thickBot="1" x14ac:dyDescent="0.3">
      <c r="B8" s="13"/>
      <c r="C8" s="46" t="s">
        <v>380</v>
      </c>
      <c r="D8" s="21"/>
      <c r="E8" s="15"/>
    </row>
    <row r="9" spans="2:5" ht="21" customHeight="1" thickTop="1" thickBot="1" x14ac:dyDescent="0.3">
      <c r="B9" s="13"/>
      <c r="C9" s="44" t="s">
        <v>338</v>
      </c>
      <c r="D9" s="19"/>
      <c r="E9" s="15"/>
    </row>
    <row r="10" spans="2:5" ht="21" customHeight="1" thickTop="1" thickBot="1" x14ac:dyDescent="0.3">
      <c r="B10" s="13"/>
      <c r="C10" s="44" t="s">
        <v>339</v>
      </c>
      <c r="D10" s="19"/>
      <c r="E10" s="15"/>
    </row>
    <row r="11" spans="2:5" ht="21" customHeight="1" thickTop="1" thickBot="1" x14ac:dyDescent="0.3">
      <c r="B11" s="13"/>
      <c r="C11" s="44" t="s">
        <v>340</v>
      </c>
      <c r="D11" s="19"/>
      <c r="E11" s="15"/>
    </row>
    <row r="12" spans="2:5" ht="21" customHeight="1" thickTop="1" thickBot="1" x14ac:dyDescent="0.3">
      <c r="B12" s="13"/>
      <c r="C12" s="44" t="s">
        <v>341</v>
      </c>
      <c r="D12" s="22" t="str">
        <f>_xlfn.CONCAT("EF-",$D$11)</f>
        <v>EF-</v>
      </c>
      <c r="E12" s="15"/>
    </row>
    <row r="13" spans="2:5" ht="21" customHeight="1" thickTop="1" thickBot="1" x14ac:dyDescent="0.3">
      <c r="B13" s="13"/>
      <c r="C13" s="46" t="s">
        <v>342</v>
      </c>
      <c r="D13" s="23"/>
      <c r="E13" s="15"/>
    </row>
    <row r="14" spans="2:5" ht="21" customHeight="1" thickTop="1" thickBot="1" x14ac:dyDescent="0.3">
      <c r="B14" s="13"/>
      <c r="C14" s="47" t="s">
        <v>343</v>
      </c>
      <c r="D14" s="24"/>
      <c r="E14" s="15"/>
    </row>
    <row r="15" spans="2:5" ht="21" customHeight="1" thickTop="1" thickBot="1" x14ac:dyDescent="0.3">
      <c r="B15" s="13"/>
      <c r="C15" s="46" t="s">
        <v>368</v>
      </c>
      <c r="D15" s="25">
        <f>$D$13*$D$14</f>
        <v>0</v>
      </c>
      <c r="E15" s="15"/>
    </row>
    <row r="16" spans="2:5" ht="21" customHeight="1" thickTop="1" thickBot="1" x14ac:dyDescent="0.3">
      <c r="B16" s="13"/>
      <c r="C16" s="46" t="s">
        <v>344</v>
      </c>
      <c r="D16" s="26">
        <f>$D$13+$D$15</f>
        <v>0</v>
      </c>
      <c r="E16" s="15"/>
    </row>
    <row r="17" spans="2:5" ht="21" customHeight="1" thickTop="1" thickBot="1" x14ac:dyDescent="0.3">
      <c r="B17" s="13"/>
      <c r="C17" s="46" t="s">
        <v>345</v>
      </c>
      <c r="D17" s="21"/>
      <c r="E17" s="15"/>
    </row>
    <row r="18" spans="2:5" ht="21" customHeight="1" thickTop="1" thickBot="1" x14ac:dyDescent="0.3">
      <c r="B18" s="13"/>
      <c r="C18" s="47" t="s">
        <v>346</v>
      </c>
      <c r="D18" s="24"/>
      <c r="E18" s="15"/>
    </row>
    <row r="19" spans="2:5" ht="21" customHeight="1" thickTop="1" thickBot="1" x14ac:dyDescent="0.3">
      <c r="B19" s="13"/>
      <c r="C19" s="46" t="s">
        <v>329</v>
      </c>
      <c r="D19" s="26">
        <f>$D$16*$D$18</f>
        <v>0</v>
      </c>
      <c r="E19" s="15"/>
    </row>
    <row r="20" spans="2:5" ht="21" customHeight="1" thickTop="1" thickBot="1" x14ac:dyDescent="0.3">
      <c r="B20" s="13"/>
      <c r="C20" s="47" t="s">
        <v>347</v>
      </c>
      <c r="D20" s="24"/>
      <c r="E20" s="15"/>
    </row>
    <row r="21" spans="2:5" ht="21" customHeight="1" thickTop="1" thickBot="1" x14ac:dyDescent="0.3">
      <c r="B21" s="13"/>
      <c r="C21" s="46" t="s">
        <v>330</v>
      </c>
      <c r="D21" s="26">
        <f>$D$16*$D$20</f>
        <v>0</v>
      </c>
      <c r="E21" s="15"/>
    </row>
    <row r="22" spans="2:5" ht="21" customHeight="1" thickTop="1" thickBot="1" x14ac:dyDescent="0.3">
      <c r="B22" s="13"/>
      <c r="C22" s="46" t="s">
        <v>348</v>
      </c>
      <c r="D22" s="21"/>
      <c r="E22" s="15"/>
    </row>
    <row r="23" spans="2:5" ht="21" customHeight="1" thickTop="1" thickBot="1" x14ac:dyDescent="0.3">
      <c r="B23" s="13"/>
      <c r="C23" s="46" t="s">
        <v>349</v>
      </c>
      <c r="D23" s="21"/>
      <c r="E23" s="15"/>
    </row>
    <row r="24" spans="2:5" ht="21" customHeight="1" thickTop="1" thickBot="1" x14ac:dyDescent="0.3">
      <c r="B24" s="13"/>
      <c r="C24" s="46" t="s">
        <v>350</v>
      </c>
      <c r="D24" s="21"/>
      <c r="E24" s="15"/>
    </row>
    <row r="25" spans="2:5" ht="21" customHeight="1" thickTop="1" thickBot="1" x14ac:dyDescent="0.3">
      <c r="B25" s="13"/>
      <c r="C25" s="46" t="s">
        <v>351</v>
      </c>
      <c r="D25" s="21"/>
      <c r="E25" s="15"/>
    </row>
    <row r="26" spans="2:5" ht="21" customHeight="1" thickTop="1" thickBot="1" x14ac:dyDescent="0.3">
      <c r="B26" s="13"/>
      <c r="C26" s="46" t="s">
        <v>352</v>
      </c>
      <c r="D26" s="21"/>
      <c r="E26" s="15"/>
    </row>
    <row r="27" spans="2:5" ht="21" customHeight="1" thickTop="1" thickBot="1" x14ac:dyDescent="0.3">
      <c r="B27" s="13"/>
      <c r="C27" s="46" t="s">
        <v>370</v>
      </c>
      <c r="D27" s="27">
        <f>$D$29-$D$28</f>
        <v>0</v>
      </c>
      <c r="E27" s="15"/>
    </row>
    <row r="28" spans="2:5" ht="21" customHeight="1" thickTop="1" thickBot="1" x14ac:dyDescent="0.3">
      <c r="B28" s="13"/>
      <c r="C28" s="46" t="s">
        <v>369</v>
      </c>
      <c r="D28" s="25">
        <f>$D$29*$D$14</f>
        <v>0</v>
      </c>
      <c r="E28" s="15"/>
    </row>
    <row r="29" spans="2:5" ht="21" customHeight="1" thickTop="1" thickBot="1" x14ac:dyDescent="0.3">
      <c r="B29" s="13"/>
      <c r="C29" s="46" t="s">
        <v>353</v>
      </c>
      <c r="D29" s="26">
        <f>$D$16-$D$17-$D$19-$D$21-$D$22-$D$23-$D$24-$D$25-$D$26</f>
        <v>0</v>
      </c>
      <c r="E29" s="15"/>
    </row>
    <row r="30" spans="2:5" ht="21" customHeight="1" thickTop="1" thickBot="1" x14ac:dyDescent="0.3">
      <c r="B30" s="13"/>
      <c r="C30" s="44" t="s">
        <v>354</v>
      </c>
      <c r="D30" s="22" t="str">
        <f>IF($D$7="","EN ATTENTE",IF($D$8="","PAYE","PARTIEL"))</f>
        <v>EN ATTENTE</v>
      </c>
      <c r="E30" s="15"/>
    </row>
    <row r="31" spans="2:5" ht="21" customHeight="1" thickTop="1" thickBot="1" x14ac:dyDescent="0.3">
      <c r="B31" s="13"/>
      <c r="C31" s="44" t="s">
        <v>371</v>
      </c>
      <c r="D31" s="27" t="str">
        <f>IF($D$30="paye",$D$27,IF($D$30="partiel",$D$8-$D$8*$D$14,""))</f>
        <v/>
      </c>
      <c r="E31" s="15"/>
    </row>
    <row r="32" spans="2:5" ht="21" customHeight="1" thickTop="1" thickBot="1" x14ac:dyDescent="0.3">
      <c r="B32" s="13"/>
      <c r="C32" s="44" t="s">
        <v>372</v>
      </c>
      <c r="D32" s="26" t="str">
        <f>IF($D$30="paye",$D$29,IF($D$30="partiel",$D$8,""))</f>
        <v/>
      </c>
      <c r="E32" s="15"/>
    </row>
    <row r="33" spans="2:5" ht="21" customHeight="1" thickTop="1" thickBot="1" x14ac:dyDescent="0.3">
      <c r="B33" s="14"/>
      <c r="C33" s="17"/>
      <c r="D33" s="17"/>
      <c r="E33" s="16"/>
    </row>
    <row r="34" spans="2:5" ht="15" customHeight="1" x14ac:dyDescent="0.25"/>
  </sheetData>
  <sheetProtection sheet="1" objects="1" scenarios="1" selectLockedCells="1"/>
  <mergeCells count="1">
    <mergeCell ref="C2:D2"/>
  </mergeCells>
  <dataValidations count="3">
    <dataValidation type="list" allowBlank="1" showInputMessage="1" showErrorMessage="1" sqref="D3" xr:uid="{7085489A-A2B4-4BE2-83F9-20C6A099B748}">
      <formula1>chantier</formula1>
    </dataValidation>
    <dataValidation type="list" allowBlank="1" showInputMessage="1" showErrorMessage="1" sqref="D9" xr:uid="{5D530B60-14EC-4B24-8430-6FEE67239098}">
      <formula1>type</formula1>
    </dataValidation>
    <dataValidation type="list" allowBlank="1" showInputMessage="1" showErrorMessage="1" sqref="D4" xr:uid="{9384494D-4985-40D7-8EF0-856B20094844}">
      <formula1>selection_client</formula1>
    </dataValidation>
  </dataValidations>
  <pageMargins left="0.7" right="0.7" top="0.75" bottom="0.75" header="0.3" footer="0.3"/>
  <pageSetup paperSize="9" scale="9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locked="0" defaultSize="0" print="0" autoFill="0" autoPict="0" macro="[0]!formulaire_entree">
                <anchor moveWithCells="1" sizeWithCells="1">
                  <from>
                    <xdr:col>6</xdr:col>
                    <xdr:colOff>9525</xdr:colOff>
                    <xdr:row>1</xdr:row>
                    <xdr:rowOff>352425</xdr:rowOff>
                  </from>
                  <to>
                    <xdr:col>7</xdr:col>
                    <xdr:colOff>485775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locked="0" defaultSize="0" print="0" autoFill="0" autoPict="0" macro="[0]!modifier_entree">
                <anchor moveWithCells="1" sizeWithCells="1">
                  <from>
                    <xdr:col>6</xdr:col>
                    <xdr:colOff>0</xdr:colOff>
                    <xdr:row>3</xdr:row>
                    <xdr:rowOff>142875</xdr:rowOff>
                  </from>
                  <to>
                    <xdr:col>7</xdr:col>
                    <xdr:colOff>476250</xdr:colOff>
                    <xdr:row>4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64218-E888-4453-A4D8-F87D999DD298}">
  <sheetPr codeName="Feuil3">
    <tabColor rgb="FFFF0000"/>
  </sheetPr>
  <dimension ref="B1:E33"/>
  <sheetViews>
    <sheetView showGridLines="0" showRowColHeaders="0" zoomScale="115" zoomScaleNormal="115" zoomScaleSheetLayoutView="145" workbookViewId="0">
      <selection activeCell="D3" sqref="D3"/>
    </sheetView>
  </sheetViews>
  <sheetFormatPr baseColWidth="10" defaultRowHeight="15" x14ac:dyDescent="0.25"/>
  <cols>
    <col min="1" max="2" width="3.7109375" customWidth="1"/>
    <col min="3" max="3" width="40.140625" bestFit="1" customWidth="1"/>
    <col min="4" max="4" width="40.7109375" customWidth="1"/>
    <col min="5" max="6" width="3.7109375" customWidth="1"/>
  </cols>
  <sheetData>
    <row r="1" spans="2:5" ht="15" customHeight="1" thickBot="1" x14ac:dyDescent="0.3"/>
    <row r="2" spans="2:5" ht="32.25" thickBot="1" x14ac:dyDescent="0.3">
      <c r="B2" s="5"/>
      <c r="C2" s="60" t="s">
        <v>383</v>
      </c>
      <c r="D2" s="60"/>
      <c r="E2" s="6"/>
    </row>
    <row r="3" spans="2:5" ht="21" customHeight="1" thickTop="1" thickBot="1" x14ac:dyDescent="0.3">
      <c r="B3" s="7"/>
      <c r="C3" s="32" t="s">
        <v>355</v>
      </c>
      <c r="D3" s="19"/>
      <c r="E3" s="8"/>
    </row>
    <row r="4" spans="2:5" ht="21" customHeight="1" thickTop="1" thickBot="1" x14ac:dyDescent="0.3">
      <c r="B4" s="7"/>
      <c r="C4" s="32" t="s">
        <v>376</v>
      </c>
      <c r="D4" s="19"/>
      <c r="E4" s="8"/>
    </row>
    <row r="5" spans="2:5" ht="21" customHeight="1" thickTop="1" thickBot="1" x14ac:dyDescent="0.3">
      <c r="B5" s="7"/>
      <c r="C5" s="32" t="s">
        <v>356</v>
      </c>
      <c r="D5" s="20"/>
      <c r="E5" s="8"/>
    </row>
    <row r="6" spans="2:5" ht="21" customHeight="1" thickTop="1" thickBot="1" x14ac:dyDescent="0.3">
      <c r="B6" s="7"/>
      <c r="C6" s="32" t="s">
        <v>331</v>
      </c>
      <c r="D6" s="20"/>
      <c r="E6" s="8"/>
    </row>
    <row r="7" spans="2:5" ht="21" customHeight="1" thickTop="1" thickBot="1" x14ac:dyDescent="0.3">
      <c r="B7" s="7"/>
      <c r="C7" s="33" t="s">
        <v>357</v>
      </c>
      <c r="D7" s="20"/>
      <c r="E7" s="8"/>
    </row>
    <row r="8" spans="2:5" ht="21" customHeight="1" thickTop="1" thickBot="1" x14ac:dyDescent="0.3">
      <c r="B8" s="7"/>
      <c r="C8" s="33" t="s">
        <v>358</v>
      </c>
      <c r="D8" s="20"/>
      <c r="E8" s="8"/>
    </row>
    <row r="9" spans="2:5" ht="21" customHeight="1" thickTop="1" thickBot="1" x14ac:dyDescent="0.3">
      <c r="B9" s="7"/>
      <c r="C9" s="33" t="s">
        <v>359</v>
      </c>
      <c r="D9" s="20"/>
      <c r="E9" s="8"/>
    </row>
    <row r="10" spans="2:5" ht="21" customHeight="1" thickTop="1" thickBot="1" x14ac:dyDescent="0.3">
      <c r="B10" s="7"/>
      <c r="C10" s="34" t="s">
        <v>381</v>
      </c>
      <c r="D10" s="21"/>
      <c r="E10" s="8"/>
    </row>
    <row r="11" spans="2:5" ht="21" customHeight="1" thickTop="1" thickBot="1" x14ac:dyDescent="0.3">
      <c r="B11" s="7"/>
      <c r="C11" s="32" t="s">
        <v>360</v>
      </c>
      <c r="D11" s="19"/>
      <c r="E11" s="8"/>
    </row>
    <row r="12" spans="2:5" ht="21" customHeight="1" thickTop="1" thickBot="1" x14ac:dyDescent="0.3">
      <c r="B12" s="7"/>
      <c r="C12" s="32" t="s">
        <v>361</v>
      </c>
      <c r="D12" s="28" t="str">
        <f>_xlfn.CONCAT("EF-",$D$11)</f>
        <v>EF-</v>
      </c>
      <c r="E12" s="8"/>
    </row>
    <row r="13" spans="2:5" ht="21" customHeight="1" thickTop="1" thickBot="1" x14ac:dyDescent="0.3">
      <c r="B13" s="7"/>
      <c r="C13" s="34" t="str">
        <f>IF($D$14&lt;&gt;0,"NE PAS REMPLIR","S-donnee HT")</f>
        <v>S-donnee HT</v>
      </c>
      <c r="D13" s="23"/>
      <c r="E13" s="8"/>
    </row>
    <row r="14" spans="2:5" ht="21" customHeight="1" thickTop="1" thickBot="1" x14ac:dyDescent="0.3">
      <c r="B14" s="7"/>
      <c r="C14" s="34" t="str">
        <f>IF($D$13&lt;&gt;0,"NE PAS REMPLIR","S-donnee TTC")</f>
        <v>S-donnee TTC</v>
      </c>
      <c r="D14" s="21"/>
      <c r="E14" s="8"/>
    </row>
    <row r="15" spans="2:5" ht="21" customHeight="1" thickTop="1" thickBot="1" x14ac:dyDescent="0.3">
      <c r="B15" s="7"/>
      <c r="C15" s="34" t="s">
        <v>363</v>
      </c>
      <c r="D15" s="29">
        <f>IF($D$13&lt;&gt;0,$D$13,$D$14-$D$17)</f>
        <v>0</v>
      </c>
      <c r="E15" s="8"/>
    </row>
    <row r="16" spans="2:5" ht="21" customHeight="1" thickTop="1" thickBot="1" x14ac:dyDescent="0.3">
      <c r="B16" s="7"/>
      <c r="C16" s="35" t="s">
        <v>364</v>
      </c>
      <c r="D16" s="24"/>
      <c r="E16" s="8"/>
    </row>
    <row r="17" spans="2:5" ht="21" customHeight="1" thickTop="1" thickBot="1" x14ac:dyDescent="0.3">
      <c r="B17" s="7"/>
      <c r="C17" s="34" t="s">
        <v>365</v>
      </c>
      <c r="D17" s="30">
        <f>IF(D13&lt;&gt;0,D13*D16,IF(D14&lt;&gt;0,D14*D16,0))</f>
        <v>0</v>
      </c>
      <c r="E17" s="8"/>
    </row>
    <row r="18" spans="2:5" ht="21" customHeight="1" thickTop="1" thickBot="1" x14ac:dyDescent="0.3">
      <c r="B18" s="7"/>
      <c r="C18" s="34" t="s">
        <v>366</v>
      </c>
      <c r="D18" s="31">
        <f>D15+D17</f>
        <v>0</v>
      </c>
      <c r="E18" s="8"/>
    </row>
    <row r="19" spans="2:5" ht="21" customHeight="1" thickTop="1" thickBot="1" x14ac:dyDescent="0.3">
      <c r="B19" s="7"/>
      <c r="C19" s="34" t="s">
        <v>367</v>
      </c>
      <c r="D19" s="31" t="str">
        <f>IF($D$9="","EN ATTENTE",IF($D$10="","PAYE","PARTIEL"))</f>
        <v>EN ATTENTE</v>
      </c>
      <c r="E19" s="8"/>
    </row>
    <row r="20" spans="2:5" ht="21" customHeight="1" thickTop="1" thickBot="1" x14ac:dyDescent="0.3">
      <c r="B20" s="7"/>
      <c r="C20" s="34" t="s">
        <v>373</v>
      </c>
      <c r="D20" s="29" t="str">
        <f>IF($D$19="paye",$D$15,IF($D$19="partiel",$D$10-$D$10*$D$16,""))</f>
        <v/>
      </c>
      <c r="E20" s="8"/>
    </row>
    <row r="21" spans="2:5" ht="21" customHeight="1" thickTop="1" thickBot="1" x14ac:dyDescent="0.3">
      <c r="B21" s="7"/>
      <c r="C21" s="34" t="s">
        <v>374</v>
      </c>
      <c r="D21" s="31" t="str">
        <f>IF($D$19="paye",$D$18,IF($D$19="partiel",$D$10,""))</f>
        <v/>
      </c>
      <c r="E21" s="8"/>
    </row>
    <row r="22" spans="2:5" ht="21" customHeight="1" thickTop="1" thickBot="1" x14ac:dyDescent="0.3">
      <c r="B22" s="9"/>
      <c r="C22" s="18"/>
      <c r="D22" s="18"/>
      <c r="E22" s="10"/>
    </row>
    <row r="23" spans="2:5" ht="15" customHeight="1" x14ac:dyDescent="0.25"/>
    <row r="24" spans="2:5" ht="21" customHeight="1" x14ac:dyDescent="0.25"/>
    <row r="25" spans="2:5" ht="21" customHeight="1" x14ac:dyDescent="0.25"/>
    <row r="26" spans="2:5" ht="21" customHeight="1" x14ac:dyDescent="0.25"/>
    <row r="27" spans="2:5" ht="21" customHeight="1" x14ac:dyDescent="0.25"/>
    <row r="28" spans="2:5" ht="21" customHeight="1" x14ac:dyDescent="0.25"/>
    <row r="29" spans="2:5" ht="21" customHeight="1" x14ac:dyDescent="0.25"/>
    <row r="30" spans="2:5" ht="21" customHeight="1" x14ac:dyDescent="0.25"/>
    <row r="31" spans="2:5" ht="21" customHeight="1" x14ac:dyDescent="0.25"/>
    <row r="32" spans="2:5" ht="21" customHeight="1" x14ac:dyDescent="0.25"/>
    <row r="33" ht="21" customHeight="1" x14ac:dyDescent="0.25"/>
  </sheetData>
  <sheetProtection sheet="1" selectLockedCells="1"/>
  <mergeCells count="1">
    <mergeCell ref="C2:D2"/>
  </mergeCells>
  <conditionalFormatting sqref="D13">
    <cfRule type="expression" dxfId="108" priority="2">
      <formula>$C$13="NE PAS REMPLIR"</formula>
    </cfRule>
  </conditionalFormatting>
  <conditionalFormatting sqref="D14">
    <cfRule type="expression" dxfId="107" priority="1">
      <formula>$C$14="NE PAS REMPLIR"</formula>
    </cfRule>
  </conditionalFormatting>
  <dataValidations count="4">
    <dataValidation type="list" allowBlank="1" showInputMessage="1" showErrorMessage="1" sqref="D6" xr:uid="{588B4B07-9264-4F2D-AA95-AFB0EA0B8595}">
      <formula1>famille</formula1>
    </dataValidation>
    <dataValidation type="list" allowBlank="1" showInputMessage="1" showErrorMessage="1" sqref="D4" xr:uid="{B5661C22-B678-4F41-92AA-3087F12EC180}">
      <formula1>prorata</formula1>
    </dataValidation>
    <dataValidation type="list" allowBlank="1" showInputMessage="1" showErrorMessage="1" sqref="D3" xr:uid="{685B75B7-076A-4EF9-AAA9-BD8D69EAA10F}">
      <formula1>chantier</formula1>
    </dataValidation>
    <dataValidation type="list" allowBlank="1" showInputMessage="1" showErrorMessage="1" sqref="D5" xr:uid="{BA8B66DA-F7DA-42C2-9F3A-B4951BC1197D}">
      <formula1>selection_fournisseur</formula1>
    </dataValidation>
  </dataValidations>
  <pageMargins left="0.7" right="0.7" top="0.75" bottom="0.75" header="0.3" footer="0.3"/>
  <pageSetup paperSize="9" scale="9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locked="0" defaultSize="0" print="0" autoFill="0" autoPict="0" macro="[0]!formulaire_sortie">
                <anchor moveWithCells="1" sizeWithCells="1">
                  <from>
                    <xdr:col>6</xdr:col>
                    <xdr:colOff>9525</xdr:colOff>
                    <xdr:row>1</xdr:row>
                    <xdr:rowOff>352425</xdr:rowOff>
                  </from>
                  <to>
                    <xdr:col>7</xdr:col>
                    <xdr:colOff>485775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locked="0" defaultSize="0" print="0" autoFill="0" autoPict="0" macro="[0]!modifier_sortie">
                <anchor moveWithCells="1" sizeWithCells="1">
                  <from>
                    <xdr:col>6</xdr:col>
                    <xdr:colOff>0</xdr:colOff>
                    <xdr:row>3</xdr:row>
                    <xdr:rowOff>133350</xdr:rowOff>
                  </from>
                  <to>
                    <xdr:col>7</xdr:col>
                    <xdr:colOff>476250</xdr:colOff>
                    <xdr:row>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82F71-F309-4C0C-9F75-524DF3A897EB}">
  <sheetPr codeName="Feuil4"/>
  <dimension ref="A1:DA6"/>
  <sheetViews>
    <sheetView workbookViewId="0">
      <selection activeCell="J17" sqref="J17"/>
    </sheetView>
  </sheetViews>
  <sheetFormatPr baseColWidth="10" defaultRowHeight="15" x14ac:dyDescent="0.25"/>
  <cols>
    <col min="1" max="1" width="16.85546875" bestFit="1" customWidth="1"/>
    <col min="2" max="2" width="18.42578125" bestFit="1" customWidth="1"/>
    <col min="3" max="3" width="20.85546875" bestFit="1" customWidth="1"/>
    <col min="4" max="4" width="10" bestFit="1" customWidth="1"/>
    <col min="5" max="5" width="14.7109375" bestFit="1" customWidth="1"/>
    <col min="6" max="6" width="10" bestFit="1" customWidth="1"/>
    <col min="7" max="9" width="9.85546875" customWidth="1"/>
    <col min="10" max="10" width="18.140625" style="2" customWidth="1"/>
    <col min="11" max="11" width="10.42578125" style="2" bestFit="1" customWidth="1"/>
    <col min="12" max="12" width="8.85546875" style="2" customWidth="1"/>
    <col min="13" max="13" width="9.42578125" style="2" bestFit="1" customWidth="1"/>
    <col min="14" max="15" width="8.85546875" style="2" customWidth="1"/>
    <col min="16" max="16" width="9.42578125" style="2" bestFit="1" customWidth="1"/>
    <col min="17" max="18" width="8.85546875" style="2" customWidth="1"/>
    <col min="19" max="20" width="16.85546875" style="3" customWidth="1"/>
    <col min="21" max="21" width="18.42578125" bestFit="1" customWidth="1"/>
    <col min="22" max="22" width="7.28515625" bestFit="1" customWidth="1"/>
    <col min="23" max="23" width="8.42578125" bestFit="1" customWidth="1"/>
    <col min="24" max="24" width="7.28515625" bestFit="1" customWidth="1"/>
    <col min="25" max="25" width="12.5703125" bestFit="1" customWidth="1"/>
    <col min="26" max="26" width="10.7109375" bestFit="1" customWidth="1"/>
    <col min="27" max="29" width="6.140625" bestFit="1" customWidth="1"/>
    <col min="30" max="105" width="7.140625" bestFit="1" customWidth="1"/>
  </cols>
  <sheetData>
    <row r="1" spans="1:105" x14ac:dyDescent="0.25">
      <c r="A1" t="s">
        <v>378</v>
      </c>
      <c r="B1" t="s">
        <v>309</v>
      </c>
      <c r="C1" t="s">
        <v>310</v>
      </c>
      <c r="D1" t="s">
        <v>311</v>
      </c>
      <c r="E1" t="s">
        <v>312</v>
      </c>
      <c r="F1" t="s">
        <v>313</v>
      </c>
      <c r="G1" t="s">
        <v>314</v>
      </c>
      <c r="H1" t="s">
        <v>315</v>
      </c>
      <c r="I1" t="s">
        <v>316</v>
      </c>
      <c r="J1" s="2" t="s">
        <v>261</v>
      </c>
      <c r="K1" s="2" t="s">
        <v>262</v>
      </c>
      <c r="L1" s="2" t="s">
        <v>263</v>
      </c>
      <c r="M1" s="2" t="s">
        <v>264</v>
      </c>
      <c r="N1" s="2" t="s">
        <v>265</v>
      </c>
      <c r="O1" s="2" t="s">
        <v>266</v>
      </c>
      <c r="P1" s="2" t="s">
        <v>267</v>
      </c>
      <c r="Q1" s="2" t="s">
        <v>268</v>
      </c>
      <c r="R1" s="2" t="s">
        <v>269</v>
      </c>
      <c r="S1" s="2" t="s">
        <v>270</v>
      </c>
      <c r="T1" s="2" t="s">
        <v>379</v>
      </c>
      <c r="U1" t="s">
        <v>176</v>
      </c>
      <c r="V1" t="s">
        <v>177</v>
      </c>
      <c r="W1" t="s">
        <v>178</v>
      </c>
      <c r="X1" t="s">
        <v>179</v>
      </c>
      <c r="Y1" t="s">
        <v>180</v>
      </c>
      <c r="Z1" t="s">
        <v>181</v>
      </c>
      <c r="AA1" t="s">
        <v>182</v>
      </c>
      <c r="AB1" t="s">
        <v>183</v>
      </c>
      <c r="AC1" t="s">
        <v>184</v>
      </c>
      <c r="AD1" t="s">
        <v>185</v>
      </c>
      <c r="AE1" t="s">
        <v>186</v>
      </c>
      <c r="AF1" t="s">
        <v>187</v>
      </c>
      <c r="AG1" t="s">
        <v>188</v>
      </c>
      <c r="AH1" t="s">
        <v>189</v>
      </c>
      <c r="AI1" t="s">
        <v>190</v>
      </c>
      <c r="AJ1" t="s">
        <v>191</v>
      </c>
      <c r="AK1" t="s">
        <v>192</v>
      </c>
      <c r="AL1" t="s">
        <v>193</v>
      </c>
      <c r="AM1" t="s">
        <v>194</v>
      </c>
      <c r="AN1" t="s">
        <v>195</v>
      </c>
      <c r="AO1" t="s">
        <v>196</v>
      </c>
      <c r="AP1" t="s">
        <v>197</v>
      </c>
      <c r="AQ1" t="s">
        <v>198</v>
      </c>
      <c r="AR1" t="s">
        <v>199</v>
      </c>
      <c r="AS1" t="s">
        <v>200</v>
      </c>
      <c r="AT1" t="s">
        <v>201</v>
      </c>
      <c r="AU1" t="s">
        <v>202</v>
      </c>
      <c r="AV1" t="s">
        <v>203</v>
      </c>
      <c r="AW1" t="s">
        <v>204</v>
      </c>
      <c r="AX1" t="s">
        <v>205</v>
      </c>
      <c r="AY1" t="s">
        <v>206</v>
      </c>
      <c r="AZ1" t="s">
        <v>207</v>
      </c>
      <c r="BA1" t="s">
        <v>208</v>
      </c>
      <c r="BB1" t="s">
        <v>209</v>
      </c>
      <c r="BC1" t="s">
        <v>210</v>
      </c>
      <c r="BD1" t="s">
        <v>211</v>
      </c>
      <c r="BE1" t="s">
        <v>212</v>
      </c>
      <c r="BF1" t="s">
        <v>213</v>
      </c>
      <c r="BG1" t="s">
        <v>214</v>
      </c>
      <c r="BH1" t="s">
        <v>215</v>
      </c>
      <c r="BI1" t="s">
        <v>216</v>
      </c>
      <c r="BJ1" t="s">
        <v>217</v>
      </c>
      <c r="BK1" t="s">
        <v>218</v>
      </c>
      <c r="BL1" t="s">
        <v>219</v>
      </c>
      <c r="BM1" t="s">
        <v>220</v>
      </c>
      <c r="BN1" t="s">
        <v>221</v>
      </c>
      <c r="BO1" t="s">
        <v>222</v>
      </c>
      <c r="BP1" t="s">
        <v>223</v>
      </c>
      <c r="BQ1" t="s">
        <v>224</v>
      </c>
      <c r="BR1" t="s">
        <v>225</v>
      </c>
      <c r="BS1" t="s">
        <v>226</v>
      </c>
      <c r="BT1" t="s">
        <v>227</v>
      </c>
      <c r="BU1" t="s">
        <v>228</v>
      </c>
      <c r="BV1" t="s">
        <v>229</v>
      </c>
      <c r="BW1" t="s">
        <v>230</v>
      </c>
      <c r="BX1" t="s">
        <v>231</v>
      </c>
      <c r="BY1" t="s">
        <v>232</v>
      </c>
      <c r="BZ1" t="s">
        <v>233</v>
      </c>
      <c r="CA1" t="s">
        <v>234</v>
      </c>
      <c r="CB1" t="s">
        <v>235</v>
      </c>
      <c r="CC1" t="s">
        <v>236</v>
      </c>
      <c r="CD1" t="s">
        <v>237</v>
      </c>
      <c r="CE1" t="s">
        <v>238</v>
      </c>
      <c r="CF1" t="s">
        <v>239</v>
      </c>
      <c r="CG1" t="s">
        <v>240</v>
      </c>
      <c r="CH1" t="s">
        <v>241</v>
      </c>
      <c r="CI1" t="s">
        <v>242</v>
      </c>
      <c r="CJ1" t="s">
        <v>243</v>
      </c>
      <c r="CK1" t="s">
        <v>244</v>
      </c>
      <c r="CL1" t="s">
        <v>245</v>
      </c>
      <c r="CM1" t="s">
        <v>246</v>
      </c>
      <c r="CN1" t="s">
        <v>247</v>
      </c>
      <c r="CO1" t="s">
        <v>248</v>
      </c>
      <c r="CP1" t="s">
        <v>249</v>
      </c>
      <c r="CQ1" t="s">
        <v>250</v>
      </c>
      <c r="CR1" t="s">
        <v>251</v>
      </c>
      <c r="CS1" t="s">
        <v>252</v>
      </c>
      <c r="CT1" t="s">
        <v>253</v>
      </c>
      <c r="CU1" t="s">
        <v>254</v>
      </c>
      <c r="CV1" t="s">
        <v>255</v>
      </c>
      <c r="CW1" t="s">
        <v>256</v>
      </c>
      <c r="CX1" t="s">
        <v>257</v>
      </c>
      <c r="CY1" t="s">
        <v>258</v>
      </c>
      <c r="CZ1" t="s">
        <v>259</v>
      </c>
      <c r="DA1" t="s">
        <v>260</v>
      </c>
    </row>
    <row r="2" spans="1:105" x14ac:dyDescent="0.25">
      <c r="A2" t="s">
        <v>25</v>
      </c>
      <c r="B2" t="s">
        <v>298</v>
      </c>
      <c r="C2" t="s">
        <v>281</v>
      </c>
      <c r="D2" t="s">
        <v>292</v>
      </c>
      <c r="J2" s="2">
        <v>15000</v>
      </c>
      <c r="S2" s="3">
        <f>IF(J2="","",J2+K2+L2+M2+N2+O2+P2+Q2+R2)</f>
        <v>15000</v>
      </c>
      <c r="T2" s="4" t="str">
        <f>IF(A2="","",$A2)</f>
        <v>bureau</v>
      </c>
      <c r="U2" t="s">
        <v>27</v>
      </c>
      <c r="V2" t="s">
        <v>74</v>
      </c>
      <c r="W2" t="s">
        <v>74</v>
      </c>
      <c r="X2" t="s">
        <v>27</v>
      </c>
      <c r="Y2" t="s">
        <v>62</v>
      </c>
    </row>
    <row r="3" spans="1:105" x14ac:dyDescent="0.25">
      <c r="A3" t="s">
        <v>20</v>
      </c>
      <c r="B3" t="s">
        <v>307</v>
      </c>
      <c r="C3" t="s">
        <v>5</v>
      </c>
      <c r="J3" s="2">
        <v>10000</v>
      </c>
      <c r="S3" s="3">
        <f>IF(J3="","",J3+K3+L3+M3+N3+O3+P3+Q3+R3)</f>
        <v>10000</v>
      </c>
      <c r="T3" s="4" t="str">
        <f>IF(A3="","",$A3)</f>
        <v>cadarache</v>
      </c>
      <c r="U3" t="s">
        <v>117</v>
      </c>
      <c r="V3" t="s">
        <v>74</v>
      </c>
    </row>
    <row r="4" spans="1:105" x14ac:dyDescent="0.25">
      <c r="A4" t="s">
        <v>281</v>
      </c>
      <c r="B4" t="s">
        <v>304</v>
      </c>
      <c r="J4" s="2">
        <v>144</v>
      </c>
      <c r="S4" s="3">
        <f>IF(J4="","",J4+K4+L4+M4+N4+O4+P4+Q4+R4)</f>
        <v>144</v>
      </c>
      <c r="T4" s="4" t="str">
        <f>IF(A4="","",$A4)</f>
        <v>bermond</v>
      </c>
      <c r="U4" t="s">
        <v>289</v>
      </c>
    </row>
    <row r="5" spans="1:105" x14ac:dyDescent="0.25">
      <c r="A5" t="s">
        <v>287</v>
      </c>
      <c r="B5" t="s">
        <v>5</v>
      </c>
      <c r="C5" t="s">
        <v>292</v>
      </c>
      <c r="J5" s="2">
        <v>123123</v>
      </c>
      <c r="S5" s="3">
        <f>IF(J5="","",J5+K5+L5+M5+N5+O5+P5+Q5+R5)</f>
        <v>123123</v>
      </c>
      <c r="T5" s="4" t="str">
        <f>IF(A5="","",$A5)</f>
        <v>bricarde</v>
      </c>
      <c r="U5" t="s">
        <v>74</v>
      </c>
    </row>
    <row r="6" spans="1:105" x14ac:dyDescent="0.25">
      <c r="A6" t="s">
        <v>10</v>
      </c>
      <c r="B6" t="s">
        <v>25</v>
      </c>
      <c r="J6" s="2">
        <v>1521321</v>
      </c>
      <c r="S6" s="3">
        <f>IF(J6="","",J6+K6+L6+M6+N6+O6+P6+Q6+R6)</f>
        <v>1521321</v>
      </c>
      <c r="T6" s="4" t="str">
        <f>IF(A6="","",$A6)</f>
        <v>cfa</v>
      </c>
    </row>
  </sheetData>
  <phoneticPr fontId="2" type="noConversion"/>
  <dataValidations count="3">
    <dataValidation type="list" allowBlank="1" showInputMessage="1" showErrorMessage="1" sqref="A2:A6" xr:uid="{A1ED2AD1-5A96-4B0F-BF2D-F0FF5981F2EF}">
      <formula1>chantier</formula1>
    </dataValidation>
    <dataValidation type="list" allowBlank="1" showInputMessage="1" showErrorMessage="1" sqref="B2:I6" xr:uid="{6CB9D91A-7573-4CB7-8FBE-AB1D15245758}">
      <formula1>client</formula1>
    </dataValidation>
    <dataValidation type="list" allowBlank="1" showInputMessage="1" showErrorMessage="1" sqref="U2:DA6" xr:uid="{8AFC2351-56D2-4816-B6B3-507838065DEE}">
      <formula1>fournisseurs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D2FF2-68E0-4B51-8201-DD02285DF8B1}">
  <sheetPr codeName="Feuil5"/>
  <dimension ref="A1:K157"/>
  <sheetViews>
    <sheetView workbookViewId="0">
      <selection activeCell="H21" sqref="H21"/>
    </sheetView>
  </sheetViews>
  <sheetFormatPr baseColWidth="10" defaultRowHeight="15" x14ac:dyDescent="0.25"/>
  <cols>
    <col min="1" max="1" width="20.5703125" bestFit="1" customWidth="1"/>
    <col min="2" max="2" width="2.28515625" customWidth="1"/>
    <col min="3" max="3" width="35.42578125" bestFit="1" customWidth="1"/>
    <col min="4" max="4" width="2.7109375" customWidth="1"/>
    <col min="6" max="6" width="2.42578125" customWidth="1"/>
    <col min="7" max="7" width="27.42578125" bestFit="1" customWidth="1"/>
    <col min="8" max="8" width="3.42578125" customWidth="1"/>
    <col min="9" max="9" width="18.28515625" bestFit="1" customWidth="1"/>
    <col min="10" max="10" width="3.42578125" customWidth="1"/>
  </cols>
  <sheetData>
    <row r="1" spans="1:11" x14ac:dyDescent="0.25">
      <c r="A1" t="s">
        <v>271</v>
      </c>
      <c r="C1" t="s">
        <v>272</v>
      </c>
      <c r="E1" t="s">
        <v>273</v>
      </c>
      <c r="G1" t="s">
        <v>274</v>
      </c>
      <c r="I1" t="s">
        <v>275</v>
      </c>
      <c r="K1" t="s">
        <v>377</v>
      </c>
    </row>
    <row r="2" spans="1:11" x14ac:dyDescent="0.25">
      <c r="A2" t="s">
        <v>281</v>
      </c>
      <c r="C2" s="1" t="s">
        <v>294</v>
      </c>
      <c r="E2" t="s">
        <v>7</v>
      </c>
      <c r="G2" s="1" t="s">
        <v>84</v>
      </c>
      <c r="I2" t="s">
        <v>318</v>
      </c>
      <c r="K2" t="s">
        <v>377</v>
      </c>
    </row>
    <row r="3" spans="1:11" x14ac:dyDescent="0.25">
      <c r="A3" s="1" t="s">
        <v>287</v>
      </c>
      <c r="C3" s="1" t="s">
        <v>25</v>
      </c>
      <c r="E3" t="s">
        <v>276</v>
      </c>
      <c r="G3" t="s">
        <v>164</v>
      </c>
      <c r="I3" t="s">
        <v>324</v>
      </c>
    </row>
    <row r="4" spans="1:11" x14ac:dyDescent="0.25">
      <c r="A4" s="1" t="s">
        <v>25</v>
      </c>
      <c r="C4" t="s">
        <v>307</v>
      </c>
      <c r="E4" t="s">
        <v>2</v>
      </c>
      <c r="G4" t="s">
        <v>117</v>
      </c>
      <c r="I4" t="s">
        <v>321</v>
      </c>
    </row>
    <row r="5" spans="1:11" x14ac:dyDescent="0.25">
      <c r="A5" t="s">
        <v>20</v>
      </c>
      <c r="C5" s="1" t="s">
        <v>292</v>
      </c>
      <c r="E5" t="s">
        <v>278</v>
      </c>
      <c r="G5" s="1" t="s">
        <v>74</v>
      </c>
      <c r="I5" t="s">
        <v>317</v>
      </c>
    </row>
    <row r="6" spans="1:11" x14ac:dyDescent="0.25">
      <c r="A6" s="1" t="s">
        <v>0</v>
      </c>
      <c r="C6" t="s">
        <v>304</v>
      </c>
      <c r="E6" t="s">
        <v>17</v>
      </c>
      <c r="G6" s="1" t="s">
        <v>27</v>
      </c>
      <c r="I6" t="s">
        <v>325</v>
      </c>
    </row>
    <row r="7" spans="1:11" x14ac:dyDescent="0.25">
      <c r="A7" s="1" t="s">
        <v>10</v>
      </c>
      <c r="C7" s="1" t="s">
        <v>298</v>
      </c>
      <c r="E7" t="s">
        <v>3</v>
      </c>
      <c r="G7" t="s">
        <v>107</v>
      </c>
      <c r="I7" t="s">
        <v>322</v>
      </c>
    </row>
    <row r="8" spans="1:11" x14ac:dyDescent="0.25">
      <c r="A8" s="1" t="s">
        <v>59</v>
      </c>
      <c r="C8" s="1" t="s">
        <v>5</v>
      </c>
      <c r="E8" t="s">
        <v>277</v>
      </c>
      <c r="G8" s="1" t="s">
        <v>289</v>
      </c>
      <c r="I8" t="s">
        <v>323</v>
      </c>
    </row>
    <row r="9" spans="1:11" x14ac:dyDescent="0.25">
      <c r="A9" s="1" t="s">
        <v>288</v>
      </c>
      <c r="C9" t="s">
        <v>16</v>
      </c>
      <c r="G9" s="1" t="s">
        <v>69</v>
      </c>
      <c r="I9" t="s">
        <v>319</v>
      </c>
    </row>
    <row r="10" spans="1:11" x14ac:dyDescent="0.25">
      <c r="A10" s="1" t="s">
        <v>13</v>
      </c>
      <c r="C10" s="1" t="s">
        <v>6</v>
      </c>
      <c r="G10" s="1" t="s">
        <v>44</v>
      </c>
      <c r="I10" t="s">
        <v>320</v>
      </c>
    </row>
    <row r="11" spans="1:11" x14ac:dyDescent="0.25">
      <c r="A11" t="s">
        <v>19</v>
      </c>
      <c r="C11" s="1" t="s">
        <v>301</v>
      </c>
      <c r="G11" s="1" t="s">
        <v>95</v>
      </c>
    </row>
    <row r="12" spans="1:11" x14ac:dyDescent="0.25">
      <c r="A12" s="1" t="s">
        <v>9</v>
      </c>
      <c r="C12" s="1" t="s">
        <v>300</v>
      </c>
      <c r="G12" s="1" t="s">
        <v>91</v>
      </c>
    </row>
    <row r="13" spans="1:11" x14ac:dyDescent="0.25">
      <c r="A13" t="s">
        <v>280</v>
      </c>
      <c r="C13" t="s">
        <v>281</v>
      </c>
      <c r="G13" s="1" t="s">
        <v>62</v>
      </c>
    </row>
    <row r="14" spans="1:11" x14ac:dyDescent="0.25">
      <c r="A14" t="s">
        <v>21</v>
      </c>
      <c r="C14" t="s">
        <v>282</v>
      </c>
      <c r="G14" t="s">
        <v>149</v>
      </c>
    </row>
    <row r="15" spans="1:11" x14ac:dyDescent="0.25">
      <c r="A15" s="1" t="s">
        <v>1</v>
      </c>
      <c r="C15" s="1" t="s">
        <v>286</v>
      </c>
      <c r="G15" s="1" t="s">
        <v>51</v>
      </c>
    </row>
    <row r="16" spans="1:11" x14ac:dyDescent="0.25">
      <c r="A16" t="s">
        <v>22</v>
      </c>
      <c r="C16" s="1" t="s">
        <v>293</v>
      </c>
      <c r="G16" t="s">
        <v>131</v>
      </c>
    </row>
    <row r="17" spans="1:7" x14ac:dyDescent="0.25">
      <c r="A17" t="s">
        <v>284</v>
      </c>
      <c r="C17" s="1" t="s">
        <v>295</v>
      </c>
      <c r="G17" t="s">
        <v>173</v>
      </c>
    </row>
    <row r="18" spans="1:7" x14ac:dyDescent="0.25">
      <c r="A18" s="1" t="s">
        <v>4</v>
      </c>
      <c r="C18" s="1" t="s">
        <v>296</v>
      </c>
      <c r="G18" t="s">
        <v>152</v>
      </c>
    </row>
    <row r="19" spans="1:7" x14ac:dyDescent="0.25">
      <c r="A19" s="1" t="s">
        <v>5</v>
      </c>
      <c r="C19" t="s">
        <v>18</v>
      </c>
      <c r="G19" s="1" t="s">
        <v>89</v>
      </c>
    </row>
    <row r="20" spans="1:7" x14ac:dyDescent="0.25">
      <c r="A20" t="s">
        <v>16</v>
      </c>
      <c r="C20" s="1" t="s">
        <v>328</v>
      </c>
      <c r="G20" s="1" t="s">
        <v>81</v>
      </c>
    </row>
    <row r="21" spans="1:7" x14ac:dyDescent="0.25">
      <c r="A21" s="1" t="s">
        <v>6</v>
      </c>
      <c r="C21" t="s">
        <v>327</v>
      </c>
      <c r="G21" s="1" t="s">
        <v>58</v>
      </c>
    </row>
    <row r="22" spans="1:7" x14ac:dyDescent="0.25">
      <c r="A22" s="1" t="s">
        <v>12</v>
      </c>
      <c r="C22" t="s">
        <v>308</v>
      </c>
      <c r="G22" s="1" t="s">
        <v>28</v>
      </c>
    </row>
    <row r="23" spans="1:7" x14ac:dyDescent="0.25">
      <c r="A23" s="1" t="s">
        <v>11</v>
      </c>
      <c r="C23" t="s">
        <v>302</v>
      </c>
      <c r="G23" t="s">
        <v>155</v>
      </c>
    </row>
    <row r="24" spans="1:7" x14ac:dyDescent="0.25">
      <c r="A24" t="s">
        <v>282</v>
      </c>
      <c r="C24" t="s">
        <v>326</v>
      </c>
      <c r="G24" s="1" t="s">
        <v>35</v>
      </c>
    </row>
    <row r="25" spans="1:7" x14ac:dyDescent="0.25">
      <c r="A25" t="s">
        <v>283</v>
      </c>
      <c r="C25" t="s">
        <v>306</v>
      </c>
      <c r="G25" s="1" t="s">
        <v>41</v>
      </c>
    </row>
    <row r="26" spans="1:7" x14ac:dyDescent="0.25">
      <c r="A26" s="1" t="s">
        <v>15</v>
      </c>
      <c r="C26" t="s">
        <v>305</v>
      </c>
      <c r="G26" t="s">
        <v>140</v>
      </c>
    </row>
    <row r="27" spans="1:7" x14ac:dyDescent="0.25">
      <c r="A27" t="s">
        <v>285</v>
      </c>
      <c r="C27" s="1" t="s">
        <v>297</v>
      </c>
      <c r="G27" s="1" t="s">
        <v>96</v>
      </c>
    </row>
    <row r="28" spans="1:7" x14ac:dyDescent="0.25">
      <c r="A28" s="1" t="s">
        <v>14</v>
      </c>
      <c r="C28" s="1" t="s">
        <v>299</v>
      </c>
      <c r="G28" s="1" t="s">
        <v>39</v>
      </c>
    </row>
    <row r="29" spans="1:7" x14ac:dyDescent="0.25">
      <c r="A29" t="s">
        <v>24</v>
      </c>
      <c r="C29" t="s">
        <v>303</v>
      </c>
      <c r="G29" t="s">
        <v>109</v>
      </c>
    </row>
    <row r="30" spans="1:7" x14ac:dyDescent="0.25">
      <c r="A30" s="1" t="s">
        <v>286</v>
      </c>
      <c r="G30" s="1" t="s">
        <v>34</v>
      </c>
    </row>
    <row r="31" spans="1:7" x14ac:dyDescent="0.25">
      <c r="A31" t="s">
        <v>279</v>
      </c>
      <c r="G31" t="s">
        <v>291</v>
      </c>
    </row>
    <row r="32" spans="1:7" x14ac:dyDescent="0.25">
      <c r="A32" s="1" t="s">
        <v>8</v>
      </c>
      <c r="G32" s="1" t="s">
        <v>56</v>
      </c>
    </row>
    <row r="33" spans="1:7" x14ac:dyDescent="0.25">
      <c r="A33" t="s">
        <v>18</v>
      </c>
      <c r="G33" t="s">
        <v>175</v>
      </c>
    </row>
    <row r="34" spans="1:7" x14ac:dyDescent="0.25">
      <c r="A34" t="s">
        <v>23</v>
      </c>
      <c r="G34" s="1" t="s">
        <v>90</v>
      </c>
    </row>
    <row r="35" spans="1:7" x14ac:dyDescent="0.25">
      <c r="A35" s="1"/>
      <c r="G35" t="s">
        <v>104</v>
      </c>
    </row>
    <row r="36" spans="1:7" x14ac:dyDescent="0.25">
      <c r="G36" s="1" t="s">
        <v>78</v>
      </c>
    </row>
    <row r="37" spans="1:7" x14ac:dyDescent="0.25">
      <c r="G37" s="1" t="s">
        <v>48</v>
      </c>
    </row>
    <row r="38" spans="1:7" x14ac:dyDescent="0.25">
      <c r="G38" s="1" t="s">
        <v>79</v>
      </c>
    </row>
    <row r="39" spans="1:7" x14ac:dyDescent="0.25">
      <c r="G39" t="s">
        <v>125</v>
      </c>
    </row>
    <row r="40" spans="1:7" x14ac:dyDescent="0.25">
      <c r="G40" s="1" t="s">
        <v>31</v>
      </c>
    </row>
    <row r="41" spans="1:7" x14ac:dyDescent="0.25">
      <c r="G41" t="s">
        <v>105</v>
      </c>
    </row>
    <row r="42" spans="1:7" x14ac:dyDescent="0.25">
      <c r="G42" s="1" t="s">
        <v>71</v>
      </c>
    </row>
    <row r="43" spans="1:7" x14ac:dyDescent="0.25">
      <c r="G43" s="1" t="s">
        <v>92</v>
      </c>
    </row>
    <row r="44" spans="1:7" x14ac:dyDescent="0.25">
      <c r="G44" t="s">
        <v>160</v>
      </c>
    </row>
    <row r="45" spans="1:7" x14ac:dyDescent="0.25">
      <c r="G45" s="1" t="s">
        <v>93</v>
      </c>
    </row>
    <row r="46" spans="1:7" x14ac:dyDescent="0.25">
      <c r="G46" t="s">
        <v>123</v>
      </c>
    </row>
    <row r="47" spans="1:7" x14ac:dyDescent="0.25">
      <c r="G47" s="1" t="s">
        <v>80</v>
      </c>
    </row>
    <row r="48" spans="1:7" x14ac:dyDescent="0.25">
      <c r="G48" t="s">
        <v>122</v>
      </c>
    </row>
    <row r="49" spans="7:7" x14ac:dyDescent="0.25">
      <c r="G49" t="s">
        <v>139</v>
      </c>
    </row>
    <row r="50" spans="7:7" x14ac:dyDescent="0.25">
      <c r="G50" s="1" t="s">
        <v>55</v>
      </c>
    </row>
    <row r="51" spans="7:7" x14ac:dyDescent="0.25">
      <c r="G51" s="1" t="s">
        <v>73</v>
      </c>
    </row>
    <row r="52" spans="7:7" x14ac:dyDescent="0.25">
      <c r="G52" t="s">
        <v>132</v>
      </c>
    </row>
    <row r="53" spans="7:7" x14ac:dyDescent="0.25">
      <c r="G53" t="s">
        <v>83</v>
      </c>
    </row>
    <row r="54" spans="7:7" x14ac:dyDescent="0.25">
      <c r="G54" s="1" t="s">
        <v>68</v>
      </c>
    </row>
    <row r="55" spans="7:7" x14ac:dyDescent="0.25">
      <c r="G55" s="1" t="s">
        <v>43</v>
      </c>
    </row>
    <row r="56" spans="7:7" x14ac:dyDescent="0.25">
      <c r="G56" t="s">
        <v>138</v>
      </c>
    </row>
    <row r="57" spans="7:7" x14ac:dyDescent="0.25">
      <c r="G57" s="1" t="s">
        <v>88</v>
      </c>
    </row>
    <row r="58" spans="7:7" x14ac:dyDescent="0.25">
      <c r="G58" t="s">
        <v>115</v>
      </c>
    </row>
    <row r="59" spans="7:7" x14ac:dyDescent="0.25">
      <c r="G59" t="s">
        <v>121</v>
      </c>
    </row>
    <row r="60" spans="7:7" x14ac:dyDescent="0.25">
      <c r="G60" t="s">
        <v>102</v>
      </c>
    </row>
    <row r="61" spans="7:7" x14ac:dyDescent="0.25">
      <c r="G61" t="s">
        <v>108</v>
      </c>
    </row>
    <row r="62" spans="7:7" x14ac:dyDescent="0.25">
      <c r="G62" s="1" t="s">
        <v>61</v>
      </c>
    </row>
    <row r="63" spans="7:7" x14ac:dyDescent="0.25">
      <c r="G63" t="s">
        <v>101</v>
      </c>
    </row>
    <row r="64" spans="7:7" x14ac:dyDescent="0.25">
      <c r="G64" s="1" t="s">
        <v>94</v>
      </c>
    </row>
    <row r="65" spans="7:7" x14ac:dyDescent="0.25">
      <c r="G65" t="s">
        <v>162</v>
      </c>
    </row>
    <row r="66" spans="7:7" x14ac:dyDescent="0.25">
      <c r="G66" s="1" t="s">
        <v>86</v>
      </c>
    </row>
    <row r="67" spans="7:7" x14ac:dyDescent="0.25">
      <c r="G67" t="s">
        <v>159</v>
      </c>
    </row>
    <row r="68" spans="7:7" x14ac:dyDescent="0.25">
      <c r="G68" s="1" t="s">
        <v>42</v>
      </c>
    </row>
    <row r="69" spans="7:7" x14ac:dyDescent="0.25">
      <c r="G69" s="1" t="s">
        <v>32</v>
      </c>
    </row>
    <row r="70" spans="7:7" x14ac:dyDescent="0.25">
      <c r="G70" t="s">
        <v>111</v>
      </c>
    </row>
    <row r="71" spans="7:7" x14ac:dyDescent="0.25">
      <c r="G71" t="s">
        <v>126</v>
      </c>
    </row>
    <row r="72" spans="7:7" x14ac:dyDescent="0.25">
      <c r="G72" t="s">
        <v>171</v>
      </c>
    </row>
    <row r="73" spans="7:7" x14ac:dyDescent="0.25">
      <c r="G73" t="s">
        <v>144</v>
      </c>
    </row>
    <row r="74" spans="7:7" x14ac:dyDescent="0.25">
      <c r="G74" s="1" t="s">
        <v>40</v>
      </c>
    </row>
    <row r="75" spans="7:7" x14ac:dyDescent="0.25">
      <c r="G75" t="s">
        <v>165</v>
      </c>
    </row>
    <row r="76" spans="7:7" x14ac:dyDescent="0.25">
      <c r="G76" s="1" t="s">
        <v>65</v>
      </c>
    </row>
    <row r="77" spans="7:7" x14ac:dyDescent="0.25">
      <c r="G77" s="1" t="s">
        <v>87</v>
      </c>
    </row>
    <row r="78" spans="7:7" x14ac:dyDescent="0.25">
      <c r="G78" s="1" t="s">
        <v>29</v>
      </c>
    </row>
    <row r="79" spans="7:7" x14ac:dyDescent="0.25">
      <c r="G79" s="1" t="s">
        <v>63</v>
      </c>
    </row>
    <row r="80" spans="7:7" x14ac:dyDescent="0.25">
      <c r="G80" s="1" t="s">
        <v>67</v>
      </c>
    </row>
    <row r="81" spans="7:7" x14ac:dyDescent="0.25">
      <c r="G81" t="s">
        <v>136</v>
      </c>
    </row>
    <row r="82" spans="7:7" x14ac:dyDescent="0.25">
      <c r="G82" s="1" t="s">
        <v>98</v>
      </c>
    </row>
    <row r="83" spans="7:7" x14ac:dyDescent="0.25">
      <c r="G83" t="s">
        <v>114</v>
      </c>
    </row>
    <row r="84" spans="7:7" x14ac:dyDescent="0.25">
      <c r="G84" s="1" t="s">
        <v>45</v>
      </c>
    </row>
    <row r="85" spans="7:7" x14ac:dyDescent="0.25">
      <c r="G85" s="1" t="s">
        <v>45</v>
      </c>
    </row>
    <row r="86" spans="7:7" x14ac:dyDescent="0.25">
      <c r="G86" s="1" t="s">
        <v>85</v>
      </c>
    </row>
    <row r="87" spans="7:7" x14ac:dyDescent="0.25">
      <c r="G87" s="1" t="s">
        <v>66</v>
      </c>
    </row>
    <row r="88" spans="7:7" x14ac:dyDescent="0.25">
      <c r="G88" s="1" t="s">
        <v>54</v>
      </c>
    </row>
    <row r="89" spans="7:7" x14ac:dyDescent="0.25">
      <c r="G89" s="1" t="s">
        <v>54</v>
      </c>
    </row>
    <row r="90" spans="7:7" x14ac:dyDescent="0.25">
      <c r="G90" t="s">
        <v>100</v>
      </c>
    </row>
    <row r="91" spans="7:7" x14ac:dyDescent="0.25">
      <c r="G91" t="s">
        <v>106</v>
      </c>
    </row>
    <row r="92" spans="7:7" x14ac:dyDescent="0.25">
      <c r="G92" t="s">
        <v>150</v>
      </c>
    </row>
    <row r="93" spans="7:7" x14ac:dyDescent="0.25">
      <c r="G93" t="s">
        <v>158</v>
      </c>
    </row>
    <row r="94" spans="7:7" x14ac:dyDescent="0.25">
      <c r="G94" t="s">
        <v>99</v>
      </c>
    </row>
    <row r="95" spans="7:7" x14ac:dyDescent="0.25">
      <c r="G95" t="s">
        <v>116</v>
      </c>
    </row>
    <row r="96" spans="7:7" x14ac:dyDescent="0.25">
      <c r="G96" t="s">
        <v>137</v>
      </c>
    </row>
    <row r="97" spans="7:7" x14ac:dyDescent="0.25">
      <c r="G97" s="1" t="s">
        <v>47</v>
      </c>
    </row>
    <row r="98" spans="7:7" x14ac:dyDescent="0.25">
      <c r="G98" t="s">
        <v>47</v>
      </c>
    </row>
    <row r="99" spans="7:7" x14ac:dyDescent="0.25">
      <c r="G99" t="s">
        <v>156</v>
      </c>
    </row>
    <row r="100" spans="7:7" x14ac:dyDescent="0.25">
      <c r="G100" s="1" t="s">
        <v>38</v>
      </c>
    </row>
    <row r="101" spans="7:7" x14ac:dyDescent="0.25">
      <c r="G101" s="1" t="s">
        <v>290</v>
      </c>
    </row>
    <row r="102" spans="7:7" x14ac:dyDescent="0.25">
      <c r="G102" t="s">
        <v>128</v>
      </c>
    </row>
    <row r="103" spans="7:7" x14ac:dyDescent="0.25">
      <c r="G103" s="1" t="s">
        <v>82</v>
      </c>
    </row>
    <row r="104" spans="7:7" x14ac:dyDescent="0.25">
      <c r="G104" t="s">
        <v>168</v>
      </c>
    </row>
    <row r="105" spans="7:7" x14ac:dyDescent="0.25">
      <c r="G105" s="1" t="s">
        <v>52</v>
      </c>
    </row>
    <row r="106" spans="7:7" x14ac:dyDescent="0.25">
      <c r="G106" s="1" t="s">
        <v>97</v>
      </c>
    </row>
    <row r="107" spans="7:7" x14ac:dyDescent="0.25">
      <c r="G107" s="1" t="s">
        <v>60</v>
      </c>
    </row>
    <row r="108" spans="7:7" x14ac:dyDescent="0.25">
      <c r="G108" t="s">
        <v>129</v>
      </c>
    </row>
    <row r="109" spans="7:7" x14ac:dyDescent="0.25">
      <c r="G109" s="1" t="s">
        <v>50</v>
      </c>
    </row>
    <row r="110" spans="7:7" x14ac:dyDescent="0.25">
      <c r="G110" t="s">
        <v>154</v>
      </c>
    </row>
    <row r="111" spans="7:7" x14ac:dyDescent="0.25">
      <c r="G111" s="1" t="s">
        <v>53</v>
      </c>
    </row>
    <row r="112" spans="7:7" x14ac:dyDescent="0.25">
      <c r="G112" s="1" t="s">
        <v>33</v>
      </c>
    </row>
    <row r="113" spans="7:7" x14ac:dyDescent="0.25">
      <c r="G113" t="s">
        <v>146</v>
      </c>
    </row>
    <row r="114" spans="7:7" x14ac:dyDescent="0.25">
      <c r="G114" t="s">
        <v>119</v>
      </c>
    </row>
    <row r="115" spans="7:7" x14ac:dyDescent="0.25">
      <c r="G115" s="1" t="s">
        <v>49</v>
      </c>
    </row>
    <row r="116" spans="7:7" x14ac:dyDescent="0.25">
      <c r="G116" s="1" t="s">
        <v>57</v>
      </c>
    </row>
    <row r="117" spans="7:7" x14ac:dyDescent="0.25">
      <c r="G117" s="1" t="s">
        <v>37</v>
      </c>
    </row>
    <row r="118" spans="7:7" x14ac:dyDescent="0.25">
      <c r="G118" t="s">
        <v>147</v>
      </c>
    </row>
    <row r="119" spans="7:7" x14ac:dyDescent="0.25">
      <c r="G119" t="s">
        <v>169</v>
      </c>
    </row>
    <row r="120" spans="7:7" x14ac:dyDescent="0.25">
      <c r="G120" s="1" t="s">
        <v>26</v>
      </c>
    </row>
    <row r="121" spans="7:7" x14ac:dyDescent="0.25">
      <c r="G121" t="s">
        <v>135</v>
      </c>
    </row>
    <row r="122" spans="7:7" x14ac:dyDescent="0.25">
      <c r="G122" s="1" t="s">
        <v>72</v>
      </c>
    </row>
    <row r="123" spans="7:7" x14ac:dyDescent="0.25">
      <c r="G123" t="s">
        <v>157</v>
      </c>
    </row>
    <row r="124" spans="7:7" x14ac:dyDescent="0.25">
      <c r="G124" t="s">
        <v>130</v>
      </c>
    </row>
    <row r="125" spans="7:7" x14ac:dyDescent="0.25">
      <c r="G125" s="1" t="s">
        <v>30</v>
      </c>
    </row>
    <row r="126" spans="7:7" x14ac:dyDescent="0.25">
      <c r="G126" t="s">
        <v>124</v>
      </c>
    </row>
    <row r="127" spans="7:7" x14ac:dyDescent="0.25">
      <c r="G127" t="s">
        <v>120</v>
      </c>
    </row>
    <row r="128" spans="7:7" x14ac:dyDescent="0.25">
      <c r="G128" t="s">
        <v>174</v>
      </c>
    </row>
    <row r="129" spans="7:7" x14ac:dyDescent="0.25">
      <c r="G129" t="s">
        <v>161</v>
      </c>
    </row>
    <row r="130" spans="7:7" x14ac:dyDescent="0.25">
      <c r="G130" s="1" t="s">
        <v>64</v>
      </c>
    </row>
    <row r="131" spans="7:7" x14ac:dyDescent="0.25">
      <c r="G131" t="s">
        <v>118</v>
      </c>
    </row>
    <row r="132" spans="7:7" x14ac:dyDescent="0.25">
      <c r="G132" s="1" t="s">
        <v>75</v>
      </c>
    </row>
    <row r="133" spans="7:7" x14ac:dyDescent="0.25">
      <c r="G133" t="s">
        <v>142</v>
      </c>
    </row>
    <row r="134" spans="7:7" x14ac:dyDescent="0.25">
      <c r="G134" t="s">
        <v>110</v>
      </c>
    </row>
    <row r="135" spans="7:7" x14ac:dyDescent="0.25">
      <c r="G135" t="s">
        <v>134</v>
      </c>
    </row>
    <row r="136" spans="7:7" x14ac:dyDescent="0.25">
      <c r="G136" s="1" t="s">
        <v>46</v>
      </c>
    </row>
    <row r="137" spans="7:7" x14ac:dyDescent="0.25">
      <c r="G137" t="s">
        <v>143</v>
      </c>
    </row>
    <row r="138" spans="7:7" x14ac:dyDescent="0.25">
      <c r="G138" t="s">
        <v>166</v>
      </c>
    </row>
    <row r="139" spans="7:7" x14ac:dyDescent="0.25">
      <c r="G139" t="s">
        <v>112</v>
      </c>
    </row>
    <row r="140" spans="7:7" x14ac:dyDescent="0.25">
      <c r="G140" t="s">
        <v>145</v>
      </c>
    </row>
    <row r="141" spans="7:7" x14ac:dyDescent="0.25">
      <c r="G141" s="1" t="s">
        <v>77</v>
      </c>
    </row>
    <row r="142" spans="7:7" x14ac:dyDescent="0.25">
      <c r="G142" s="1" t="s">
        <v>76</v>
      </c>
    </row>
    <row r="143" spans="7:7" x14ac:dyDescent="0.25">
      <c r="G143" s="1" t="s">
        <v>76</v>
      </c>
    </row>
    <row r="144" spans="7:7" x14ac:dyDescent="0.25">
      <c r="G144" t="s">
        <v>148</v>
      </c>
    </row>
    <row r="145" spans="7:7" x14ac:dyDescent="0.25">
      <c r="G145" s="1" t="s">
        <v>70</v>
      </c>
    </row>
    <row r="146" spans="7:7" x14ac:dyDescent="0.25">
      <c r="G146" t="s">
        <v>141</v>
      </c>
    </row>
    <row r="147" spans="7:7" x14ac:dyDescent="0.25">
      <c r="G147" t="s">
        <v>151</v>
      </c>
    </row>
    <row r="148" spans="7:7" x14ac:dyDescent="0.25">
      <c r="G148" s="1" t="s">
        <v>36</v>
      </c>
    </row>
    <row r="149" spans="7:7" x14ac:dyDescent="0.25">
      <c r="G149" t="s">
        <v>170</v>
      </c>
    </row>
    <row r="150" spans="7:7" x14ac:dyDescent="0.25">
      <c r="G150" t="s">
        <v>167</v>
      </c>
    </row>
    <row r="151" spans="7:7" x14ac:dyDescent="0.25">
      <c r="G151" t="s">
        <v>153</v>
      </c>
    </row>
    <row r="152" spans="7:7" x14ac:dyDescent="0.25">
      <c r="G152" t="s">
        <v>103</v>
      </c>
    </row>
    <row r="153" spans="7:7" x14ac:dyDescent="0.25">
      <c r="G153" t="s">
        <v>172</v>
      </c>
    </row>
    <row r="154" spans="7:7" x14ac:dyDescent="0.25">
      <c r="G154" t="s">
        <v>133</v>
      </c>
    </row>
    <row r="155" spans="7:7" x14ac:dyDescent="0.25">
      <c r="G155" t="s">
        <v>127</v>
      </c>
    </row>
    <row r="156" spans="7:7" x14ac:dyDescent="0.25">
      <c r="G156" t="s">
        <v>113</v>
      </c>
    </row>
    <row r="157" spans="7:7" x14ac:dyDescent="0.25">
      <c r="G157" t="s">
        <v>163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ENTREE</vt:lpstr>
      <vt:lpstr>FORMULAIRE ENTREE</vt:lpstr>
      <vt:lpstr>FORMULAIRE SORTIE</vt:lpstr>
      <vt:lpstr>PARAMETRE</vt:lpstr>
      <vt:lpstr>LISTE</vt:lpstr>
      <vt:lpstr>chantier</vt:lpstr>
      <vt:lpstr>client</vt:lpstr>
      <vt:lpstr>entree</vt:lpstr>
      <vt:lpstr>famille</vt:lpstr>
      <vt:lpstr>fournisseurs</vt:lpstr>
      <vt:lpstr>parametre</vt:lpstr>
      <vt:lpstr>prorata</vt:lpstr>
      <vt:lpstr>type</vt:lpstr>
      <vt:lpstr>'FORMULAIRE ENTREE'!Zone_d_impression</vt:lpstr>
      <vt:lpstr>'FORMULAIRE SORTIE'!Zone_d_impression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Loboconstruction</dc:creator>
  <cp:lastModifiedBy>Loboconstruction</cp:lastModifiedBy>
  <cp:lastPrinted>2024-09-03T15:22:34Z</cp:lastPrinted>
  <dcterms:created xsi:type="dcterms:W3CDTF">2024-07-15T13:43:40Z</dcterms:created>
  <dcterms:modified xsi:type="dcterms:W3CDTF">2024-09-10T08:51:03Z</dcterms:modified>
</cp:coreProperties>
</file>