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Immobilier\Communication\# Courrier_DPE\"/>
    </mc:Choice>
  </mc:AlternateContent>
  <xr:revisionPtr revIDLastSave="0" documentId="13_ncr:1_{E249779C-2203-46C0-9EF2-9F672B2C346C}" xr6:coauthVersionLast="47" xr6:coauthVersionMax="47" xr10:uidLastSave="{00000000-0000-0000-0000-000000000000}"/>
  <bookViews>
    <workbookView xWindow="-120" yWindow="-120" windowWidth="29040" windowHeight="15720" xr2:uid="{AE1C8E39-61F6-4589-A0F6-BA2ABC5DCFB5}"/>
  </bookViews>
  <sheets>
    <sheet name="Récaptiulatif" sheetId="1" r:id="rId1"/>
    <sheet name="Liste" sheetId="15" r:id="rId2"/>
    <sheet name="DPE 33680" sheetId="14" r:id="rId3"/>
    <sheet name="DPE 33121" sheetId="13" r:id="rId4"/>
    <sheet name="DPE 33112" sheetId="12" r:id="rId5"/>
    <sheet name="DPE 33250" sheetId="11" r:id="rId6"/>
    <sheet name="DPE 33180" sheetId="10" r:id="rId7"/>
    <sheet name="DPE 33990" sheetId="9" r:id="rId8"/>
    <sheet name="DPE 33930" sheetId="8" r:id="rId9"/>
    <sheet name="DPE 33590" sheetId="7" r:id="rId10"/>
    <sheet name="DPE 33780" sheetId="6" r:id="rId11"/>
    <sheet name="DPE 33123" sheetId="5" r:id="rId12"/>
    <sheet name="DPE 33340" sheetId="4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1" i="13" l="1" a="1"/>
  <c r="AD1" i="13" s="1"/>
  <c r="D2" i="13" s="1"/>
  <c r="AD1" i="12" a="1"/>
  <c r="AD1" i="12" s="1"/>
  <c r="D2" i="12" s="1"/>
  <c r="AD1" i="11" a="1"/>
  <c r="AD1" i="11" s="1"/>
  <c r="Y9" i="11" s="1"/>
  <c r="AD1" i="10" a="1"/>
  <c r="AD1" i="10" s="1"/>
  <c r="D2" i="10" s="1"/>
  <c r="AD1" i="9" a="1"/>
  <c r="AD1" i="9" s="1"/>
  <c r="D2" i="9" s="1"/>
  <c r="AD1" i="8" a="1"/>
  <c r="AD1" i="8" s="1"/>
  <c r="D2" i="8" s="1"/>
  <c r="AD1" i="7" a="1"/>
  <c r="AD1" i="7" s="1"/>
  <c r="D2" i="7" s="1"/>
  <c r="AD1" i="6" a="1"/>
  <c r="AD1" i="6" s="1"/>
  <c r="E14" i="6" s="1"/>
  <c r="AD1" i="5" a="1"/>
  <c r="AD1" i="5" s="1"/>
  <c r="D2" i="5" s="1"/>
  <c r="AD1" i="4" a="1"/>
  <c r="AD1" i="4" s="1"/>
  <c r="L12" i="4" s="1"/>
  <c r="AD1" i="14" a="1"/>
  <c r="AD1" i="14" s="1"/>
  <c r="C2" i="1"/>
  <c r="D2" i="1"/>
  <c r="F1" i="1"/>
  <c r="B1" i="1"/>
  <c r="N51" i="4" l="1"/>
  <c r="T33" i="4"/>
  <c r="AB50" i="4"/>
  <c r="E33" i="4"/>
  <c r="P50" i="4"/>
  <c r="X31" i="4"/>
  <c r="Z45" i="4"/>
  <c r="X25" i="4"/>
  <c r="N45" i="4"/>
  <c r="G25" i="4"/>
  <c r="D50" i="4"/>
  <c r="AB44" i="4"/>
  <c r="N24" i="4"/>
  <c r="P44" i="4"/>
  <c r="W23" i="4"/>
  <c r="H40" i="4"/>
  <c r="S15" i="4"/>
  <c r="O32" i="4"/>
  <c r="U39" i="4"/>
  <c r="S14" i="4"/>
  <c r="AB2" i="4"/>
  <c r="H39" i="4"/>
  <c r="L13" i="4"/>
  <c r="P2" i="4"/>
  <c r="T38" i="4"/>
  <c r="D2" i="4"/>
  <c r="D3" i="4"/>
  <c r="P3" i="4"/>
  <c r="AB3" i="4"/>
  <c r="N4" i="4"/>
  <c r="Z4" i="4"/>
  <c r="L5" i="4"/>
  <c r="X5" i="4"/>
  <c r="J6" i="4"/>
  <c r="V6" i="4"/>
  <c r="H7" i="4"/>
  <c r="T7" i="4"/>
  <c r="F8" i="4"/>
  <c r="R8" i="4"/>
  <c r="D9" i="4"/>
  <c r="P9" i="4"/>
  <c r="AB9" i="4"/>
  <c r="N10" i="4"/>
  <c r="Z10" i="4"/>
  <c r="L11" i="4"/>
  <c r="X11" i="4"/>
  <c r="J12" i="4"/>
  <c r="V12" i="4"/>
  <c r="H13" i="4"/>
  <c r="T13" i="4"/>
  <c r="F14" i="4"/>
  <c r="R14" i="4"/>
  <c r="D15" i="4"/>
  <c r="P15" i="4"/>
  <c r="AB15" i="4"/>
  <c r="N16" i="4"/>
  <c r="Z16" i="4"/>
  <c r="L17" i="4"/>
  <c r="X17" i="4"/>
  <c r="J18" i="4"/>
  <c r="V18" i="4"/>
  <c r="H19" i="4"/>
  <c r="T19" i="4"/>
  <c r="F20" i="4"/>
  <c r="R20" i="4"/>
  <c r="D21" i="4"/>
  <c r="P21" i="4"/>
  <c r="AB21" i="4"/>
  <c r="N22" i="4"/>
  <c r="Z22" i="4"/>
  <c r="L23" i="4"/>
  <c r="X23" i="4"/>
  <c r="J24" i="4"/>
  <c r="V24" i="4"/>
  <c r="H25" i="4"/>
  <c r="T25" i="4"/>
  <c r="F26" i="4"/>
  <c r="R26" i="4"/>
  <c r="D27" i="4"/>
  <c r="P27" i="4"/>
  <c r="AB27" i="4"/>
  <c r="N28" i="4"/>
  <c r="Z28" i="4"/>
  <c r="L29" i="4"/>
  <c r="X29" i="4"/>
  <c r="J30" i="4"/>
  <c r="V30" i="4"/>
  <c r="H31" i="4"/>
  <c r="T31" i="4"/>
  <c r="F32" i="4"/>
  <c r="R32" i="4"/>
  <c r="D33" i="4"/>
  <c r="P33" i="4"/>
  <c r="AB33" i="4"/>
  <c r="N34" i="4"/>
  <c r="Z34" i="4"/>
  <c r="L35" i="4"/>
  <c r="X35" i="4"/>
  <c r="J36" i="4"/>
  <c r="V36" i="4"/>
  <c r="H37" i="4"/>
  <c r="T37" i="4"/>
  <c r="F38" i="4"/>
  <c r="R38" i="4"/>
  <c r="D39" i="4"/>
  <c r="P39" i="4"/>
  <c r="AB39" i="4"/>
  <c r="N40" i="4"/>
  <c r="Z40" i="4"/>
  <c r="L41" i="4"/>
  <c r="X41" i="4"/>
  <c r="E3" i="4"/>
  <c r="Q3" i="4"/>
  <c r="F3" i="4"/>
  <c r="G3" i="4"/>
  <c r="S3" i="4"/>
  <c r="H3" i="4"/>
  <c r="I3" i="4"/>
  <c r="U3" i="4"/>
  <c r="G4" i="4"/>
  <c r="S4" i="4"/>
  <c r="E5" i="4"/>
  <c r="Q5" i="4"/>
  <c r="AC5" i="4"/>
  <c r="O6" i="4"/>
  <c r="AA6" i="4"/>
  <c r="M7" i="4"/>
  <c r="Y7" i="4"/>
  <c r="K8" i="4"/>
  <c r="W8" i="4"/>
  <c r="I9" i="4"/>
  <c r="U9" i="4"/>
  <c r="G10" i="4"/>
  <c r="S10" i="4"/>
  <c r="E11" i="4"/>
  <c r="Q11" i="4"/>
  <c r="AC11" i="4"/>
  <c r="O12" i="4"/>
  <c r="AA12" i="4"/>
  <c r="M13" i="4"/>
  <c r="Y13" i="4"/>
  <c r="K14" i="4"/>
  <c r="W14" i="4"/>
  <c r="I15" i="4"/>
  <c r="U15" i="4"/>
  <c r="G16" i="4"/>
  <c r="S16" i="4"/>
  <c r="E17" i="4"/>
  <c r="Q17" i="4"/>
  <c r="AC17" i="4"/>
  <c r="O18" i="4"/>
  <c r="AA18" i="4"/>
  <c r="M19" i="4"/>
  <c r="Y19" i="4"/>
  <c r="K20" i="4"/>
  <c r="W20" i="4"/>
  <c r="I21" i="4"/>
  <c r="U21" i="4"/>
  <c r="G22" i="4"/>
  <c r="S22" i="4"/>
  <c r="E23" i="4"/>
  <c r="Q23" i="4"/>
  <c r="AC23" i="4"/>
  <c r="O24" i="4"/>
  <c r="AA24" i="4"/>
  <c r="M25" i="4"/>
  <c r="Y25" i="4"/>
  <c r="K26" i="4"/>
  <c r="W26" i="4"/>
  <c r="I27" i="4"/>
  <c r="U27" i="4"/>
  <c r="G28" i="4"/>
  <c r="S28" i="4"/>
  <c r="E29" i="4"/>
  <c r="Q29" i="4"/>
  <c r="AC29" i="4"/>
  <c r="O30" i="4"/>
  <c r="AA30" i="4"/>
  <c r="M31" i="4"/>
  <c r="Y31" i="4"/>
  <c r="K32" i="4"/>
  <c r="W32" i="4"/>
  <c r="I33" i="4"/>
  <c r="J3" i="4"/>
  <c r="V3" i="4"/>
  <c r="H4" i="4"/>
  <c r="T4" i="4"/>
  <c r="F5" i="4"/>
  <c r="R5" i="4"/>
  <c r="D6" i="4"/>
  <c r="P6" i="4"/>
  <c r="AB6" i="4"/>
  <c r="N7" i="4"/>
  <c r="Z7" i="4"/>
  <c r="L8" i="4"/>
  <c r="X8" i="4"/>
  <c r="J9" i="4"/>
  <c r="V9" i="4"/>
  <c r="H10" i="4"/>
  <c r="T10" i="4"/>
  <c r="F11" i="4"/>
  <c r="R11" i="4"/>
  <c r="D12" i="4"/>
  <c r="P12" i="4"/>
  <c r="AB12" i="4"/>
  <c r="N13" i="4"/>
  <c r="Z13" i="4"/>
  <c r="L14" i="4"/>
  <c r="X14" i="4"/>
  <c r="J15" i="4"/>
  <c r="V15" i="4"/>
  <c r="H16" i="4"/>
  <c r="T16" i="4"/>
  <c r="F17" i="4"/>
  <c r="R17" i="4"/>
  <c r="D18" i="4"/>
  <c r="P18" i="4"/>
  <c r="AB18" i="4"/>
  <c r="N19" i="4"/>
  <c r="Z19" i="4"/>
  <c r="L20" i="4"/>
  <c r="X20" i="4"/>
  <c r="J21" i="4"/>
  <c r="V21" i="4"/>
  <c r="K3" i="4"/>
  <c r="W3" i="4"/>
  <c r="I4" i="4"/>
  <c r="U4" i="4"/>
  <c r="G5" i="4"/>
  <c r="S5" i="4"/>
  <c r="E6" i="4"/>
  <c r="Q6" i="4"/>
  <c r="AC6" i="4"/>
  <c r="O7" i="4"/>
  <c r="AA7" i="4"/>
  <c r="M8" i="4"/>
  <c r="Y8" i="4"/>
  <c r="K9" i="4"/>
  <c r="W9" i="4"/>
  <c r="I10" i="4"/>
  <c r="U10" i="4"/>
  <c r="G11" i="4"/>
  <c r="S11" i="4"/>
  <c r="E12" i="4"/>
  <c r="Q12" i="4"/>
  <c r="AC12" i="4"/>
  <c r="O13" i="4"/>
  <c r="AA13" i="4"/>
  <c r="M14" i="4"/>
  <c r="Y14" i="4"/>
  <c r="K15" i="4"/>
  <c r="W15" i="4"/>
  <c r="I16" i="4"/>
  <c r="U16" i="4"/>
  <c r="G17" i="4"/>
  <c r="S17" i="4"/>
  <c r="E18" i="4"/>
  <c r="Q18" i="4"/>
  <c r="AC18" i="4"/>
  <c r="O19" i="4"/>
  <c r="AA19" i="4"/>
  <c r="M20" i="4"/>
  <c r="Y20" i="4"/>
  <c r="K21" i="4"/>
  <c r="W21" i="4"/>
  <c r="I22" i="4"/>
  <c r="U22" i="4"/>
  <c r="G23" i="4"/>
  <c r="S23" i="4"/>
  <c r="E24" i="4"/>
  <c r="Q24" i="4"/>
  <c r="AC24" i="4"/>
  <c r="O25" i="4"/>
  <c r="AA25" i="4"/>
  <c r="M26" i="4"/>
  <c r="Y26" i="4"/>
  <c r="K27" i="4"/>
  <c r="W27" i="4"/>
  <c r="I28" i="4"/>
  <c r="U28" i="4"/>
  <c r="G29" i="4"/>
  <c r="S29" i="4"/>
  <c r="E30" i="4"/>
  <c r="Q30" i="4"/>
  <c r="AC30" i="4"/>
  <c r="O31" i="4"/>
  <c r="AA31" i="4"/>
  <c r="M32" i="4"/>
  <c r="Y32" i="4"/>
  <c r="K33" i="4"/>
  <c r="W33" i="4"/>
  <c r="I34" i="4"/>
  <c r="U34" i="4"/>
  <c r="G35" i="4"/>
  <c r="S35" i="4"/>
  <c r="E36" i="4"/>
  <c r="Q36" i="4"/>
  <c r="AC36" i="4"/>
  <c r="O37" i="4"/>
  <c r="AA37" i="4"/>
  <c r="M38" i="4"/>
  <c r="Y38" i="4"/>
  <c r="L3" i="4"/>
  <c r="X3" i="4"/>
  <c r="J4" i="4"/>
  <c r="V4" i="4"/>
  <c r="H5" i="4"/>
  <c r="T5" i="4"/>
  <c r="F6" i="4"/>
  <c r="R6" i="4"/>
  <c r="D7" i="4"/>
  <c r="P7" i="4"/>
  <c r="AB7" i="4"/>
  <c r="N8" i="4"/>
  <c r="Z8" i="4"/>
  <c r="L9" i="4"/>
  <c r="X9" i="4"/>
  <c r="J10" i="4"/>
  <c r="V10" i="4"/>
  <c r="H11" i="4"/>
  <c r="T11" i="4"/>
  <c r="F12" i="4"/>
  <c r="R12" i="4"/>
  <c r="D13" i="4"/>
  <c r="P13" i="4"/>
  <c r="AB13" i="4"/>
  <c r="N14" i="4"/>
  <c r="Z14" i="4"/>
  <c r="L15" i="4"/>
  <c r="X15" i="4"/>
  <c r="J16" i="4"/>
  <c r="V16" i="4"/>
  <c r="H17" i="4"/>
  <c r="T17" i="4"/>
  <c r="F18" i="4"/>
  <c r="R18" i="4"/>
  <c r="D19" i="4"/>
  <c r="P19" i="4"/>
  <c r="AB19" i="4"/>
  <c r="N20" i="4"/>
  <c r="Z20" i="4"/>
  <c r="L21" i="4"/>
  <c r="X21" i="4"/>
  <c r="J22" i="4"/>
  <c r="V22" i="4"/>
  <c r="H23" i="4"/>
  <c r="T23" i="4"/>
  <c r="F24" i="4"/>
  <c r="R24" i="4"/>
  <c r="D25" i="4"/>
  <c r="P25" i="4"/>
  <c r="AB25" i="4"/>
  <c r="N26" i="4"/>
  <c r="Z26" i="4"/>
  <c r="L27" i="4"/>
  <c r="X27" i="4"/>
  <c r="J28" i="4"/>
  <c r="V28" i="4"/>
  <c r="H29" i="4"/>
  <c r="T29" i="4"/>
  <c r="M3" i="4"/>
  <c r="Y3" i="4"/>
  <c r="K4" i="4"/>
  <c r="W4" i="4"/>
  <c r="I5" i="4"/>
  <c r="U5" i="4"/>
  <c r="G6" i="4"/>
  <c r="S6" i="4"/>
  <c r="E7" i="4"/>
  <c r="Q7" i="4"/>
  <c r="AC7" i="4"/>
  <c r="O8" i="4"/>
  <c r="AA8" i="4"/>
  <c r="M9" i="4"/>
  <c r="Y9" i="4"/>
  <c r="K10" i="4"/>
  <c r="W10" i="4"/>
  <c r="I11" i="4"/>
  <c r="U11" i="4"/>
  <c r="G12" i="4"/>
  <c r="S12" i="4"/>
  <c r="E13" i="4"/>
  <c r="Q13" i="4"/>
  <c r="AC13" i="4"/>
  <c r="O14" i="4"/>
  <c r="AA14" i="4"/>
  <c r="M15" i="4"/>
  <c r="Y15" i="4"/>
  <c r="K16" i="4"/>
  <c r="W16" i="4"/>
  <c r="I17" i="4"/>
  <c r="U17" i="4"/>
  <c r="G18" i="4"/>
  <c r="S18" i="4"/>
  <c r="E19" i="4"/>
  <c r="N3" i="4"/>
  <c r="Z3" i="4"/>
  <c r="L4" i="4"/>
  <c r="X4" i="4"/>
  <c r="J5" i="4"/>
  <c r="V5" i="4"/>
  <c r="H6" i="4"/>
  <c r="T6" i="4"/>
  <c r="F7" i="4"/>
  <c r="R7" i="4"/>
  <c r="D8" i="4"/>
  <c r="P8" i="4"/>
  <c r="AB8" i="4"/>
  <c r="N9" i="4"/>
  <c r="Z9" i="4"/>
  <c r="L10" i="4"/>
  <c r="X10" i="4"/>
  <c r="J11" i="4"/>
  <c r="V11" i="4"/>
  <c r="H12" i="4"/>
  <c r="T12" i="4"/>
  <c r="F13" i="4"/>
  <c r="R13" i="4"/>
  <c r="D14" i="4"/>
  <c r="P14" i="4"/>
  <c r="AB14" i="4"/>
  <c r="N15" i="4"/>
  <c r="Z15" i="4"/>
  <c r="L16" i="4"/>
  <c r="X16" i="4"/>
  <c r="J17" i="4"/>
  <c r="V17" i="4"/>
  <c r="H18" i="4"/>
  <c r="T18" i="4"/>
  <c r="F19" i="4"/>
  <c r="R19" i="4"/>
  <c r="D20" i="4"/>
  <c r="P20" i="4"/>
  <c r="O3" i="4"/>
  <c r="R4" i="4"/>
  <c r="Y5" i="4"/>
  <c r="Y6" i="4"/>
  <c r="E8" i="4"/>
  <c r="F9" i="4"/>
  <c r="F10" i="4"/>
  <c r="M11" i="4"/>
  <c r="M12" i="4"/>
  <c r="S13" i="4"/>
  <c r="T14" i="4"/>
  <c r="T15" i="4"/>
  <c r="AA16" i="4"/>
  <c r="AA17" i="4"/>
  <c r="G19" i="4"/>
  <c r="E20" i="4"/>
  <c r="AB20" i="4"/>
  <c r="T21" i="4"/>
  <c r="O22" i="4"/>
  <c r="F23" i="4"/>
  <c r="Y23" i="4"/>
  <c r="P24" i="4"/>
  <c r="I25" i="4"/>
  <c r="Z25" i="4"/>
  <c r="S26" i="4"/>
  <c r="J27" i="4"/>
  <c r="AC27" i="4"/>
  <c r="T28" i="4"/>
  <c r="M29" i="4"/>
  <c r="D30" i="4"/>
  <c r="T30" i="4"/>
  <c r="J31" i="4"/>
  <c r="Z31" i="4"/>
  <c r="P32" i="4"/>
  <c r="F33" i="4"/>
  <c r="U33" i="4"/>
  <c r="J34" i="4"/>
  <c r="X34" i="4"/>
  <c r="M35" i="4"/>
  <c r="AA35" i="4"/>
  <c r="O36" i="4"/>
  <c r="D37" i="4"/>
  <c r="R37" i="4"/>
  <c r="G38" i="4"/>
  <c r="U38" i="4"/>
  <c r="I39" i="4"/>
  <c r="V39" i="4"/>
  <c r="I40" i="4"/>
  <c r="V40" i="4"/>
  <c r="I41" i="4"/>
  <c r="V41" i="4"/>
  <c r="I42" i="4"/>
  <c r="U42" i="4"/>
  <c r="G43" i="4"/>
  <c r="S43" i="4"/>
  <c r="E44" i="4"/>
  <c r="Q44" i="4"/>
  <c r="AC44" i="4"/>
  <c r="O45" i="4"/>
  <c r="AA45" i="4"/>
  <c r="M46" i="4"/>
  <c r="Y46" i="4"/>
  <c r="K47" i="4"/>
  <c r="W47" i="4"/>
  <c r="I48" i="4"/>
  <c r="U48" i="4"/>
  <c r="G49" i="4"/>
  <c r="S49" i="4"/>
  <c r="E50" i="4"/>
  <c r="Q50" i="4"/>
  <c r="AC50" i="4"/>
  <c r="O51" i="4"/>
  <c r="AA51" i="4"/>
  <c r="M52" i="4"/>
  <c r="Y52" i="4"/>
  <c r="K53" i="4"/>
  <c r="W53" i="4"/>
  <c r="I54" i="4"/>
  <c r="U54" i="4"/>
  <c r="Z2" i="4"/>
  <c r="R3" i="4"/>
  <c r="Y4" i="4"/>
  <c r="Z5" i="4"/>
  <c r="Z6" i="4"/>
  <c r="G8" i="4"/>
  <c r="G9" i="4"/>
  <c r="M10" i="4"/>
  <c r="N11" i="4"/>
  <c r="N12" i="4"/>
  <c r="U13" i="4"/>
  <c r="U14" i="4"/>
  <c r="AA15" i="4"/>
  <c r="AB16" i="4"/>
  <c r="AB17" i="4"/>
  <c r="I19" i="4"/>
  <c r="G20" i="4"/>
  <c r="AC20" i="4"/>
  <c r="Y21" i="4"/>
  <c r="P22" i="4"/>
  <c r="I23" i="4"/>
  <c r="Z23" i="4"/>
  <c r="S24" i="4"/>
  <c r="J25" i="4"/>
  <c r="AC25" i="4"/>
  <c r="T26" i="4"/>
  <c r="M27" i="4"/>
  <c r="D28" i="4"/>
  <c r="W28" i="4"/>
  <c r="N29" i="4"/>
  <c r="F30" i="4"/>
  <c r="U30" i="4"/>
  <c r="K31" i="4"/>
  <c r="AB31" i="4"/>
  <c r="Q32" i="4"/>
  <c r="G33" i="4"/>
  <c r="V33" i="4"/>
  <c r="K34" i="4"/>
  <c r="Y34" i="4"/>
  <c r="N35" i="4"/>
  <c r="AB35" i="4"/>
  <c r="P36" i="4"/>
  <c r="E37" i="4"/>
  <c r="S37" i="4"/>
  <c r="H38" i="4"/>
  <c r="V38" i="4"/>
  <c r="J39" i="4"/>
  <c r="W39" i="4"/>
  <c r="J40" i="4"/>
  <c r="W40" i="4"/>
  <c r="J41" i="4"/>
  <c r="W41" i="4"/>
  <c r="J42" i="4"/>
  <c r="V42" i="4"/>
  <c r="H43" i="4"/>
  <c r="T43" i="4"/>
  <c r="F44" i="4"/>
  <c r="R44" i="4"/>
  <c r="D45" i="4"/>
  <c r="P45" i="4"/>
  <c r="AB45" i="4"/>
  <c r="N46" i="4"/>
  <c r="Z46" i="4"/>
  <c r="L47" i="4"/>
  <c r="X47" i="4"/>
  <c r="J48" i="4"/>
  <c r="V48" i="4"/>
  <c r="H49" i="4"/>
  <c r="T49" i="4"/>
  <c r="F50" i="4"/>
  <c r="R50" i="4"/>
  <c r="D51" i="4"/>
  <c r="P51" i="4"/>
  <c r="AB51" i="4"/>
  <c r="N52" i="4"/>
  <c r="Z52" i="4"/>
  <c r="L53" i="4"/>
  <c r="X53" i="4"/>
  <c r="J54" i="4"/>
  <c r="V54" i="4"/>
  <c r="AA2" i="4"/>
  <c r="T3" i="4"/>
  <c r="AA4" i="4"/>
  <c r="AA5" i="4"/>
  <c r="G7" i="4"/>
  <c r="H8" i="4"/>
  <c r="H9" i="4"/>
  <c r="O10" i="4"/>
  <c r="O11" i="4"/>
  <c r="U12" i="4"/>
  <c r="V13" i="4"/>
  <c r="V14" i="4"/>
  <c r="AC15" i="4"/>
  <c r="AC16" i="4"/>
  <c r="I18" i="4"/>
  <c r="J19" i="4"/>
  <c r="H20" i="4"/>
  <c r="E21" i="4"/>
  <c r="Z21" i="4"/>
  <c r="Q22" i="4"/>
  <c r="J23" i="4"/>
  <c r="AA23" i="4"/>
  <c r="T24" i="4"/>
  <c r="K25" i="4"/>
  <c r="D26" i="4"/>
  <c r="U26" i="4"/>
  <c r="N27" i="4"/>
  <c r="E28" i="4"/>
  <c r="X28" i="4"/>
  <c r="O29" i="4"/>
  <c r="G30" i="4"/>
  <c r="W30" i="4"/>
  <c r="L31" i="4"/>
  <c r="AC31" i="4"/>
  <c r="S32" i="4"/>
  <c r="H33" i="4"/>
  <c r="X33" i="4"/>
  <c r="L34" i="4"/>
  <c r="AA34" i="4"/>
  <c r="O35" i="4"/>
  <c r="AC35" i="4"/>
  <c r="R36" i="4"/>
  <c r="F37" i="4"/>
  <c r="U37" i="4"/>
  <c r="I38" i="4"/>
  <c r="W38" i="4"/>
  <c r="K39" i="4"/>
  <c r="X39" i="4"/>
  <c r="K40" i="4"/>
  <c r="X40" i="4"/>
  <c r="K41" i="4"/>
  <c r="Y41" i="4"/>
  <c r="K42" i="4"/>
  <c r="W42" i="4"/>
  <c r="I43" i="4"/>
  <c r="U43" i="4"/>
  <c r="G44" i="4"/>
  <c r="S44" i="4"/>
  <c r="E45" i="4"/>
  <c r="Q45" i="4"/>
  <c r="AC45" i="4"/>
  <c r="O46" i="4"/>
  <c r="AA46" i="4"/>
  <c r="M47" i="4"/>
  <c r="Y47" i="4"/>
  <c r="K48" i="4"/>
  <c r="W48" i="4"/>
  <c r="I49" i="4"/>
  <c r="U49" i="4"/>
  <c r="G50" i="4"/>
  <c r="S50" i="4"/>
  <c r="E51" i="4"/>
  <c r="Q51" i="4"/>
  <c r="AC51" i="4"/>
  <c r="O52" i="4"/>
  <c r="AA52" i="4"/>
  <c r="M53" i="4"/>
  <c r="Y53" i="4"/>
  <c r="K54" i="4"/>
  <c r="AA3" i="4"/>
  <c r="AB4" i="4"/>
  <c r="AB5" i="4"/>
  <c r="I7" i="4"/>
  <c r="I8" i="4"/>
  <c r="O9" i="4"/>
  <c r="P10" i="4"/>
  <c r="P11" i="4"/>
  <c r="W12" i="4"/>
  <c r="W13" i="4"/>
  <c r="AC14" i="4"/>
  <c r="D16" i="4"/>
  <c r="D17" i="4"/>
  <c r="K18" i="4"/>
  <c r="K19" i="4"/>
  <c r="I20" i="4"/>
  <c r="F21" i="4"/>
  <c r="AA21" i="4"/>
  <c r="R22" i="4"/>
  <c r="K23" i="4"/>
  <c r="AB23" i="4"/>
  <c r="U24" i="4"/>
  <c r="L25" i="4"/>
  <c r="E26" i="4"/>
  <c r="V26" i="4"/>
  <c r="O27" i="4"/>
  <c r="F28" i="4"/>
  <c r="Y28" i="4"/>
  <c r="P29" i="4"/>
  <c r="H30" i="4"/>
  <c r="X30" i="4"/>
  <c r="N31" i="4"/>
  <c r="D32" i="4"/>
  <c r="T32" i="4"/>
  <c r="J33" i="4"/>
  <c r="Y33" i="4"/>
  <c r="M34" i="4"/>
  <c r="AB34" i="4"/>
  <c r="P35" i="4"/>
  <c r="D36" i="4"/>
  <c r="S36" i="4"/>
  <c r="G37" i="4"/>
  <c r="V37" i="4"/>
  <c r="J38" i="4"/>
  <c r="X38" i="4"/>
  <c r="L39" i="4"/>
  <c r="Y39" i="4"/>
  <c r="L40" i="4"/>
  <c r="Y40" i="4"/>
  <c r="M41" i="4"/>
  <c r="Z41" i="4"/>
  <c r="L42" i="4"/>
  <c r="X42" i="4"/>
  <c r="J43" i="4"/>
  <c r="V43" i="4"/>
  <c r="H44" i="4"/>
  <c r="T44" i="4"/>
  <c r="F45" i="4"/>
  <c r="R45" i="4"/>
  <c r="D46" i="4"/>
  <c r="P46" i="4"/>
  <c r="AB46" i="4"/>
  <c r="N47" i="4"/>
  <c r="Z47" i="4"/>
  <c r="L48" i="4"/>
  <c r="X48" i="4"/>
  <c r="J49" i="4"/>
  <c r="V49" i="4"/>
  <c r="H50" i="4"/>
  <c r="T50" i="4"/>
  <c r="F51" i="4"/>
  <c r="R51" i="4"/>
  <c r="D52" i="4"/>
  <c r="P52" i="4"/>
  <c r="AB52" i="4"/>
  <c r="N53" i="4"/>
  <c r="Z53" i="4"/>
  <c r="L54" i="4"/>
  <c r="X54" i="4"/>
  <c r="AC3" i="4"/>
  <c r="AC4" i="4"/>
  <c r="I6" i="4"/>
  <c r="J7" i="4"/>
  <c r="J8" i="4"/>
  <c r="Q9" i="4"/>
  <c r="Q10" i="4"/>
  <c r="W11" i="4"/>
  <c r="X12" i="4"/>
  <c r="X13" i="4"/>
  <c r="E15" i="4"/>
  <c r="E16" i="4"/>
  <c r="K17" i="4"/>
  <c r="L18" i="4"/>
  <c r="L19" i="4"/>
  <c r="J20" i="4"/>
  <c r="G21" i="4"/>
  <c r="AC21" i="4"/>
  <c r="T22" i="4"/>
  <c r="M23" i="4"/>
  <c r="D24" i="4"/>
  <c r="W24" i="4"/>
  <c r="N25" i="4"/>
  <c r="G26" i="4"/>
  <c r="X26" i="4"/>
  <c r="Q27" i="4"/>
  <c r="H28" i="4"/>
  <c r="AA28" i="4"/>
  <c r="R29" i="4"/>
  <c r="I30" i="4"/>
  <c r="Y30" i="4"/>
  <c r="P31" i="4"/>
  <c r="E32" i="4"/>
  <c r="U32" i="4"/>
  <c r="L33" i="4"/>
  <c r="Z33" i="4"/>
  <c r="O34" i="4"/>
  <c r="AC34" i="4"/>
  <c r="Q35" i="4"/>
  <c r="F36" i="4"/>
  <c r="T36" i="4"/>
  <c r="I37" i="4"/>
  <c r="W37" i="4"/>
  <c r="K38" i="4"/>
  <c r="Z38" i="4"/>
  <c r="M39" i="4"/>
  <c r="Z39" i="4"/>
  <c r="M40" i="4"/>
  <c r="AA40" i="4"/>
  <c r="N41" i="4"/>
  <c r="AA41" i="4"/>
  <c r="M42" i="4"/>
  <c r="Y42" i="4"/>
  <c r="K43" i="4"/>
  <c r="W43" i="4"/>
  <c r="I44" i="4"/>
  <c r="U44" i="4"/>
  <c r="G45" i="4"/>
  <c r="S45" i="4"/>
  <c r="E46" i="4"/>
  <c r="Q46" i="4"/>
  <c r="AC46" i="4"/>
  <c r="O47" i="4"/>
  <c r="AA47" i="4"/>
  <c r="M48" i="4"/>
  <c r="Y48" i="4"/>
  <c r="K49" i="4"/>
  <c r="W49" i="4"/>
  <c r="I50" i="4"/>
  <c r="U50" i="4"/>
  <c r="G51" i="4"/>
  <c r="S51" i="4"/>
  <c r="E52" i="4"/>
  <c r="Q52" i="4"/>
  <c r="AC52" i="4"/>
  <c r="O53" i="4"/>
  <c r="AA53" i="4"/>
  <c r="M54" i="4"/>
  <c r="Y54" i="4"/>
  <c r="D4" i="4"/>
  <c r="D5" i="4"/>
  <c r="K6" i="4"/>
  <c r="K7" i="4"/>
  <c r="Q8" i="4"/>
  <c r="R9" i="4"/>
  <c r="R10" i="4"/>
  <c r="Y11" i="4"/>
  <c r="Y12" i="4"/>
  <c r="E14" i="4"/>
  <c r="F15" i="4"/>
  <c r="F16" i="4"/>
  <c r="M17" i="4"/>
  <c r="M18" i="4"/>
  <c r="Q19" i="4"/>
  <c r="O20" i="4"/>
  <c r="H21" i="4"/>
  <c r="D22" i="4"/>
  <c r="W22" i="4"/>
  <c r="N23" i="4"/>
  <c r="G24" i="4"/>
  <c r="X24" i="4"/>
  <c r="Q25" i="4"/>
  <c r="H26" i="4"/>
  <c r="AA26" i="4"/>
  <c r="R27" i="4"/>
  <c r="K28" i="4"/>
  <c r="AB28" i="4"/>
  <c r="U29" i="4"/>
  <c r="K30" i="4"/>
  <c r="Z30" i="4"/>
  <c r="Q31" i="4"/>
  <c r="G32" i="4"/>
  <c r="V32" i="4"/>
  <c r="M33" i="4"/>
  <c r="AA33" i="4"/>
  <c r="P34" i="4"/>
  <c r="D35" i="4"/>
  <c r="R35" i="4"/>
  <c r="G36" i="4"/>
  <c r="U36" i="4"/>
  <c r="J37" i="4"/>
  <c r="X37" i="4"/>
  <c r="L38" i="4"/>
  <c r="AA38" i="4"/>
  <c r="N39" i="4"/>
  <c r="AA39" i="4"/>
  <c r="O40" i="4"/>
  <c r="AB40" i="4"/>
  <c r="O41" i="4"/>
  <c r="AB41" i="4"/>
  <c r="N42" i="4"/>
  <c r="Z42" i="4"/>
  <c r="L43" i="4"/>
  <c r="X43" i="4"/>
  <c r="J44" i="4"/>
  <c r="V44" i="4"/>
  <c r="H45" i="4"/>
  <c r="T45" i="4"/>
  <c r="F46" i="4"/>
  <c r="R46" i="4"/>
  <c r="D47" i="4"/>
  <c r="P47" i="4"/>
  <c r="AB47" i="4"/>
  <c r="N48" i="4"/>
  <c r="Z48" i="4"/>
  <c r="L49" i="4"/>
  <c r="X49" i="4"/>
  <c r="J50" i="4"/>
  <c r="V50" i="4"/>
  <c r="H51" i="4"/>
  <c r="T51" i="4"/>
  <c r="F52" i="4"/>
  <c r="R52" i="4"/>
  <c r="D53" i="4"/>
  <c r="P53" i="4"/>
  <c r="AB53" i="4"/>
  <c r="N54" i="4"/>
  <c r="Z54" i="4"/>
  <c r="L51" i="4"/>
  <c r="F54" i="4"/>
  <c r="E4" i="4"/>
  <c r="K5" i="4"/>
  <c r="L6" i="4"/>
  <c r="L7" i="4"/>
  <c r="S8" i="4"/>
  <c r="S9" i="4"/>
  <c r="Y10" i="4"/>
  <c r="Z11" i="4"/>
  <c r="Z12" i="4"/>
  <c r="G14" i="4"/>
  <c r="G15" i="4"/>
  <c r="M16" i="4"/>
  <c r="N17" i="4"/>
  <c r="N18" i="4"/>
  <c r="S19" i="4"/>
  <c r="Q20" i="4"/>
  <c r="M21" i="4"/>
  <c r="E22" i="4"/>
  <c r="X22" i="4"/>
  <c r="O23" i="4"/>
  <c r="H24" i="4"/>
  <c r="Y24" i="4"/>
  <c r="R25" i="4"/>
  <c r="I26" i="4"/>
  <c r="AB26" i="4"/>
  <c r="S27" i="4"/>
  <c r="L28" i="4"/>
  <c r="AC28" i="4"/>
  <c r="V29" i="4"/>
  <c r="L30" i="4"/>
  <c r="AB30" i="4"/>
  <c r="R31" i="4"/>
  <c r="H32" i="4"/>
  <c r="X32" i="4"/>
  <c r="N33" i="4"/>
  <c r="AC33" i="4"/>
  <c r="Q34" i="4"/>
  <c r="E35" i="4"/>
  <c r="T35" i="4"/>
  <c r="H36" i="4"/>
  <c r="W36" i="4"/>
  <c r="K37" i="4"/>
  <c r="Y37" i="4"/>
  <c r="N38" i="4"/>
  <c r="AB38" i="4"/>
  <c r="O39" i="4"/>
  <c r="AC39" i="4"/>
  <c r="P40" i="4"/>
  <c r="AC40" i="4"/>
  <c r="P41" i="4"/>
  <c r="AC41" i="4"/>
  <c r="O42" i="4"/>
  <c r="AA42" i="4"/>
  <c r="M43" i="4"/>
  <c r="Y43" i="4"/>
  <c r="K44" i="4"/>
  <c r="W44" i="4"/>
  <c r="I45" i="4"/>
  <c r="U45" i="4"/>
  <c r="G46" i="4"/>
  <c r="S46" i="4"/>
  <c r="E47" i="4"/>
  <c r="Q47" i="4"/>
  <c r="AC47" i="4"/>
  <c r="O48" i="4"/>
  <c r="AA48" i="4"/>
  <c r="M49" i="4"/>
  <c r="Y49" i="4"/>
  <c r="K50" i="4"/>
  <c r="W50" i="4"/>
  <c r="I51" i="4"/>
  <c r="U51" i="4"/>
  <c r="G52" i="4"/>
  <c r="S52" i="4"/>
  <c r="E53" i="4"/>
  <c r="Q53" i="4"/>
  <c r="AC53" i="4"/>
  <c r="O54" i="4"/>
  <c r="AA54" i="4"/>
  <c r="O49" i="4"/>
  <c r="I52" i="4"/>
  <c r="E54" i="4"/>
  <c r="F4" i="4"/>
  <c r="M5" i="4"/>
  <c r="M6" i="4"/>
  <c r="S7" i="4"/>
  <c r="T8" i="4"/>
  <c r="T9" i="4"/>
  <c r="AA10" i="4"/>
  <c r="AA11" i="4"/>
  <c r="G13" i="4"/>
  <c r="H14" i="4"/>
  <c r="H15" i="4"/>
  <c r="O16" i="4"/>
  <c r="O17" i="4"/>
  <c r="U18" i="4"/>
  <c r="U19" i="4"/>
  <c r="S20" i="4"/>
  <c r="N21" i="4"/>
  <c r="F22" i="4"/>
  <c r="Y22" i="4"/>
  <c r="P23" i="4"/>
  <c r="I24" i="4"/>
  <c r="Z24" i="4"/>
  <c r="S25" i="4"/>
  <c r="J26" i="4"/>
  <c r="AC26" i="4"/>
  <c r="T27" i="4"/>
  <c r="M28" i="4"/>
  <c r="D29" i="4"/>
  <c r="W29" i="4"/>
  <c r="M30" i="4"/>
  <c r="D31" i="4"/>
  <c r="S31" i="4"/>
  <c r="I32" i="4"/>
  <c r="Z32" i="4"/>
  <c r="O33" i="4"/>
  <c r="D34" i="4"/>
  <c r="R34" i="4"/>
  <c r="F35" i="4"/>
  <c r="U35" i="4"/>
  <c r="I36" i="4"/>
  <c r="X36" i="4"/>
  <c r="L37" i="4"/>
  <c r="Z37" i="4"/>
  <c r="O38" i="4"/>
  <c r="AC38" i="4"/>
  <c r="Q39" i="4"/>
  <c r="D40" i="4"/>
  <c r="Q40" i="4"/>
  <c r="D41" i="4"/>
  <c r="Q41" i="4"/>
  <c r="D42" i="4"/>
  <c r="P42" i="4"/>
  <c r="AB42" i="4"/>
  <c r="N43" i="4"/>
  <c r="Z43" i="4"/>
  <c r="L44" i="4"/>
  <c r="X44" i="4"/>
  <c r="J45" i="4"/>
  <c r="V45" i="4"/>
  <c r="H46" i="4"/>
  <c r="T46" i="4"/>
  <c r="F47" i="4"/>
  <c r="R47" i="4"/>
  <c r="D48" i="4"/>
  <c r="P48" i="4"/>
  <c r="AB48" i="4"/>
  <c r="N49" i="4"/>
  <c r="Z49" i="4"/>
  <c r="L50" i="4"/>
  <c r="X50" i="4"/>
  <c r="J51" i="4"/>
  <c r="V51" i="4"/>
  <c r="H52" i="4"/>
  <c r="T52" i="4"/>
  <c r="F53" i="4"/>
  <c r="R53" i="4"/>
  <c r="D54" i="4"/>
  <c r="P54" i="4"/>
  <c r="AB54" i="4"/>
  <c r="M4" i="4"/>
  <c r="N5" i="4"/>
  <c r="N6" i="4"/>
  <c r="U7" i="4"/>
  <c r="U8" i="4"/>
  <c r="AA9" i="4"/>
  <c r="AB10" i="4"/>
  <c r="AB11" i="4"/>
  <c r="I13" i="4"/>
  <c r="I14" i="4"/>
  <c r="O15" i="4"/>
  <c r="P16" i="4"/>
  <c r="P17" i="4"/>
  <c r="W18" i="4"/>
  <c r="V19" i="4"/>
  <c r="T20" i="4"/>
  <c r="O21" i="4"/>
  <c r="H22" i="4"/>
  <c r="AA22" i="4"/>
  <c r="R23" i="4"/>
  <c r="K24" i="4"/>
  <c r="AB24" i="4"/>
  <c r="U25" i="4"/>
  <c r="L26" i="4"/>
  <c r="E27" i="4"/>
  <c r="V27" i="4"/>
  <c r="O28" i="4"/>
  <c r="F29" i="4"/>
  <c r="Y29" i="4"/>
  <c r="N30" i="4"/>
  <c r="E31" i="4"/>
  <c r="U31" i="4"/>
  <c r="J32" i="4"/>
  <c r="AA32" i="4"/>
  <c r="Q33" i="4"/>
  <c r="E34" i="4"/>
  <c r="S34" i="4"/>
  <c r="H35" i="4"/>
  <c r="V35" i="4"/>
  <c r="K36" i="4"/>
  <c r="Y36" i="4"/>
  <c r="M37" i="4"/>
  <c r="AB37" i="4"/>
  <c r="P38" i="4"/>
  <c r="E39" i="4"/>
  <c r="R39" i="4"/>
  <c r="E40" i="4"/>
  <c r="R40" i="4"/>
  <c r="E41" i="4"/>
  <c r="R41" i="4"/>
  <c r="E42" i="4"/>
  <c r="Q42" i="4"/>
  <c r="AC42" i="4"/>
  <c r="O43" i="4"/>
  <c r="AA43" i="4"/>
  <c r="M44" i="4"/>
  <c r="Y44" i="4"/>
  <c r="K45" i="4"/>
  <c r="W45" i="4"/>
  <c r="I46" i="4"/>
  <c r="U46" i="4"/>
  <c r="G47" i="4"/>
  <c r="S47" i="4"/>
  <c r="E48" i="4"/>
  <c r="Q48" i="4"/>
  <c r="AC48" i="4"/>
  <c r="AA49" i="4"/>
  <c r="M50" i="4"/>
  <c r="Y50" i="4"/>
  <c r="K51" i="4"/>
  <c r="W51" i="4"/>
  <c r="U52" i="4"/>
  <c r="G53" i="4"/>
  <c r="S53" i="4"/>
  <c r="Q54" i="4"/>
  <c r="AC54" i="4"/>
  <c r="P49" i="4"/>
  <c r="X51" i="4"/>
  <c r="V52" i="4"/>
  <c r="T53" i="4"/>
  <c r="N2" i="4"/>
  <c r="O4" i="4"/>
  <c r="O5" i="4"/>
  <c r="U6" i="4"/>
  <c r="V7" i="4"/>
  <c r="V8" i="4"/>
  <c r="AC9" i="4"/>
  <c r="AC10" i="4"/>
  <c r="I12" i="4"/>
  <c r="J13" i="4"/>
  <c r="J14" i="4"/>
  <c r="Q15" i="4"/>
  <c r="Q16" i="4"/>
  <c r="W17" i="4"/>
  <c r="X18" i="4"/>
  <c r="W19" i="4"/>
  <c r="U20" i="4"/>
  <c r="Q21" i="4"/>
  <c r="K22" i="4"/>
  <c r="AB22" i="4"/>
  <c r="U23" i="4"/>
  <c r="L24" i="4"/>
  <c r="E25" i="4"/>
  <c r="V25" i="4"/>
  <c r="O26" i="4"/>
  <c r="F27" i="4"/>
  <c r="Y27" i="4"/>
  <c r="P28" i="4"/>
  <c r="I29" i="4"/>
  <c r="Z29" i="4"/>
  <c r="P30" i="4"/>
  <c r="F31" i="4"/>
  <c r="V31" i="4"/>
  <c r="L32" i="4"/>
  <c r="AB32" i="4"/>
  <c r="R33" i="4"/>
  <c r="F34" i="4"/>
  <c r="T34" i="4"/>
  <c r="I35" i="4"/>
  <c r="W35" i="4"/>
  <c r="L36" i="4"/>
  <c r="Z36" i="4"/>
  <c r="N37" i="4"/>
  <c r="AC37" i="4"/>
  <c r="Q38" i="4"/>
  <c r="F39" i="4"/>
  <c r="S39" i="4"/>
  <c r="F40" i="4"/>
  <c r="S40" i="4"/>
  <c r="F41" i="4"/>
  <c r="S41" i="4"/>
  <c r="F42" i="4"/>
  <c r="R42" i="4"/>
  <c r="D43" i="4"/>
  <c r="P43" i="4"/>
  <c r="AB43" i="4"/>
  <c r="N44" i="4"/>
  <c r="Z44" i="4"/>
  <c r="L45" i="4"/>
  <c r="X45" i="4"/>
  <c r="J46" i="4"/>
  <c r="V46" i="4"/>
  <c r="H47" i="4"/>
  <c r="T47" i="4"/>
  <c r="F48" i="4"/>
  <c r="R48" i="4"/>
  <c r="D49" i="4"/>
  <c r="AB49" i="4"/>
  <c r="N50" i="4"/>
  <c r="Z50" i="4"/>
  <c r="J52" i="4"/>
  <c r="H53" i="4"/>
  <c r="R54" i="4"/>
  <c r="P4" i="4"/>
  <c r="P5" i="4"/>
  <c r="W6" i="4"/>
  <c r="W7" i="4"/>
  <c r="AC8" i="4"/>
  <c r="D10" i="4"/>
  <c r="D11" i="4"/>
  <c r="K12" i="4"/>
  <c r="K13" i="4"/>
  <c r="Q14" i="4"/>
  <c r="R15" i="4"/>
  <c r="R16" i="4"/>
  <c r="Y17" i="4"/>
  <c r="Y18" i="4"/>
  <c r="X19" i="4"/>
  <c r="V20" i="4"/>
  <c r="R21" i="4"/>
  <c r="L22" i="4"/>
  <c r="AC22" i="4"/>
  <c r="V23" i="4"/>
  <c r="M24" i="4"/>
  <c r="F25" i="4"/>
  <c r="W25" i="4"/>
  <c r="P26" i="4"/>
  <c r="G27" i="4"/>
  <c r="Z27" i="4"/>
  <c r="Q28" i="4"/>
  <c r="J29" i="4"/>
  <c r="AA29" i="4"/>
  <c r="R30" i="4"/>
  <c r="G31" i="4"/>
  <c r="W31" i="4"/>
  <c r="N32" i="4"/>
  <c r="AC32" i="4"/>
  <c r="S33" i="4"/>
  <c r="G34" i="4"/>
  <c r="V34" i="4"/>
  <c r="J35" i="4"/>
  <c r="Y35" i="4"/>
  <c r="M36" i="4"/>
  <c r="AA36" i="4"/>
  <c r="P37" i="4"/>
  <c r="D38" i="4"/>
  <c r="S38" i="4"/>
  <c r="G39" i="4"/>
  <c r="T39" i="4"/>
  <c r="G40" i="4"/>
  <c r="T40" i="4"/>
  <c r="G41" i="4"/>
  <c r="T41" i="4"/>
  <c r="G42" i="4"/>
  <c r="S42" i="4"/>
  <c r="E43" i="4"/>
  <c r="Q43" i="4"/>
  <c r="AC43" i="4"/>
  <c r="O44" i="4"/>
  <c r="AA44" i="4"/>
  <c r="M45" i="4"/>
  <c r="Y45" i="4"/>
  <c r="K46" i="4"/>
  <c r="W46" i="4"/>
  <c r="I47" i="4"/>
  <c r="U47" i="4"/>
  <c r="G48" i="4"/>
  <c r="S48" i="4"/>
  <c r="E49" i="4"/>
  <c r="Q49" i="4"/>
  <c r="AC49" i="4"/>
  <c r="O50" i="4"/>
  <c r="AA50" i="4"/>
  <c r="M51" i="4"/>
  <c r="Y51" i="4"/>
  <c r="K52" i="4"/>
  <c r="W52" i="4"/>
  <c r="I53" i="4"/>
  <c r="U53" i="4"/>
  <c r="G54" i="4"/>
  <c r="S54" i="4"/>
  <c r="O2" i="4"/>
  <c r="Q4" i="4"/>
  <c r="W5" i="4"/>
  <c r="X6" i="4"/>
  <c r="X7" i="4"/>
  <c r="E9" i="4"/>
  <c r="E10" i="4"/>
  <c r="W54" i="4"/>
  <c r="R49" i="4"/>
  <c r="D44" i="4"/>
  <c r="E38" i="4"/>
  <c r="I31" i="4"/>
  <c r="K11" i="4"/>
  <c r="T54" i="4"/>
  <c r="R43" i="4"/>
  <c r="M22" i="4"/>
  <c r="H54" i="4"/>
  <c r="F43" i="4"/>
  <c r="S21" i="4"/>
  <c r="V53" i="4"/>
  <c r="H48" i="4"/>
  <c r="T42" i="4"/>
  <c r="N36" i="4"/>
  <c r="K29" i="4"/>
  <c r="AA20" i="4"/>
  <c r="F49" i="4"/>
  <c r="Q37" i="4"/>
  <c r="S30" i="4"/>
  <c r="T48" i="4"/>
  <c r="AB36" i="4"/>
  <c r="AB29" i="4"/>
  <c r="U41" i="4"/>
  <c r="X46" i="4"/>
  <c r="W34" i="4"/>
  <c r="H27" i="4"/>
  <c r="Z17" i="4"/>
  <c r="D23" i="4"/>
  <c r="J53" i="4"/>
  <c r="V47" i="4"/>
  <c r="H42" i="4"/>
  <c r="Z35" i="4"/>
  <c r="R28" i="4"/>
  <c r="AC19" i="4"/>
  <c r="X52" i="4"/>
  <c r="J47" i="4"/>
  <c r="K35" i="4"/>
  <c r="AA27" i="4"/>
  <c r="Z18" i="4"/>
  <c r="L52" i="4"/>
  <c r="H41" i="4"/>
  <c r="Z51" i="4"/>
  <c r="L46" i="4"/>
  <c r="U40" i="4"/>
  <c r="H34" i="4"/>
  <c r="Q26" i="4"/>
  <c r="Y16" i="4"/>
  <c r="Y2" i="4"/>
  <c r="M2" i="4"/>
  <c r="X2" i="4"/>
  <c r="L2" i="4"/>
  <c r="W2" i="4"/>
  <c r="K2" i="4"/>
  <c r="H12" i="5"/>
  <c r="V2" i="4"/>
  <c r="J2" i="4"/>
  <c r="L10" i="5"/>
  <c r="U2" i="4"/>
  <c r="I2" i="4"/>
  <c r="P8" i="5"/>
  <c r="T2" i="4"/>
  <c r="H2" i="4"/>
  <c r="T6" i="5"/>
  <c r="S2" i="4"/>
  <c r="G2" i="4"/>
  <c r="X4" i="5"/>
  <c r="R2" i="4"/>
  <c r="F2" i="4"/>
  <c r="AC2" i="4"/>
  <c r="Q2" i="4"/>
  <c r="E2" i="4"/>
  <c r="G12" i="5"/>
  <c r="K10" i="5"/>
  <c r="O8" i="5"/>
  <c r="S6" i="5"/>
  <c r="W4" i="5"/>
  <c r="W11" i="5"/>
  <c r="AA9" i="5"/>
  <c r="E8" i="5"/>
  <c r="I6" i="5"/>
  <c r="M4" i="5"/>
  <c r="V11" i="5"/>
  <c r="Z9" i="5"/>
  <c r="D8" i="5"/>
  <c r="H6" i="5"/>
  <c r="L4" i="5"/>
  <c r="U11" i="5"/>
  <c r="Y9" i="5"/>
  <c r="AC7" i="5"/>
  <c r="G6" i="5"/>
  <c r="K4" i="5"/>
  <c r="K11" i="5"/>
  <c r="O9" i="5"/>
  <c r="S7" i="5"/>
  <c r="W5" i="5"/>
  <c r="AA3" i="5"/>
  <c r="J11" i="5"/>
  <c r="N9" i="5"/>
  <c r="R7" i="5"/>
  <c r="V5" i="5"/>
  <c r="Z3" i="5"/>
  <c r="I11" i="5"/>
  <c r="M9" i="5"/>
  <c r="Q7" i="5"/>
  <c r="U5" i="5"/>
  <c r="Y3" i="5"/>
  <c r="U12" i="5"/>
  <c r="Y10" i="5"/>
  <c r="AC8" i="5"/>
  <c r="G7" i="5"/>
  <c r="K5" i="5"/>
  <c r="O3" i="5"/>
  <c r="T12" i="5"/>
  <c r="X10" i="5"/>
  <c r="AB8" i="5"/>
  <c r="F7" i="5"/>
  <c r="J5" i="5"/>
  <c r="N3" i="5"/>
  <c r="S12" i="5"/>
  <c r="W10" i="5"/>
  <c r="AA8" i="5"/>
  <c r="E7" i="5"/>
  <c r="I5" i="5"/>
  <c r="M3" i="5"/>
  <c r="I12" i="5"/>
  <c r="M10" i="5"/>
  <c r="Q8" i="5"/>
  <c r="U6" i="5"/>
  <c r="Y4" i="5"/>
  <c r="R12" i="5"/>
  <c r="F12" i="5"/>
  <c r="T11" i="5"/>
  <c r="H11" i="5"/>
  <c r="V10" i="5"/>
  <c r="J10" i="5"/>
  <c r="X9" i="5"/>
  <c r="L9" i="5"/>
  <c r="Z8" i="5"/>
  <c r="N8" i="5"/>
  <c r="AB7" i="5"/>
  <c r="P7" i="5"/>
  <c r="D7" i="5"/>
  <c r="R6" i="5"/>
  <c r="F6" i="5"/>
  <c r="T5" i="5"/>
  <c r="H5" i="5"/>
  <c r="V4" i="5"/>
  <c r="J4" i="5"/>
  <c r="X3" i="5"/>
  <c r="L3" i="5"/>
  <c r="AC12" i="5"/>
  <c r="Q12" i="5"/>
  <c r="E12" i="5"/>
  <c r="S11" i="5"/>
  <c r="G11" i="5"/>
  <c r="U10" i="5"/>
  <c r="I10" i="5"/>
  <c r="W9" i="5"/>
  <c r="K9" i="5"/>
  <c r="Y8" i="5"/>
  <c r="M8" i="5"/>
  <c r="AA7" i="5"/>
  <c r="O7" i="5"/>
  <c r="AC6" i="5"/>
  <c r="Q6" i="5"/>
  <c r="E6" i="5"/>
  <c r="S5" i="5"/>
  <c r="G5" i="5"/>
  <c r="U4" i="5"/>
  <c r="I4" i="5"/>
  <c r="W3" i="5"/>
  <c r="K3" i="5"/>
  <c r="AB12" i="5"/>
  <c r="P12" i="5"/>
  <c r="D12" i="5"/>
  <c r="R11" i="5"/>
  <c r="F11" i="5"/>
  <c r="T10" i="5"/>
  <c r="H10" i="5"/>
  <c r="V9" i="5"/>
  <c r="J9" i="5"/>
  <c r="X8" i="5"/>
  <c r="L8" i="5"/>
  <c r="Z7" i="5"/>
  <c r="N7" i="5"/>
  <c r="AB6" i="5"/>
  <c r="P6" i="5"/>
  <c r="D6" i="5"/>
  <c r="R5" i="5"/>
  <c r="F5" i="5"/>
  <c r="T4" i="5"/>
  <c r="H4" i="5"/>
  <c r="V3" i="5"/>
  <c r="J3" i="5"/>
  <c r="AA12" i="5"/>
  <c r="O12" i="5"/>
  <c r="AC11" i="5"/>
  <c r="Q11" i="5"/>
  <c r="E11" i="5"/>
  <c r="S10" i="5"/>
  <c r="G10" i="5"/>
  <c r="U9" i="5"/>
  <c r="I9" i="5"/>
  <c r="W8" i="5"/>
  <c r="K8" i="5"/>
  <c r="Y7" i="5"/>
  <c r="M7" i="5"/>
  <c r="AA6" i="5"/>
  <c r="O6" i="5"/>
  <c r="AC5" i="5"/>
  <c r="Q5" i="5"/>
  <c r="E5" i="5"/>
  <c r="S4" i="5"/>
  <c r="G4" i="5"/>
  <c r="U3" i="5"/>
  <c r="I3" i="5"/>
  <c r="Z12" i="5"/>
  <c r="N12" i="5"/>
  <c r="AB11" i="5"/>
  <c r="P11" i="5"/>
  <c r="D11" i="5"/>
  <c r="R10" i="5"/>
  <c r="F10" i="5"/>
  <c r="T9" i="5"/>
  <c r="H9" i="5"/>
  <c r="V8" i="5"/>
  <c r="J8" i="5"/>
  <c r="X7" i="5"/>
  <c r="L7" i="5"/>
  <c r="Z6" i="5"/>
  <c r="N6" i="5"/>
  <c r="AB5" i="5"/>
  <c r="P5" i="5"/>
  <c r="D5" i="5"/>
  <c r="R4" i="5"/>
  <c r="F4" i="5"/>
  <c r="T3" i="5"/>
  <c r="H3" i="5"/>
  <c r="Y12" i="5"/>
  <c r="M12" i="5"/>
  <c r="AA11" i="5"/>
  <c r="O11" i="5"/>
  <c r="AC10" i="5"/>
  <c r="Q10" i="5"/>
  <c r="E10" i="5"/>
  <c r="S9" i="5"/>
  <c r="G9" i="5"/>
  <c r="U8" i="5"/>
  <c r="I8" i="5"/>
  <c r="W7" i="5"/>
  <c r="K7" i="5"/>
  <c r="Y6" i="5"/>
  <c r="M6" i="5"/>
  <c r="AA5" i="5"/>
  <c r="O5" i="5"/>
  <c r="AC4" i="5"/>
  <c r="Q4" i="5"/>
  <c r="E4" i="5"/>
  <c r="S3" i="5"/>
  <c r="G3" i="5"/>
  <c r="X12" i="5"/>
  <c r="L12" i="5"/>
  <c r="Z11" i="5"/>
  <c r="N11" i="5"/>
  <c r="AB10" i="5"/>
  <c r="P10" i="5"/>
  <c r="D10" i="5"/>
  <c r="R9" i="5"/>
  <c r="F9" i="5"/>
  <c r="T8" i="5"/>
  <c r="H8" i="5"/>
  <c r="V7" i="5"/>
  <c r="J7" i="5"/>
  <c r="X6" i="5"/>
  <c r="L6" i="5"/>
  <c r="Z5" i="5"/>
  <c r="N5" i="5"/>
  <c r="AB4" i="5"/>
  <c r="P4" i="5"/>
  <c r="D4" i="5"/>
  <c r="R3" i="5"/>
  <c r="F3" i="5"/>
  <c r="W12" i="5"/>
  <c r="K12" i="5"/>
  <c r="Y11" i="5"/>
  <c r="M11" i="5"/>
  <c r="AA10" i="5"/>
  <c r="O10" i="5"/>
  <c r="AC9" i="5"/>
  <c r="Q9" i="5"/>
  <c r="E9" i="5"/>
  <c r="S8" i="5"/>
  <c r="G8" i="5"/>
  <c r="U7" i="5"/>
  <c r="I7" i="5"/>
  <c r="W6" i="5"/>
  <c r="K6" i="5"/>
  <c r="Y5" i="5"/>
  <c r="M5" i="5"/>
  <c r="AA4" i="5"/>
  <c r="O4" i="5"/>
  <c r="AC3" i="5"/>
  <c r="Q3" i="5"/>
  <c r="E3" i="5"/>
  <c r="V12" i="5"/>
  <c r="J12" i="5"/>
  <c r="X11" i="5"/>
  <c r="L11" i="5"/>
  <c r="Z10" i="5"/>
  <c r="N10" i="5"/>
  <c r="AB9" i="5"/>
  <c r="P9" i="5"/>
  <c r="D9" i="5"/>
  <c r="R8" i="5"/>
  <c r="F8" i="5"/>
  <c r="T7" i="5"/>
  <c r="H7" i="5"/>
  <c r="V6" i="5"/>
  <c r="J6" i="5"/>
  <c r="X5" i="5"/>
  <c r="L5" i="5"/>
  <c r="Z4" i="5"/>
  <c r="N4" i="5"/>
  <c r="AB3" i="5"/>
  <c r="P3" i="5"/>
  <c r="D3" i="5"/>
  <c r="AA2" i="5"/>
  <c r="O2" i="5"/>
  <c r="V2" i="5"/>
  <c r="J2" i="5"/>
  <c r="Z2" i="5"/>
  <c r="N2" i="5"/>
  <c r="M2" i="5"/>
  <c r="X2" i="5"/>
  <c r="L2" i="5"/>
  <c r="K2" i="5"/>
  <c r="U2" i="5"/>
  <c r="I2" i="5"/>
  <c r="T2" i="5"/>
  <c r="H2" i="5"/>
  <c r="W2" i="5"/>
  <c r="S2" i="5"/>
  <c r="G2" i="5"/>
  <c r="R2" i="5"/>
  <c r="F2" i="5"/>
  <c r="AB2" i="5"/>
  <c r="P2" i="5"/>
  <c r="Y2" i="5"/>
  <c r="AC2" i="5"/>
  <c r="Q2" i="5"/>
  <c r="E2" i="5"/>
  <c r="N21" i="6"/>
  <c r="U12" i="6"/>
  <c r="S25" i="6"/>
  <c r="Q20" i="6"/>
  <c r="I12" i="6"/>
  <c r="R25" i="6"/>
  <c r="P20" i="6"/>
  <c r="Y10" i="6"/>
  <c r="F25" i="6"/>
  <c r="E20" i="6"/>
  <c r="M10" i="6"/>
  <c r="I24" i="6"/>
  <c r="D20" i="6"/>
  <c r="AA9" i="6"/>
  <c r="H24" i="6"/>
  <c r="R19" i="6"/>
  <c r="Q8" i="6"/>
  <c r="K23" i="6"/>
  <c r="I18" i="6"/>
  <c r="G7" i="6"/>
  <c r="J23" i="6"/>
  <c r="W17" i="6"/>
  <c r="U6" i="6"/>
  <c r="Y22" i="6"/>
  <c r="M16" i="6"/>
  <c r="K5" i="6"/>
  <c r="X22" i="6"/>
  <c r="AA15" i="6"/>
  <c r="Y4" i="6"/>
  <c r="L22" i="6"/>
  <c r="O15" i="6"/>
  <c r="M4" i="6"/>
  <c r="O21" i="6"/>
  <c r="D2" i="6"/>
  <c r="D3" i="6"/>
  <c r="P3" i="6"/>
  <c r="AB3" i="6"/>
  <c r="N4" i="6"/>
  <c r="Z4" i="6"/>
  <c r="L5" i="6"/>
  <c r="X5" i="6"/>
  <c r="J6" i="6"/>
  <c r="V6" i="6"/>
  <c r="H7" i="6"/>
  <c r="T7" i="6"/>
  <c r="F8" i="6"/>
  <c r="R8" i="6"/>
  <c r="D9" i="6"/>
  <c r="P9" i="6"/>
  <c r="AB9" i="6"/>
  <c r="N10" i="6"/>
  <c r="Z10" i="6"/>
  <c r="L11" i="6"/>
  <c r="X11" i="6"/>
  <c r="J12" i="6"/>
  <c r="V12" i="6"/>
  <c r="H13" i="6"/>
  <c r="T13" i="6"/>
  <c r="F14" i="6"/>
  <c r="R14" i="6"/>
  <c r="D15" i="6"/>
  <c r="P15" i="6"/>
  <c r="AB15" i="6"/>
  <c r="N16" i="6"/>
  <c r="Z16" i="6"/>
  <c r="L17" i="6"/>
  <c r="X17" i="6"/>
  <c r="J18" i="6"/>
  <c r="V18" i="6"/>
  <c r="H19" i="6"/>
  <c r="T19" i="6"/>
  <c r="F20" i="6"/>
  <c r="R20" i="6"/>
  <c r="D21" i="6"/>
  <c r="P21" i="6"/>
  <c r="AB21" i="6"/>
  <c r="N22" i="6"/>
  <c r="Z22" i="6"/>
  <c r="L23" i="6"/>
  <c r="X23" i="6"/>
  <c r="J24" i="6"/>
  <c r="V24" i="6"/>
  <c r="H25" i="6"/>
  <c r="T25" i="6"/>
  <c r="E3" i="6"/>
  <c r="Q3" i="6"/>
  <c r="AC3" i="6"/>
  <c r="O4" i="6"/>
  <c r="AA4" i="6"/>
  <c r="M5" i="6"/>
  <c r="Y5" i="6"/>
  <c r="K6" i="6"/>
  <c r="W6" i="6"/>
  <c r="I7" i="6"/>
  <c r="U7" i="6"/>
  <c r="G8" i="6"/>
  <c r="S8" i="6"/>
  <c r="E9" i="6"/>
  <c r="Q9" i="6"/>
  <c r="AC9" i="6"/>
  <c r="O10" i="6"/>
  <c r="AA10" i="6"/>
  <c r="M11" i="6"/>
  <c r="Y11" i="6"/>
  <c r="K12" i="6"/>
  <c r="W12" i="6"/>
  <c r="I13" i="6"/>
  <c r="U13" i="6"/>
  <c r="G14" i="6"/>
  <c r="S14" i="6"/>
  <c r="E15" i="6"/>
  <c r="Q15" i="6"/>
  <c r="AC15" i="6"/>
  <c r="O16" i="6"/>
  <c r="AA16" i="6"/>
  <c r="M17" i="6"/>
  <c r="Y17" i="6"/>
  <c r="K18" i="6"/>
  <c r="W18" i="6"/>
  <c r="I19" i="6"/>
  <c r="U19" i="6"/>
  <c r="G20" i="6"/>
  <c r="S20" i="6"/>
  <c r="E21" i="6"/>
  <c r="Q21" i="6"/>
  <c r="AC21" i="6"/>
  <c r="O22" i="6"/>
  <c r="AA22" i="6"/>
  <c r="M23" i="6"/>
  <c r="Y23" i="6"/>
  <c r="K24" i="6"/>
  <c r="W24" i="6"/>
  <c r="I25" i="6"/>
  <c r="U25" i="6"/>
  <c r="F3" i="6"/>
  <c r="R3" i="6"/>
  <c r="D4" i="6"/>
  <c r="P4" i="6"/>
  <c r="AB4" i="6"/>
  <c r="N5" i="6"/>
  <c r="Z5" i="6"/>
  <c r="L6" i="6"/>
  <c r="X6" i="6"/>
  <c r="J7" i="6"/>
  <c r="V7" i="6"/>
  <c r="H8" i="6"/>
  <c r="T8" i="6"/>
  <c r="F9" i="6"/>
  <c r="R9" i="6"/>
  <c r="D10" i="6"/>
  <c r="P10" i="6"/>
  <c r="AB10" i="6"/>
  <c r="N11" i="6"/>
  <c r="Z11" i="6"/>
  <c r="L12" i="6"/>
  <c r="X12" i="6"/>
  <c r="J13" i="6"/>
  <c r="V13" i="6"/>
  <c r="H14" i="6"/>
  <c r="T14" i="6"/>
  <c r="F15" i="6"/>
  <c r="R15" i="6"/>
  <c r="D16" i="6"/>
  <c r="P16" i="6"/>
  <c r="AB16" i="6"/>
  <c r="N17" i="6"/>
  <c r="Z17" i="6"/>
  <c r="L18" i="6"/>
  <c r="X18" i="6"/>
  <c r="J19" i="6"/>
  <c r="V19" i="6"/>
  <c r="H20" i="6"/>
  <c r="T20" i="6"/>
  <c r="F21" i="6"/>
  <c r="R21" i="6"/>
  <c r="D22" i="6"/>
  <c r="P22" i="6"/>
  <c r="AB22" i="6"/>
  <c r="N23" i="6"/>
  <c r="Z23" i="6"/>
  <c r="L24" i="6"/>
  <c r="X24" i="6"/>
  <c r="J25" i="6"/>
  <c r="V25" i="6"/>
  <c r="G3" i="6"/>
  <c r="S3" i="6"/>
  <c r="E4" i="6"/>
  <c r="Q4" i="6"/>
  <c r="AC4" i="6"/>
  <c r="O5" i="6"/>
  <c r="AA5" i="6"/>
  <c r="M6" i="6"/>
  <c r="Y6" i="6"/>
  <c r="K7" i="6"/>
  <c r="W7" i="6"/>
  <c r="I8" i="6"/>
  <c r="U8" i="6"/>
  <c r="G9" i="6"/>
  <c r="S9" i="6"/>
  <c r="E10" i="6"/>
  <c r="Q10" i="6"/>
  <c r="AC10" i="6"/>
  <c r="O11" i="6"/>
  <c r="AA11" i="6"/>
  <c r="M12" i="6"/>
  <c r="Y12" i="6"/>
  <c r="K13" i="6"/>
  <c r="W13" i="6"/>
  <c r="I14" i="6"/>
  <c r="U14" i="6"/>
  <c r="G15" i="6"/>
  <c r="S15" i="6"/>
  <c r="E16" i="6"/>
  <c r="Q16" i="6"/>
  <c r="AC16" i="6"/>
  <c r="O17" i="6"/>
  <c r="AA17" i="6"/>
  <c r="M18" i="6"/>
  <c r="Y18" i="6"/>
  <c r="K19" i="6"/>
  <c r="W19" i="6"/>
  <c r="I20" i="6"/>
  <c r="U20" i="6"/>
  <c r="G21" i="6"/>
  <c r="S21" i="6"/>
  <c r="E22" i="6"/>
  <c r="Q22" i="6"/>
  <c r="AC22" i="6"/>
  <c r="O23" i="6"/>
  <c r="AA23" i="6"/>
  <c r="M24" i="6"/>
  <c r="Y24" i="6"/>
  <c r="K25" i="6"/>
  <c r="W25" i="6"/>
  <c r="H3" i="6"/>
  <c r="T3" i="6"/>
  <c r="F4" i="6"/>
  <c r="R4" i="6"/>
  <c r="D5" i="6"/>
  <c r="P5" i="6"/>
  <c r="AB5" i="6"/>
  <c r="N6" i="6"/>
  <c r="Z6" i="6"/>
  <c r="L7" i="6"/>
  <c r="X7" i="6"/>
  <c r="J8" i="6"/>
  <c r="V8" i="6"/>
  <c r="H9" i="6"/>
  <c r="T9" i="6"/>
  <c r="F10" i="6"/>
  <c r="R10" i="6"/>
  <c r="D11" i="6"/>
  <c r="P11" i="6"/>
  <c r="AB11" i="6"/>
  <c r="N12" i="6"/>
  <c r="Z12" i="6"/>
  <c r="L13" i="6"/>
  <c r="X13" i="6"/>
  <c r="J14" i="6"/>
  <c r="V14" i="6"/>
  <c r="H15" i="6"/>
  <c r="T15" i="6"/>
  <c r="F16" i="6"/>
  <c r="R16" i="6"/>
  <c r="D17" i="6"/>
  <c r="P17" i="6"/>
  <c r="AB17" i="6"/>
  <c r="N18" i="6"/>
  <c r="Z18" i="6"/>
  <c r="L19" i="6"/>
  <c r="X19" i="6"/>
  <c r="J20" i="6"/>
  <c r="V20" i="6"/>
  <c r="H21" i="6"/>
  <c r="T21" i="6"/>
  <c r="F22" i="6"/>
  <c r="R22" i="6"/>
  <c r="D23" i="6"/>
  <c r="P23" i="6"/>
  <c r="AB23" i="6"/>
  <c r="N24" i="6"/>
  <c r="Z24" i="6"/>
  <c r="L25" i="6"/>
  <c r="X25" i="6"/>
  <c r="I3" i="6"/>
  <c r="U3" i="6"/>
  <c r="G4" i="6"/>
  <c r="S4" i="6"/>
  <c r="E5" i="6"/>
  <c r="Q5" i="6"/>
  <c r="AC5" i="6"/>
  <c r="O6" i="6"/>
  <c r="AA6" i="6"/>
  <c r="M7" i="6"/>
  <c r="Y7" i="6"/>
  <c r="K8" i="6"/>
  <c r="W8" i="6"/>
  <c r="I9" i="6"/>
  <c r="U9" i="6"/>
  <c r="G10" i="6"/>
  <c r="S10" i="6"/>
  <c r="E11" i="6"/>
  <c r="Q11" i="6"/>
  <c r="AC11" i="6"/>
  <c r="O12" i="6"/>
  <c r="AA12" i="6"/>
  <c r="M13" i="6"/>
  <c r="Y13" i="6"/>
  <c r="K14" i="6"/>
  <c r="W14" i="6"/>
  <c r="I15" i="6"/>
  <c r="U15" i="6"/>
  <c r="G16" i="6"/>
  <c r="S16" i="6"/>
  <c r="E17" i="6"/>
  <c r="Q17" i="6"/>
  <c r="AC17" i="6"/>
  <c r="O18" i="6"/>
  <c r="AA18" i="6"/>
  <c r="M19" i="6"/>
  <c r="Y19" i="6"/>
  <c r="K20" i="6"/>
  <c r="W20" i="6"/>
  <c r="I21" i="6"/>
  <c r="U21" i="6"/>
  <c r="G22" i="6"/>
  <c r="S22" i="6"/>
  <c r="E23" i="6"/>
  <c r="Q23" i="6"/>
  <c r="AC23" i="6"/>
  <c r="O24" i="6"/>
  <c r="AA24" i="6"/>
  <c r="M25" i="6"/>
  <c r="Y25" i="6"/>
  <c r="J3" i="6"/>
  <c r="V3" i="6"/>
  <c r="H4" i="6"/>
  <c r="T4" i="6"/>
  <c r="F5" i="6"/>
  <c r="R5" i="6"/>
  <c r="D6" i="6"/>
  <c r="P6" i="6"/>
  <c r="AB6" i="6"/>
  <c r="N7" i="6"/>
  <c r="Z7" i="6"/>
  <c r="L8" i="6"/>
  <c r="X8" i="6"/>
  <c r="J9" i="6"/>
  <c r="V9" i="6"/>
  <c r="H10" i="6"/>
  <c r="T10" i="6"/>
  <c r="F11" i="6"/>
  <c r="R11" i="6"/>
  <c r="D12" i="6"/>
  <c r="P12" i="6"/>
  <c r="AB12" i="6"/>
  <c r="N13" i="6"/>
  <c r="Z13" i="6"/>
  <c r="L14" i="6"/>
  <c r="X14" i="6"/>
  <c r="J15" i="6"/>
  <c r="V15" i="6"/>
  <c r="H16" i="6"/>
  <c r="T16" i="6"/>
  <c r="F17" i="6"/>
  <c r="R17" i="6"/>
  <c r="D18" i="6"/>
  <c r="P18" i="6"/>
  <c r="AB18" i="6"/>
  <c r="N19" i="6"/>
  <c r="Z19" i="6"/>
  <c r="L20" i="6"/>
  <c r="X20" i="6"/>
  <c r="J21" i="6"/>
  <c r="V21" i="6"/>
  <c r="H22" i="6"/>
  <c r="T22" i="6"/>
  <c r="F23" i="6"/>
  <c r="R23" i="6"/>
  <c r="D24" i="6"/>
  <c r="P24" i="6"/>
  <c r="AB24" i="6"/>
  <c r="N25" i="6"/>
  <c r="Z25" i="6"/>
  <c r="K3" i="6"/>
  <c r="W3" i="6"/>
  <c r="I4" i="6"/>
  <c r="U4" i="6"/>
  <c r="G5" i="6"/>
  <c r="S5" i="6"/>
  <c r="E6" i="6"/>
  <c r="Q6" i="6"/>
  <c r="AC6" i="6"/>
  <c r="O7" i="6"/>
  <c r="AA7" i="6"/>
  <c r="M8" i="6"/>
  <c r="Y8" i="6"/>
  <c r="K9" i="6"/>
  <c r="W9" i="6"/>
  <c r="I10" i="6"/>
  <c r="U10" i="6"/>
  <c r="G11" i="6"/>
  <c r="S11" i="6"/>
  <c r="E12" i="6"/>
  <c r="Q12" i="6"/>
  <c r="AC12" i="6"/>
  <c r="O13" i="6"/>
  <c r="AA13" i="6"/>
  <c r="M14" i="6"/>
  <c r="Y14" i="6"/>
  <c r="K15" i="6"/>
  <c r="W15" i="6"/>
  <c r="I16" i="6"/>
  <c r="U16" i="6"/>
  <c r="G17" i="6"/>
  <c r="S17" i="6"/>
  <c r="E18" i="6"/>
  <c r="Q18" i="6"/>
  <c r="AC18" i="6"/>
  <c r="O19" i="6"/>
  <c r="AA19" i="6"/>
  <c r="M20" i="6"/>
  <c r="Y20" i="6"/>
  <c r="K21" i="6"/>
  <c r="W21" i="6"/>
  <c r="I22" i="6"/>
  <c r="U22" i="6"/>
  <c r="G23" i="6"/>
  <c r="S23" i="6"/>
  <c r="E24" i="6"/>
  <c r="Q24" i="6"/>
  <c r="AC24" i="6"/>
  <c r="O25" i="6"/>
  <c r="AA25" i="6"/>
  <c r="L3" i="6"/>
  <c r="X3" i="6"/>
  <c r="J4" i="6"/>
  <c r="V4" i="6"/>
  <c r="H5" i="6"/>
  <c r="T5" i="6"/>
  <c r="F6" i="6"/>
  <c r="R6" i="6"/>
  <c r="D7" i="6"/>
  <c r="P7" i="6"/>
  <c r="AB7" i="6"/>
  <c r="N8" i="6"/>
  <c r="Z8" i="6"/>
  <c r="L9" i="6"/>
  <c r="X9" i="6"/>
  <c r="J10" i="6"/>
  <c r="V10" i="6"/>
  <c r="H11" i="6"/>
  <c r="T11" i="6"/>
  <c r="F12" i="6"/>
  <c r="R12" i="6"/>
  <c r="D13" i="6"/>
  <c r="P13" i="6"/>
  <c r="AB13" i="6"/>
  <c r="N14" i="6"/>
  <c r="Z14" i="6"/>
  <c r="L15" i="6"/>
  <c r="X15" i="6"/>
  <c r="J16" i="6"/>
  <c r="V16" i="6"/>
  <c r="H17" i="6"/>
  <c r="T17" i="6"/>
  <c r="F18" i="6"/>
  <c r="R18" i="6"/>
  <c r="D19" i="6"/>
  <c r="P19" i="6"/>
  <c r="AB19" i="6"/>
  <c r="N20" i="6"/>
  <c r="Z20" i="6"/>
  <c r="L21" i="6"/>
  <c r="X21" i="6"/>
  <c r="J22" i="6"/>
  <c r="V22" i="6"/>
  <c r="H23" i="6"/>
  <c r="T23" i="6"/>
  <c r="F24" i="6"/>
  <c r="R24" i="6"/>
  <c r="D25" i="6"/>
  <c r="P25" i="6"/>
  <c r="AB25" i="6"/>
  <c r="M3" i="6"/>
  <c r="Y3" i="6"/>
  <c r="K4" i="6"/>
  <c r="W4" i="6"/>
  <c r="I5" i="6"/>
  <c r="U5" i="6"/>
  <c r="G6" i="6"/>
  <c r="S6" i="6"/>
  <c r="E7" i="6"/>
  <c r="Q7" i="6"/>
  <c r="AC7" i="6"/>
  <c r="O8" i="6"/>
  <c r="AA8" i="6"/>
  <c r="M9" i="6"/>
  <c r="Y9" i="6"/>
  <c r="K10" i="6"/>
  <c r="W10" i="6"/>
  <c r="I11" i="6"/>
  <c r="U11" i="6"/>
  <c r="G12" i="6"/>
  <c r="S12" i="6"/>
  <c r="E13" i="6"/>
  <c r="Q13" i="6"/>
  <c r="AC13" i="6"/>
  <c r="O14" i="6"/>
  <c r="AA14" i="6"/>
  <c r="M15" i="6"/>
  <c r="Y15" i="6"/>
  <c r="K16" i="6"/>
  <c r="W16" i="6"/>
  <c r="I17" i="6"/>
  <c r="U17" i="6"/>
  <c r="G18" i="6"/>
  <c r="S18" i="6"/>
  <c r="E19" i="6"/>
  <c r="Q19" i="6"/>
  <c r="AC19" i="6"/>
  <c r="O20" i="6"/>
  <c r="AA20" i="6"/>
  <c r="M21" i="6"/>
  <c r="Y21" i="6"/>
  <c r="K22" i="6"/>
  <c r="W22" i="6"/>
  <c r="I23" i="6"/>
  <c r="U23" i="6"/>
  <c r="G24" i="6"/>
  <c r="S24" i="6"/>
  <c r="E25" i="6"/>
  <c r="Q25" i="6"/>
  <c r="AC25" i="6"/>
  <c r="N3" i="6"/>
  <c r="Z3" i="6"/>
  <c r="L4" i="6"/>
  <c r="X4" i="6"/>
  <c r="J5" i="6"/>
  <c r="V5" i="6"/>
  <c r="H6" i="6"/>
  <c r="T6" i="6"/>
  <c r="F7" i="6"/>
  <c r="R7" i="6"/>
  <c r="D8" i="6"/>
  <c r="P8" i="6"/>
  <c r="AB8" i="6"/>
  <c r="N9" i="6"/>
  <c r="Z9" i="6"/>
  <c r="L10" i="6"/>
  <c r="X10" i="6"/>
  <c r="J11" i="6"/>
  <c r="V11" i="6"/>
  <c r="H12" i="6"/>
  <c r="T12" i="6"/>
  <c r="F13" i="6"/>
  <c r="R13" i="6"/>
  <c r="D14" i="6"/>
  <c r="P14" i="6"/>
  <c r="AB14" i="6"/>
  <c r="N15" i="6"/>
  <c r="Z15" i="6"/>
  <c r="L16" i="6"/>
  <c r="X16" i="6"/>
  <c r="J17" i="6"/>
  <c r="V17" i="6"/>
  <c r="H18" i="6"/>
  <c r="T18" i="6"/>
  <c r="F19" i="6"/>
  <c r="U24" i="6"/>
  <c r="AA21" i="6"/>
  <c r="G19" i="6"/>
  <c r="S13" i="6"/>
  <c r="E8" i="6"/>
  <c r="T24" i="6"/>
  <c r="Z21" i="6"/>
  <c r="U18" i="6"/>
  <c r="G13" i="6"/>
  <c r="S7" i="6"/>
  <c r="W23" i="6"/>
  <c r="AC20" i="6"/>
  <c r="K17" i="6"/>
  <c r="W11" i="6"/>
  <c r="I6" i="6"/>
  <c r="V23" i="6"/>
  <c r="AB20" i="6"/>
  <c r="Y16" i="6"/>
  <c r="K11" i="6"/>
  <c r="W5" i="6"/>
  <c r="AC14" i="6"/>
  <c r="O9" i="6"/>
  <c r="AA3" i="6"/>
  <c r="G25" i="6"/>
  <c r="M22" i="6"/>
  <c r="S19" i="6"/>
  <c r="Q14" i="6"/>
  <c r="AC8" i="6"/>
  <c r="O3" i="6"/>
  <c r="Z2" i="6"/>
  <c r="N2" i="6"/>
  <c r="AB2" i="6"/>
  <c r="P2" i="6"/>
  <c r="AA2" i="6"/>
  <c r="O2" i="6"/>
  <c r="Y2" i="6"/>
  <c r="M2" i="6"/>
  <c r="X2" i="6"/>
  <c r="L2" i="6"/>
  <c r="W2" i="6"/>
  <c r="K2" i="6"/>
  <c r="V2" i="6"/>
  <c r="J2" i="6"/>
  <c r="U2" i="6"/>
  <c r="I2" i="6"/>
  <c r="T2" i="6"/>
  <c r="H2" i="6"/>
  <c r="S2" i="6"/>
  <c r="G2" i="6"/>
  <c r="R2" i="6"/>
  <c r="F2" i="6"/>
  <c r="AC2" i="6"/>
  <c r="Q2" i="6"/>
  <c r="E2" i="6"/>
  <c r="U24" i="7"/>
  <c r="G19" i="7"/>
  <c r="S13" i="7"/>
  <c r="E8" i="7"/>
  <c r="I24" i="7"/>
  <c r="U18" i="7"/>
  <c r="G13" i="7"/>
  <c r="S7" i="7"/>
  <c r="W23" i="7"/>
  <c r="U12" i="7"/>
  <c r="G7" i="7"/>
  <c r="Y28" i="7"/>
  <c r="K23" i="7"/>
  <c r="W17" i="7"/>
  <c r="I12" i="7"/>
  <c r="U6" i="7"/>
  <c r="M28" i="7"/>
  <c r="Y22" i="7"/>
  <c r="K17" i="7"/>
  <c r="W11" i="7"/>
  <c r="I6" i="7"/>
  <c r="AA27" i="7"/>
  <c r="M22" i="7"/>
  <c r="Y16" i="7"/>
  <c r="K11" i="7"/>
  <c r="W5" i="7"/>
  <c r="I18" i="7"/>
  <c r="O27" i="7"/>
  <c r="AA21" i="7"/>
  <c r="M16" i="7"/>
  <c r="Y10" i="7"/>
  <c r="K5" i="7"/>
  <c r="AC26" i="7"/>
  <c r="O21" i="7"/>
  <c r="AA15" i="7"/>
  <c r="M10" i="7"/>
  <c r="Y4" i="7"/>
  <c r="Q26" i="7"/>
  <c r="AC20" i="7"/>
  <c r="O15" i="7"/>
  <c r="AA9" i="7"/>
  <c r="M4" i="7"/>
  <c r="E26" i="7"/>
  <c r="Q20" i="7"/>
  <c r="AC14" i="7"/>
  <c r="O9" i="7"/>
  <c r="AA3" i="7"/>
  <c r="S25" i="7"/>
  <c r="E20" i="7"/>
  <c r="Q14" i="7"/>
  <c r="AC8" i="7"/>
  <c r="O3" i="7"/>
  <c r="G25" i="7"/>
  <c r="S19" i="7"/>
  <c r="E14" i="7"/>
  <c r="Q8" i="7"/>
  <c r="X28" i="7"/>
  <c r="L28" i="7"/>
  <c r="Z27" i="7"/>
  <c r="N27" i="7"/>
  <c r="AB26" i="7"/>
  <c r="P26" i="7"/>
  <c r="D26" i="7"/>
  <c r="R25" i="7"/>
  <c r="F25" i="7"/>
  <c r="T24" i="7"/>
  <c r="H24" i="7"/>
  <c r="V23" i="7"/>
  <c r="J23" i="7"/>
  <c r="X22" i="7"/>
  <c r="L22" i="7"/>
  <c r="Z21" i="7"/>
  <c r="N21" i="7"/>
  <c r="AB20" i="7"/>
  <c r="P20" i="7"/>
  <c r="D20" i="7"/>
  <c r="R19" i="7"/>
  <c r="F19" i="7"/>
  <c r="T18" i="7"/>
  <c r="H18" i="7"/>
  <c r="V17" i="7"/>
  <c r="J17" i="7"/>
  <c r="X16" i="7"/>
  <c r="L16" i="7"/>
  <c r="Z15" i="7"/>
  <c r="N15" i="7"/>
  <c r="AB14" i="7"/>
  <c r="P14" i="7"/>
  <c r="D14" i="7"/>
  <c r="R13" i="7"/>
  <c r="F13" i="7"/>
  <c r="T12" i="7"/>
  <c r="H12" i="7"/>
  <c r="V11" i="7"/>
  <c r="J11" i="7"/>
  <c r="X10" i="7"/>
  <c r="L10" i="7"/>
  <c r="Z9" i="7"/>
  <c r="N9" i="7"/>
  <c r="AB8" i="7"/>
  <c r="P8" i="7"/>
  <c r="D8" i="7"/>
  <c r="R7" i="7"/>
  <c r="F7" i="7"/>
  <c r="T6" i="7"/>
  <c r="H6" i="7"/>
  <c r="V5" i="7"/>
  <c r="J5" i="7"/>
  <c r="X4" i="7"/>
  <c r="L4" i="7"/>
  <c r="Z3" i="7"/>
  <c r="N3" i="7"/>
  <c r="W28" i="7"/>
  <c r="K28" i="7"/>
  <c r="Y27" i="7"/>
  <c r="M27" i="7"/>
  <c r="AA26" i="7"/>
  <c r="O26" i="7"/>
  <c r="AC25" i="7"/>
  <c r="Q25" i="7"/>
  <c r="E25" i="7"/>
  <c r="S24" i="7"/>
  <c r="G24" i="7"/>
  <c r="U23" i="7"/>
  <c r="I23" i="7"/>
  <c r="W22" i="7"/>
  <c r="K22" i="7"/>
  <c r="Y21" i="7"/>
  <c r="M21" i="7"/>
  <c r="AA20" i="7"/>
  <c r="O20" i="7"/>
  <c r="AC19" i="7"/>
  <c r="Q19" i="7"/>
  <c r="E19" i="7"/>
  <c r="S18" i="7"/>
  <c r="G18" i="7"/>
  <c r="U17" i="7"/>
  <c r="I17" i="7"/>
  <c r="W16" i="7"/>
  <c r="K16" i="7"/>
  <c r="Y15" i="7"/>
  <c r="M15" i="7"/>
  <c r="AA14" i="7"/>
  <c r="O14" i="7"/>
  <c r="AC13" i="7"/>
  <c r="Q13" i="7"/>
  <c r="E13" i="7"/>
  <c r="S12" i="7"/>
  <c r="G12" i="7"/>
  <c r="U11" i="7"/>
  <c r="I11" i="7"/>
  <c r="W10" i="7"/>
  <c r="K10" i="7"/>
  <c r="Y9" i="7"/>
  <c r="M9" i="7"/>
  <c r="AA8" i="7"/>
  <c r="O8" i="7"/>
  <c r="AC7" i="7"/>
  <c r="Q7" i="7"/>
  <c r="E7" i="7"/>
  <c r="S6" i="7"/>
  <c r="G6" i="7"/>
  <c r="U5" i="7"/>
  <c r="I5" i="7"/>
  <c r="W4" i="7"/>
  <c r="K4" i="7"/>
  <c r="Y3" i="7"/>
  <c r="M3" i="7"/>
  <c r="V28" i="7"/>
  <c r="J28" i="7"/>
  <c r="X27" i="7"/>
  <c r="L27" i="7"/>
  <c r="Z26" i="7"/>
  <c r="N26" i="7"/>
  <c r="AB25" i="7"/>
  <c r="P25" i="7"/>
  <c r="D25" i="7"/>
  <c r="R24" i="7"/>
  <c r="F24" i="7"/>
  <c r="T23" i="7"/>
  <c r="H23" i="7"/>
  <c r="V22" i="7"/>
  <c r="J22" i="7"/>
  <c r="X21" i="7"/>
  <c r="L21" i="7"/>
  <c r="Z20" i="7"/>
  <c r="N20" i="7"/>
  <c r="AB19" i="7"/>
  <c r="P19" i="7"/>
  <c r="D19" i="7"/>
  <c r="R18" i="7"/>
  <c r="F18" i="7"/>
  <c r="T17" i="7"/>
  <c r="H17" i="7"/>
  <c r="V16" i="7"/>
  <c r="J16" i="7"/>
  <c r="X15" i="7"/>
  <c r="L15" i="7"/>
  <c r="Z14" i="7"/>
  <c r="N14" i="7"/>
  <c r="AB13" i="7"/>
  <c r="P13" i="7"/>
  <c r="D13" i="7"/>
  <c r="R12" i="7"/>
  <c r="F12" i="7"/>
  <c r="T11" i="7"/>
  <c r="H11" i="7"/>
  <c r="V10" i="7"/>
  <c r="J10" i="7"/>
  <c r="X9" i="7"/>
  <c r="L9" i="7"/>
  <c r="Z8" i="7"/>
  <c r="N8" i="7"/>
  <c r="AB7" i="7"/>
  <c r="P7" i="7"/>
  <c r="D7" i="7"/>
  <c r="R6" i="7"/>
  <c r="F6" i="7"/>
  <c r="T5" i="7"/>
  <c r="H5" i="7"/>
  <c r="V4" i="7"/>
  <c r="J4" i="7"/>
  <c r="X3" i="7"/>
  <c r="L3" i="7"/>
  <c r="U28" i="7"/>
  <c r="I28" i="7"/>
  <c r="W27" i="7"/>
  <c r="K27" i="7"/>
  <c r="Y26" i="7"/>
  <c r="M26" i="7"/>
  <c r="AA25" i="7"/>
  <c r="O25" i="7"/>
  <c r="AC24" i="7"/>
  <c r="Q24" i="7"/>
  <c r="E24" i="7"/>
  <c r="S23" i="7"/>
  <c r="G23" i="7"/>
  <c r="U22" i="7"/>
  <c r="I22" i="7"/>
  <c r="W21" i="7"/>
  <c r="K21" i="7"/>
  <c r="Y20" i="7"/>
  <c r="M20" i="7"/>
  <c r="AA19" i="7"/>
  <c r="O19" i="7"/>
  <c r="AC18" i="7"/>
  <c r="Q18" i="7"/>
  <c r="E18" i="7"/>
  <c r="S17" i="7"/>
  <c r="G17" i="7"/>
  <c r="U16" i="7"/>
  <c r="I16" i="7"/>
  <c r="W15" i="7"/>
  <c r="K15" i="7"/>
  <c r="Y14" i="7"/>
  <c r="M14" i="7"/>
  <c r="AA13" i="7"/>
  <c r="O13" i="7"/>
  <c r="AC12" i="7"/>
  <c r="Q12" i="7"/>
  <c r="E12" i="7"/>
  <c r="S11" i="7"/>
  <c r="G11" i="7"/>
  <c r="U10" i="7"/>
  <c r="I10" i="7"/>
  <c r="W9" i="7"/>
  <c r="K9" i="7"/>
  <c r="Y8" i="7"/>
  <c r="M8" i="7"/>
  <c r="AA7" i="7"/>
  <c r="O7" i="7"/>
  <c r="AC6" i="7"/>
  <c r="Q6" i="7"/>
  <c r="E6" i="7"/>
  <c r="S5" i="7"/>
  <c r="G5" i="7"/>
  <c r="U4" i="7"/>
  <c r="I4" i="7"/>
  <c r="W3" i="7"/>
  <c r="K3" i="7"/>
  <c r="T28" i="7"/>
  <c r="H28" i="7"/>
  <c r="V27" i="7"/>
  <c r="J27" i="7"/>
  <c r="X26" i="7"/>
  <c r="L26" i="7"/>
  <c r="Z25" i="7"/>
  <c r="N25" i="7"/>
  <c r="AB24" i="7"/>
  <c r="P24" i="7"/>
  <c r="D24" i="7"/>
  <c r="R23" i="7"/>
  <c r="F23" i="7"/>
  <c r="T22" i="7"/>
  <c r="H22" i="7"/>
  <c r="V21" i="7"/>
  <c r="J21" i="7"/>
  <c r="X20" i="7"/>
  <c r="L20" i="7"/>
  <c r="Z19" i="7"/>
  <c r="N19" i="7"/>
  <c r="AB18" i="7"/>
  <c r="P18" i="7"/>
  <c r="D18" i="7"/>
  <c r="R17" i="7"/>
  <c r="F17" i="7"/>
  <c r="T16" i="7"/>
  <c r="H16" i="7"/>
  <c r="V15" i="7"/>
  <c r="J15" i="7"/>
  <c r="X14" i="7"/>
  <c r="L14" i="7"/>
  <c r="Z13" i="7"/>
  <c r="N13" i="7"/>
  <c r="AB12" i="7"/>
  <c r="P12" i="7"/>
  <c r="D12" i="7"/>
  <c r="R11" i="7"/>
  <c r="F11" i="7"/>
  <c r="T10" i="7"/>
  <c r="H10" i="7"/>
  <c r="V9" i="7"/>
  <c r="J9" i="7"/>
  <c r="X8" i="7"/>
  <c r="L8" i="7"/>
  <c r="Z7" i="7"/>
  <c r="N7" i="7"/>
  <c r="AB6" i="7"/>
  <c r="P6" i="7"/>
  <c r="D6" i="7"/>
  <c r="R5" i="7"/>
  <c r="F5" i="7"/>
  <c r="T4" i="7"/>
  <c r="H4" i="7"/>
  <c r="V3" i="7"/>
  <c r="J3" i="7"/>
  <c r="S28" i="7"/>
  <c r="G28" i="7"/>
  <c r="U27" i="7"/>
  <c r="I27" i="7"/>
  <c r="W26" i="7"/>
  <c r="K26" i="7"/>
  <c r="Y25" i="7"/>
  <c r="M25" i="7"/>
  <c r="AA24" i="7"/>
  <c r="O24" i="7"/>
  <c r="AC23" i="7"/>
  <c r="Q23" i="7"/>
  <c r="E23" i="7"/>
  <c r="S22" i="7"/>
  <c r="G22" i="7"/>
  <c r="U21" i="7"/>
  <c r="I21" i="7"/>
  <c r="W20" i="7"/>
  <c r="K20" i="7"/>
  <c r="Y19" i="7"/>
  <c r="M19" i="7"/>
  <c r="AA18" i="7"/>
  <c r="O18" i="7"/>
  <c r="AC17" i="7"/>
  <c r="Q17" i="7"/>
  <c r="E17" i="7"/>
  <c r="S16" i="7"/>
  <c r="G16" i="7"/>
  <c r="U15" i="7"/>
  <c r="I15" i="7"/>
  <c r="W14" i="7"/>
  <c r="K14" i="7"/>
  <c r="Y13" i="7"/>
  <c r="M13" i="7"/>
  <c r="AA12" i="7"/>
  <c r="O12" i="7"/>
  <c r="AC11" i="7"/>
  <c r="Q11" i="7"/>
  <c r="E11" i="7"/>
  <c r="S10" i="7"/>
  <c r="G10" i="7"/>
  <c r="U9" i="7"/>
  <c r="I9" i="7"/>
  <c r="W8" i="7"/>
  <c r="K8" i="7"/>
  <c r="Y7" i="7"/>
  <c r="M7" i="7"/>
  <c r="AA6" i="7"/>
  <c r="O6" i="7"/>
  <c r="AC5" i="7"/>
  <c r="Q5" i="7"/>
  <c r="E5" i="7"/>
  <c r="S4" i="7"/>
  <c r="G4" i="7"/>
  <c r="U3" i="7"/>
  <c r="I3" i="7"/>
  <c r="R28" i="7"/>
  <c r="F28" i="7"/>
  <c r="T27" i="7"/>
  <c r="H27" i="7"/>
  <c r="V26" i="7"/>
  <c r="J26" i="7"/>
  <c r="X25" i="7"/>
  <c r="L25" i="7"/>
  <c r="Z24" i="7"/>
  <c r="N24" i="7"/>
  <c r="AB23" i="7"/>
  <c r="P23" i="7"/>
  <c r="D23" i="7"/>
  <c r="R22" i="7"/>
  <c r="F22" i="7"/>
  <c r="T21" i="7"/>
  <c r="H21" i="7"/>
  <c r="V20" i="7"/>
  <c r="J20" i="7"/>
  <c r="X19" i="7"/>
  <c r="L19" i="7"/>
  <c r="Z18" i="7"/>
  <c r="N18" i="7"/>
  <c r="AB17" i="7"/>
  <c r="P17" i="7"/>
  <c r="D17" i="7"/>
  <c r="R16" i="7"/>
  <c r="F16" i="7"/>
  <c r="T15" i="7"/>
  <c r="H15" i="7"/>
  <c r="V14" i="7"/>
  <c r="J14" i="7"/>
  <c r="X13" i="7"/>
  <c r="L13" i="7"/>
  <c r="Z12" i="7"/>
  <c r="N12" i="7"/>
  <c r="AB11" i="7"/>
  <c r="P11" i="7"/>
  <c r="D11" i="7"/>
  <c r="R10" i="7"/>
  <c r="F10" i="7"/>
  <c r="T9" i="7"/>
  <c r="H9" i="7"/>
  <c r="V8" i="7"/>
  <c r="J8" i="7"/>
  <c r="X7" i="7"/>
  <c r="L7" i="7"/>
  <c r="Z6" i="7"/>
  <c r="N6" i="7"/>
  <c r="AB5" i="7"/>
  <c r="P5" i="7"/>
  <c r="D5" i="7"/>
  <c r="R4" i="7"/>
  <c r="F4" i="7"/>
  <c r="T3" i="7"/>
  <c r="H3" i="7"/>
  <c r="AC28" i="7"/>
  <c r="Q28" i="7"/>
  <c r="E28" i="7"/>
  <c r="S27" i="7"/>
  <c r="G27" i="7"/>
  <c r="U26" i="7"/>
  <c r="I26" i="7"/>
  <c r="W25" i="7"/>
  <c r="K25" i="7"/>
  <c r="Y24" i="7"/>
  <c r="M24" i="7"/>
  <c r="AA23" i="7"/>
  <c r="O23" i="7"/>
  <c r="AC22" i="7"/>
  <c r="Q22" i="7"/>
  <c r="E22" i="7"/>
  <c r="S21" i="7"/>
  <c r="G21" i="7"/>
  <c r="U20" i="7"/>
  <c r="I20" i="7"/>
  <c r="W19" i="7"/>
  <c r="K19" i="7"/>
  <c r="Y18" i="7"/>
  <c r="M18" i="7"/>
  <c r="AA17" i="7"/>
  <c r="O17" i="7"/>
  <c r="AC16" i="7"/>
  <c r="Q16" i="7"/>
  <c r="E16" i="7"/>
  <c r="S15" i="7"/>
  <c r="G15" i="7"/>
  <c r="U14" i="7"/>
  <c r="I14" i="7"/>
  <c r="W13" i="7"/>
  <c r="K13" i="7"/>
  <c r="Y12" i="7"/>
  <c r="M12" i="7"/>
  <c r="AA11" i="7"/>
  <c r="O11" i="7"/>
  <c r="AC10" i="7"/>
  <c r="Q10" i="7"/>
  <c r="E10" i="7"/>
  <c r="S9" i="7"/>
  <c r="G9" i="7"/>
  <c r="U8" i="7"/>
  <c r="I8" i="7"/>
  <c r="W7" i="7"/>
  <c r="K7" i="7"/>
  <c r="Y6" i="7"/>
  <c r="M6" i="7"/>
  <c r="AA5" i="7"/>
  <c r="O5" i="7"/>
  <c r="AC4" i="7"/>
  <c r="Q4" i="7"/>
  <c r="E4" i="7"/>
  <c r="S3" i="7"/>
  <c r="G3" i="7"/>
  <c r="AB28" i="7"/>
  <c r="P28" i="7"/>
  <c r="D28" i="7"/>
  <c r="R27" i="7"/>
  <c r="F27" i="7"/>
  <c r="T26" i="7"/>
  <c r="H26" i="7"/>
  <c r="V25" i="7"/>
  <c r="J25" i="7"/>
  <c r="X24" i="7"/>
  <c r="L24" i="7"/>
  <c r="Z23" i="7"/>
  <c r="N23" i="7"/>
  <c r="AB22" i="7"/>
  <c r="P22" i="7"/>
  <c r="D22" i="7"/>
  <c r="R21" i="7"/>
  <c r="F21" i="7"/>
  <c r="T20" i="7"/>
  <c r="H20" i="7"/>
  <c r="V19" i="7"/>
  <c r="J19" i="7"/>
  <c r="X18" i="7"/>
  <c r="L18" i="7"/>
  <c r="Z17" i="7"/>
  <c r="N17" i="7"/>
  <c r="AB16" i="7"/>
  <c r="P16" i="7"/>
  <c r="D16" i="7"/>
  <c r="R15" i="7"/>
  <c r="F15" i="7"/>
  <c r="T14" i="7"/>
  <c r="H14" i="7"/>
  <c r="V13" i="7"/>
  <c r="J13" i="7"/>
  <c r="X12" i="7"/>
  <c r="L12" i="7"/>
  <c r="Z11" i="7"/>
  <c r="N11" i="7"/>
  <c r="AB10" i="7"/>
  <c r="P10" i="7"/>
  <c r="D10" i="7"/>
  <c r="R9" i="7"/>
  <c r="F9" i="7"/>
  <c r="T8" i="7"/>
  <c r="H8" i="7"/>
  <c r="V7" i="7"/>
  <c r="J7" i="7"/>
  <c r="X6" i="7"/>
  <c r="L6" i="7"/>
  <c r="Z5" i="7"/>
  <c r="N5" i="7"/>
  <c r="AB4" i="7"/>
  <c r="P4" i="7"/>
  <c r="D4" i="7"/>
  <c r="R3" i="7"/>
  <c r="F3" i="7"/>
  <c r="AA28" i="7"/>
  <c r="O28" i="7"/>
  <c r="AC27" i="7"/>
  <c r="Q27" i="7"/>
  <c r="E27" i="7"/>
  <c r="S26" i="7"/>
  <c r="G26" i="7"/>
  <c r="U25" i="7"/>
  <c r="I25" i="7"/>
  <c r="W24" i="7"/>
  <c r="K24" i="7"/>
  <c r="Y23" i="7"/>
  <c r="M23" i="7"/>
  <c r="AA22" i="7"/>
  <c r="O22" i="7"/>
  <c r="AC21" i="7"/>
  <c r="Q21" i="7"/>
  <c r="E21" i="7"/>
  <c r="S20" i="7"/>
  <c r="G20" i="7"/>
  <c r="U19" i="7"/>
  <c r="I19" i="7"/>
  <c r="W18" i="7"/>
  <c r="K18" i="7"/>
  <c r="Y17" i="7"/>
  <c r="M17" i="7"/>
  <c r="AA16" i="7"/>
  <c r="O16" i="7"/>
  <c r="AC15" i="7"/>
  <c r="Q15" i="7"/>
  <c r="E15" i="7"/>
  <c r="S14" i="7"/>
  <c r="G14" i="7"/>
  <c r="U13" i="7"/>
  <c r="I13" i="7"/>
  <c r="W12" i="7"/>
  <c r="K12" i="7"/>
  <c r="Y11" i="7"/>
  <c r="M11" i="7"/>
  <c r="AA10" i="7"/>
  <c r="O10" i="7"/>
  <c r="AC9" i="7"/>
  <c r="Q9" i="7"/>
  <c r="E9" i="7"/>
  <c r="S8" i="7"/>
  <c r="G8" i="7"/>
  <c r="U7" i="7"/>
  <c r="I7" i="7"/>
  <c r="W6" i="7"/>
  <c r="K6" i="7"/>
  <c r="Y5" i="7"/>
  <c r="M5" i="7"/>
  <c r="AA4" i="7"/>
  <c r="O4" i="7"/>
  <c r="AC3" i="7"/>
  <c r="Q3" i="7"/>
  <c r="E3" i="7"/>
  <c r="Z28" i="7"/>
  <c r="N28" i="7"/>
  <c r="AB27" i="7"/>
  <c r="P27" i="7"/>
  <c r="D27" i="7"/>
  <c r="R26" i="7"/>
  <c r="F26" i="7"/>
  <c r="T25" i="7"/>
  <c r="H25" i="7"/>
  <c r="V24" i="7"/>
  <c r="J24" i="7"/>
  <c r="X23" i="7"/>
  <c r="L23" i="7"/>
  <c r="Z22" i="7"/>
  <c r="N22" i="7"/>
  <c r="AB21" i="7"/>
  <c r="P21" i="7"/>
  <c r="D21" i="7"/>
  <c r="R20" i="7"/>
  <c r="F20" i="7"/>
  <c r="T19" i="7"/>
  <c r="H19" i="7"/>
  <c r="V18" i="7"/>
  <c r="J18" i="7"/>
  <c r="X17" i="7"/>
  <c r="L17" i="7"/>
  <c r="Z16" i="7"/>
  <c r="N16" i="7"/>
  <c r="AB15" i="7"/>
  <c r="P15" i="7"/>
  <c r="D15" i="7"/>
  <c r="R14" i="7"/>
  <c r="F14" i="7"/>
  <c r="T13" i="7"/>
  <c r="H13" i="7"/>
  <c r="V12" i="7"/>
  <c r="J12" i="7"/>
  <c r="X11" i="7"/>
  <c r="L11" i="7"/>
  <c r="Z10" i="7"/>
  <c r="N10" i="7"/>
  <c r="AB9" i="7"/>
  <c r="P9" i="7"/>
  <c r="D9" i="7"/>
  <c r="R8" i="7"/>
  <c r="F8" i="7"/>
  <c r="T7" i="7"/>
  <c r="H7" i="7"/>
  <c r="V6" i="7"/>
  <c r="J6" i="7"/>
  <c r="X5" i="7"/>
  <c r="L5" i="7"/>
  <c r="Z4" i="7"/>
  <c r="N4" i="7"/>
  <c r="AB3" i="7"/>
  <c r="P3" i="7"/>
  <c r="D3" i="7"/>
  <c r="W2" i="7"/>
  <c r="K2" i="7"/>
  <c r="AB2" i="7"/>
  <c r="P2" i="7"/>
  <c r="X2" i="7"/>
  <c r="L2" i="7"/>
  <c r="AA2" i="7"/>
  <c r="O2" i="7"/>
  <c r="Z2" i="7"/>
  <c r="N2" i="7"/>
  <c r="Y2" i="7"/>
  <c r="M2" i="7"/>
  <c r="V2" i="7"/>
  <c r="J2" i="7"/>
  <c r="U2" i="7"/>
  <c r="I2" i="7"/>
  <c r="T2" i="7"/>
  <c r="H2" i="7"/>
  <c r="S2" i="7"/>
  <c r="G2" i="7"/>
  <c r="R2" i="7"/>
  <c r="F2" i="7"/>
  <c r="AC2" i="7"/>
  <c r="Q2" i="7"/>
  <c r="E2" i="7"/>
  <c r="O2" i="8"/>
  <c r="V5" i="8"/>
  <c r="L4" i="8"/>
  <c r="AC6" i="8"/>
  <c r="S5" i="8"/>
  <c r="I4" i="8"/>
  <c r="AA6" i="8"/>
  <c r="Q5" i="8"/>
  <c r="G4" i="8"/>
  <c r="U6" i="8"/>
  <c r="K5" i="8"/>
  <c r="AA3" i="8"/>
  <c r="T6" i="8"/>
  <c r="J5" i="8"/>
  <c r="Z3" i="8"/>
  <c r="Q6" i="8"/>
  <c r="G5" i="8"/>
  <c r="W3" i="8"/>
  <c r="O6" i="8"/>
  <c r="E5" i="8"/>
  <c r="U3" i="8"/>
  <c r="I6" i="8"/>
  <c r="Y4" i="8"/>
  <c r="O3" i="8"/>
  <c r="H6" i="8"/>
  <c r="X4" i="8"/>
  <c r="N3" i="8"/>
  <c r="I37" i="9"/>
  <c r="E6" i="8"/>
  <c r="U4" i="8"/>
  <c r="K3" i="8"/>
  <c r="S35" i="9"/>
  <c r="AC5" i="8"/>
  <c r="S4" i="8"/>
  <c r="I3" i="8"/>
  <c r="Y2" i="8"/>
  <c r="W5" i="8"/>
  <c r="M4" i="8"/>
  <c r="N2" i="8"/>
  <c r="S6" i="8"/>
  <c r="G6" i="8"/>
  <c r="U5" i="8"/>
  <c r="I5" i="8"/>
  <c r="W4" i="8"/>
  <c r="K4" i="8"/>
  <c r="Y3" i="8"/>
  <c r="M3" i="8"/>
  <c r="M2" i="8"/>
  <c r="R6" i="8"/>
  <c r="F6" i="8"/>
  <c r="T5" i="8"/>
  <c r="H5" i="8"/>
  <c r="V4" i="8"/>
  <c r="J4" i="8"/>
  <c r="X3" i="8"/>
  <c r="L3" i="8"/>
  <c r="M36" i="9"/>
  <c r="AB6" i="8"/>
  <c r="P6" i="8"/>
  <c r="D6" i="8"/>
  <c r="R5" i="8"/>
  <c r="F5" i="8"/>
  <c r="T4" i="8"/>
  <c r="H4" i="8"/>
  <c r="V3" i="8"/>
  <c r="J3" i="8"/>
  <c r="V27" i="9"/>
  <c r="Z6" i="8"/>
  <c r="N6" i="8"/>
  <c r="AB5" i="8"/>
  <c r="P5" i="8"/>
  <c r="D5" i="8"/>
  <c r="R4" i="8"/>
  <c r="F4" i="8"/>
  <c r="T3" i="8"/>
  <c r="H3" i="8"/>
  <c r="Z26" i="9"/>
  <c r="Y6" i="8"/>
  <c r="M6" i="8"/>
  <c r="AA5" i="8"/>
  <c r="O5" i="8"/>
  <c r="AC4" i="8"/>
  <c r="Q4" i="8"/>
  <c r="E4" i="8"/>
  <c r="S3" i="8"/>
  <c r="G3" i="8"/>
  <c r="W25" i="9"/>
  <c r="X6" i="8"/>
  <c r="L6" i="8"/>
  <c r="Z5" i="8"/>
  <c r="N5" i="8"/>
  <c r="AB4" i="8"/>
  <c r="P4" i="8"/>
  <c r="D4" i="8"/>
  <c r="R3" i="8"/>
  <c r="F3" i="8"/>
  <c r="AA2" i="8"/>
  <c r="W6" i="8"/>
  <c r="K6" i="8"/>
  <c r="Y5" i="8"/>
  <c r="M5" i="8"/>
  <c r="AA4" i="8"/>
  <c r="O4" i="8"/>
  <c r="AC3" i="8"/>
  <c r="Q3" i="8"/>
  <c r="E3" i="8"/>
  <c r="Z2" i="8"/>
  <c r="V6" i="8"/>
  <c r="J6" i="8"/>
  <c r="X5" i="8"/>
  <c r="L5" i="8"/>
  <c r="Z4" i="8"/>
  <c r="N4" i="8"/>
  <c r="AB3" i="8"/>
  <c r="P3" i="8"/>
  <c r="D3" i="8"/>
  <c r="AB37" i="9"/>
  <c r="P28" i="9"/>
  <c r="AB2" i="8"/>
  <c r="P2" i="8"/>
  <c r="Y34" i="9"/>
  <c r="U24" i="9"/>
  <c r="X2" i="8"/>
  <c r="L2" i="8"/>
  <c r="D34" i="9"/>
  <c r="K23" i="9"/>
  <c r="W2" i="8"/>
  <c r="K2" i="8"/>
  <c r="J33" i="9"/>
  <c r="O21" i="9"/>
  <c r="V2" i="8"/>
  <c r="J2" i="8"/>
  <c r="N32" i="9"/>
  <c r="S19" i="9"/>
  <c r="U2" i="8"/>
  <c r="I2" i="8"/>
  <c r="U31" i="9"/>
  <c r="W17" i="9"/>
  <c r="T2" i="8"/>
  <c r="H2" i="8"/>
  <c r="Y30" i="9"/>
  <c r="S13" i="9"/>
  <c r="S2" i="8"/>
  <c r="G2" i="8"/>
  <c r="E8" i="9"/>
  <c r="R2" i="8"/>
  <c r="F2" i="8"/>
  <c r="E30" i="9"/>
  <c r="X38" i="9"/>
  <c r="K29" i="9"/>
  <c r="AC2" i="8"/>
  <c r="Q2" i="8"/>
  <c r="E2" i="8"/>
  <c r="U38" i="9"/>
  <c r="AA37" i="9"/>
  <c r="G37" i="9"/>
  <c r="L36" i="9"/>
  <c r="R35" i="9"/>
  <c r="V34" i="9"/>
  <c r="AC33" i="9"/>
  <c r="G33" i="9"/>
  <c r="M32" i="9"/>
  <c r="S31" i="9"/>
  <c r="X30" i="9"/>
  <c r="D30" i="9"/>
  <c r="H29" i="9"/>
  <c r="O28" i="9"/>
  <c r="S27" i="9"/>
  <c r="X26" i="9"/>
  <c r="V25" i="9"/>
  <c r="R24" i="9"/>
  <c r="H23" i="9"/>
  <c r="L21" i="9"/>
  <c r="P19" i="9"/>
  <c r="T17" i="9"/>
  <c r="G13" i="9"/>
  <c r="S7" i="9"/>
  <c r="T38" i="9"/>
  <c r="Z37" i="9"/>
  <c r="D37" i="9"/>
  <c r="K36" i="9"/>
  <c r="O35" i="9"/>
  <c r="U34" i="9"/>
  <c r="AA33" i="9"/>
  <c r="F33" i="9"/>
  <c r="L32" i="9"/>
  <c r="P31" i="9"/>
  <c r="W30" i="9"/>
  <c r="AA29" i="9"/>
  <c r="G29" i="9"/>
  <c r="M28" i="9"/>
  <c r="R27" i="9"/>
  <c r="U26" i="9"/>
  <c r="S25" i="9"/>
  <c r="P24" i="9"/>
  <c r="AB22" i="9"/>
  <c r="F21" i="9"/>
  <c r="J19" i="9"/>
  <c r="K17" i="9"/>
  <c r="U12" i="9"/>
  <c r="G7" i="9"/>
  <c r="S38" i="9"/>
  <c r="W37" i="9"/>
  <c r="AC36" i="9"/>
  <c r="I36" i="9"/>
  <c r="N35" i="9"/>
  <c r="T34" i="9"/>
  <c r="X33" i="9"/>
  <c r="E33" i="9"/>
  <c r="I32" i="9"/>
  <c r="O31" i="9"/>
  <c r="U30" i="9"/>
  <c r="Z29" i="9"/>
  <c r="F29" i="9"/>
  <c r="J28" i="9"/>
  <c r="Q27" i="9"/>
  <c r="T26" i="9"/>
  <c r="P25" i="9"/>
  <c r="L24" i="9"/>
  <c r="Y22" i="9"/>
  <c r="AC20" i="9"/>
  <c r="G19" i="9"/>
  <c r="H17" i="9"/>
  <c r="I12" i="9"/>
  <c r="U6" i="9"/>
  <c r="Q38" i="9"/>
  <c r="V37" i="9"/>
  <c r="AB36" i="9"/>
  <c r="F36" i="9"/>
  <c r="M35" i="9"/>
  <c r="Q34" i="9"/>
  <c r="W33" i="9"/>
  <c r="AC32" i="9"/>
  <c r="H32" i="9"/>
  <c r="N31" i="9"/>
  <c r="R30" i="9"/>
  <c r="Y29" i="9"/>
  <c r="AC28" i="9"/>
  <c r="I28" i="9"/>
  <c r="O27" i="9"/>
  <c r="Q26" i="9"/>
  <c r="N25" i="9"/>
  <c r="I24" i="9"/>
  <c r="V22" i="9"/>
  <c r="Z20" i="9"/>
  <c r="D19" i="9"/>
  <c r="Y16" i="9"/>
  <c r="W11" i="9"/>
  <c r="I6" i="9"/>
  <c r="N38" i="9"/>
  <c r="U37" i="9"/>
  <c r="Y36" i="9"/>
  <c r="E36" i="9"/>
  <c r="K35" i="9"/>
  <c r="P34" i="9"/>
  <c r="V33" i="9"/>
  <c r="Z32" i="9"/>
  <c r="G32" i="9"/>
  <c r="K31" i="9"/>
  <c r="Q30" i="9"/>
  <c r="W29" i="9"/>
  <c r="AB28" i="9"/>
  <c r="H28" i="9"/>
  <c r="L27" i="9"/>
  <c r="N26" i="9"/>
  <c r="K25" i="9"/>
  <c r="F24" i="9"/>
  <c r="P22" i="9"/>
  <c r="T20" i="9"/>
  <c r="X18" i="9"/>
  <c r="V16" i="9"/>
  <c r="K11" i="9"/>
  <c r="W5" i="9"/>
  <c r="M38" i="9"/>
  <c r="S37" i="9"/>
  <c r="X36" i="9"/>
  <c r="D36" i="9"/>
  <c r="H35" i="9"/>
  <c r="O34" i="9"/>
  <c r="S33" i="9"/>
  <c r="Y32" i="9"/>
  <c r="E32" i="9"/>
  <c r="J31" i="9"/>
  <c r="P30" i="9"/>
  <c r="T29" i="9"/>
  <c r="AA28" i="9"/>
  <c r="E28" i="9"/>
  <c r="K27" i="9"/>
  <c r="L26" i="9"/>
  <c r="J25" i="9"/>
  <c r="D24" i="9"/>
  <c r="M22" i="9"/>
  <c r="Q20" i="9"/>
  <c r="U18" i="9"/>
  <c r="M16" i="9"/>
  <c r="Y10" i="9"/>
  <c r="K5" i="9"/>
  <c r="L38" i="9"/>
  <c r="P37" i="9"/>
  <c r="W36" i="9"/>
  <c r="AA35" i="9"/>
  <c r="G35" i="9"/>
  <c r="M34" i="9"/>
  <c r="R33" i="9"/>
  <c r="X32" i="9"/>
  <c r="AB31" i="9"/>
  <c r="I31" i="9"/>
  <c r="M30" i="9"/>
  <c r="S29" i="9"/>
  <c r="Y28" i="9"/>
  <c r="D28" i="9"/>
  <c r="J27" i="9"/>
  <c r="I26" i="9"/>
  <c r="G25" i="9"/>
  <c r="Z23" i="9"/>
  <c r="J22" i="9"/>
  <c r="N20" i="9"/>
  <c r="R18" i="9"/>
  <c r="AA15" i="9"/>
  <c r="M10" i="9"/>
  <c r="Y4" i="9"/>
  <c r="I38" i="9"/>
  <c r="O37" i="9"/>
  <c r="U36" i="9"/>
  <c r="Z35" i="9"/>
  <c r="F35" i="9"/>
  <c r="J34" i="9"/>
  <c r="Q33" i="9"/>
  <c r="U32" i="9"/>
  <c r="AA31" i="9"/>
  <c r="G31" i="9"/>
  <c r="L30" i="9"/>
  <c r="R29" i="9"/>
  <c r="V28" i="9"/>
  <c r="AC27" i="9"/>
  <c r="G27" i="9"/>
  <c r="H26" i="9"/>
  <c r="D25" i="9"/>
  <c r="W23" i="9"/>
  <c r="D22" i="9"/>
  <c r="H20" i="9"/>
  <c r="L18" i="9"/>
  <c r="O15" i="9"/>
  <c r="AA9" i="9"/>
  <c r="M4" i="9"/>
  <c r="AC38" i="9"/>
  <c r="H38" i="9"/>
  <c r="N37" i="9"/>
  <c r="R36" i="9"/>
  <c r="Y35" i="9"/>
  <c r="AC34" i="9"/>
  <c r="I34" i="9"/>
  <c r="O33" i="9"/>
  <c r="T32" i="9"/>
  <c r="Z31" i="9"/>
  <c r="D31" i="9"/>
  <c r="K30" i="9"/>
  <c r="O29" i="9"/>
  <c r="U28" i="9"/>
  <c r="AA27" i="9"/>
  <c r="F27" i="9"/>
  <c r="E26" i="9"/>
  <c r="AB24" i="9"/>
  <c r="T23" i="9"/>
  <c r="AA21" i="9"/>
  <c r="E20" i="9"/>
  <c r="I18" i="9"/>
  <c r="AC14" i="9"/>
  <c r="O9" i="9"/>
  <c r="AA3" i="9"/>
  <c r="Z38" i="9"/>
  <c r="G38" i="9"/>
  <c r="K37" i="9"/>
  <c r="Q36" i="9"/>
  <c r="W35" i="9"/>
  <c r="AB34" i="9"/>
  <c r="H34" i="9"/>
  <c r="L33" i="9"/>
  <c r="S32" i="9"/>
  <c r="W31" i="9"/>
  <c r="AC30" i="9"/>
  <c r="I30" i="9"/>
  <c r="N29" i="9"/>
  <c r="T28" i="9"/>
  <c r="X27" i="9"/>
  <c r="E27" i="9"/>
  <c r="AB25" i="9"/>
  <c r="Y24" i="9"/>
  <c r="R23" i="9"/>
  <c r="X21" i="9"/>
  <c r="AB19" i="9"/>
  <c r="F18" i="9"/>
  <c r="Q14" i="9"/>
  <c r="AC8" i="9"/>
  <c r="O3" i="9"/>
  <c r="Y38" i="9"/>
  <c r="E38" i="9"/>
  <c r="J37" i="9"/>
  <c r="P36" i="9"/>
  <c r="T35" i="9"/>
  <c r="AA34" i="9"/>
  <c r="E34" i="9"/>
  <c r="K33" i="9"/>
  <c r="Q32" i="9"/>
  <c r="V31" i="9"/>
  <c r="AB30" i="9"/>
  <c r="F30" i="9"/>
  <c r="M29" i="9"/>
  <c r="Q28" i="9"/>
  <c r="W27" i="9"/>
  <c r="AC26" i="9"/>
  <c r="Z25" i="9"/>
  <c r="X24" i="9"/>
  <c r="N23" i="9"/>
  <c r="R21" i="9"/>
  <c r="V19" i="9"/>
  <c r="Z17" i="9"/>
  <c r="E14" i="9"/>
  <c r="Q8" i="9"/>
  <c r="AB38" i="9"/>
  <c r="P38" i="9"/>
  <c r="D38" i="9"/>
  <c r="R37" i="9"/>
  <c r="F37" i="9"/>
  <c r="T36" i="9"/>
  <c r="H36" i="9"/>
  <c r="V35" i="9"/>
  <c r="J35" i="9"/>
  <c r="X34" i="9"/>
  <c r="L34" i="9"/>
  <c r="Z33" i="9"/>
  <c r="N33" i="9"/>
  <c r="AB32" i="9"/>
  <c r="P32" i="9"/>
  <c r="D32" i="9"/>
  <c r="R31" i="9"/>
  <c r="F31" i="9"/>
  <c r="T30" i="9"/>
  <c r="H30" i="9"/>
  <c r="V29" i="9"/>
  <c r="J29" i="9"/>
  <c r="X28" i="9"/>
  <c r="L28" i="9"/>
  <c r="Z27" i="9"/>
  <c r="N27" i="9"/>
  <c r="AB26" i="9"/>
  <c r="P26" i="9"/>
  <c r="D26" i="9"/>
  <c r="R25" i="9"/>
  <c r="F25" i="9"/>
  <c r="T24" i="9"/>
  <c r="H24" i="9"/>
  <c r="V23" i="9"/>
  <c r="J23" i="9"/>
  <c r="X22" i="9"/>
  <c r="L22" i="9"/>
  <c r="Z21" i="9"/>
  <c r="N21" i="9"/>
  <c r="AB20" i="9"/>
  <c r="P20" i="9"/>
  <c r="D20" i="9"/>
  <c r="R19" i="9"/>
  <c r="F19" i="9"/>
  <c r="T18" i="9"/>
  <c r="H18" i="9"/>
  <c r="V17" i="9"/>
  <c r="J17" i="9"/>
  <c r="X16" i="9"/>
  <c r="L16" i="9"/>
  <c r="Z15" i="9"/>
  <c r="N15" i="9"/>
  <c r="AB14" i="9"/>
  <c r="P14" i="9"/>
  <c r="D14" i="9"/>
  <c r="R13" i="9"/>
  <c r="F13" i="9"/>
  <c r="T12" i="9"/>
  <c r="H12" i="9"/>
  <c r="V11" i="9"/>
  <c r="J11" i="9"/>
  <c r="X10" i="9"/>
  <c r="L10" i="9"/>
  <c r="Z9" i="9"/>
  <c r="N9" i="9"/>
  <c r="AB8" i="9"/>
  <c r="P8" i="9"/>
  <c r="D8" i="9"/>
  <c r="R7" i="9"/>
  <c r="F7" i="9"/>
  <c r="T6" i="9"/>
  <c r="H6" i="9"/>
  <c r="V5" i="9"/>
  <c r="J5" i="9"/>
  <c r="X4" i="9"/>
  <c r="L4" i="9"/>
  <c r="Z3" i="9"/>
  <c r="N3" i="9"/>
  <c r="AA38" i="9"/>
  <c r="O38" i="9"/>
  <c r="AC37" i="9"/>
  <c r="Q37" i="9"/>
  <c r="E37" i="9"/>
  <c r="S36" i="9"/>
  <c r="G36" i="9"/>
  <c r="U35" i="9"/>
  <c r="I35" i="9"/>
  <c r="W34" i="9"/>
  <c r="K34" i="9"/>
  <c r="Y33" i="9"/>
  <c r="M33" i="9"/>
  <c r="AA32" i="9"/>
  <c r="O32" i="9"/>
  <c r="AC31" i="9"/>
  <c r="Q31" i="9"/>
  <c r="E31" i="9"/>
  <c r="S30" i="9"/>
  <c r="G30" i="9"/>
  <c r="U29" i="9"/>
  <c r="I29" i="9"/>
  <c r="W28" i="9"/>
  <c r="K28" i="9"/>
  <c r="Y27" i="9"/>
  <c r="M27" i="9"/>
  <c r="AA26" i="9"/>
  <c r="O26" i="9"/>
  <c r="AC25" i="9"/>
  <c r="Q25" i="9"/>
  <c r="E25" i="9"/>
  <c r="S24" i="9"/>
  <c r="G24" i="9"/>
  <c r="U23" i="9"/>
  <c r="I23" i="9"/>
  <c r="W22" i="9"/>
  <c r="K22" i="9"/>
  <c r="Y21" i="9"/>
  <c r="M21" i="9"/>
  <c r="AA20" i="9"/>
  <c r="O20" i="9"/>
  <c r="AC19" i="9"/>
  <c r="Q19" i="9"/>
  <c r="E19" i="9"/>
  <c r="S18" i="9"/>
  <c r="G18" i="9"/>
  <c r="U17" i="9"/>
  <c r="I17" i="9"/>
  <c r="W16" i="9"/>
  <c r="K16" i="9"/>
  <c r="Y15" i="9"/>
  <c r="M15" i="9"/>
  <c r="AA14" i="9"/>
  <c r="O14" i="9"/>
  <c r="AC13" i="9"/>
  <c r="Q13" i="9"/>
  <c r="E13" i="9"/>
  <c r="S12" i="9"/>
  <c r="G12" i="9"/>
  <c r="U11" i="9"/>
  <c r="I11" i="9"/>
  <c r="W10" i="9"/>
  <c r="K10" i="9"/>
  <c r="Y9" i="9"/>
  <c r="M9" i="9"/>
  <c r="AA8" i="9"/>
  <c r="O8" i="9"/>
  <c r="AC7" i="9"/>
  <c r="Q7" i="9"/>
  <c r="E7" i="9"/>
  <c r="S6" i="9"/>
  <c r="G6" i="9"/>
  <c r="U5" i="9"/>
  <c r="I5" i="9"/>
  <c r="W4" i="9"/>
  <c r="K4" i="9"/>
  <c r="Y3" i="9"/>
  <c r="M3" i="9"/>
  <c r="J16" i="9"/>
  <c r="X15" i="9"/>
  <c r="L15" i="9"/>
  <c r="Z14" i="9"/>
  <c r="N14" i="9"/>
  <c r="AB13" i="9"/>
  <c r="P13" i="9"/>
  <c r="D13" i="9"/>
  <c r="R12" i="9"/>
  <c r="F12" i="9"/>
  <c r="T11" i="9"/>
  <c r="H11" i="9"/>
  <c r="V10" i="9"/>
  <c r="J10" i="9"/>
  <c r="X9" i="9"/>
  <c r="L9" i="9"/>
  <c r="Z8" i="9"/>
  <c r="N8" i="9"/>
  <c r="AB7" i="9"/>
  <c r="P7" i="9"/>
  <c r="D7" i="9"/>
  <c r="R6" i="9"/>
  <c r="F6" i="9"/>
  <c r="T5" i="9"/>
  <c r="H5" i="9"/>
  <c r="V4" i="9"/>
  <c r="J4" i="9"/>
  <c r="X3" i="9"/>
  <c r="L3" i="9"/>
  <c r="Y26" i="9"/>
  <c r="M26" i="9"/>
  <c r="AA25" i="9"/>
  <c r="O25" i="9"/>
  <c r="AC24" i="9"/>
  <c r="Q24" i="9"/>
  <c r="E24" i="9"/>
  <c r="S23" i="9"/>
  <c r="G23" i="9"/>
  <c r="U22" i="9"/>
  <c r="I22" i="9"/>
  <c r="W21" i="9"/>
  <c r="K21" i="9"/>
  <c r="Y20" i="9"/>
  <c r="M20" i="9"/>
  <c r="AA19" i="9"/>
  <c r="O19" i="9"/>
  <c r="AC18" i="9"/>
  <c r="Q18" i="9"/>
  <c r="E18" i="9"/>
  <c r="S17" i="9"/>
  <c r="G17" i="9"/>
  <c r="U16" i="9"/>
  <c r="I16" i="9"/>
  <c r="W15" i="9"/>
  <c r="K15" i="9"/>
  <c r="Y14" i="9"/>
  <c r="M14" i="9"/>
  <c r="AA13" i="9"/>
  <c r="O13" i="9"/>
  <c r="AC12" i="9"/>
  <c r="Q12" i="9"/>
  <c r="E12" i="9"/>
  <c r="S11" i="9"/>
  <c r="G11" i="9"/>
  <c r="U10" i="9"/>
  <c r="I10" i="9"/>
  <c r="W9" i="9"/>
  <c r="K9" i="9"/>
  <c r="Y8" i="9"/>
  <c r="M8" i="9"/>
  <c r="AA7" i="9"/>
  <c r="O7" i="9"/>
  <c r="AC6" i="9"/>
  <c r="Q6" i="9"/>
  <c r="E6" i="9"/>
  <c r="S5" i="9"/>
  <c r="G5" i="9"/>
  <c r="U4" i="9"/>
  <c r="I4" i="9"/>
  <c r="W3" i="9"/>
  <c r="K3" i="9"/>
  <c r="F23" i="9"/>
  <c r="T22" i="9"/>
  <c r="H22" i="9"/>
  <c r="V21" i="9"/>
  <c r="J21" i="9"/>
  <c r="X20" i="9"/>
  <c r="L20" i="9"/>
  <c r="Z19" i="9"/>
  <c r="N19" i="9"/>
  <c r="AB18" i="9"/>
  <c r="P18" i="9"/>
  <c r="D18" i="9"/>
  <c r="R17" i="9"/>
  <c r="F17" i="9"/>
  <c r="T16" i="9"/>
  <c r="H16" i="9"/>
  <c r="V15" i="9"/>
  <c r="J15" i="9"/>
  <c r="X14" i="9"/>
  <c r="L14" i="9"/>
  <c r="Z13" i="9"/>
  <c r="N13" i="9"/>
  <c r="AB12" i="9"/>
  <c r="P12" i="9"/>
  <c r="D12" i="9"/>
  <c r="R11" i="9"/>
  <c r="F11" i="9"/>
  <c r="T10" i="9"/>
  <c r="H10" i="9"/>
  <c r="V9" i="9"/>
  <c r="J9" i="9"/>
  <c r="X8" i="9"/>
  <c r="L8" i="9"/>
  <c r="Z7" i="9"/>
  <c r="N7" i="9"/>
  <c r="AB6" i="9"/>
  <c r="P6" i="9"/>
  <c r="D6" i="9"/>
  <c r="R5" i="9"/>
  <c r="F5" i="9"/>
  <c r="T4" i="9"/>
  <c r="H4" i="9"/>
  <c r="V3" i="9"/>
  <c r="J3" i="9"/>
  <c r="W38" i="9"/>
  <c r="K38" i="9"/>
  <c r="Y37" i="9"/>
  <c r="M37" i="9"/>
  <c r="AA36" i="9"/>
  <c r="O36" i="9"/>
  <c r="AC35" i="9"/>
  <c r="Q35" i="9"/>
  <c r="E35" i="9"/>
  <c r="S34" i="9"/>
  <c r="G34" i="9"/>
  <c r="U33" i="9"/>
  <c r="I33" i="9"/>
  <c r="W32" i="9"/>
  <c r="K32" i="9"/>
  <c r="Y31" i="9"/>
  <c r="M31" i="9"/>
  <c r="AA30" i="9"/>
  <c r="O30" i="9"/>
  <c r="AC29" i="9"/>
  <c r="Q29" i="9"/>
  <c r="E29" i="9"/>
  <c r="S28" i="9"/>
  <c r="G28" i="9"/>
  <c r="U27" i="9"/>
  <c r="I27" i="9"/>
  <c r="W26" i="9"/>
  <c r="K26" i="9"/>
  <c r="Y25" i="9"/>
  <c r="M25" i="9"/>
  <c r="AA24" i="9"/>
  <c r="O24" i="9"/>
  <c r="AC23" i="9"/>
  <c r="Q23" i="9"/>
  <c r="E23" i="9"/>
  <c r="S22" i="9"/>
  <c r="G22" i="9"/>
  <c r="U21" i="9"/>
  <c r="I21" i="9"/>
  <c r="W20" i="9"/>
  <c r="K20" i="9"/>
  <c r="Y19" i="9"/>
  <c r="M19" i="9"/>
  <c r="AA18" i="9"/>
  <c r="O18" i="9"/>
  <c r="AC17" i="9"/>
  <c r="Q17" i="9"/>
  <c r="E17" i="9"/>
  <c r="S16" i="9"/>
  <c r="G16" i="9"/>
  <c r="U15" i="9"/>
  <c r="I15" i="9"/>
  <c r="W14" i="9"/>
  <c r="K14" i="9"/>
  <c r="Y13" i="9"/>
  <c r="M13" i="9"/>
  <c r="AA12" i="9"/>
  <c r="O12" i="9"/>
  <c r="AC11" i="9"/>
  <c r="Q11" i="9"/>
  <c r="E11" i="9"/>
  <c r="S10" i="9"/>
  <c r="G10" i="9"/>
  <c r="U9" i="9"/>
  <c r="I9" i="9"/>
  <c r="W8" i="9"/>
  <c r="K8" i="9"/>
  <c r="Y7" i="9"/>
  <c r="M7" i="9"/>
  <c r="AA6" i="9"/>
  <c r="O6" i="9"/>
  <c r="AC5" i="9"/>
  <c r="Q5" i="9"/>
  <c r="E5" i="9"/>
  <c r="S4" i="9"/>
  <c r="G4" i="9"/>
  <c r="U3" i="9"/>
  <c r="I3" i="9"/>
  <c r="V38" i="9"/>
  <c r="J38" i="9"/>
  <c r="X37" i="9"/>
  <c r="L37" i="9"/>
  <c r="Z36" i="9"/>
  <c r="N36" i="9"/>
  <c r="AB35" i="9"/>
  <c r="P35" i="9"/>
  <c r="D35" i="9"/>
  <c r="R34" i="9"/>
  <c r="F34" i="9"/>
  <c r="T33" i="9"/>
  <c r="H33" i="9"/>
  <c r="V32" i="9"/>
  <c r="J32" i="9"/>
  <c r="X31" i="9"/>
  <c r="L31" i="9"/>
  <c r="Z30" i="9"/>
  <c r="N30" i="9"/>
  <c r="AB29" i="9"/>
  <c r="P29" i="9"/>
  <c r="D29" i="9"/>
  <c r="R28" i="9"/>
  <c r="F28" i="9"/>
  <c r="T27" i="9"/>
  <c r="H27" i="9"/>
  <c r="V26" i="9"/>
  <c r="J26" i="9"/>
  <c r="X25" i="9"/>
  <c r="L25" i="9"/>
  <c r="Z24" i="9"/>
  <c r="N24" i="9"/>
  <c r="AB23" i="9"/>
  <c r="P23" i="9"/>
  <c r="D23" i="9"/>
  <c r="R22" i="9"/>
  <c r="F22" i="9"/>
  <c r="T21" i="9"/>
  <c r="H21" i="9"/>
  <c r="V20" i="9"/>
  <c r="J20" i="9"/>
  <c r="X19" i="9"/>
  <c r="L19" i="9"/>
  <c r="Z18" i="9"/>
  <c r="N18" i="9"/>
  <c r="AB17" i="9"/>
  <c r="P17" i="9"/>
  <c r="D17" i="9"/>
  <c r="R16" i="9"/>
  <c r="F16" i="9"/>
  <c r="T15" i="9"/>
  <c r="H15" i="9"/>
  <c r="V14" i="9"/>
  <c r="J14" i="9"/>
  <c r="X13" i="9"/>
  <c r="L13" i="9"/>
  <c r="Z12" i="9"/>
  <c r="N12" i="9"/>
  <c r="AB11" i="9"/>
  <c r="P11" i="9"/>
  <c r="D11" i="9"/>
  <c r="R10" i="9"/>
  <c r="F10" i="9"/>
  <c r="T9" i="9"/>
  <c r="H9" i="9"/>
  <c r="V8" i="9"/>
  <c r="J8" i="9"/>
  <c r="X7" i="9"/>
  <c r="L7" i="9"/>
  <c r="Z6" i="9"/>
  <c r="N6" i="9"/>
  <c r="AB5" i="9"/>
  <c r="P5" i="9"/>
  <c r="D5" i="9"/>
  <c r="R4" i="9"/>
  <c r="F4" i="9"/>
  <c r="T3" i="9"/>
  <c r="H3" i="9"/>
  <c r="M24" i="9"/>
  <c r="AA23" i="9"/>
  <c r="O23" i="9"/>
  <c r="AC22" i="9"/>
  <c r="Q22" i="9"/>
  <c r="E22" i="9"/>
  <c r="S21" i="9"/>
  <c r="G21" i="9"/>
  <c r="U20" i="9"/>
  <c r="I20" i="9"/>
  <c r="W19" i="9"/>
  <c r="K19" i="9"/>
  <c r="Y18" i="9"/>
  <c r="M18" i="9"/>
  <c r="AA17" i="9"/>
  <c r="O17" i="9"/>
  <c r="AC16" i="9"/>
  <c r="Q16" i="9"/>
  <c r="E16" i="9"/>
  <c r="S15" i="9"/>
  <c r="G15" i="9"/>
  <c r="U14" i="9"/>
  <c r="I14" i="9"/>
  <c r="W13" i="9"/>
  <c r="K13" i="9"/>
  <c r="Y12" i="9"/>
  <c r="M12" i="9"/>
  <c r="AA11" i="9"/>
  <c r="O11" i="9"/>
  <c r="AC10" i="9"/>
  <c r="Q10" i="9"/>
  <c r="E10" i="9"/>
  <c r="S9" i="9"/>
  <c r="G9" i="9"/>
  <c r="U8" i="9"/>
  <c r="I8" i="9"/>
  <c r="W7" i="9"/>
  <c r="K7" i="9"/>
  <c r="Y6" i="9"/>
  <c r="M6" i="9"/>
  <c r="AA5" i="9"/>
  <c r="O5" i="9"/>
  <c r="AC4" i="9"/>
  <c r="Q4" i="9"/>
  <c r="E4" i="9"/>
  <c r="S3" i="9"/>
  <c r="G3" i="9"/>
  <c r="N17" i="9"/>
  <c r="AB16" i="9"/>
  <c r="P16" i="9"/>
  <c r="D16" i="9"/>
  <c r="R15" i="9"/>
  <c r="F15" i="9"/>
  <c r="T14" i="9"/>
  <c r="H14" i="9"/>
  <c r="V13" i="9"/>
  <c r="J13" i="9"/>
  <c r="X12" i="9"/>
  <c r="L12" i="9"/>
  <c r="Z11" i="9"/>
  <c r="N11" i="9"/>
  <c r="AB10" i="9"/>
  <c r="P10" i="9"/>
  <c r="D10" i="9"/>
  <c r="R9" i="9"/>
  <c r="F9" i="9"/>
  <c r="T8" i="9"/>
  <c r="H8" i="9"/>
  <c r="V7" i="9"/>
  <c r="J7" i="9"/>
  <c r="X6" i="9"/>
  <c r="L6" i="9"/>
  <c r="Z5" i="9"/>
  <c r="N5" i="9"/>
  <c r="AB4" i="9"/>
  <c r="P4" i="9"/>
  <c r="D4" i="9"/>
  <c r="R3" i="9"/>
  <c r="F3" i="9"/>
  <c r="S26" i="9"/>
  <c r="G26" i="9"/>
  <c r="U25" i="9"/>
  <c r="I25" i="9"/>
  <c r="W24" i="9"/>
  <c r="K24" i="9"/>
  <c r="Y23" i="9"/>
  <c r="M23" i="9"/>
  <c r="AA22" i="9"/>
  <c r="O22" i="9"/>
  <c r="AC21" i="9"/>
  <c r="Q21" i="9"/>
  <c r="E21" i="9"/>
  <c r="S20" i="9"/>
  <c r="G20" i="9"/>
  <c r="U19" i="9"/>
  <c r="I19" i="9"/>
  <c r="W18" i="9"/>
  <c r="K18" i="9"/>
  <c r="Y17" i="9"/>
  <c r="M17" i="9"/>
  <c r="AA16" i="9"/>
  <c r="O16" i="9"/>
  <c r="AC15" i="9"/>
  <c r="Q15" i="9"/>
  <c r="E15" i="9"/>
  <c r="S14" i="9"/>
  <c r="G14" i="9"/>
  <c r="U13" i="9"/>
  <c r="I13" i="9"/>
  <c r="W12" i="9"/>
  <c r="K12" i="9"/>
  <c r="Y11" i="9"/>
  <c r="M11" i="9"/>
  <c r="AA10" i="9"/>
  <c r="O10" i="9"/>
  <c r="AC9" i="9"/>
  <c r="Q9" i="9"/>
  <c r="E9" i="9"/>
  <c r="S8" i="9"/>
  <c r="G8" i="9"/>
  <c r="U7" i="9"/>
  <c r="I7" i="9"/>
  <c r="W6" i="9"/>
  <c r="K6" i="9"/>
  <c r="Y5" i="9"/>
  <c r="M5" i="9"/>
  <c r="AA4" i="9"/>
  <c r="O4" i="9"/>
  <c r="AC3" i="9"/>
  <c r="Q3" i="9"/>
  <c r="E3" i="9"/>
  <c r="R38" i="9"/>
  <c r="F38" i="9"/>
  <c r="T37" i="9"/>
  <c r="H37" i="9"/>
  <c r="V36" i="9"/>
  <c r="J36" i="9"/>
  <c r="X35" i="9"/>
  <c r="L35" i="9"/>
  <c r="Z34" i="9"/>
  <c r="N34" i="9"/>
  <c r="AB33" i="9"/>
  <c r="P33" i="9"/>
  <c r="D33" i="9"/>
  <c r="R32" i="9"/>
  <c r="F32" i="9"/>
  <c r="T31" i="9"/>
  <c r="H31" i="9"/>
  <c r="V30" i="9"/>
  <c r="J30" i="9"/>
  <c r="X29" i="9"/>
  <c r="L29" i="9"/>
  <c r="Z28" i="9"/>
  <c r="N28" i="9"/>
  <c r="AB27" i="9"/>
  <c r="P27" i="9"/>
  <c r="D27" i="9"/>
  <c r="R26" i="9"/>
  <c r="F26" i="9"/>
  <c r="T25" i="9"/>
  <c r="H25" i="9"/>
  <c r="V24" i="9"/>
  <c r="J24" i="9"/>
  <c r="X23" i="9"/>
  <c r="L23" i="9"/>
  <c r="Z22" i="9"/>
  <c r="N22" i="9"/>
  <c r="AB21" i="9"/>
  <c r="P21" i="9"/>
  <c r="D21" i="9"/>
  <c r="R20" i="9"/>
  <c r="F20" i="9"/>
  <c r="T19" i="9"/>
  <c r="H19" i="9"/>
  <c r="V18" i="9"/>
  <c r="J18" i="9"/>
  <c r="X17" i="9"/>
  <c r="L17" i="9"/>
  <c r="Z16" i="9"/>
  <c r="N16" i="9"/>
  <c r="AB15" i="9"/>
  <c r="P15" i="9"/>
  <c r="D15" i="9"/>
  <c r="R14" i="9"/>
  <c r="F14" i="9"/>
  <c r="T13" i="9"/>
  <c r="H13" i="9"/>
  <c r="V12" i="9"/>
  <c r="J12" i="9"/>
  <c r="X11" i="9"/>
  <c r="L11" i="9"/>
  <c r="Z10" i="9"/>
  <c r="N10" i="9"/>
  <c r="AB9" i="9"/>
  <c r="P9" i="9"/>
  <c r="D9" i="9"/>
  <c r="R8" i="9"/>
  <c r="F8" i="9"/>
  <c r="T7" i="9"/>
  <c r="H7" i="9"/>
  <c r="V6" i="9"/>
  <c r="J6" i="9"/>
  <c r="X5" i="9"/>
  <c r="L5" i="9"/>
  <c r="Z4" i="9"/>
  <c r="N4" i="9"/>
  <c r="AB3" i="9"/>
  <c r="P3" i="9"/>
  <c r="D3" i="9"/>
  <c r="AA2" i="9"/>
  <c r="Z2" i="9"/>
  <c r="Y2" i="9"/>
  <c r="N2" i="9"/>
  <c r="M2" i="9"/>
  <c r="AB2" i="9"/>
  <c r="P2" i="9"/>
  <c r="O2" i="9"/>
  <c r="X2" i="9"/>
  <c r="L2" i="9"/>
  <c r="W2" i="9"/>
  <c r="K2" i="9"/>
  <c r="V2" i="9"/>
  <c r="J2" i="9"/>
  <c r="U2" i="9"/>
  <c r="I2" i="9"/>
  <c r="T2" i="9"/>
  <c r="H2" i="9"/>
  <c r="S2" i="9"/>
  <c r="G2" i="9"/>
  <c r="R2" i="9"/>
  <c r="F2" i="9"/>
  <c r="AC2" i="9"/>
  <c r="Q2" i="9"/>
  <c r="E2" i="9"/>
  <c r="I11" i="10"/>
  <c r="AC7" i="10"/>
  <c r="F11" i="10"/>
  <c r="Q7" i="10"/>
  <c r="W10" i="10"/>
  <c r="E7" i="10"/>
  <c r="T10" i="10"/>
  <c r="S6" i="10"/>
  <c r="K10" i="10"/>
  <c r="G6" i="10"/>
  <c r="U5" i="10"/>
  <c r="H10" i="10"/>
  <c r="X2" i="10"/>
  <c r="Y9" i="10"/>
  <c r="I5" i="10"/>
  <c r="V2" i="10"/>
  <c r="V9" i="10"/>
  <c r="W4" i="10"/>
  <c r="P2" i="10"/>
  <c r="M9" i="10"/>
  <c r="K4" i="10"/>
  <c r="J2" i="10"/>
  <c r="J9" i="10"/>
  <c r="Y3" i="10"/>
  <c r="U11" i="10"/>
  <c r="AA8" i="10"/>
  <c r="M3" i="10"/>
  <c r="R11" i="10"/>
  <c r="O8" i="10"/>
  <c r="W11" i="10"/>
  <c r="K11" i="10"/>
  <c r="Y10" i="10"/>
  <c r="M10" i="10"/>
  <c r="AA9" i="10"/>
  <c r="O9" i="10"/>
  <c r="AC8" i="10"/>
  <c r="Q8" i="10"/>
  <c r="E8" i="10"/>
  <c r="S7" i="10"/>
  <c r="G7" i="10"/>
  <c r="U6" i="10"/>
  <c r="I6" i="10"/>
  <c r="W5" i="10"/>
  <c r="K5" i="10"/>
  <c r="Y4" i="10"/>
  <c r="M4" i="10"/>
  <c r="AA3" i="10"/>
  <c r="O3" i="10"/>
  <c r="V11" i="10"/>
  <c r="J11" i="10"/>
  <c r="X10" i="10"/>
  <c r="L10" i="10"/>
  <c r="Z9" i="10"/>
  <c r="N9" i="10"/>
  <c r="AB8" i="10"/>
  <c r="P8" i="10"/>
  <c r="D8" i="10"/>
  <c r="R7" i="10"/>
  <c r="F7" i="10"/>
  <c r="T6" i="10"/>
  <c r="H6" i="10"/>
  <c r="V5" i="10"/>
  <c r="J5" i="10"/>
  <c r="X4" i="10"/>
  <c r="L4" i="10"/>
  <c r="Z3" i="10"/>
  <c r="N3" i="10"/>
  <c r="O2" i="10"/>
  <c r="T11" i="10"/>
  <c r="H11" i="10"/>
  <c r="V10" i="10"/>
  <c r="J10" i="10"/>
  <c r="X9" i="10"/>
  <c r="L9" i="10"/>
  <c r="Z8" i="10"/>
  <c r="N8" i="10"/>
  <c r="AB7" i="10"/>
  <c r="P7" i="10"/>
  <c r="D7" i="10"/>
  <c r="R6" i="10"/>
  <c r="F6" i="10"/>
  <c r="T5" i="10"/>
  <c r="H5" i="10"/>
  <c r="V4" i="10"/>
  <c r="J4" i="10"/>
  <c r="X3" i="10"/>
  <c r="L3" i="10"/>
  <c r="L2" i="10"/>
  <c r="S11" i="10"/>
  <c r="G11" i="10"/>
  <c r="U10" i="10"/>
  <c r="I10" i="10"/>
  <c r="W9" i="10"/>
  <c r="K9" i="10"/>
  <c r="Y8" i="10"/>
  <c r="M8" i="10"/>
  <c r="AA7" i="10"/>
  <c r="O7" i="10"/>
  <c r="AC6" i="10"/>
  <c r="Q6" i="10"/>
  <c r="E6" i="10"/>
  <c r="S5" i="10"/>
  <c r="G5" i="10"/>
  <c r="U4" i="10"/>
  <c r="I4" i="10"/>
  <c r="W3" i="10"/>
  <c r="K3" i="10"/>
  <c r="X8" i="10"/>
  <c r="L8" i="10"/>
  <c r="Z7" i="10"/>
  <c r="N7" i="10"/>
  <c r="AB6" i="10"/>
  <c r="P6" i="10"/>
  <c r="D6" i="10"/>
  <c r="R5" i="10"/>
  <c r="F5" i="10"/>
  <c r="T4" i="10"/>
  <c r="H4" i="10"/>
  <c r="V3" i="10"/>
  <c r="J3" i="10"/>
  <c r="AC11" i="10"/>
  <c r="Q11" i="10"/>
  <c r="E11" i="10"/>
  <c r="S10" i="10"/>
  <c r="G10" i="10"/>
  <c r="U9" i="10"/>
  <c r="I9" i="10"/>
  <c r="W8" i="10"/>
  <c r="K8" i="10"/>
  <c r="Y7" i="10"/>
  <c r="M7" i="10"/>
  <c r="AA6" i="10"/>
  <c r="O6" i="10"/>
  <c r="AC5" i="10"/>
  <c r="Q5" i="10"/>
  <c r="E5" i="10"/>
  <c r="S4" i="10"/>
  <c r="G4" i="10"/>
  <c r="U3" i="10"/>
  <c r="I3" i="10"/>
  <c r="AB11" i="10"/>
  <c r="P11" i="10"/>
  <c r="D11" i="10"/>
  <c r="R10" i="10"/>
  <c r="F10" i="10"/>
  <c r="T9" i="10"/>
  <c r="H9" i="10"/>
  <c r="V8" i="10"/>
  <c r="J8" i="10"/>
  <c r="X7" i="10"/>
  <c r="L7" i="10"/>
  <c r="Z6" i="10"/>
  <c r="N6" i="10"/>
  <c r="AB5" i="10"/>
  <c r="P5" i="10"/>
  <c r="D5" i="10"/>
  <c r="R4" i="10"/>
  <c r="F4" i="10"/>
  <c r="T3" i="10"/>
  <c r="H3" i="10"/>
  <c r="AA11" i="10"/>
  <c r="O11" i="10"/>
  <c r="AC10" i="10"/>
  <c r="Q10" i="10"/>
  <c r="E10" i="10"/>
  <c r="S9" i="10"/>
  <c r="G9" i="10"/>
  <c r="U8" i="10"/>
  <c r="I8" i="10"/>
  <c r="W7" i="10"/>
  <c r="K7" i="10"/>
  <c r="Y6" i="10"/>
  <c r="M6" i="10"/>
  <c r="AA5" i="10"/>
  <c r="O5" i="10"/>
  <c r="AC4" i="10"/>
  <c r="Q4" i="10"/>
  <c r="E4" i="10"/>
  <c r="S3" i="10"/>
  <c r="G3" i="10"/>
  <c r="Z11" i="10"/>
  <c r="N11" i="10"/>
  <c r="AB10" i="10"/>
  <c r="P10" i="10"/>
  <c r="D10" i="10"/>
  <c r="R9" i="10"/>
  <c r="F9" i="10"/>
  <c r="T8" i="10"/>
  <c r="H8" i="10"/>
  <c r="V7" i="10"/>
  <c r="J7" i="10"/>
  <c r="X6" i="10"/>
  <c r="L6" i="10"/>
  <c r="Z5" i="10"/>
  <c r="N5" i="10"/>
  <c r="AB4" i="10"/>
  <c r="P4" i="10"/>
  <c r="D4" i="10"/>
  <c r="R3" i="10"/>
  <c r="F3" i="10"/>
  <c r="AB2" i="10"/>
  <c r="Y11" i="10"/>
  <c r="M11" i="10"/>
  <c r="AA10" i="10"/>
  <c r="O10" i="10"/>
  <c r="AC9" i="10"/>
  <c r="Q9" i="10"/>
  <c r="E9" i="10"/>
  <c r="S8" i="10"/>
  <c r="G8" i="10"/>
  <c r="U7" i="10"/>
  <c r="I7" i="10"/>
  <c r="W6" i="10"/>
  <c r="K6" i="10"/>
  <c r="Y5" i="10"/>
  <c r="M5" i="10"/>
  <c r="AA4" i="10"/>
  <c r="O4" i="10"/>
  <c r="AC3" i="10"/>
  <c r="Q3" i="10"/>
  <c r="E3" i="10"/>
  <c r="AA2" i="10"/>
  <c r="X11" i="10"/>
  <c r="L11" i="10"/>
  <c r="Z10" i="10"/>
  <c r="N10" i="10"/>
  <c r="AB9" i="10"/>
  <c r="P9" i="10"/>
  <c r="D9" i="10"/>
  <c r="R8" i="10"/>
  <c r="F8" i="10"/>
  <c r="T7" i="10"/>
  <c r="H7" i="10"/>
  <c r="V6" i="10"/>
  <c r="J6" i="10"/>
  <c r="X5" i="10"/>
  <c r="L5" i="10"/>
  <c r="Z4" i="10"/>
  <c r="N4" i="10"/>
  <c r="AB3" i="10"/>
  <c r="P3" i="10"/>
  <c r="D3" i="10"/>
  <c r="Z2" i="10"/>
  <c r="N2" i="10"/>
  <c r="Y2" i="10"/>
  <c r="M2" i="10"/>
  <c r="W2" i="10"/>
  <c r="K2" i="10"/>
  <c r="U2" i="10"/>
  <c r="I2" i="10"/>
  <c r="T2" i="10"/>
  <c r="H2" i="10"/>
  <c r="S2" i="10"/>
  <c r="G2" i="10"/>
  <c r="R2" i="10"/>
  <c r="F2" i="10"/>
  <c r="AC2" i="10"/>
  <c r="Q2" i="10"/>
  <c r="E2" i="10"/>
  <c r="G36" i="11"/>
  <c r="U35" i="11"/>
  <c r="S30" i="11"/>
  <c r="E25" i="11"/>
  <c r="G24" i="11"/>
  <c r="Q19" i="11"/>
  <c r="AC13" i="11"/>
  <c r="Q13" i="11"/>
  <c r="S12" i="11"/>
  <c r="Y21" i="11"/>
  <c r="S18" i="11"/>
  <c r="I29" i="11"/>
  <c r="K34" i="11"/>
  <c r="G12" i="11"/>
  <c r="W22" i="11"/>
  <c r="AA38" i="11"/>
  <c r="W16" i="11"/>
  <c r="K10" i="11"/>
  <c r="S24" i="11"/>
  <c r="U29" i="11"/>
  <c r="G18" i="11"/>
  <c r="W28" i="11"/>
  <c r="Y33" i="11"/>
  <c r="I17" i="11"/>
  <c r="Y27" i="11"/>
  <c r="I11" i="11"/>
  <c r="M27" i="11"/>
  <c r="AC37" i="11"/>
  <c r="AA26" i="11"/>
  <c r="AC31" i="11"/>
  <c r="AA20" i="11"/>
  <c r="M15" i="11"/>
  <c r="D2" i="11"/>
  <c r="D3" i="11"/>
  <c r="P3" i="11"/>
  <c r="AB3" i="11"/>
  <c r="N4" i="11"/>
  <c r="Z4" i="11"/>
  <c r="L5" i="11"/>
  <c r="X5" i="11"/>
  <c r="J6" i="11"/>
  <c r="V6" i="11"/>
  <c r="H7" i="11"/>
  <c r="T7" i="11"/>
  <c r="F8" i="11"/>
  <c r="R8" i="11"/>
  <c r="D9" i="11"/>
  <c r="P9" i="11"/>
  <c r="AB9" i="11"/>
  <c r="N10" i="11"/>
  <c r="Z10" i="11"/>
  <c r="L11" i="11"/>
  <c r="X11" i="11"/>
  <c r="J12" i="11"/>
  <c r="V12" i="11"/>
  <c r="H13" i="11"/>
  <c r="T13" i="11"/>
  <c r="F14" i="11"/>
  <c r="R14" i="11"/>
  <c r="D15" i="11"/>
  <c r="P15" i="11"/>
  <c r="AB15" i="11"/>
  <c r="N16" i="11"/>
  <c r="Z16" i="11"/>
  <c r="L17" i="11"/>
  <c r="X17" i="11"/>
  <c r="J18" i="11"/>
  <c r="V18" i="11"/>
  <c r="H19" i="11"/>
  <c r="T19" i="11"/>
  <c r="F20" i="11"/>
  <c r="R20" i="11"/>
  <c r="D21" i="11"/>
  <c r="P21" i="11"/>
  <c r="AB21" i="11"/>
  <c r="N22" i="11"/>
  <c r="Z22" i="11"/>
  <c r="L23" i="11"/>
  <c r="X23" i="11"/>
  <c r="J24" i="11"/>
  <c r="V24" i="11"/>
  <c r="H25" i="11"/>
  <c r="T25" i="11"/>
  <c r="F26" i="11"/>
  <c r="R26" i="11"/>
  <c r="D27" i="11"/>
  <c r="P27" i="11"/>
  <c r="AB27" i="11"/>
  <c r="N28" i="11"/>
  <c r="Z28" i="11"/>
  <c r="L29" i="11"/>
  <c r="X29" i="11"/>
  <c r="J30" i="11"/>
  <c r="V30" i="11"/>
  <c r="H31" i="11"/>
  <c r="T31" i="11"/>
  <c r="F32" i="11"/>
  <c r="R32" i="11"/>
  <c r="D33" i="11"/>
  <c r="P33" i="11"/>
  <c r="AB33" i="11"/>
  <c r="N34" i="11"/>
  <c r="Z34" i="11"/>
  <c r="L35" i="11"/>
  <c r="X35" i="11"/>
  <c r="J36" i="11"/>
  <c r="V36" i="11"/>
  <c r="H37" i="11"/>
  <c r="T37" i="11"/>
  <c r="F38" i="11"/>
  <c r="R38" i="11"/>
  <c r="D39" i="11"/>
  <c r="P39" i="11"/>
  <c r="AB39" i="11"/>
  <c r="M3" i="11"/>
  <c r="U5" i="11"/>
  <c r="Q7" i="11"/>
  <c r="M9" i="11"/>
  <c r="E3" i="11"/>
  <c r="Q3" i="11"/>
  <c r="AC3" i="11"/>
  <c r="O4" i="11"/>
  <c r="AA4" i="11"/>
  <c r="M5" i="11"/>
  <c r="Y5" i="11"/>
  <c r="K6" i="11"/>
  <c r="W6" i="11"/>
  <c r="I7" i="11"/>
  <c r="U7" i="11"/>
  <c r="G8" i="11"/>
  <c r="S8" i="11"/>
  <c r="E9" i="11"/>
  <c r="Q9" i="11"/>
  <c r="AC9" i="11"/>
  <c r="O10" i="11"/>
  <c r="AA10" i="11"/>
  <c r="M11" i="11"/>
  <c r="Y11" i="11"/>
  <c r="K12" i="11"/>
  <c r="W12" i="11"/>
  <c r="I13" i="11"/>
  <c r="U13" i="11"/>
  <c r="G14" i="11"/>
  <c r="S14" i="11"/>
  <c r="E15" i="11"/>
  <c r="Q15" i="11"/>
  <c r="AC15" i="11"/>
  <c r="O16" i="11"/>
  <c r="AA16" i="11"/>
  <c r="M17" i="11"/>
  <c r="Y17" i="11"/>
  <c r="K18" i="11"/>
  <c r="W18" i="11"/>
  <c r="I19" i="11"/>
  <c r="U19" i="11"/>
  <c r="G20" i="11"/>
  <c r="S20" i="11"/>
  <c r="E21" i="11"/>
  <c r="Q21" i="11"/>
  <c r="AC21" i="11"/>
  <c r="O22" i="11"/>
  <c r="AA22" i="11"/>
  <c r="M23" i="11"/>
  <c r="Y23" i="11"/>
  <c r="K24" i="11"/>
  <c r="W24" i="11"/>
  <c r="I25" i="11"/>
  <c r="U25" i="11"/>
  <c r="G26" i="11"/>
  <c r="S26" i="11"/>
  <c r="E27" i="11"/>
  <c r="Q27" i="11"/>
  <c r="AC27" i="11"/>
  <c r="O28" i="11"/>
  <c r="AA28" i="11"/>
  <c r="M29" i="11"/>
  <c r="Y29" i="11"/>
  <c r="K30" i="11"/>
  <c r="W30" i="11"/>
  <c r="I31" i="11"/>
  <c r="U31" i="11"/>
  <c r="G32" i="11"/>
  <c r="S32" i="11"/>
  <c r="E33" i="11"/>
  <c r="Q33" i="11"/>
  <c r="AC33" i="11"/>
  <c r="O34" i="11"/>
  <c r="AA34" i="11"/>
  <c r="M35" i="11"/>
  <c r="Y35" i="11"/>
  <c r="K36" i="11"/>
  <c r="W36" i="11"/>
  <c r="I37" i="11"/>
  <c r="U37" i="11"/>
  <c r="G38" i="11"/>
  <c r="S38" i="11"/>
  <c r="E39" i="11"/>
  <c r="Q39" i="11"/>
  <c r="AC39" i="11"/>
  <c r="K4" i="11"/>
  <c r="S6" i="11"/>
  <c r="AC7" i="11"/>
  <c r="AA8" i="11"/>
  <c r="F3" i="11"/>
  <c r="R3" i="11"/>
  <c r="D4" i="11"/>
  <c r="P4" i="11"/>
  <c r="AB4" i="11"/>
  <c r="N5" i="11"/>
  <c r="Z5" i="11"/>
  <c r="L6" i="11"/>
  <c r="X6" i="11"/>
  <c r="J7" i="11"/>
  <c r="V7" i="11"/>
  <c r="H8" i="11"/>
  <c r="T8" i="11"/>
  <c r="F9" i="11"/>
  <c r="R9" i="11"/>
  <c r="D10" i="11"/>
  <c r="P10" i="11"/>
  <c r="AB10" i="11"/>
  <c r="N11" i="11"/>
  <c r="Z11" i="11"/>
  <c r="L12" i="11"/>
  <c r="X12" i="11"/>
  <c r="J13" i="11"/>
  <c r="V13" i="11"/>
  <c r="H14" i="11"/>
  <c r="T14" i="11"/>
  <c r="F15" i="11"/>
  <c r="R15" i="11"/>
  <c r="D16" i="11"/>
  <c r="P16" i="11"/>
  <c r="AB16" i="11"/>
  <c r="N17" i="11"/>
  <c r="Z17" i="11"/>
  <c r="L18" i="11"/>
  <c r="X18" i="11"/>
  <c r="J19" i="11"/>
  <c r="V19" i="11"/>
  <c r="H20" i="11"/>
  <c r="T20" i="11"/>
  <c r="F21" i="11"/>
  <c r="R21" i="11"/>
  <c r="D22" i="11"/>
  <c r="P22" i="11"/>
  <c r="AB22" i="11"/>
  <c r="N23" i="11"/>
  <c r="Z23" i="11"/>
  <c r="L24" i="11"/>
  <c r="X24" i="11"/>
  <c r="J25" i="11"/>
  <c r="V25" i="11"/>
  <c r="H26" i="11"/>
  <c r="T26" i="11"/>
  <c r="F27" i="11"/>
  <c r="R27" i="11"/>
  <c r="D28" i="11"/>
  <c r="P28" i="11"/>
  <c r="AB28" i="11"/>
  <c r="N29" i="11"/>
  <c r="Z29" i="11"/>
  <c r="L30" i="11"/>
  <c r="X30" i="11"/>
  <c r="J31" i="11"/>
  <c r="V31" i="11"/>
  <c r="H32" i="11"/>
  <c r="T32" i="11"/>
  <c r="F33" i="11"/>
  <c r="R33" i="11"/>
  <c r="D34" i="11"/>
  <c r="P34" i="11"/>
  <c r="AB34" i="11"/>
  <c r="N35" i="11"/>
  <c r="Z35" i="11"/>
  <c r="L36" i="11"/>
  <c r="X36" i="11"/>
  <c r="J37" i="11"/>
  <c r="V37" i="11"/>
  <c r="H38" i="11"/>
  <c r="T38" i="11"/>
  <c r="F39" i="11"/>
  <c r="R39" i="11"/>
  <c r="M2" i="11"/>
  <c r="Y3" i="11"/>
  <c r="G6" i="11"/>
  <c r="E7" i="11"/>
  <c r="O8" i="11"/>
  <c r="G3" i="11"/>
  <c r="S3" i="11"/>
  <c r="E4" i="11"/>
  <c r="Q4" i="11"/>
  <c r="AC4" i="11"/>
  <c r="O5" i="11"/>
  <c r="AA5" i="11"/>
  <c r="M6" i="11"/>
  <c r="Y6" i="11"/>
  <c r="K7" i="11"/>
  <c r="W7" i="11"/>
  <c r="I8" i="11"/>
  <c r="U8" i="11"/>
  <c r="G9" i="11"/>
  <c r="S9" i="11"/>
  <c r="E10" i="11"/>
  <c r="Q10" i="11"/>
  <c r="AC10" i="11"/>
  <c r="O11" i="11"/>
  <c r="AA11" i="11"/>
  <c r="M12" i="11"/>
  <c r="Y12" i="11"/>
  <c r="K13" i="11"/>
  <c r="W13" i="11"/>
  <c r="I14" i="11"/>
  <c r="U14" i="11"/>
  <c r="G15" i="11"/>
  <c r="S15" i="11"/>
  <c r="E16" i="11"/>
  <c r="Q16" i="11"/>
  <c r="AC16" i="11"/>
  <c r="O17" i="11"/>
  <c r="AA17" i="11"/>
  <c r="M18" i="11"/>
  <c r="Y18" i="11"/>
  <c r="K19" i="11"/>
  <c r="W19" i="11"/>
  <c r="I20" i="11"/>
  <c r="U20" i="11"/>
  <c r="G21" i="11"/>
  <c r="S21" i="11"/>
  <c r="E22" i="11"/>
  <c r="Q22" i="11"/>
  <c r="AC22" i="11"/>
  <c r="O23" i="11"/>
  <c r="AA23" i="11"/>
  <c r="M24" i="11"/>
  <c r="Y24" i="11"/>
  <c r="K25" i="11"/>
  <c r="W25" i="11"/>
  <c r="I26" i="11"/>
  <c r="U26" i="11"/>
  <c r="G27" i="11"/>
  <c r="S27" i="11"/>
  <c r="E28" i="11"/>
  <c r="Q28" i="11"/>
  <c r="AC28" i="11"/>
  <c r="O29" i="11"/>
  <c r="AA29" i="11"/>
  <c r="M30" i="11"/>
  <c r="Y30" i="11"/>
  <c r="K31" i="11"/>
  <c r="W31" i="11"/>
  <c r="I32" i="11"/>
  <c r="U32" i="11"/>
  <c r="G33" i="11"/>
  <c r="S33" i="11"/>
  <c r="E34" i="11"/>
  <c r="Q34" i="11"/>
  <c r="AC34" i="11"/>
  <c r="O35" i="11"/>
  <c r="AA35" i="11"/>
  <c r="M36" i="11"/>
  <c r="Y36" i="11"/>
  <c r="K37" i="11"/>
  <c r="W37" i="11"/>
  <c r="I38" i="11"/>
  <c r="U38" i="11"/>
  <c r="G39" i="11"/>
  <c r="S39" i="11"/>
  <c r="N2" i="11"/>
  <c r="H3" i="11"/>
  <c r="T3" i="11"/>
  <c r="F4" i="11"/>
  <c r="R4" i="11"/>
  <c r="D5" i="11"/>
  <c r="P5" i="11"/>
  <c r="AB5" i="11"/>
  <c r="N6" i="11"/>
  <c r="Z6" i="11"/>
  <c r="L7" i="11"/>
  <c r="X7" i="11"/>
  <c r="J8" i="11"/>
  <c r="V8" i="11"/>
  <c r="H9" i="11"/>
  <c r="T9" i="11"/>
  <c r="F10" i="11"/>
  <c r="R10" i="11"/>
  <c r="D11" i="11"/>
  <c r="P11" i="11"/>
  <c r="AB11" i="11"/>
  <c r="N12" i="11"/>
  <c r="Z12" i="11"/>
  <c r="L13" i="11"/>
  <c r="X13" i="11"/>
  <c r="J14" i="11"/>
  <c r="V14" i="11"/>
  <c r="H15" i="11"/>
  <c r="T15" i="11"/>
  <c r="F16" i="11"/>
  <c r="R16" i="11"/>
  <c r="D17" i="11"/>
  <c r="P17" i="11"/>
  <c r="AB17" i="11"/>
  <c r="N18" i="11"/>
  <c r="Z18" i="11"/>
  <c r="L19" i="11"/>
  <c r="X19" i="11"/>
  <c r="J20" i="11"/>
  <c r="V20" i="11"/>
  <c r="H21" i="11"/>
  <c r="T21" i="11"/>
  <c r="F22" i="11"/>
  <c r="R22" i="11"/>
  <c r="D23" i="11"/>
  <c r="P23" i="11"/>
  <c r="AB23" i="11"/>
  <c r="N24" i="11"/>
  <c r="Z24" i="11"/>
  <c r="L25" i="11"/>
  <c r="X25" i="11"/>
  <c r="J26" i="11"/>
  <c r="V26" i="11"/>
  <c r="H27" i="11"/>
  <c r="T27" i="11"/>
  <c r="F28" i="11"/>
  <c r="R28" i="11"/>
  <c r="D29" i="11"/>
  <c r="P29" i="11"/>
  <c r="AB29" i="11"/>
  <c r="N30" i="11"/>
  <c r="Z30" i="11"/>
  <c r="L31" i="11"/>
  <c r="X31" i="11"/>
  <c r="J32" i="11"/>
  <c r="V32" i="11"/>
  <c r="H33" i="11"/>
  <c r="T33" i="11"/>
  <c r="F34" i="11"/>
  <c r="R34" i="11"/>
  <c r="D35" i="11"/>
  <c r="P35" i="11"/>
  <c r="AB35" i="11"/>
  <c r="N36" i="11"/>
  <c r="Z36" i="11"/>
  <c r="L37" i="11"/>
  <c r="X37" i="11"/>
  <c r="J38" i="11"/>
  <c r="V38" i="11"/>
  <c r="H39" i="11"/>
  <c r="T39" i="11"/>
  <c r="P2" i="11"/>
  <c r="I3" i="11"/>
  <c r="U3" i="11"/>
  <c r="G4" i="11"/>
  <c r="S4" i="11"/>
  <c r="E5" i="11"/>
  <c r="Q5" i="11"/>
  <c r="AC5" i="11"/>
  <c r="O6" i="11"/>
  <c r="AA6" i="11"/>
  <c r="M7" i="11"/>
  <c r="Y7" i="11"/>
  <c r="K8" i="11"/>
  <c r="W8" i="11"/>
  <c r="I9" i="11"/>
  <c r="U9" i="11"/>
  <c r="G10" i="11"/>
  <c r="S10" i="11"/>
  <c r="E11" i="11"/>
  <c r="Q11" i="11"/>
  <c r="AC11" i="11"/>
  <c r="O12" i="11"/>
  <c r="AA12" i="11"/>
  <c r="M13" i="11"/>
  <c r="Y13" i="11"/>
  <c r="K14" i="11"/>
  <c r="W14" i="11"/>
  <c r="I15" i="11"/>
  <c r="U15" i="11"/>
  <c r="G16" i="11"/>
  <c r="S16" i="11"/>
  <c r="E17" i="11"/>
  <c r="Q17" i="11"/>
  <c r="AC17" i="11"/>
  <c r="O18" i="11"/>
  <c r="AA18" i="11"/>
  <c r="M19" i="11"/>
  <c r="Y19" i="11"/>
  <c r="K20" i="11"/>
  <c r="W20" i="11"/>
  <c r="I21" i="11"/>
  <c r="U21" i="11"/>
  <c r="G22" i="11"/>
  <c r="S22" i="11"/>
  <c r="E23" i="11"/>
  <c r="Q23" i="11"/>
  <c r="AC23" i="11"/>
  <c r="O24" i="11"/>
  <c r="AA24" i="11"/>
  <c r="M25" i="11"/>
  <c r="Y25" i="11"/>
  <c r="K26" i="11"/>
  <c r="W26" i="11"/>
  <c r="I27" i="11"/>
  <c r="U27" i="11"/>
  <c r="G28" i="11"/>
  <c r="S28" i="11"/>
  <c r="E29" i="11"/>
  <c r="Q29" i="11"/>
  <c r="AC29" i="11"/>
  <c r="O30" i="11"/>
  <c r="AA30" i="11"/>
  <c r="M31" i="11"/>
  <c r="Y31" i="11"/>
  <c r="K32" i="11"/>
  <c r="W32" i="11"/>
  <c r="I33" i="11"/>
  <c r="U33" i="11"/>
  <c r="G34" i="11"/>
  <c r="S34" i="11"/>
  <c r="E35" i="11"/>
  <c r="Q35" i="11"/>
  <c r="AC35" i="11"/>
  <c r="O36" i="11"/>
  <c r="AA36" i="11"/>
  <c r="M37" i="11"/>
  <c r="Y37" i="11"/>
  <c r="K38" i="11"/>
  <c r="W38" i="11"/>
  <c r="I39" i="11"/>
  <c r="U39" i="11"/>
  <c r="Y2" i="11"/>
  <c r="J3" i="11"/>
  <c r="V3" i="11"/>
  <c r="H4" i="11"/>
  <c r="T4" i="11"/>
  <c r="F5" i="11"/>
  <c r="R5" i="11"/>
  <c r="D6" i="11"/>
  <c r="P6" i="11"/>
  <c r="AB6" i="11"/>
  <c r="N7" i="11"/>
  <c r="Z7" i="11"/>
  <c r="L8" i="11"/>
  <c r="X8" i="11"/>
  <c r="J9" i="11"/>
  <c r="V9" i="11"/>
  <c r="H10" i="11"/>
  <c r="T10" i="11"/>
  <c r="F11" i="11"/>
  <c r="R11" i="11"/>
  <c r="D12" i="11"/>
  <c r="P12" i="11"/>
  <c r="AB12" i="11"/>
  <c r="N13" i="11"/>
  <c r="Z13" i="11"/>
  <c r="L14" i="11"/>
  <c r="X14" i="11"/>
  <c r="J15" i="11"/>
  <c r="V15" i="11"/>
  <c r="H16" i="11"/>
  <c r="T16" i="11"/>
  <c r="F17" i="11"/>
  <c r="R17" i="11"/>
  <c r="D18" i="11"/>
  <c r="P18" i="11"/>
  <c r="AB18" i="11"/>
  <c r="N19" i="11"/>
  <c r="Z19" i="11"/>
  <c r="L20" i="11"/>
  <c r="X20" i="11"/>
  <c r="J21" i="11"/>
  <c r="V21" i="11"/>
  <c r="H22" i="11"/>
  <c r="T22" i="11"/>
  <c r="F23" i="11"/>
  <c r="R23" i="11"/>
  <c r="D24" i="11"/>
  <c r="P24" i="11"/>
  <c r="AB24" i="11"/>
  <c r="N25" i="11"/>
  <c r="Z25" i="11"/>
  <c r="L26" i="11"/>
  <c r="X26" i="11"/>
  <c r="J27" i="11"/>
  <c r="V27" i="11"/>
  <c r="H28" i="11"/>
  <c r="T28" i="11"/>
  <c r="F29" i="11"/>
  <c r="R29" i="11"/>
  <c r="D30" i="11"/>
  <c r="P30" i="11"/>
  <c r="AB30" i="11"/>
  <c r="N31" i="11"/>
  <c r="Z31" i="11"/>
  <c r="L32" i="11"/>
  <c r="X32" i="11"/>
  <c r="J33" i="11"/>
  <c r="V33" i="11"/>
  <c r="H34" i="11"/>
  <c r="T34" i="11"/>
  <c r="F35" i="11"/>
  <c r="R35" i="11"/>
  <c r="D36" i="11"/>
  <c r="P36" i="11"/>
  <c r="AB36" i="11"/>
  <c r="N37" i="11"/>
  <c r="Z37" i="11"/>
  <c r="L38" i="11"/>
  <c r="X38" i="11"/>
  <c r="J39" i="11"/>
  <c r="V39" i="11"/>
  <c r="Z2" i="11"/>
  <c r="K3" i="11"/>
  <c r="W3" i="11"/>
  <c r="I4" i="11"/>
  <c r="U4" i="11"/>
  <c r="G5" i="11"/>
  <c r="S5" i="11"/>
  <c r="E6" i="11"/>
  <c r="Q6" i="11"/>
  <c r="AC6" i="11"/>
  <c r="O7" i="11"/>
  <c r="AA7" i="11"/>
  <c r="M8" i="11"/>
  <c r="Y8" i="11"/>
  <c r="K9" i="11"/>
  <c r="W9" i="11"/>
  <c r="I10" i="11"/>
  <c r="U10" i="11"/>
  <c r="G11" i="11"/>
  <c r="S11" i="11"/>
  <c r="E12" i="11"/>
  <c r="Q12" i="11"/>
  <c r="AC12" i="11"/>
  <c r="O13" i="11"/>
  <c r="AA13" i="11"/>
  <c r="M14" i="11"/>
  <c r="Y14" i="11"/>
  <c r="K15" i="11"/>
  <c r="W15" i="11"/>
  <c r="I16" i="11"/>
  <c r="U16" i="11"/>
  <c r="G17" i="11"/>
  <c r="S17" i="11"/>
  <c r="E18" i="11"/>
  <c r="Q18" i="11"/>
  <c r="AC18" i="11"/>
  <c r="O19" i="11"/>
  <c r="AA19" i="11"/>
  <c r="M20" i="11"/>
  <c r="Y20" i="11"/>
  <c r="K21" i="11"/>
  <c r="W21" i="11"/>
  <c r="I22" i="11"/>
  <c r="U22" i="11"/>
  <c r="G23" i="11"/>
  <c r="S23" i="11"/>
  <c r="E24" i="11"/>
  <c r="Q24" i="11"/>
  <c r="AC24" i="11"/>
  <c r="O25" i="11"/>
  <c r="AA25" i="11"/>
  <c r="M26" i="11"/>
  <c r="Y26" i="11"/>
  <c r="K27" i="11"/>
  <c r="W27" i="11"/>
  <c r="I28" i="11"/>
  <c r="U28" i="11"/>
  <c r="G29" i="11"/>
  <c r="S29" i="11"/>
  <c r="E30" i="11"/>
  <c r="Q30" i="11"/>
  <c r="AC30" i="11"/>
  <c r="O31" i="11"/>
  <c r="AA31" i="11"/>
  <c r="M32" i="11"/>
  <c r="Y32" i="11"/>
  <c r="K33" i="11"/>
  <c r="W33" i="11"/>
  <c r="I34" i="11"/>
  <c r="U34" i="11"/>
  <c r="G35" i="11"/>
  <c r="S35" i="11"/>
  <c r="E36" i="11"/>
  <c r="Q36" i="11"/>
  <c r="AC36" i="11"/>
  <c r="O37" i="11"/>
  <c r="AA37" i="11"/>
  <c r="M38" i="11"/>
  <c r="Y38" i="11"/>
  <c r="K39" i="11"/>
  <c r="W39" i="11"/>
  <c r="AB2" i="11"/>
  <c r="L3" i="11"/>
  <c r="X3" i="11"/>
  <c r="J4" i="11"/>
  <c r="V4" i="11"/>
  <c r="H5" i="11"/>
  <c r="T5" i="11"/>
  <c r="F6" i="11"/>
  <c r="R6" i="11"/>
  <c r="D7" i="11"/>
  <c r="P7" i="11"/>
  <c r="AB7" i="11"/>
  <c r="N8" i="11"/>
  <c r="Z8" i="11"/>
  <c r="L9" i="11"/>
  <c r="X9" i="11"/>
  <c r="J10" i="11"/>
  <c r="V10" i="11"/>
  <c r="H11" i="11"/>
  <c r="T11" i="11"/>
  <c r="F12" i="11"/>
  <c r="R12" i="11"/>
  <c r="D13" i="11"/>
  <c r="P13" i="11"/>
  <c r="AB13" i="11"/>
  <c r="N14" i="11"/>
  <c r="Z14" i="11"/>
  <c r="L15" i="11"/>
  <c r="X15" i="11"/>
  <c r="J16" i="11"/>
  <c r="V16" i="11"/>
  <c r="H17" i="11"/>
  <c r="T17" i="11"/>
  <c r="F18" i="11"/>
  <c r="R18" i="11"/>
  <c r="D19" i="11"/>
  <c r="P19" i="11"/>
  <c r="AB19" i="11"/>
  <c r="N20" i="11"/>
  <c r="Z20" i="11"/>
  <c r="L21" i="11"/>
  <c r="X21" i="11"/>
  <c r="J22" i="11"/>
  <c r="V22" i="11"/>
  <c r="H23" i="11"/>
  <c r="T23" i="11"/>
  <c r="F24" i="11"/>
  <c r="R24" i="11"/>
  <c r="D25" i="11"/>
  <c r="P25" i="11"/>
  <c r="AB25" i="11"/>
  <c r="N26" i="11"/>
  <c r="Z26" i="11"/>
  <c r="L27" i="11"/>
  <c r="X27" i="11"/>
  <c r="J28" i="11"/>
  <c r="V28" i="11"/>
  <c r="H29" i="11"/>
  <c r="T29" i="11"/>
  <c r="F30" i="11"/>
  <c r="R30" i="11"/>
  <c r="D31" i="11"/>
  <c r="P31" i="11"/>
  <c r="AB31" i="11"/>
  <c r="N32" i="11"/>
  <c r="Z32" i="11"/>
  <c r="L33" i="11"/>
  <c r="X33" i="11"/>
  <c r="J34" i="11"/>
  <c r="V34" i="11"/>
  <c r="H35" i="11"/>
  <c r="T35" i="11"/>
  <c r="F36" i="11"/>
  <c r="R36" i="11"/>
  <c r="D37" i="11"/>
  <c r="P37" i="11"/>
  <c r="AB37" i="11"/>
  <c r="N38" i="11"/>
  <c r="Z38" i="11"/>
  <c r="L39" i="11"/>
  <c r="X39" i="11"/>
  <c r="N3" i="11"/>
  <c r="Z3" i="11"/>
  <c r="L4" i="11"/>
  <c r="X4" i="11"/>
  <c r="J5" i="11"/>
  <c r="V5" i="11"/>
  <c r="H6" i="11"/>
  <c r="T6" i="11"/>
  <c r="F7" i="11"/>
  <c r="R7" i="11"/>
  <c r="D8" i="11"/>
  <c r="P8" i="11"/>
  <c r="AB8" i="11"/>
  <c r="N9" i="11"/>
  <c r="Z9" i="11"/>
  <c r="L10" i="11"/>
  <c r="X10" i="11"/>
  <c r="J11" i="11"/>
  <c r="V11" i="11"/>
  <c r="H12" i="11"/>
  <c r="T12" i="11"/>
  <c r="F13" i="11"/>
  <c r="R13" i="11"/>
  <c r="D14" i="11"/>
  <c r="P14" i="11"/>
  <c r="AB14" i="11"/>
  <c r="N15" i="11"/>
  <c r="Z15" i="11"/>
  <c r="L16" i="11"/>
  <c r="X16" i="11"/>
  <c r="J17" i="11"/>
  <c r="V17" i="11"/>
  <c r="H18" i="11"/>
  <c r="T18" i="11"/>
  <c r="F19" i="11"/>
  <c r="R19" i="11"/>
  <c r="D20" i="11"/>
  <c r="P20" i="11"/>
  <c r="AB20" i="11"/>
  <c r="N21" i="11"/>
  <c r="Z21" i="11"/>
  <c r="L22" i="11"/>
  <c r="X22" i="11"/>
  <c r="J23" i="11"/>
  <c r="V23" i="11"/>
  <c r="H24" i="11"/>
  <c r="T24" i="11"/>
  <c r="F25" i="11"/>
  <c r="R25" i="11"/>
  <c r="D26" i="11"/>
  <c r="P26" i="11"/>
  <c r="AB26" i="11"/>
  <c r="N27" i="11"/>
  <c r="Z27" i="11"/>
  <c r="L28" i="11"/>
  <c r="X28" i="11"/>
  <c r="J29" i="11"/>
  <c r="V29" i="11"/>
  <c r="H30" i="11"/>
  <c r="T30" i="11"/>
  <c r="F31" i="11"/>
  <c r="R31" i="11"/>
  <c r="D32" i="11"/>
  <c r="P32" i="11"/>
  <c r="AB32" i="11"/>
  <c r="N33" i="11"/>
  <c r="Z33" i="11"/>
  <c r="L34" i="11"/>
  <c r="X34" i="11"/>
  <c r="J35" i="11"/>
  <c r="V35" i="11"/>
  <c r="H36" i="11"/>
  <c r="T36" i="11"/>
  <c r="F37" i="11"/>
  <c r="R37" i="11"/>
  <c r="D38" i="11"/>
  <c r="P38" i="11"/>
  <c r="AB38" i="11"/>
  <c r="N39" i="11"/>
  <c r="Z39" i="11"/>
  <c r="O3" i="11"/>
  <c r="AA3" i="11"/>
  <c r="M4" i="11"/>
  <c r="Y4" i="11"/>
  <c r="K5" i="11"/>
  <c r="W5" i="11"/>
  <c r="I6" i="11"/>
  <c r="U6" i="11"/>
  <c r="G7" i="11"/>
  <c r="S7" i="11"/>
  <c r="E8" i="11"/>
  <c r="Q8" i="11"/>
  <c r="AC8" i="11"/>
  <c r="O9" i="11"/>
  <c r="AA9" i="11"/>
  <c r="M10" i="11"/>
  <c r="Y10" i="11"/>
  <c r="K11" i="11"/>
  <c r="W11" i="11"/>
  <c r="I12" i="11"/>
  <c r="U12" i="11"/>
  <c r="G13" i="11"/>
  <c r="S13" i="11"/>
  <c r="E14" i="11"/>
  <c r="Q14" i="11"/>
  <c r="AC14" i="11"/>
  <c r="O15" i="11"/>
  <c r="AA15" i="11"/>
  <c r="M16" i="11"/>
  <c r="Y16" i="11"/>
  <c r="K17" i="11"/>
  <c r="W17" i="11"/>
  <c r="I18" i="11"/>
  <c r="U18" i="11"/>
  <c r="G19" i="11"/>
  <c r="S19" i="11"/>
  <c r="E20" i="11"/>
  <c r="Q20" i="11"/>
  <c r="AC20" i="11"/>
  <c r="O21" i="11"/>
  <c r="AA21" i="11"/>
  <c r="M22" i="11"/>
  <c r="Y22" i="11"/>
  <c r="K23" i="11"/>
  <c r="W23" i="11"/>
  <c r="I24" i="11"/>
  <c r="U24" i="11"/>
  <c r="G25" i="11"/>
  <c r="S25" i="11"/>
  <c r="E26" i="11"/>
  <c r="Q26" i="11"/>
  <c r="AC26" i="11"/>
  <c r="O27" i="11"/>
  <c r="AA27" i="11"/>
  <c r="M28" i="11"/>
  <c r="Y28" i="11"/>
  <c r="K29" i="11"/>
  <c r="W29" i="11"/>
  <c r="I30" i="11"/>
  <c r="U30" i="11"/>
  <c r="G31" i="11"/>
  <c r="S31" i="11"/>
  <c r="E32" i="11"/>
  <c r="Q32" i="11"/>
  <c r="AC32" i="11"/>
  <c r="O33" i="11"/>
  <c r="AA33" i="11"/>
  <c r="M34" i="11"/>
  <c r="Y34" i="11"/>
  <c r="K35" i="11"/>
  <c r="W35" i="11"/>
  <c r="I36" i="11"/>
  <c r="U36" i="11"/>
  <c r="G37" i="11"/>
  <c r="S37" i="11"/>
  <c r="E38" i="11"/>
  <c r="Q38" i="11"/>
  <c r="AC38" i="11"/>
  <c r="O39" i="11"/>
  <c r="AA39" i="11"/>
  <c r="E19" i="11"/>
  <c r="E13" i="11"/>
  <c r="W34" i="11"/>
  <c r="Y39" i="11"/>
  <c r="I23" i="11"/>
  <c r="M39" i="11"/>
  <c r="K28" i="11"/>
  <c r="M33" i="11"/>
  <c r="AA32" i="11"/>
  <c r="K16" i="11"/>
  <c r="O32" i="11"/>
  <c r="Y15" i="11"/>
  <c r="Q37" i="11"/>
  <c r="E37" i="11"/>
  <c r="Q31" i="11"/>
  <c r="AC25" i="11"/>
  <c r="O20" i="11"/>
  <c r="AA14" i="11"/>
  <c r="I5" i="11"/>
  <c r="G30" i="11"/>
  <c r="I35" i="11"/>
  <c r="U23" i="11"/>
  <c r="U17" i="11"/>
  <c r="U11" i="11"/>
  <c r="K22" i="11"/>
  <c r="O38" i="11"/>
  <c r="W10" i="11"/>
  <c r="M21" i="11"/>
  <c r="O26" i="11"/>
  <c r="S36" i="11"/>
  <c r="E31" i="11"/>
  <c r="Q25" i="11"/>
  <c r="AC19" i="11"/>
  <c r="O14" i="11"/>
  <c r="W4" i="11"/>
  <c r="AA2" i="11"/>
  <c r="O2" i="11"/>
  <c r="X2" i="11"/>
  <c r="L2" i="11"/>
  <c r="W2" i="11"/>
  <c r="K2" i="11"/>
  <c r="V2" i="11"/>
  <c r="J2" i="11"/>
  <c r="U2" i="11"/>
  <c r="I2" i="11"/>
  <c r="T2" i="11"/>
  <c r="H2" i="11"/>
  <c r="S2" i="11"/>
  <c r="G2" i="11"/>
  <c r="R2" i="11"/>
  <c r="F2" i="11"/>
  <c r="AC2" i="11"/>
  <c r="Q2" i="11"/>
  <c r="E2" i="11"/>
  <c r="Z15" i="12"/>
  <c r="N15" i="12"/>
  <c r="AB14" i="12"/>
  <c r="P14" i="12"/>
  <c r="D14" i="12"/>
  <c r="R13" i="12"/>
  <c r="F13" i="12"/>
  <c r="T12" i="12"/>
  <c r="H12" i="12"/>
  <c r="V11" i="12"/>
  <c r="J11" i="12"/>
  <c r="X10" i="12"/>
  <c r="L10" i="12"/>
  <c r="Z9" i="12"/>
  <c r="N9" i="12"/>
  <c r="AB8" i="12"/>
  <c r="P8" i="12"/>
  <c r="D8" i="12"/>
  <c r="R7" i="12"/>
  <c r="F7" i="12"/>
  <c r="T6" i="12"/>
  <c r="H6" i="12"/>
  <c r="V5" i="12"/>
  <c r="J5" i="12"/>
  <c r="X4" i="12"/>
  <c r="L4" i="12"/>
  <c r="Z3" i="12"/>
  <c r="N3" i="12"/>
  <c r="AB2" i="12"/>
  <c r="Y15" i="12"/>
  <c r="M15" i="12"/>
  <c r="AA14" i="12"/>
  <c r="O14" i="12"/>
  <c r="AC13" i="12"/>
  <c r="Q13" i="12"/>
  <c r="E13" i="12"/>
  <c r="S12" i="12"/>
  <c r="G12" i="12"/>
  <c r="U11" i="12"/>
  <c r="I11" i="12"/>
  <c r="W10" i="12"/>
  <c r="K10" i="12"/>
  <c r="Y9" i="12"/>
  <c r="M9" i="12"/>
  <c r="AA8" i="12"/>
  <c r="O8" i="12"/>
  <c r="AC7" i="12"/>
  <c r="Q7" i="12"/>
  <c r="E7" i="12"/>
  <c r="S6" i="12"/>
  <c r="G6" i="12"/>
  <c r="U5" i="12"/>
  <c r="I5" i="12"/>
  <c r="W4" i="12"/>
  <c r="K4" i="12"/>
  <c r="Y3" i="12"/>
  <c r="M3" i="12"/>
  <c r="G7" i="12"/>
  <c r="AA2" i="12"/>
  <c r="X15" i="12"/>
  <c r="L15" i="12"/>
  <c r="Z14" i="12"/>
  <c r="N14" i="12"/>
  <c r="AB13" i="12"/>
  <c r="P13" i="12"/>
  <c r="D13" i="12"/>
  <c r="R12" i="12"/>
  <c r="F12" i="12"/>
  <c r="T11" i="12"/>
  <c r="H11" i="12"/>
  <c r="V10" i="12"/>
  <c r="J10" i="12"/>
  <c r="X9" i="12"/>
  <c r="L9" i="12"/>
  <c r="Z8" i="12"/>
  <c r="N8" i="12"/>
  <c r="AB7" i="12"/>
  <c r="P7" i="12"/>
  <c r="D7" i="12"/>
  <c r="R6" i="12"/>
  <c r="F6" i="12"/>
  <c r="T5" i="12"/>
  <c r="H5" i="12"/>
  <c r="V4" i="12"/>
  <c r="J4" i="12"/>
  <c r="X3" i="12"/>
  <c r="L3" i="12"/>
  <c r="Q14" i="12"/>
  <c r="I12" i="12"/>
  <c r="O9" i="12"/>
  <c r="E8" i="12"/>
  <c r="W5" i="12"/>
  <c r="AA3" i="12"/>
  <c r="Z2" i="12"/>
  <c r="W15" i="12"/>
  <c r="K15" i="12"/>
  <c r="Y14" i="12"/>
  <c r="M14" i="12"/>
  <c r="AA13" i="12"/>
  <c r="O13" i="12"/>
  <c r="AC12" i="12"/>
  <c r="Q12" i="12"/>
  <c r="E12" i="12"/>
  <c r="S11" i="12"/>
  <c r="G11" i="12"/>
  <c r="U10" i="12"/>
  <c r="I10" i="12"/>
  <c r="W9" i="12"/>
  <c r="K9" i="12"/>
  <c r="Y8" i="12"/>
  <c r="M8" i="12"/>
  <c r="AA7" i="12"/>
  <c r="O7" i="12"/>
  <c r="AC6" i="12"/>
  <c r="Q6" i="12"/>
  <c r="E6" i="12"/>
  <c r="S5" i="12"/>
  <c r="G5" i="12"/>
  <c r="U4" i="12"/>
  <c r="I4" i="12"/>
  <c r="W3" i="12"/>
  <c r="K3" i="12"/>
  <c r="O15" i="12"/>
  <c r="G13" i="12"/>
  <c r="M10" i="12"/>
  <c r="Q8" i="12"/>
  <c r="I6" i="12"/>
  <c r="M4" i="12"/>
  <c r="Y2" i="12"/>
  <c r="V15" i="12"/>
  <c r="J15" i="12"/>
  <c r="X14" i="12"/>
  <c r="L14" i="12"/>
  <c r="Z13" i="12"/>
  <c r="N13" i="12"/>
  <c r="AB12" i="12"/>
  <c r="P12" i="12"/>
  <c r="D12" i="12"/>
  <c r="R11" i="12"/>
  <c r="F11" i="12"/>
  <c r="T10" i="12"/>
  <c r="H10" i="12"/>
  <c r="V9" i="12"/>
  <c r="J9" i="12"/>
  <c r="X8" i="12"/>
  <c r="L8" i="12"/>
  <c r="Z7" i="12"/>
  <c r="N7" i="12"/>
  <c r="AB6" i="12"/>
  <c r="P6" i="12"/>
  <c r="D6" i="12"/>
  <c r="R5" i="12"/>
  <c r="F5" i="12"/>
  <c r="T4" i="12"/>
  <c r="H4" i="12"/>
  <c r="V3" i="12"/>
  <c r="J3" i="12"/>
  <c r="P2" i="12"/>
  <c r="U15" i="12"/>
  <c r="I15" i="12"/>
  <c r="W14" i="12"/>
  <c r="K14" i="12"/>
  <c r="Y13" i="12"/>
  <c r="M13" i="12"/>
  <c r="AA12" i="12"/>
  <c r="O12" i="12"/>
  <c r="AC11" i="12"/>
  <c r="Q11" i="12"/>
  <c r="E11" i="12"/>
  <c r="S10" i="12"/>
  <c r="G10" i="12"/>
  <c r="U9" i="12"/>
  <c r="I9" i="12"/>
  <c r="W8" i="12"/>
  <c r="K8" i="12"/>
  <c r="Y7" i="12"/>
  <c r="M7" i="12"/>
  <c r="AA6" i="12"/>
  <c r="O6" i="12"/>
  <c r="AC5" i="12"/>
  <c r="Q5" i="12"/>
  <c r="E5" i="12"/>
  <c r="S4" i="12"/>
  <c r="G4" i="12"/>
  <c r="U3" i="12"/>
  <c r="I3" i="12"/>
  <c r="AC14" i="12"/>
  <c r="U12" i="12"/>
  <c r="AA9" i="12"/>
  <c r="S7" i="12"/>
  <c r="O3" i="12"/>
  <c r="O2" i="12"/>
  <c r="T15" i="12"/>
  <c r="H15" i="12"/>
  <c r="V14" i="12"/>
  <c r="J14" i="12"/>
  <c r="X13" i="12"/>
  <c r="L13" i="12"/>
  <c r="Z12" i="12"/>
  <c r="N12" i="12"/>
  <c r="AB11" i="12"/>
  <c r="P11" i="12"/>
  <c r="D11" i="12"/>
  <c r="R10" i="12"/>
  <c r="F10" i="12"/>
  <c r="T9" i="12"/>
  <c r="H9" i="12"/>
  <c r="V8" i="12"/>
  <c r="J8" i="12"/>
  <c r="X7" i="12"/>
  <c r="L7" i="12"/>
  <c r="Z6" i="12"/>
  <c r="N6" i="12"/>
  <c r="AB5" i="12"/>
  <c r="P5" i="12"/>
  <c r="D5" i="12"/>
  <c r="R4" i="12"/>
  <c r="F4" i="12"/>
  <c r="T3" i="12"/>
  <c r="H3" i="12"/>
  <c r="E14" i="12"/>
  <c r="Y10" i="12"/>
  <c r="K5" i="12"/>
  <c r="N2" i="12"/>
  <c r="S15" i="12"/>
  <c r="G15" i="12"/>
  <c r="U14" i="12"/>
  <c r="I14" i="12"/>
  <c r="W13" i="12"/>
  <c r="K13" i="12"/>
  <c r="Y12" i="12"/>
  <c r="M12" i="12"/>
  <c r="AA11" i="12"/>
  <c r="O11" i="12"/>
  <c r="AC10" i="12"/>
  <c r="Q10" i="12"/>
  <c r="E10" i="12"/>
  <c r="S9" i="12"/>
  <c r="G9" i="12"/>
  <c r="U8" i="12"/>
  <c r="I8" i="12"/>
  <c r="W7" i="12"/>
  <c r="K7" i="12"/>
  <c r="Y6" i="12"/>
  <c r="M6" i="12"/>
  <c r="AA5" i="12"/>
  <c r="O5" i="12"/>
  <c r="AC4" i="12"/>
  <c r="Q4" i="12"/>
  <c r="E4" i="12"/>
  <c r="S3" i="12"/>
  <c r="G3" i="12"/>
  <c r="M2" i="12"/>
  <c r="R15" i="12"/>
  <c r="F15" i="12"/>
  <c r="T14" i="12"/>
  <c r="H14" i="12"/>
  <c r="V13" i="12"/>
  <c r="J13" i="12"/>
  <c r="X12" i="12"/>
  <c r="L12" i="12"/>
  <c r="Z11" i="12"/>
  <c r="N11" i="12"/>
  <c r="AB10" i="12"/>
  <c r="P10" i="12"/>
  <c r="D10" i="12"/>
  <c r="R9" i="12"/>
  <c r="F9" i="12"/>
  <c r="T8" i="12"/>
  <c r="H8" i="12"/>
  <c r="V7" i="12"/>
  <c r="J7" i="12"/>
  <c r="X6" i="12"/>
  <c r="L6" i="12"/>
  <c r="Z5" i="12"/>
  <c r="N5" i="12"/>
  <c r="AB4" i="12"/>
  <c r="P4" i="12"/>
  <c r="D4" i="12"/>
  <c r="R3" i="12"/>
  <c r="F3" i="12"/>
  <c r="AA15" i="12"/>
  <c r="S13" i="12"/>
  <c r="K11" i="12"/>
  <c r="AC8" i="12"/>
  <c r="U6" i="12"/>
  <c r="Y4" i="12"/>
  <c r="AC15" i="12"/>
  <c r="Q15" i="12"/>
  <c r="E15" i="12"/>
  <c r="S14" i="12"/>
  <c r="G14" i="12"/>
  <c r="U13" i="12"/>
  <c r="I13" i="12"/>
  <c r="W12" i="12"/>
  <c r="K12" i="12"/>
  <c r="Y11" i="12"/>
  <c r="M11" i="12"/>
  <c r="AA10" i="12"/>
  <c r="O10" i="12"/>
  <c r="AC9" i="12"/>
  <c r="Q9" i="12"/>
  <c r="E9" i="12"/>
  <c r="S8" i="12"/>
  <c r="G8" i="12"/>
  <c r="U7" i="12"/>
  <c r="I7" i="12"/>
  <c r="W6" i="12"/>
  <c r="K6" i="12"/>
  <c r="Y5" i="12"/>
  <c r="M5" i="12"/>
  <c r="AA4" i="12"/>
  <c r="O4" i="12"/>
  <c r="AC3" i="12"/>
  <c r="Q3" i="12"/>
  <c r="E3" i="12"/>
  <c r="W11" i="12"/>
  <c r="AB15" i="12"/>
  <c r="P15" i="12"/>
  <c r="D15" i="12"/>
  <c r="R14" i="12"/>
  <c r="F14" i="12"/>
  <c r="T13" i="12"/>
  <c r="H13" i="12"/>
  <c r="V12" i="12"/>
  <c r="J12" i="12"/>
  <c r="X11" i="12"/>
  <c r="L11" i="12"/>
  <c r="Z10" i="12"/>
  <c r="N10" i="12"/>
  <c r="AB9" i="12"/>
  <c r="P9" i="12"/>
  <c r="D9" i="12"/>
  <c r="R8" i="12"/>
  <c r="F8" i="12"/>
  <c r="T7" i="12"/>
  <c r="H7" i="12"/>
  <c r="V6" i="12"/>
  <c r="J6" i="12"/>
  <c r="X5" i="12"/>
  <c r="L5" i="12"/>
  <c r="Z4" i="12"/>
  <c r="N4" i="12"/>
  <c r="AB3" i="12"/>
  <c r="P3" i="12"/>
  <c r="D3" i="12"/>
  <c r="X2" i="12"/>
  <c r="L2" i="12"/>
  <c r="W2" i="12"/>
  <c r="K2" i="12"/>
  <c r="V2" i="12"/>
  <c r="J2" i="12"/>
  <c r="U2" i="12"/>
  <c r="I2" i="12"/>
  <c r="T2" i="12"/>
  <c r="H2" i="12"/>
  <c r="S2" i="12"/>
  <c r="G2" i="12"/>
  <c r="R2" i="12"/>
  <c r="F2" i="12"/>
  <c r="AC2" i="12"/>
  <c r="Q2" i="12"/>
  <c r="E2" i="12"/>
  <c r="L10" i="13"/>
  <c r="P8" i="13"/>
  <c r="T6" i="13"/>
  <c r="X4" i="13"/>
  <c r="K10" i="13"/>
  <c r="O8" i="13"/>
  <c r="S6" i="13"/>
  <c r="W4" i="13"/>
  <c r="W11" i="13"/>
  <c r="AA9" i="13"/>
  <c r="E8" i="13"/>
  <c r="I6" i="13"/>
  <c r="M4" i="13"/>
  <c r="V11" i="13"/>
  <c r="Z9" i="13"/>
  <c r="D8" i="13"/>
  <c r="H6" i="13"/>
  <c r="L4" i="13"/>
  <c r="U11" i="13"/>
  <c r="Y9" i="13"/>
  <c r="AC7" i="13"/>
  <c r="G6" i="13"/>
  <c r="K4" i="13"/>
  <c r="K11" i="13"/>
  <c r="O9" i="13"/>
  <c r="S7" i="13"/>
  <c r="W5" i="13"/>
  <c r="AA3" i="13"/>
  <c r="J11" i="13"/>
  <c r="N9" i="13"/>
  <c r="R7" i="13"/>
  <c r="V5" i="13"/>
  <c r="Z3" i="13"/>
  <c r="I11" i="13"/>
  <c r="M9" i="13"/>
  <c r="Q7" i="13"/>
  <c r="U5" i="13"/>
  <c r="Y3" i="13"/>
  <c r="Y10" i="13"/>
  <c r="AC8" i="13"/>
  <c r="G7" i="13"/>
  <c r="K5" i="13"/>
  <c r="O3" i="13"/>
  <c r="X10" i="13"/>
  <c r="AB8" i="13"/>
  <c r="F7" i="13"/>
  <c r="J5" i="13"/>
  <c r="N3" i="13"/>
  <c r="W10" i="13"/>
  <c r="AA8" i="13"/>
  <c r="E7" i="13"/>
  <c r="I5" i="13"/>
  <c r="M3" i="13"/>
  <c r="M10" i="13"/>
  <c r="Q8" i="13"/>
  <c r="U6" i="13"/>
  <c r="Y4" i="13"/>
  <c r="T11" i="13"/>
  <c r="H11" i="13"/>
  <c r="V10" i="13"/>
  <c r="J10" i="13"/>
  <c r="X9" i="13"/>
  <c r="L9" i="13"/>
  <c r="Z8" i="13"/>
  <c r="N8" i="13"/>
  <c r="AB7" i="13"/>
  <c r="P7" i="13"/>
  <c r="D7" i="13"/>
  <c r="R6" i="13"/>
  <c r="F6" i="13"/>
  <c r="T5" i="13"/>
  <c r="H5" i="13"/>
  <c r="V4" i="13"/>
  <c r="J4" i="13"/>
  <c r="X3" i="13"/>
  <c r="L3" i="13"/>
  <c r="S11" i="13"/>
  <c r="G11" i="13"/>
  <c r="U10" i="13"/>
  <c r="I10" i="13"/>
  <c r="W9" i="13"/>
  <c r="K9" i="13"/>
  <c r="Y8" i="13"/>
  <c r="M8" i="13"/>
  <c r="AA7" i="13"/>
  <c r="O7" i="13"/>
  <c r="AC6" i="13"/>
  <c r="Q6" i="13"/>
  <c r="E6" i="13"/>
  <c r="S5" i="13"/>
  <c r="G5" i="13"/>
  <c r="U4" i="13"/>
  <c r="I4" i="13"/>
  <c r="W3" i="13"/>
  <c r="K3" i="13"/>
  <c r="R11" i="13"/>
  <c r="F11" i="13"/>
  <c r="T10" i="13"/>
  <c r="H10" i="13"/>
  <c r="V9" i="13"/>
  <c r="J9" i="13"/>
  <c r="X8" i="13"/>
  <c r="L8" i="13"/>
  <c r="Z7" i="13"/>
  <c r="N7" i="13"/>
  <c r="AB6" i="13"/>
  <c r="P6" i="13"/>
  <c r="D6" i="13"/>
  <c r="R5" i="13"/>
  <c r="F5" i="13"/>
  <c r="T4" i="13"/>
  <c r="H4" i="13"/>
  <c r="V3" i="13"/>
  <c r="J3" i="13"/>
  <c r="AC11" i="13"/>
  <c r="Q11" i="13"/>
  <c r="E11" i="13"/>
  <c r="S10" i="13"/>
  <c r="G10" i="13"/>
  <c r="U9" i="13"/>
  <c r="I9" i="13"/>
  <c r="W8" i="13"/>
  <c r="K8" i="13"/>
  <c r="Y7" i="13"/>
  <c r="M7" i="13"/>
  <c r="AA6" i="13"/>
  <c r="O6" i="13"/>
  <c r="AC5" i="13"/>
  <c r="Q5" i="13"/>
  <c r="E5" i="13"/>
  <c r="S4" i="13"/>
  <c r="G4" i="13"/>
  <c r="U3" i="13"/>
  <c r="I3" i="13"/>
  <c r="AB11" i="13"/>
  <c r="P11" i="13"/>
  <c r="D11" i="13"/>
  <c r="R10" i="13"/>
  <c r="F10" i="13"/>
  <c r="T9" i="13"/>
  <c r="H9" i="13"/>
  <c r="V8" i="13"/>
  <c r="J8" i="13"/>
  <c r="X7" i="13"/>
  <c r="L7" i="13"/>
  <c r="Z6" i="13"/>
  <c r="N6" i="13"/>
  <c r="AB5" i="13"/>
  <c r="P5" i="13"/>
  <c r="D5" i="13"/>
  <c r="R4" i="13"/>
  <c r="F4" i="13"/>
  <c r="T3" i="13"/>
  <c r="H3" i="13"/>
  <c r="AA11" i="13"/>
  <c r="O11" i="13"/>
  <c r="AC10" i="13"/>
  <c r="Q10" i="13"/>
  <c r="E10" i="13"/>
  <c r="S9" i="13"/>
  <c r="G9" i="13"/>
  <c r="U8" i="13"/>
  <c r="I8" i="13"/>
  <c r="W7" i="13"/>
  <c r="K7" i="13"/>
  <c r="Y6" i="13"/>
  <c r="M6" i="13"/>
  <c r="AA5" i="13"/>
  <c r="O5" i="13"/>
  <c r="AC4" i="13"/>
  <c r="Q4" i="13"/>
  <c r="E4" i="13"/>
  <c r="S3" i="13"/>
  <c r="G3" i="13"/>
  <c r="Z11" i="13"/>
  <c r="N11" i="13"/>
  <c r="AB10" i="13"/>
  <c r="P10" i="13"/>
  <c r="D10" i="13"/>
  <c r="R9" i="13"/>
  <c r="F9" i="13"/>
  <c r="T8" i="13"/>
  <c r="H8" i="13"/>
  <c r="V7" i="13"/>
  <c r="J7" i="13"/>
  <c r="X6" i="13"/>
  <c r="L6" i="13"/>
  <c r="Z5" i="13"/>
  <c r="N5" i="13"/>
  <c r="AB4" i="13"/>
  <c r="P4" i="13"/>
  <c r="D4" i="13"/>
  <c r="R3" i="13"/>
  <c r="F3" i="13"/>
  <c r="Y11" i="13"/>
  <c r="M11" i="13"/>
  <c r="AA10" i="13"/>
  <c r="O10" i="13"/>
  <c r="AC9" i="13"/>
  <c r="Q9" i="13"/>
  <c r="E9" i="13"/>
  <c r="S8" i="13"/>
  <c r="G8" i="13"/>
  <c r="U7" i="13"/>
  <c r="I7" i="13"/>
  <c r="W6" i="13"/>
  <c r="K6" i="13"/>
  <c r="Y5" i="13"/>
  <c r="M5" i="13"/>
  <c r="AA4" i="13"/>
  <c r="O4" i="13"/>
  <c r="AC3" i="13"/>
  <c r="Q3" i="13"/>
  <c r="E3" i="13"/>
  <c r="X11" i="13"/>
  <c r="L11" i="13"/>
  <c r="Z10" i="13"/>
  <c r="N10" i="13"/>
  <c r="AB9" i="13"/>
  <c r="P9" i="13"/>
  <c r="D9" i="13"/>
  <c r="R8" i="13"/>
  <c r="F8" i="13"/>
  <c r="T7" i="13"/>
  <c r="H7" i="13"/>
  <c r="V6" i="13"/>
  <c r="J6" i="13"/>
  <c r="X5" i="13"/>
  <c r="L5" i="13"/>
  <c r="Z4" i="13"/>
  <c r="N4" i="13"/>
  <c r="AB3" i="13"/>
  <c r="P3" i="13"/>
  <c r="D3" i="13"/>
  <c r="AA2" i="13"/>
  <c r="O2" i="13"/>
  <c r="X2" i="13"/>
  <c r="L2" i="13"/>
  <c r="AB2" i="13"/>
  <c r="P2" i="13"/>
  <c r="Z2" i="13"/>
  <c r="Y2" i="13"/>
  <c r="W2" i="13"/>
  <c r="K2" i="13"/>
  <c r="V2" i="13"/>
  <c r="J2" i="13"/>
  <c r="N2" i="13"/>
  <c r="M2" i="13"/>
  <c r="U2" i="13"/>
  <c r="I2" i="13"/>
  <c r="T2" i="13"/>
  <c r="H2" i="13"/>
  <c r="S2" i="13"/>
  <c r="G2" i="13"/>
  <c r="R2" i="13"/>
  <c r="F2" i="13"/>
  <c r="AC2" i="13"/>
  <c r="Q2" i="13"/>
  <c r="E2" i="13"/>
  <c r="Y50" i="14"/>
  <c r="N58" i="14"/>
  <c r="AA71" i="14"/>
  <c r="G59" i="14"/>
  <c r="W59" i="14"/>
  <c r="Y72" i="14"/>
  <c r="L60" i="14"/>
  <c r="K73" i="14"/>
  <c r="AC60" i="14"/>
  <c r="X2" i="14"/>
  <c r="I55" i="14"/>
  <c r="O65" i="14"/>
  <c r="K49" i="14"/>
  <c r="E66" i="14"/>
  <c r="R66" i="14"/>
  <c r="E67" i="14"/>
  <c r="AC70" i="14"/>
  <c r="M72" i="14"/>
  <c r="AA41" i="14"/>
  <c r="R67" i="14"/>
  <c r="O71" i="14"/>
  <c r="AA64" i="14"/>
  <c r="Q70" i="14"/>
  <c r="S75" i="14"/>
  <c r="D2" i="14"/>
  <c r="D3" i="14"/>
  <c r="P3" i="14"/>
  <c r="AB3" i="14"/>
  <c r="N4" i="14"/>
  <c r="Z4" i="14"/>
  <c r="L5" i="14"/>
  <c r="X5" i="14"/>
  <c r="J6" i="14"/>
  <c r="V6" i="14"/>
  <c r="H7" i="14"/>
  <c r="T7" i="14"/>
  <c r="F8" i="14"/>
  <c r="R8" i="14"/>
  <c r="D9" i="14"/>
  <c r="P9" i="14"/>
  <c r="AB9" i="14"/>
  <c r="N10" i="14"/>
  <c r="Z10" i="14"/>
  <c r="L11" i="14"/>
  <c r="X11" i="14"/>
  <c r="J12" i="14"/>
  <c r="V12" i="14"/>
  <c r="H13" i="14"/>
  <c r="T13" i="14"/>
  <c r="F14" i="14"/>
  <c r="R14" i="14"/>
  <c r="D15" i="14"/>
  <c r="P15" i="14"/>
  <c r="AB15" i="14"/>
  <c r="N16" i="14"/>
  <c r="Z16" i="14"/>
  <c r="L17" i="14"/>
  <c r="X17" i="14"/>
  <c r="J18" i="14"/>
  <c r="V18" i="14"/>
  <c r="H19" i="14"/>
  <c r="T19" i="14"/>
  <c r="F20" i="14"/>
  <c r="R20" i="14"/>
  <c r="D21" i="14"/>
  <c r="P21" i="14"/>
  <c r="AB21" i="14"/>
  <c r="N22" i="14"/>
  <c r="Z22" i="14"/>
  <c r="L23" i="14"/>
  <c r="X23" i="14"/>
  <c r="J24" i="14"/>
  <c r="V24" i="14"/>
  <c r="H25" i="14"/>
  <c r="T25" i="14"/>
  <c r="F26" i="14"/>
  <c r="R26" i="14"/>
  <c r="D27" i="14"/>
  <c r="P27" i="14"/>
  <c r="AB27" i="14"/>
  <c r="N28" i="14"/>
  <c r="Z28" i="14"/>
  <c r="L29" i="14"/>
  <c r="X29" i="14"/>
  <c r="J30" i="14"/>
  <c r="V30" i="14"/>
  <c r="H31" i="14"/>
  <c r="T31" i="14"/>
  <c r="F32" i="14"/>
  <c r="R32" i="14"/>
  <c r="D33" i="14"/>
  <c r="P33" i="14"/>
  <c r="AB33" i="14"/>
  <c r="N34" i="14"/>
  <c r="Z34" i="14"/>
  <c r="L35" i="14"/>
  <c r="X35" i="14"/>
  <c r="J36" i="14"/>
  <c r="V36" i="14"/>
  <c r="H37" i="14"/>
  <c r="T37" i="14"/>
  <c r="F38" i="14"/>
  <c r="R38" i="14"/>
  <c r="D39" i="14"/>
  <c r="P39" i="14"/>
  <c r="AB39" i="14"/>
  <c r="N40" i="14"/>
  <c r="Z40" i="14"/>
  <c r="L41" i="14"/>
  <c r="E3" i="14"/>
  <c r="Q3" i="14"/>
  <c r="AC3" i="14"/>
  <c r="O4" i="14"/>
  <c r="AA4" i="14"/>
  <c r="M5" i="14"/>
  <c r="Y5" i="14"/>
  <c r="K6" i="14"/>
  <c r="W6" i="14"/>
  <c r="I7" i="14"/>
  <c r="U7" i="14"/>
  <c r="G8" i="14"/>
  <c r="S8" i="14"/>
  <c r="E9" i="14"/>
  <c r="Q9" i="14"/>
  <c r="AC9" i="14"/>
  <c r="O10" i="14"/>
  <c r="AA10" i="14"/>
  <c r="M11" i="14"/>
  <c r="Y11" i="14"/>
  <c r="K12" i="14"/>
  <c r="W12" i="14"/>
  <c r="I13" i="14"/>
  <c r="U13" i="14"/>
  <c r="G14" i="14"/>
  <c r="S14" i="14"/>
  <c r="E15" i="14"/>
  <c r="Q15" i="14"/>
  <c r="AC15" i="14"/>
  <c r="O16" i="14"/>
  <c r="AA16" i="14"/>
  <c r="M17" i="14"/>
  <c r="Y17" i="14"/>
  <c r="K18" i="14"/>
  <c r="W18" i="14"/>
  <c r="I19" i="14"/>
  <c r="U19" i="14"/>
  <c r="G20" i="14"/>
  <c r="S20" i="14"/>
  <c r="E21" i="14"/>
  <c r="Q21" i="14"/>
  <c r="AC21" i="14"/>
  <c r="O22" i="14"/>
  <c r="AA22" i="14"/>
  <c r="M23" i="14"/>
  <c r="Y23" i="14"/>
  <c r="K24" i="14"/>
  <c r="W24" i="14"/>
  <c r="I25" i="14"/>
  <c r="U25" i="14"/>
  <c r="G26" i="14"/>
  <c r="S26" i="14"/>
  <c r="E27" i="14"/>
  <c r="Q27" i="14"/>
  <c r="AC27" i="14"/>
  <c r="O28" i="14"/>
  <c r="AA28" i="14"/>
  <c r="M29" i="14"/>
  <c r="Y29" i="14"/>
  <c r="K30" i="14"/>
  <c r="W30" i="14"/>
  <c r="I31" i="14"/>
  <c r="U31" i="14"/>
  <c r="G32" i="14"/>
  <c r="S32" i="14"/>
  <c r="E33" i="14"/>
  <c r="Q33" i="14"/>
  <c r="AC33" i="14"/>
  <c r="O34" i="14"/>
  <c r="AA34" i="14"/>
  <c r="M35" i="14"/>
  <c r="Y35" i="14"/>
  <c r="K36" i="14"/>
  <c r="W36" i="14"/>
  <c r="I37" i="14"/>
  <c r="U37" i="14"/>
  <c r="G38" i="14"/>
  <c r="S38" i="14"/>
  <c r="E39" i="14"/>
  <c r="Q39" i="14"/>
  <c r="AC39" i="14"/>
  <c r="O40" i="14"/>
  <c r="AA40" i="14"/>
  <c r="M41" i="14"/>
  <c r="Y41" i="14"/>
  <c r="F3" i="14"/>
  <c r="R3" i="14"/>
  <c r="D4" i="14"/>
  <c r="P4" i="14"/>
  <c r="AB4" i="14"/>
  <c r="N5" i="14"/>
  <c r="Z5" i="14"/>
  <c r="L6" i="14"/>
  <c r="X6" i="14"/>
  <c r="J7" i="14"/>
  <c r="V7" i="14"/>
  <c r="H8" i="14"/>
  <c r="T8" i="14"/>
  <c r="F9" i="14"/>
  <c r="R9" i="14"/>
  <c r="D10" i="14"/>
  <c r="P10" i="14"/>
  <c r="AB10" i="14"/>
  <c r="N11" i="14"/>
  <c r="Z11" i="14"/>
  <c r="L12" i="14"/>
  <c r="X12" i="14"/>
  <c r="J13" i="14"/>
  <c r="V13" i="14"/>
  <c r="H14" i="14"/>
  <c r="T14" i="14"/>
  <c r="F15" i="14"/>
  <c r="R15" i="14"/>
  <c r="D16" i="14"/>
  <c r="P16" i="14"/>
  <c r="AB16" i="14"/>
  <c r="N17" i="14"/>
  <c r="Z17" i="14"/>
  <c r="L18" i="14"/>
  <c r="X18" i="14"/>
  <c r="J19" i="14"/>
  <c r="V19" i="14"/>
  <c r="H20" i="14"/>
  <c r="T20" i="14"/>
  <c r="F21" i="14"/>
  <c r="R21" i="14"/>
  <c r="D22" i="14"/>
  <c r="P22" i="14"/>
  <c r="AB22" i="14"/>
  <c r="N23" i="14"/>
  <c r="Z23" i="14"/>
  <c r="L24" i="14"/>
  <c r="X24" i="14"/>
  <c r="J25" i="14"/>
  <c r="V25" i="14"/>
  <c r="H26" i="14"/>
  <c r="T26" i="14"/>
  <c r="F27" i="14"/>
  <c r="R27" i="14"/>
  <c r="D28" i="14"/>
  <c r="P28" i="14"/>
  <c r="AB28" i="14"/>
  <c r="N29" i="14"/>
  <c r="Z29" i="14"/>
  <c r="L30" i="14"/>
  <c r="X30" i="14"/>
  <c r="J31" i="14"/>
  <c r="V31" i="14"/>
  <c r="H32" i="14"/>
  <c r="T32" i="14"/>
  <c r="F33" i="14"/>
  <c r="R33" i="14"/>
  <c r="D34" i="14"/>
  <c r="P34" i="14"/>
  <c r="AB34" i="14"/>
  <c r="N35" i="14"/>
  <c r="Z35" i="14"/>
  <c r="L36" i="14"/>
  <c r="X36" i="14"/>
  <c r="J37" i="14"/>
  <c r="V37" i="14"/>
  <c r="H38" i="14"/>
  <c r="T38" i="14"/>
  <c r="F39" i="14"/>
  <c r="R39" i="14"/>
  <c r="D40" i="14"/>
  <c r="P40" i="14"/>
  <c r="G3" i="14"/>
  <c r="S3" i="14"/>
  <c r="E4" i="14"/>
  <c r="Q4" i="14"/>
  <c r="AC4" i="14"/>
  <c r="O5" i="14"/>
  <c r="AA5" i="14"/>
  <c r="M6" i="14"/>
  <c r="Y6" i="14"/>
  <c r="K7" i="14"/>
  <c r="W7" i="14"/>
  <c r="I8" i="14"/>
  <c r="U8" i="14"/>
  <c r="G9" i="14"/>
  <c r="S9" i="14"/>
  <c r="E10" i="14"/>
  <c r="Q10" i="14"/>
  <c r="AC10" i="14"/>
  <c r="O11" i="14"/>
  <c r="AA11" i="14"/>
  <c r="M12" i="14"/>
  <c r="Y12" i="14"/>
  <c r="K13" i="14"/>
  <c r="W13" i="14"/>
  <c r="I14" i="14"/>
  <c r="U14" i="14"/>
  <c r="G15" i="14"/>
  <c r="S15" i="14"/>
  <c r="E16" i="14"/>
  <c r="Q16" i="14"/>
  <c r="AC16" i="14"/>
  <c r="O17" i="14"/>
  <c r="AA17" i="14"/>
  <c r="M18" i="14"/>
  <c r="Y18" i="14"/>
  <c r="K19" i="14"/>
  <c r="W19" i="14"/>
  <c r="I20" i="14"/>
  <c r="U20" i="14"/>
  <c r="G21" i="14"/>
  <c r="S21" i="14"/>
  <c r="E22" i="14"/>
  <c r="Q22" i="14"/>
  <c r="AC22" i="14"/>
  <c r="O23" i="14"/>
  <c r="AA23" i="14"/>
  <c r="M24" i="14"/>
  <c r="Y24" i="14"/>
  <c r="K25" i="14"/>
  <c r="W25" i="14"/>
  <c r="I26" i="14"/>
  <c r="U26" i="14"/>
  <c r="G27" i="14"/>
  <c r="S27" i="14"/>
  <c r="E28" i="14"/>
  <c r="Q28" i="14"/>
  <c r="AC28" i="14"/>
  <c r="O29" i="14"/>
  <c r="AA29" i="14"/>
  <c r="M30" i="14"/>
  <c r="Y30" i="14"/>
  <c r="K31" i="14"/>
  <c r="W31" i="14"/>
  <c r="I32" i="14"/>
  <c r="U32" i="14"/>
  <c r="G33" i="14"/>
  <c r="H3" i="14"/>
  <c r="T3" i="14"/>
  <c r="F4" i="14"/>
  <c r="R4" i="14"/>
  <c r="D5" i="14"/>
  <c r="P5" i="14"/>
  <c r="AB5" i="14"/>
  <c r="N6" i="14"/>
  <c r="Z6" i="14"/>
  <c r="L7" i="14"/>
  <c r="X7" i="14"/>
  <c r="J8" i="14"/>
  <c r="V8" i="14"/>
  <c r="H9" i="14"/>
  <c r="T9" i="14"/>
  <c r="F10" i="14"/>
  <c r="R10" i="14"/>
  <c r="D11" i="14"/>
  <c r="P11" i="14"/>
  <c r="AB11" i="14"/>
  <c r="N12" i="14"/>
  <c r="Z12" i="14"/>
  <c r="L13" i="14"/>
  <c r="X13" i="14"/>
  <c r="J14" i="14"/>
  <c r="V14" i="14"/>
  <c r="H15" i="14"/>
  <c r="T15" i="14"/>
  <c r="F16" i="14"/>
  <c r="R16" i="14"/>
  <c r="D17" i="14"/>
  <c r="P17" i="14"/>
  <c r="AB17" i="14"/>
  <c r="N18" i="14"/>
  <c r="Z18" i="14"/>
  <c r="L19" i="14"/>
  <c r="X19" i="14"/>
  <c r="J20" i="14"/>
  <c r="V20" i="14"/>
  <c r="H21" i="14"/>
  <c r="T21" i="14"/>
  <c r="F22" i="14"/>
  <c r="R22" i="14"/>
  <c r="D23" i="14"/>
  <c r="P23" i="14"/>
  <c r="AB23" i="14"/>
  <c r="N24" i="14"/>
  <c r="Z24" i="14"/>
  <c r="L25" i="14"/>
  <c r="X25" i="14"/>
  <c r="J26" i="14"/>
  <c r="V26" i="14"/>
  <c r="H27" i="14"/>
  <c r="T27" i="14"/>
  <c r="F28" i="14"/>
  <c r="R28" i="14"/>
  <c r="D29" i="14"/>
  <c r="P29" i="14"/>
  <c r="AB29" i="14"/>
  <c r="N30" i="14"/>
  <c r="Z30" i="14"/>
  <c r="L31" i="14"/>
  <c r="X31" i="14"/>
  <c r="J32" i="14"/>
  <c r="V32" i="14"/>
  <c r="I3" i="14"/>
  <c r="U3" i="14"/>
  <c r="G4" i="14"/>
  <c r="S4" i="14"/>
  <c r="E5" i="14"/>
  <c r="Q5" i="14"/>
  <c r="AC5" i="14"/>
  <c r="O6" i="14"/>
  <c r="AA6" i="14"/>
  <c r="M7" i="14"/>
  <c r="Y7" i="14"/>
  <c r="K8" i="14"/>
  <c r="W8" i="14"/>
  <c r="I9" i="14"/>
  <c r="U9" i="14"/>
  <c r="G10" i="14"/>
  <c r="S10" i="14"/>
  <c r="E11" i="14"/>
  <c r="Q11" i="14"/>
  <c r="AC11" i="14"/>
  <c r="O12" i="14"/>
  <c r="AA12" i="14"/>
  <c r="M13" i="14"/>
  <c r="Y13" i="14"/>
  <c r="K14" i="14"/>
  <c r="W14" i="14"/>
  <c r="I15" i="14"/>
  <c r="U15" i="14"/>
  <c r="G16" i="14"/>
  <c r="S16" i="14"/>
  <c r="E17" i="14"/>
  <c r="Q17" i="14"/>
  <c r="AC17" i="14"/>
  <c r="O18" i="14"/>
  <c r="AA18" i="14"/>
  <c r="M19" i="14"/>
  <c r="Y19" i="14"/>
  <c r="K20" i="14"/>
  <c r="W20" i="14"/>
  <c r="I21" i="14"/>
  <c r="U21" i="14"/>
  <c r="G22" i="14"/>
  <c r="S22" i="14"/>
  <c r="E23" i="14"/>
  <c r="Q23" i="14"/>
  <c r="AC23" i="14"/>
  <c r="O24" i="14"/>
  <c r="AA24" i="14"/>
  <c r="M25" i="14"/>
  <c r="Y25" i="14"/>
  <c r="K26" i="14"/>
  <c r="W26" i="14"/>
  <c r="I27" i="14"/>
  <c r="U27" i="14"/>
  <c r="G28" i="14"/>
  <c r="S28" i="14"/>
  <c r="E29" i="14"/>
  <c r="Q29" i="14"/>
  <c r="AC29" i="14"/>
  <c r="O30" i="14"/>
  <c r="AA30" i="14"/>
  <c r="M31" i="14"/>
  <c r="Y31" i="14"/>
  <c r="K32" i="14"/>
  <c r="W32" i="14"/>
  <c r="I33" i="14"/>
  <c r="U33" i="14"/>
  <c r="G34" i="14"/>
  <c r="S34" i="14"/>
  <c r="E35" i="14"/>
  <c r="Q35" i="14"/>
  <c r="AC35" i="14"/>
  <c r="O36" i="14"/>
  <c r="AA36" i="14"/>
  <c r="M37" i="14"/>
  <c r="Y37" i="14"/>
  <c r="K38" i="14"/>
  <c r="W38" i="14"/>
  <c r="I39" i="14"/>
  <c r="U39" i="14"/>
  <c r="J3" i="14"/>
  <c r="V3" i="14"/>
  <c r="H4" i="14"/>
  <c r="T4" i="14"/>
  <c r="F5" i="14"/>
  <c r="R5" i="14"/>
  <c r="D6" i="14"/>
  <c r="P6" i="14"/>
  <c r="AB6" i="14"/>
  <c r="N7" i="14"/>
  <c r="Z7" i="14"/>
  <c r="L8" i="14"/>
  <c r="X8" i="14"/>
  <c r="J9" i="14"/>
  <c r="V9" i="14"/>
  <c r="H10" i="14"/>
  <c r="T10" i="14"/>
  <c r="F11" i="14"/>
  <c r="R11" i="14"/>
  <c r="D12" i="14"/>
  <c r="P12" i="14"/>
  <c r="AB12" i="14"/>
  <c r="N13" i="14"/>
  <c r="Z13" i="14"/>
  <c r="L14" i="14"/>
  <c r="X14" i="14"/>
  <c r="J15" i="14"/>
  <c r="V15" i="14"/>
  <c r="H16" i="14"/>
  <c r="T16" i="14"/>
  <c r="F17" i="14"/>
  <c r="R17" i="14"/>
  <c r="D18" i="14"/>
  <c r="P18" i="14"/>
  <c r="AB18" i="14"/>
  <c r="N19" i="14"/>
  <c r="Z19" i="14"/>
  <c r="L20" i="14"/>
  <c r="X20" i="14"/>
  <c r="J21" i="14"/>
  <c r="V21" i="14"/>
  <c r="H22" i="14"/>
  <c r="T22" i="14"/>
  <c r="F23" i="14"/>
  <c r="R23" i="14"/>
  <c r="D24" i="14"/>
  <c r="P24" i="14"/>
  <c r="AB24" i="14"/>
  <c r="N25" i="14"/>
  <c r="Z25" i="14"/>
  <c r="L26" i="14"/>
  <c r="X26" i="14"/>
  <c r="J27" i="14"/>
  <c r="V27" i="14"/>
  <c r="H28" i="14"/>
  <c r="T28" i="14"/>
  <c r="F29" i="14"/>
  <c r="R29" i="14"/>
  <c r="D30" i="14"/>
  <c r="P30" i="14"/>
  <c r="AB30" i="14"/>
  <c r="N31" i="14"/>
  <c r="Z31" i="14"/>
  <c r="L32" i="14"/>
  <c r="X32" i="14"/>
  <c r="J33" i="14"/>
  <c r="V33" i="14"/>
  <c r="H34" i="14"/>
  <c r="T34" i="14"/>
  <c r="F35" i="14"/>
  <c r="R35" i="14"/>
  <c r="D36" i="14"/>
  <c r="P36" i="14"/>
  <c r="AB36" i="14"/>
  <c r="N37" i="14"/>
  <c r="Z37" i="14"/>
  <c r="L38" i="14"/>
  <c r="X38" i="14"/>
  <c r="J39" i="14"/>
  <c r="V39" i="14"/>
  <c r="H40" i="14"/>
  <c r="K3" i="14"/>
  <c r="W3" i="14"/>
  <c r="I4" i="14"/>
  <c r="U4" i="14"/>
  <c r="G5" i="14"/>
  <c r="S5" i="14"/>
  <c r="E6" i="14"/>
  <c r="Q6" i="14"/>
  <c r="AC6" i="14"/>
  <c r="O7" i="14"/>
  <c r="AA7" i="14"/>
  <c r="M8" i="14"/>
  <c r="Y8" i="14"/>
  <c r="K9" i="14"/>
  <c r="W9" i="14"/>
  <c r="I10" i="14"/>
  <c r="U10" i="14"/>
  <c r="G11" i="14"/>
  <c r="S11" i="14"/>
  <c r="E12" i="14"/>
  <c r="Q12" i="14"/>
  <c r="AC12" i="14"/>
  <c r="O13" i="14"/>
  <c r="AA13" i="14"/>
  <c r="M14" i="14"/>
  <c r="Y14" i="14"/>
  <c r="K15" i="14"/>
  <c r="W15" i="14"/>
  <c r="I16" i="14"/>
  <c r="U16" i="14"/>
  <c r="G17" i="14"/>
  <c r="S17" i="14"/>
  <c r="E18" i="14"/>
  <c r="Q18" i="14"/>
  <c r="AC18" i="14"/>
  <c r="O19" i="14"/>
  <c r="AA19" i="14"/>
  <c r="M20" i="14"/>
  <c r="Y20" i="14"/>
  <c r="K21" i="14"/>
  <c r="W21" i="14"/>
  <c r="I22" i="14"/>
  <c r="U22" i="14"/>
  <c r="G23" i="14"/>
  <c r="S23" i="14"/>
  <c r="E24" i="14"/>
  <c r="Q24" i="14"/>
  <c r="AC24" i="14"/>
  <c r="O25" i="14"/>
  <c r="AA25" i="14"/>
  <c r="M26" i="14"/>
  <c r="Y26" i="14"/>
  <c r="K27" i="14"/>
  <c r="W27" i="14"/>
  <c r="I28" i="14"/>
  <c r="U28" i="14"/>
  <c r="G29" i="14"/>
  <c r="S29" i="14"/>
  <c r="E30" i="14"/>
  <c r="Q30" i="14"/>
  <c r="AC30" i="14"/>
  <c r="L3" i="14"/>
  <c r="X3" i="14"/>
  <c r="J4" i="14"/>
  <c r="V4" i="14"/>
  <c r="H5" i="14"/>
  <c r="T5" i="14"/>
  <c r="F6" i="14"/>
  <c r="R6" i="14"/>
  <c r="D7" i="14"/>
  <c r="P7" i="14"/>
  <c r="AB7" i="14"/>
  <c r="N8" i="14"/>
  <c r="Z8" i="14"/>
  <c r="L9" i="14"/>
  <c r="X9" i="14"/>
  <c r="J10" i="14"/>
  <c r="V10" i="14"/>
  <c r="H11" i="14"/>
  <c r="T11" i="14"/>
  <c r="F12" i="14"/>
  <c r="R12" i="14"/>
  <c r="D13" i="14"/>
  <c r="P13" i="14"/>
  <c r="AB13" i="14"/>
  <c r="N14" i="14"/>
  <c r="Z14" i="14"/>
  <c r="L15" i="14"/>
  <c r="X15" i="14"/>
  <c r="J16" i="14"/>
  <c r="V16" i="14"/>
  <c r="H17" i="14"/>
  <c r="T17" i="14"/>
  <c r="F18" i="14"/>
  <c r="R18" i="14"/>
  <c r="D19" i="14"/>
  <c r="P19" i="14"/>
  <c r="AB19" i="14"/>
  <c r="N20" i="14"/>
  <c r="Z20" i="14"/>
  <c r="L21" i="14"/>
  <c r="X21" i="14"/>
  <c r="J22" i="14"/>
  <c r="V22" i="14"/>
  <c r="H23" i="14"/>
  <c r="T23" i="14"/>
  <c r="F24" i="14"/>
  <c r="R24" i="14"/>
  <c r="D25" i="14"/>
  <c r="P25" i="14"/>
  <c r="AB25" i="14"/>
  <c r="N26" i="14"/>
  <c r="Z26" i="14"/>
  <c r="L27" i="14"/>
  <c r="X27" i="14"/>
  <c r="M3" i="14"/>
  <c r="Y3" i="14"/>
  <c r="K4" i="14"/>
  <c r="W4" i="14"/>
  <c r="I5" i="14"/>
  <c r="U5" i="14"/>
  <c r="G6" i="14"/>
  <c r="S6" i="14"/>
  <c r="E7" i="14"/>
  <c r="Q7" i="14"/>
  <c r="AC7" i="14"/>
  <c r="O8" i="14"/>
  <c r="AA8" i="14"/>
  <c r="M9" i="14"/>
  <c r="Y9" i="14"/>
  <c r="K10" i="14"/>
  <c r="W10" i="14"/>
  <c r="I11" i="14"/>
  <c r="U11" i="14"/>
  <c r="G12" i="14"/>
  <c r="S12" i="14"/>
  <c r="E13" i="14"/>
  <c r="Q13" i="14"/>
  <c r="AC13" i="14"/>
  <c r="O14" i="14"/>
  <c r="AA14" i="14"/>
  <c r="M15" i="14"/>
  <c r="Y15" i="14"/>
  <c r="K16" i="14"/>
  <c r="W16" i="14"/>
  <c r="I17" i="14"/>
  <c r="U17" i="14"/>
  <c r="G18" i="14"/>
  <c r="S18" i="14"/>
  <c r="E19" i="14"/>
  <c r="Q19" i="14"/>
  <c r="AC19" i="14"/>
  <c r="O20" i="14"/>
  <c r="AA20" i="14"/>
  <c r="M21" i="14"/>
  <c r="Y21" i="14"/>
  <c r="K22" i="14"/>
  <c r="W22" i="14"/>
  <c r="I23" i="14"/>
  <c r="U23" i="14"/>
  <c r="G24" i="14"/>
  <c r="S24" i="14"/>
  <c r="E25" i="14"/>
  <c r="Q25" i="14"/>
  <c r="AC25" i="14"/>
  <c r="O26" i="14"/>
  <c r="AA26" i="14"/>
  <c r="M27" i="14"/>
  <c r="Y27" i="14"/>
  <c r="K28" i="14"/>
  <c r="W28" i="14"/>
  <c r="I29" i="14"/>
  <c r="U29" i="14"/>
  <c r="G30" i="14"/>
  <c r="S30" i="14"/>
  <c r="E31" i="14"/>
  <c r="Q31" i="14"/>
  <c r="AC31" i="14"/>
  <c r="O32" i="14"/>
  <c r="AA32" i="14"/>
  <c r="M33" i="14"/>
  <c r="N3" i="14"/>
  <c r="H6" i="14"/>
  <c r="AB8" i="14"/>
  <c r="V11" i="14"/>
  <c r="P14" i="14"/>
  <c r="J17" i="14"/>
  <c r="D20" i="14"/>
  <c r="X22" i="14"/>
  <c r="R25" i="14"/>
  <c r="J28" i="14"/>
  <c r="F30" i="14"/>
  <c r="S31" i="14"/>
  <c r="AC32" i="14"/>
  <c r="AA33" i="14"/>
  <c r="W34" i="14"/>
  <c r="S35" i="14"/>
  <c r="M36" i="14"/>
  <c r="F37" i="14"/>
  <c r="AB37" i="14"/>
  <c r="V38" i="14"/>
  <c r="O39" i="14"/>
  <c r="J40" i="14"/>
  <c r="Y40" i="14"/>
  <c r="O41" i="14"/>
  <c r="AB41" i="14"/>
  <c r="N42" i="14"/>
  <c r="Z42" i="14"/>
  <c r="L43" i="14"/>
  <c r="X43" i="14"/>
  <c r="J44" i="14"/>
  <c r="V44" i="14"/>
  <c r="H45" i="14"/>
  <c r="T45" i="14"/>
  <c r="F46" i="14"/>
  <c r="R46" i="14"/>
  <c r="D47" i="14"/>
  <c r="P47" i="14"/>
  <c r="AB47" i="14"/>
  <c r="N48" i="14"/>
  <c r="Z48" i="14"/>
  <c r="L49" i="14"/>
  <c r="X49" i="14"/>
  <c r="J50" i="14"/>
  <c r="V50" i="14"/>
  <c r="H51" i="14"/>
  <c r="T51" i="14"/>
  <c r="F52" i="14"/>
  <c r="R52" i="14"/>
  <c r="D53" i="14"/>
  <c r="P53" i="14"/>
  <c r="AB53" i="14"/>
  <c r="N54" i="14"/>
  <c r="Z54" i="14"/>
  <c r="L55" i="14"/>
  <c r="X55" i="14"/>
  <c r="J56" i="14"/>
  <c r="V56" i="14"/>
  <c r="H57" i="14"/>
  <c r="T57" i="14"/>
  <c r="F58" i="14"/>
  <c r="R58" i="14"/>
  <c r="D59" i="14"/>
  <c r="P59" i="14"/>
  <c r="AB59" i="14"/>
  <c r="N60" i="14"/>
  <c r="Z60" i="14"/>
  <c r="L61" i="14"/>
  <c r="X61" i="14"/>
  <c r="J62" i="14"/>
  <c r="V62" i="14"/>
  <c r="H63" i="14"/>
  <c r="T63" i="14"/>
  <c r="F64" i="14"/>
  <c r="R64" i="14"/>
  <c r="D65" i="14"/>
  <c r="P65" i="14"/>
  <c r="AB65" i="14"/>
  <c r="N66" i="14"/>
  <c r="Z66" i="14"/>
  <c r="L67" i="14"/>
  <c r="X67" i="14"/>
  <c r="J68" i="14"/>
  <c r="V68" i="14"/>
  <c r="H69" i="14"/>
  <c r="T69" i="14"/>
  <c r="O3" i="14"/>
  <c r="I6" i="14"/>
  <c r="AC8" i="14"/>
  <c r="W11" i="14"/>
  <c r="Q14" i="14"/>
  <c r="K17" i="14"/>
  <c r="E20" i="14"/>
  <c r="Y22" i="14"/>
  <c r="S25" i="14"/>
  <c r="L28" i="14"/>
  <c r="H30" i="14"/>
  <c r="AA31" i="14"/>
  <c r="H33" i="14"/>
  <c r="E34" i="14"/>
  <c r="X34" i="14"/>
  <c r="T35" i="14"/>
  <c r="N36" i="14"/>
  <c r="G37" i="14"/>
  <c r="AC37" i="14"/>
  <c r="Y38" i="14"/>
  <c r="S39" i="14"/>
  <c r="K40" i="14"/>
  <c r="AB40" i="14"/>
  <c r="P41" i="14"/>
  <c r="AC41" i="14"/>
  <c r="O42" i="14"/>
  <c r="AA42" i="14"/>
  <c r="M43" i="14"/>
  <c r="Y43" i="14"/>
  <c r="K44" i="14"/>
  <c r="W44" i="14"/>
  <c r="I45" i="14"/>
  <c r="U45" i="14"/>
  <c r="G46" i="14"/>
  <c r="S46" i="14"/>
  <c r="E47" i="14"/>
  <c r="Q47" i="14"/>
  <c r="AC47" i="14"/>
  <c r="O48" i="14"/>
  <c r="AA48" i="14"/>
  <c r="M49" i="14"/>
  <c r="Y49" i="14"/>
  <c r="K50" i="14"/>
  <c r="W50" i="14"/>
  <c r="I51" i="14"/>
  <c r="U51" i="14"/>
  <c r="G52" i="14"/>
  <c r="S52" i="14"/>
  <c r="E53" i="14"/>
  <c r="Q53" i="14"/>
  <c r="AC53" i="14"/>
  <c r="O54" i="14"/>
  <c r="AA54" i="14"/>
  <c r="M55" i="14"/>
  <c r="Y55" i="14"/>
  <c r="K56" i="14"/>
  <c r="W56" i="14"/>
  <c r="I57" i="14"/>
  <c r="U57" i="14"/>
  <c r="G58" i="14"/>
  <c r="S58" i="14"/>
  <c r="E59" i="14"/>
  <c r="Q59" i="14"/>
  <c r="AC59" i="14"/>
  <c r="O60" i="14"/>
  <c r="AA60" i="14"/>
  <c r="M61" i="14"/>
  <c r="Y61" i="14"/>
  <c r="K62" i="14"/>
  <c r="W62" i="14"/>
  <c r="I63" i="14"/>
  <c r="U63" i="14"/>
  <c r="G64" i="14"/>
  <c r="S64" i="14"/>
  <c r="E65" i="14"/>
  <c r="Q65" i="14"/>
  <c r="AC65" i="14"/>
  <c r="Z3" i="14"/>
  <c r="T6" i="14"/>
  <c r="N9" i="14"/>
  <c r="H12" i="14"/>
  <c r="AB14" i="14"/>
  <c r="V17" i="14"/>
  <c r="P20" i="14"/>
  <c r="J23" i="14"/>
  <c r="D26" i="14"/>
  <c r="M28" i="14"/>
  <c r="I30" i="14"/>
  <c r="AB31" i="14"/>
  <c r="K33" i="14"/>
  <c r="F34" i="14"/>
  <c r="Y34" i="14"/>
  <c r="U35" i="14"/>
  <c r="Q36" i="14"/>
  <c r="K37" i="14"/>
  <c r="D38" i="14"/>
  <c r="Z38" i="14"/>
  <c r="T39" i="14"/>
  <c r="L40" i="14"/>
  <c r="AC40" i="14"/>
  <c r="Q41" i="14"/>
  <c r="D42" i="14"/>
  <c r="P42" i="14"/>
  <c r="AB42" i="14"/>
  <c r="N43" i="14"/>
  <c r="Z43" i="14"/>
  <c r="L44" i="14"/>
  <c r="X44" i="14"/>
  <c r="J45" i="14"/>
  <c r="V45" i="14"/>
  <c r="H46" i="14"/>
  <c r="T46" i="14"/>
  <c r="F47" i="14"/>
  <c r="R47" i="14"/>
  <c r="D48" i="14"/>
  <c r="P48" i="14"/>
  <c r="AB48" i="14"/>
  <c r="N49" i="14"/>
  <c r="Z49" i="14"/>
  <c r="L50" i="14"/>
  <c r="X50" i="14"/>
  <c r="J51" i="14"/>
  <c r="V51" i="14"/>
  <c r="H52" i="14"/>
  <c r="T52" i="14"/>
  <c r="F53" i="14"/>
  <c r="R53" i="14"/>
  <c r="D54" i="14"/>
  <c r="P54" i="14"/>
  <c r="AB54" i="14"/>
  <c r="N55" i="14"/>
  <c r="Z55" i="14"/>
  <c r="L56" i="14"/>
  <c r="X56" i="14"/>
  <c r="J57" i="14"/>
  <c r="V57" i="14"/>
  <c r="H58" i="14"/>
  <c r="T58" i="14"/>
  <c r="AA3" i="14"/>
  <c r="U6" i="14"/>
  <c r="O9" i="14"/>
  <c r="I12" i="14"/>
  <c r="AC14" i="14"/>
  <c r="W17" i="14"/>
  <c r="Q20" i="14"/>
  <c r="K23" i="14"/>
  <c r="E26" i="14"/>
  <c r="V28" i="14"/>
  <c r="R30" i="14"/>
  <c r="D32" i="14"/>
  <c r="L33" i="14"/>
  <c r="I34" i="14"/>
  <c r="AC34" i="14"/>
  <c r="V35" i="14"/>
  <c r="R36" i="14"/>
  <c r="L37" i="14"/>
  <c r="E38" i="14"/>
  <c r="AA38" i="14"/>
  <c r="W39" i="14"/>
  <c r="M40" i="14"/>
  <c r="D41" i="14"/>
  <c r="R41" i="14"/>
  <c r="E42" i="14"/>
  <c r="Q42" i="14"/>
  <c r="AC42" i="14"/>
  <c r="O43" i="14"/>
  <c r="AA43" i="14"/>
  <c r="M44" i="14"/>
  <c r="Y44" i="14"/>
  <c r="K45" i="14"/>
  <c r="W45" i="14"/>
  <c r="I46" i="14"/>
  <c r="U46" i="14"/>
  <c r="G47" i="14"/>
  <c r="S47" i="14"/>
  <c r="E48" i="14"/>
  <c r="Q48" i="14"/>
  <c r="AC48" i="14"/>
  <c r="O49" i="14"/>
  <c r="L4" i="14"/>
  <c r="F7" i="14"/>
  <c r="Z9" i="14"/>
  <c r="T12" i="14"/>
  <c r="N15" i="14"/>
  <c r="H18" i="14"/>
  <c r="AB20" i="14"/>
  <c r="V23" i="14"/>
  <c r="P26" i="14"/>
  <c r="X28" i="14"/>
  <c r="T30" i="14"/>
  <c r="E32" i="14"/>
  <c r="N33" i="14"/>
  <c r="J34" i="14"/>
  <c r="D35" i="14"/>
  <c r="W35" i="14"/>
  <c r="S36" i="14"/>
  <c r="O37" i="14"/>
  <c r="I38" i="14"/>
  <c r="AB38" i="14"/>
  <c r="X39" i="14"/>
  <c r="Q40" i="14"/>
  <c r="E41" i="14"/>
  <c r="S41" i="14"/>
  <c r="F42" i="14"/>
  <c r="R42" i="14"/>
  <c r="D43" i="14"/>
  <c r="P43" i="14"/>
  <c r="AB43" i="14"/>
  <c r="N44" i="14"/>
  <c r="Z44" i="14"/>
  <c r="L45" i="14"/>
  <c r="X45" i="14"/>
  <c r="J46" i="14"/>
  <c r="V46" i="14"/>
  <c r="H47" i="14"/>
  <c r="T47" i="14"/>
  <c r="F48" i="14"/>
  <c r="R48" i="14"/>
  <c r="D49" i="14"/>
  <c r="P49" i="14"/>
  <c r="AB49" i="14"/>
  <c r="N50" i="14"/>
  <c r="Z50" i="14"/>
  <c r="L51" i="14"/>
  <c r="X51" i="14"/>
  <c r="J52" i="14"/>
  <c r="V52" i="14"/>
  <c r="H53" i="14"/>
  <c r="T53" i="14"/>
  <c r="F54" i="14"/>
  <c r="R54" i="14"/>
  <c r="D55" i="14"/>
  <c r="P55" i="14"/>
  <c r="AB55" i="14"/>
  <c r="N56" i="14"/>
  <c r="Z56" i="14"/>
  <c r="L57" i="14"/>
  <c r="X57" i="14"/>
  <c r="J58" i="14"/>
  <c r="V58" i="14"/>
  <c r="H59" i="14"/>
  <c r="T59" i="14"/>
  <c r="F60" i="14"/>
  <c r="R60" i="14"/>
  <c r="D61" i="14"/>
  <c r="P61" i="14"/>
  <c r="M4" i="14"/>
  <c r="G7" i="14"/>
  <c r="AA9" i="14"/>
  <c r="U12" i="14"/>
  <c r="O15" i="14"/>
  <c r="I18" i="14"/>
  <c r="AC20" i="14"/>
  <c r="W23" i="14"/>
  <c r="Q26" i="14"/>
  <c r="Y28" i="14"/>
  <c r="U30" i="14"/>
  <c r="M32" i="14"/>
  <c r="O33" i="14"/>
  <c r="K34" i="14"/>
  <c r="G35" i="14"/>
  <c r="AA35" i="14"/>
  <c r="T36" i="14"/>
  <c r="P37" i="14"/>
  <c r="J38" i="14"/>
  <c r="AC38" i="14"/>
  <c r="Y39" i="14"/>
  <c r="R40" i="14"/>
  <c r="F41" i="14"/>
  <c r="T41" i="14"/>
  <c r="G42" i="14"/>
  <c r="S42" i="14"/>
  <c r="E43" i="14"/>
  <c r="Q43" i="14"/>
  <c r="AC43" i="14"/>
  <c r="O44" i="14"/>
  <c r="AA44" i="14"/>
  <c r="M45" i="14"/>
  <c r="Y45" i="14"/>
  <c r="K46" i="14"/>
  <c r="W46" i="14"/>
  <c r="I47" i="14"/>
  <c r="U47" i="14"/>
  <c r="G48" i="14"/>
  <c r="S48" i="14"/>
  <c r="E49" i="14"/>
  <c r="Q49" i="14"/>
  <c r="AC49" i="14"/>
  <c r="O50" i="14"/>
  <c r="AA50" i="14"/>
  <c r="M51" i="14"/>
  <c r="Y51" i="14"/>
  <c r="X4" i="14"/>
  <c r="R7" i="14"/>
  <c r="L10" i="14"/>
  <c r="F13" i="14"/>
  <c r="Z15" i="14"/>
  <c r="T18" i="14"/>
  <c r="N21" i="14"/>
  <c r="H24" i="14"/>
  <c r="AB26" i="14"/>
  <c r="H29" i="14"/>
  <c r="D31" i="14"/>
  <c r="N32" i="14"/>
  <c r="S33" i="14"/>
  <c r="L34" i="14"/>
  <c r="H35" i="14"/>
  <c r="AB35" i="14"/>
  <c r="U36" i="14"/>
  <c r="Q37" i="14"/>
  <c r="M38" i="14"/>
  <c r="G39" i="14"/>
  <c r="Z39" i="14"/>
  <c r="S40" i="14"/>
  <c r="G41" i="14"/>
  <c r="U41" i="14"/>
  <c r="H42" i="14"/>
  <c r="T42" i="14"/>
  <c r="F43" i="14"/>
  <c r="R43" i="14"/>
  <c r="D44" i="14"/>
  <c r="P44" i="14"/>
  <c r="AB44" i="14"/>
  <c r="N45" i="14"/>
  <c r="Z45" i="14"/>
  <c r="L46" i="14"/>
  <c r="X46" i="14"/>
  <c r="J47" i="14"/>
  <c r="V47" i="14"/>
  <c r="H48" i="14"/>
  <c r="T48" i="14"/>
  <c r="F49" i="14"/>
  <c r="R49" i="14"/>
  <c r="D50" i="14"/>
  <c r="P50" i="14"/>
  <c r="AB50" i="14"/>
  <c r="N51" i="14"/>
  <c r="Z51" i="14"/>
  <c r="L52" i="14"/>
  <c r="X52" i="14"/>
  <c r="J53" i="14"/>
  <c r="V53" i="14"/>
  <c r="H54" i="14"/>
  <c r="T54" i="14"/>
  <c r="F55" i="14"/>
  <c r="R55" i="14"/>
  <c r="D56" i="14"/>
  <c r="P56" i="14"/>
  <c r="AB56" i="14"/>
  <c r="N57" i="14"/>
  <c r="Z57" i="14"/>
  <c r="L58" i="14"/>
  <c r="X58" i="14"/>
  <c r="Y4" i="14"/>
  <c r="S7" i="14"/>
  <c r="M10" i="14"/>
  <c r="G13" i="14"/>
  <c r="AA15" i="14"/>
  <c r="U18" i="14"/>
  <c r="O21" i="14"/>
  <c r="I24" i="14"/>
  <c r="AC26" i="14"/>
  <c r="J29" i="14"/>
  <c r="F31" i="14"/>
  <c r="P32" i="14"/>
  <c r="T33" i="14"/>
  <c r="M34" i="14"/>
  <c r="I35" i="14"/>
  <c r="E36" i="14"/>
  <c r="Y36" i="14"/>
  <c r="R37" i="14"/>
  <c r="N38" i="14"/>
  <c r="H39" i="14"/>
  <c r="AA39" i="14"/>
  <c r="T40" i="14"/>
  <c r="H41" i="14"/>
  <c r="V41" i="14"/>
  <c r="I42" i="14"/>
  <c r="U42" i="14"/>
  <c r="G43" i="14"/>
  <c r="S43" i="14"/>
  <c r="E44" i="14"/>
  <c r="Q44" i="14"/>
  <c r="AC44" i="14"/>
  <c r="O45" i="14"/>
  <c r="AA45" i="14"/>
  <c r="M46" i="14"/>
  <c r="Y46" i="14"/>
  <c r="K47" i="14"/>
  <c r="W47" i="14"/>
  <c r="I48" i="14"/>
  <c r="U48" i="14"/>
  <c r="G49" i="14"/>
  <c r="S49" i="14"/>
  <c r="E50" i="14"/>
  <c r="Q50" i="14"/>
  <c r="AC50" i="14"/>
  <c r="O51" i="14"/>
  <c r="AA51" i="14"/>
  <c r="K5" i="14"/>
  <c r="E8" i="14"/>
  <c r="Y10" i="14"/>
  <c r="S13" i="14"/>
  <c r="M16" i="14"/>
  <c r="G19" i="14"/>
  <c r="AA21" i="14"/>
  <c r="U24" i="14"/>
  <c r="O27" i="14"/>
  <c r="T29" i="14"/>
  <c r="O31" i="14"/>
  <c r="Y32" i="14"/>
  <c r="X33" i="14"/>
  <c r="R34" i="14"/>
  <c r="K35" i="14"/>
  <c r="G36" i="14"/>
  <c r="AC36" i="14"/>
  <c r="W37" i="14"/>
  <c r="P38" i="14"/>
  <c r="L39" i="14"/>
  <c r="F40" i="14"/>
  <c r="V40" i="14"/>
  <c r="J41" i="14"/>
  <c r="X41" i="14"/>
  <c r="K42" i="14"/>
  <c r="W42" i="14"/>
  <c r="I43" i="14"/>
  <c r="U43" i="14"/>
  <c r="G44" i="14"/>
  <c r="S44" i="14"/>
  <c r="E45" i="14"/>
  <c r="Q45" i="14"/>
  <c r="AC45" i="14"/>
  <c r="O46" i="14"/>
  <c r="AA46" i="14"/>
  <c r="M47" i="14"/>
  <c r="Y47" i="14"/>
  <c r="K48" i="14"/>
  <c r="W48" i="14"/>
  <c r="I49" i="14"/>
  <c r="U49" i="14"/>
  <c r="G50" i="14"/>
  <c r="S50" i="14"/>
  <c r="E51" i="14"/>
  <c r="J5" i="14"/>
  <c r="L16" i="14"/>
  <c r="N27" i="14"/>
  <c r="W33" i="14"/>
  <c r="Z36" i="14"/>
  <c r="E40" i="14"/>
  <c r="J42" i="14"/>
  <c r="F44" i="14"/>
  <c r="AB45" i="14"/>
  <c r="X47" i="14"/>
  <c r="T49" i="14"/>
  <c r="D51" i="14"/>
  <c r="E52" i="14"/>
  <c r="AA52" i="14"/>
  <c r="W53" i="14"/>
  <c r="Q54" i="14"/>
  <c r="J55" i="14"/>
  <c r="F56" i="14"/>
  <c r="AA56" i="14"/>
  <c r="S57" i="14"/>
  <c r="O58" i="14"/>
  <c r="I59" i="14"/>
  <c r="X59" i="14"/>
  <c r="M60" i="14"/>
  <c r="E61" i="14"/>
  <c r="T61" i="14"/>
  <c r="H62" i="14"/>
  <c r="X62" i="14"/>
  <c r="L63" i="14"/>
  <c r="Z63" i="14"/>
  <c r="N64" i="14"/>
  <c r="AB64" i="14"/>
  <c r="R65" i="14"/>
  <c r="F66" i="14"/>
  <c r="S66" i="14"/>
  <c r="F67" i="14"/>
  <c r="S67" i="14"/>
  <c r="F68" i="14"/>
  <c r="S68" i="14"/>
  <c r="F69" i="14"/>
  <c r="S69" i="14"/>
  <c r="F70" i="14"/>
  <c r="R70" i="14"/>
  <c r="D71" i="14"/>
  <c r="P71" i="14"/>
  <c r="AB71" i="14"/>
  <c r="N72" i="14"/>
  <c r="Z72" i="14"/>
  <c r="L73" i="14"/>
  <c r="X73" i="14"/>
  <c r="J74" i="14"/>
  <c r="V74" i="14"/>
  <c r="H75" i="14"/>
  <c r="T75" i="14"/>
  <c r="AB2" i="14"/>
  <c r="H44" i="14"/>
  <c r="I52" i="14"/>
  <c r="S54" i="14"/>
  <c r="G56" i="14"/>
  <c r="W57" i="14"/>
  <c r="J59" i="14"/>
  <c r="Y59" i="14"/>
  <c r="F61" i="14"/>
  <c r="I62" i="14"/>
  <c r="M63" i="14"/>
  <c r="O64" i="14"/>
  <c r="S65" i="14"/>
  <c r="T66" i="14"/>
  <c r="T67" i="14"/>
  <c r="G69" i="14"/>
  <c r="G70" i="14"/>
  <c r="E71" i="14"/>
  <c r="AC71" i="14"/>
  <c r="AA72" i="14"/>
  <c r="Y73" i="14"/>
  <c r="W74" i="14"/>
  <c r="U75" i="14"/>
  <c r="H68" i="14"/>
  <c r="H70" i="14"/>
  <c r="R71" i="14"/>
  <c r="P72" i="14"/>
  <c r="N73" i="14"/>
  <c r="L74" i="14"/>
  <c r="J75" i="14"/>
  <c r="N39" i="14"/>
  <c r="V5" i="14"/>
  <c r="X16" i="14"/>
  <c r="Z27" i="14"/>
  <c r="Y33" i="14"/>
  <c r="D37" i="14"/>
  <c r="G40" i="14"/>
  <c r="L42" i="14"/>
  <c r="D46" i="14"/>
  <c r="Z47" i="14"/>
  <c r="V49" i="14"/>
  <c r="F51" i="14"/>
  <c r="AB52" i="14"/>
  <c r="X53" i="14"/>
  <c r="K55" i="14"/>
  <c r="AC56" i="14"/>
  <c r="P58" i="14"/>
  <c r="P60" i="14"/>
  <c r="U61" i="14"/>
  <c r="Y62" i="14"/>
  <c r="AA63" i="14"/>
  <c r="AC64" i="14"/>
  <c r="G66" i="14"/>
  <c r="G67" i="14"/>
  <c r="G68" i="14"/>
  <c r="T68" i="14"/>
  <c r="U69" i="14"/>
  <c r="S70" i="14"/>
  <c r="Q71" i="14"/>
  <c r="O72" i="14"/>
  <c r="M73" i="14"/>
  <c r="K74" i="14"/>
  <c r="I75" i="14"/>
  <c r="W5" i="14"/>
  <c r="Y16" i="14"/>
  <c r="AA27" i="14"/>
  <c r="Z33" i="14"/>
  <c r="E37" i="14"/>
  <c r="I40" i="14"/>
  <c r="M42" i="14"/>
  <c r="I44" i="14"/>
  <c r="E46" i="14"/>
  <c r="AA47" i="14"/>
  <c r="W49" i="14"/>
  <c r="G51" i="14"/>
  <c r="K52" i="14"/>
  <c r="AC52" i="14"/>
  <c r="Y53" i="14"/>
  <c r="U54" i="14"/>
  <c r="O55" i="14"/>
  <c r="H56" i="14"/>
  <c r="D57" i="14"/>
  <c r="Y57" i="14"/>
  <c r="Q58" i="14"/>
  <c r="K59" i="14"/>
  <c r="Z59" i="14"/>
  <c r="Q60" i="14"/>
  <c r="G61" i="14"/>
  <c r="V61" i="14"/>
  <c r="L62" i="14"/>
  <c r="Z62" i="14"/>
  <c r="N63" i="14"/>
  <c r="AB63" i="14"/>
  <c r="P64" i="14"/>
  <c r="F65" i="14"/>
  <c r="T65" i="14"/>
  <c r="H66" i="14"/>
  <c r="U66" i="14"/>
  <c r="H67" i="14"/>
  <c r="U67" i="14"/>
  <c r="U68" i="14"/>
  <c r="I69" i="14"/>
  <c r="V69" i="14"/>
  <c r="T70" i="14"/>
  <c r="F71" i="14"/>
  <c r="D72" i="14"/>
  <c r="AB72" i="14"/>
  <c r="Z73" i="14"/>
  <c r="X74" i="14"/>
  <c r="V75" i="14"/>
  <c r="D8" i="14"/>
  <c r="F19" i="14"/>
  <c r="K29" i="14"/>
  <c r="Q34" i="14"/>
  <c r="S37" i="14"/>
  <c r="U40" i="14"/>
  <c r="V42" i="14"/>
  <c r="R44" i="14"/>
  <c r="N46" i="14"/>
  <c r="J48" i="14"/>
  <c r="AA49" i="14"/>
  <c r="K51" i="14"/>
  <c r="M52" i="14"/>
  <c r="G53" i="14"/>
  <c r="Z53" i="14"/>
  <c r="V54" i="14"/>
  <c r="Q55" i="14"/>
  <c r="I56" i="14"/>
  <c r="E57" i="14"/>
  <c r="AA57" i="14"/>
  <c r="U58" i="14"/>
  <c r="L59" i="14"/>
  <c r="AA59" i="14"/>
  <c r="S60" i="14"/>
  <c r="H61" i="14"/>
  <c r="W61" i="14"/>
  <c r="M62" i="14"/>
  <c r="AA62" i="14"/>
  <c r="O63" i="14"/>
  <c r="AC63" i="14"/>
  <c r="Q64" i="14"/>
  <c r="G65" i="14"/>
  <c r="U65" i="14"/>
  <c r="I66" i="14"/>
  <c r="V66" i="14"/>
  <c r="I67" i="14"/>
  <c r="V67" i="14"/>
  <c r="I68" i="14"/>
  <c r="W68" i="14"/>
  <c r="J69" i="14"/>
  <c r="W69" i="14"/>
  <c r="I70" i="14"/>
  <c r="U70" i="14"/>
  <c r="G71" i="14"/>
  <c r="S71" i="14"/>
  <c r="E72" i="14"/>
  <c r="Q72" i="14"/>
  <c r="AC72" i="14"/>
  <c r="O73" i="14"/>
  <c r="AA73" i="14"/>
  <c r="M74" i="14"/>
  <c r="Y74" i="14"/>
  <c r="K75" i="14"/>
  <c r="W75" i="14"/>
  <c r="P8" i="14"/>
  <c r="R19" i="14"/>
  <c r="V29" i="14"/>
  <c r="U34" i="14"/>
  <c r="X37" i="14"/>
  <c r="W40" i="14"/>
  <c r="X42" i="14"/>
  <c r="T44" i="14"/>
  <c r="P46" i="14"/>
  <c r="L48" i="14"/>
  <c r="F50" i="14"/>
  <c r="P51" i="14"/>
  <c r="N52" i="14"/>
  <c r="I53" i="14"/>
  <c r="AA53" i="14"/>
  <c r="W54" i="14"/>
  <c r="S55" i="14"/>
  <c r="M56" i="14"/>
  <c r="F57" i="14"/>
  <c r="AB57" i="14"/>
  <c r="W58" i="14"/>
  <c r="M59" i="14"/>
  <c r="D60" i="14"/>
  <c r="T60" i="14"/>
  <c r="I61" i="14"/>
  <c r="Z61" i="14"/>
  <c r="N62" i="14"/>
  <c r="AB62" i="14"/>
  <c r="P63" i="14"/>
  <c r="D64" i="14"/>
  <c r="T64" i="14"/>
  <c r="H65" i="14"/>
  <c r="V65" i="14"/>
  <c r="J66" i="14"/>
  <c r="W66" i="14"/>
  <c r="J67" i="14"/>
  <c r="W67" i="14"/>
  <c r="K68" i="14"/>
  <c r="X68" i="14"/>
  <c r="K69" i="14"/>
  <c r="X69" i="14"/>
  <c r="J70" i="14"/>
  <c r="V70" i="14"/>
  <c r="H71" i="14"/>
  <c r="T71" i="14"/>
  <c r="F72" i="14"/>
  <c r="R72" i="14"/>
  <c r="D73" i="14"/>
  <c r="P73" i="14"/>
  <c r="AB73" i="14"/>
  <c r="N74" i="14"/>
  <c r="Z74" i="14"/>
  <c r="L75" i="14"/>
  <c r="X75" i="14"/>
  <c r="D74" i="14"/>
  <c r="AB74" i="14"/>
  <c r="Z75" i="14"/>
  <c r="F36" i="14"/>
  <c r="K58" i="14"/>
  <c r="M65" i="14"/>
  <c r="AC69" i="14"/>
  <c r="W72" i="14"/>
  <c r="AC75" i="14"/>
  <c r="M39" i="14"/>
  <c r="R45" i="14"/>
  <c r="Y52" i="14"/>
  <c r="M58" i="14"/>
  <c r="T62" i="14"/>
  <c r="D66" i="14"/>
  <c r="D69" i="14"/>
  <c r="L72" i="14"/>
  <c r="R75" i="14"/>
  <c r="I36" i="14"/>
  <c r="Q8" i="14"/>
  <c r="S19" i="14"/>
  <c r="W29" i="14"/>
  <c r="V34" i="14"/>
  <c r="AA37" i="14"/>
  <c r="X40" i="14"/>
  <c r="Y42" i="14"/>
  <c r="U44" i="14"/>
  <c r="Q46" i="14"/>
  <c r="M48" i="14"/>
  <c r="H50" i="14"/>
  <c r="Q51" i="14"/>
  <c r="O52" i="14"/>
  <c r="K53" i="14"/>
  <c r="E54" i="14"/>
  <c r="X54" i="14"/>
  <c r="T55" i="14"/>
  <c r="O56" i="14"/>
  <c r="G57" i="14"/>
  <c r="AC57" i="14"/>
  <c r="Y58" i="14"/>
  <c r="N59" i="14"/>
  <c r="E60" i="14"/>
  <c r="U60" i="14"/>
  <c r="J61" i="14"/>
  <c r="AA61" i="14"/>
  <c r="O62" i="14"/>
  <c r="AC62" i="14"/>
  <c r="Q63" i="14"/>
  <c r="E64" i="14"/>
  <c r="U64" i="14"/>
  <c r="I65" i="14"/>
  <c r="W65" i="14"/>
  <c r="K66" i="14"/>
  <c r="X66" i="14"/>
  <c r="K67" i="14"/>
  <c r="Y67" i="14"/>
  <c r="L68" i="14"/>
  <c r="Y68" i="14"/>
  <c r="L69" i="14"/>
  <c r="Y69" i="14"/>
  <c r="K70" i="14"/>
  <c r="W70" i="14"/>
  <c r="I71" i="14"/>
  <c r="U71" i="14"/>
  <c r="G72" i="14"/>
  <c r="S72" i="14"/>
  <c r="E73" i="14"/>
  <c r="Q73" i="14"/>
  <c r="AC73" i="14"/>
  <c r="O74" i="14"/>
  <c r="AA74" i="14"/>
  <c r="M75" i="14"/>
  <c r="Y75" i="14"/>
  <c r="AA75" i="14"/>
  <c r="K39" i="14"/>
  <c r="O53" i="14"/>
  <c r="J60" i="14"/>
  <c r="G63" i="14"/>
  <c r="AC66" i="14"/>
  <c r="O70" i="14"/>
  <c r="U73" i="14"/>
  <c r="H36" i="14"/>
  <c r="Z41" i="14"/>
  <c r="U50" i="14"/>
  <c r="H55" i="14"/>
  <c r="K60" i="14"/>
  <c r="J63" i="14"/>
  <c r="D67" i="14"/>
  <c r="P70" i="14"/>
  <c r="J73" i="14"/>
  <c r="AB32" i="14"/>
  <c r="W43" i="14"/>
  <c r="S45" i="14"/>
  <c r="O47" i="14"/>
  <c r="D52" i="14"/>
  <c r="X10" i="14"/>
  <c r="Z21" i="14"/>
  <c r="G31" i="14"/>
  <c r="J35" i="14"/>
  <c r="O38" i="14"/>
  <c r="I41" i="14"/>
  <c r="H43" i="14"/>
  <c r="D45" i="14"/>
  <c r="Z46" i="14"/>
  <c r="V48" i="14"/>
  <c r="I50" i="14"/>
  <c r="R51" i="14"/>
  <c r="P52" i="14"/>
  <c r="L53" i="14"/>
  <c r="G54" i="14"/>
  <c r="Y54" i="14"/>
  <c r="U55" i="14"/>
  <c r="Q56" i="14"/>
  <c r="K57" i="14"/>
  <c r="D58" i="14"/>
  <c r="Z58" i="14"/>
  <c r="O59" i="14"/>
  <c r="G60" i="14"/>
  <c r="V60" i="14"/>
  <c r="K61" i="14"/>
  <c r="AB61" i="14"/>
  <c r="P62" i="14"/>
  <c r="D63" i="14"/>
  <c r="R63" i="14"/>
  <c r="H64" i="14"/>
  <c r="V64" i="14"/>
  <c r="J65" i="14"/>
  <c r="X65" i="14"/>
  <c r="L66" i="14"/>
  <c r="Y66" i="14"/>
  <c r="M67" i="14"/>
  <c r="Z67" i="14"/>
  <c r="M68" i="14"/>
  <c r="Z68" i="14"/>
  <c r="M69" i="14"/>
  <c r="Z69" i="14"/>
  <c r="L70" i="14"/>
  <c r="X70" i="14"/>
  <c r="J71" i="14"/>
  <c r="V71" i="14"/>
  <c r="H72" i="14"/>
  <c r="T72" i="14"/>
  <c r="F73" i="14"/>
  <c r="R73" i="14"/>
  <c r="P74" i="14"/>
  <c r="N75" i="14"/>
  <c r="R13" i="14"/>
  <c r="T56" i="14"/>
  <c r="K64" i="14"/>
  <c r="P68" i="14"/>
  <c r="Y71" i="14"/>
  <c r="S74" i="14"/>
  <c r="Z32" i="14"/>
  <c r="V43" i="14"/>
  <c r="AC51" i="14"/>
  <c r="AC55" i="14"/>
  <c r="AB60" i="14"/>
  <c r="Z64" i="14"/>
  <c r="Q68" i="14"/>
  <c r="AB70" i="14"/>
  <c r="X72" i="14"/>
  <c r="L2" i="14"/>
  <c r="J11" i="14"/>
  <c r="L22" i="14"/>
  <c r="P31" i="14"/>
  <c r="O35" i="14"/>
  <c r="Q38" i="14"/>
  <c r="K41" i="14"/>
  <c r="J43" i="14"/>
  <c r="F45" i="14"/>
  <c r="AB46" i="14"/>
  <c r="X48" i="14"/>
  <c r="M50" i="14"/>
  <c r="S51" i="14"/>
  <c r="Q52" i="14"/>
  <c r="M53" i="14"/>
  <c r="I54" i="14"/>
  <c r="AC54" i="14"/>
  <c r="V55" i="14"/>
  <c r="R56" i="14"/>
  <c r="M57" i="14"/>
  <c r="E58" i="14"/>
  <c r="AA58" i="14"/>
  <c r="R59" i="14"/>
  <c r="H60" i="14"/>
  <c r="W60" i="14"/>
  <c r="N61" i="14"/>
  <c r="AC61" i="14"/>
  <c r="Q62" i="14"/>
  <c r="E63" i="14"/>
  <c r="S63" i="14"/>
  <c r="I64" i="14"/>
  <c r="W64" i="14"/>
  <c r="K65" i="14"/>
  <c r="Y65" i="14"/>
  <c r="M66" i="14"/>
  <c r="AA66" i="14"/>
  <c r="N67" i="14"/>
  <c r="AA67" i="14"/>
  <c r="N68" i="14"/>
  <c r="AA68" i="14"/>
  <c r="N69" i="14"/>
  <c r="AA69" i="14"/>
  <c r="M70" i="14"/>
  <c r="Y70" i="14"/>
  <c r="K71" i="14"/>
  <c r="W71" i="14"/>
  <c r="I72" i="14"/>
  <c r="U72" i="14"/>
  <c r="G73" i="14"/>
  <c r="S73" i="14"/>
  <c r="E74" i="14"/>
  <c r="Q74" i="14"/>
  <c r="AC74" i="14"/>
  <c r="O75" i="14"/>
  <c r="T24" i="14"/>
  <c r="T43" i="14"/>
  <c r="P45" i="14"/>
  <c r="H49" i="14"/>
  <c r="AB51" i="14"/>
  <c r="G55" i="14"/>
  <c r="P57" i="14"/>
  <c r="U59" i="14"/>
  <c r="Q61" i="14"/>
  <c r="S62" i="14"/>
  <c r="Y64" i="14"/>
  <c r="P66" i="14"/>
  <c r="AC67" i="14"/>
  <c r="AC68" i="14"/>
  <c r="AA70" i="14"/>
  <c r="K72" i="14"/>
  <c r="G74" i="14"/>
  <c r="Q75" i="14"/>
  <c r="D14" i="14"/>
  <c r="J49" i="14"/>
  <c r="L54" i="14"/>
  <c r="Q57" i="14"/>
  <c r="F59" i="14"/>
  <c r="R61" i="14"/>
  <c r="L64" i="14"/>
  <c r="Q66" i="14"/>
  <c r="D68" i="14"/>
  <c r="D70" i="14"/>
  <c r="Z71" i="14"/>
  <c r="H74" i="14"/>
  <c r="F75" i="14"/>
  <c r="E14" i="14"/>
  <c r="K11" i="14"/>
  <c r="M22" i="14"/>
  <c r="R31" i="14"/>
  <c r="P35" i="14"/>
  <c r="U38" i="14"/>
  <c r="N41" i="14"/>
  <c r="K43" i="14"/>
  <c r="G45" i="14"/>
  <c r="AC46" i="14"/>
  <c r="Y48" i="14"/>
  <c r="R50" i="14"/>
  <c r="W51" i="14"/>
  <c r="U52" i="14"/>
  <c r="N53" i="14"/>
  <c r="J54" i="14"/>
  <c r="E55" i="14"/>
  <c r="W55" i="14"/>
  <c r="S56" i="14"/>
  <c r="O57" i="14"/>
  <c r="I58" i="14"/>
  <c r="AB58" i="14"/>
  <c r="S59" i="14"/>
  <c r="I60" i="14"/>
  <c r="X60" i="14"/>
  <c r="O61" i="14"/>
  <c r="D62" i="14"/>
  <c r="R62" i="14"/>
  <c r="F63" i="14"/>
  <c r="V63" i="14"/>
  <c r="J64" i="14"/>
  <c r="X64" i="14"/>
  <c r="L65" i="14"/>
  <c r="Z65" i="14"/>
  <c r="O66" i="14"/>
  <c r="AB66" i="14"/>
  <c r="O67" i="14"/>
  <c r="AB67" i="14"/>
  <c r="O68" i="14"/>
  <c r="AB68" i="14"/>
  <c r="O69" i="14"/>
  <c r="AB69" i="14"/>
  <c r="N70" i="14"/>
  <c r="Z70" i="14"/>
  <c r="L71" i="14"/>
  <c r="X71" i="14"/>
  <c r="J72" i="14"/>
  <c r="V72" i="14"/>
  <c r="H73" i="14"/>
  <c r="T73" i="14"/>
  <c r="F74" i="14"/>
  <c r="R74" i="14"/>
  <c r="D75" i="14"/>
  <c r="P75" i="14"/>
  <c r="AB75" i="14"/>
  <c r="Q32" i="14"/>
  <c r="W41" i="14"/>
  <c r="L47" i="14"/>
  <c r="T50" i="14"/>
  <c r="W52" i="14"/>
  <c r="K54" i="14"/>
  <c r="AA55" i="14"/>
  <c r="AC58" i="14"/>
  <c r="Y60" i="14"/>
  <c r="E62" i="14"/>
  <c r="W63" i="14"/>
  <c r="AA65" i="14"/>
  <c r="P67" i="14"/>
  <c r="P69" i="14"/>
  <c r="M71" i="14"/>
  <c r="I73" i="14"/>
  <c r="E75" i="14"/>
  <c r="F25" i="14"/>
  <c r="N47" i="14"/>
  <c r="S53" i="14"/>
  <c r="U56" i="14"/>
  <c r="V59" i="14"/>
  <c r="F62" i="14"/>
  <c r="X63" i="14"/>
  <c r="N65" i="14"/>
  <c r="Q67" i="14"/>
  <c r="Q69" i="14"/>
  <c r="N71" i="14"/>
  <c r="V73" i="14"/>
  <c r="T74" i="14"/>
  <c r="G25" i="14"/>
  <c r="R57" i="14"/>
  <c r="M64" i="14"/>
  <c r="E70" i="14"/>
  <c r="G75" i="14"/>
  <c r="K63" i="14"/>
  <c r="E69" i="14"/>
  <c r="I74" i="14"/>
  <c r="R68" i="14"/>
  <c r="G62" i="14"/>
  <c r="U53" i="14"/>
  <c r="Y56" i="14"/>
  <c r="Y63" i="14"/>
  <c r="E56" i="14"/>
  <c r="R69" i="14"/>
  <c r="U74" i="14"/>
  <c r="U62" i="14"/>
  <c r="M54" i="14"/>
  <c r="W73" i="14"/>
  <c r="E68" i="14"/>
  <c r="S61" i="14"/>
  <c r="Z52" i="14"/>
  <c r="P2" i="14"/>
  <c r="AA2" i="14"/>
  <c r="O2" i="14"/>
  <c r="N2" i="14"/>
  <c r="Z2" i="14"/>
  <c r="Y2" i="14"/>
  <c r="M2" i="14"/>
  <c r="V2" i="14"/>
  <c r="J2" i="14"/>
  <c r="U2" i="14"/>
  <c r="I2" i="14"/>
  <c r="W2" i="14"/>
  <c r="T2" i="14"/>
  <c r="H2" i="14"/>
  <c r="S2" i="14"/>
  <c r="G2" i="14"/>
  <c r="R2" i="14"/>
  <c r="F2" i="14"/>
  <c r="K2" i="14"/>
  <c r="AC2" i="14"/>
  <c r="Q2" i="14"/>
  <c r="E2" i="1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<sst xmlns="http://schemas.openxmlformats.org/spreadsheetml/2006/main" count="350" uniqueCount="31">
  <si>
    <t>Column1.Nom__commune_(BAN)</t>
  </si>
  <si>
    <t>Column1.Nombre_niveau_logement</t>
  </si>
  <si>
    <t>Column1.Année_construction</t>
  </si>
  <si>
    <t>Column1.Adresse_(BAN)</t>
  </si>
  <si>
    <t>Column1.Date_visite_diagnostiqueur</t>
  </si>
  <si>
    <t>Column1.N°_étage_appartement</t>
  </si>
  <si>
    <t>Column1.Surface_habitable_desservie_par_installation_ECS</t>
  </si>
  <si>
    <t>Column1.Complément_d'adresse_logement</t>
  </si>
  <si>
    <t>Column1.Date_établissement_DPE</t>
  </si>
  <si>
    <t>Column1.Description_installation_chauffage_n°1</t>
  </si>
  <si>
    <t>Column1.N°_voie_(BAN)</t>
  </si>
  <si>
    <t>Column1.N°DPE</t>
  </si>
  <si>
    <t>Column1.Adresse_brute</t>
  </si>
  <si>
    <t>Column1.Nombre_logements_desservis_par_installation_ECS</t>
  </si>
  <si>
    <t>Column1.Surface_habitable_logement</t>
  </si>
  <si>
    <t>Column1.Code_postal_(brut)</t>
  </si>
  <si>
    <t>Column1.Période_construction</t>
  </si>
  <si>
    <t>Column1.Date_réception_DPE</t>
  </si>
  <si>
    <t>Column1.Code_postal_(BAN)</t>
  </si>
  <si>
    <t>Column1.Type_bâtiment</t>
  </si>
  <si>
    <t>Column1.Etiquette_GES</t>
  </si>
  <si>
    <t>Column1.Etiquette_DPE</t>
  </si>
  <si>
    <t>Column1.Nom__commune_(Brut)</t>
  </si>
  <si>
    <t>Column1.Identifiant__BAN</t>
  </si>
  <si>
    <t>Column1.Nom__rue_(BAN)</t>
  </si>
  <si>
    <t>Column1.Score_BAN</t>
  </si>
  <si>
    <t>Column1.Logement_traversant_(0/1)</t>
  </si>
  <si>
    <t>Column1.Nombre_appartement</t>
  </si>
  <si>
    <t>Column1.Surface_habitable_immeuble</t>
  </si>
  <si>
    <t>Dernier DPE Disponible :</t>
  </si>
  <si>
    <t>Date du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</si>
</sst>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theme="9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14" fontId="0" fillId="0" borderId="0" xfId="0" applyNumberFormat="1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 vertic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33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6C56081A-BB02-48BF-A95C-71E9039F0D6E}" name="DPE_33680" displayName="DPE_33680" ref="A1:AC553" totalsRowShown="0">
  <autoFilter ref="A1:AC553" xr:uid="{6C56081A-BB02-48BF-A95C-71E9039F0D6E}"/>
  <tableColumns count="29">
    <tableColumn id="1" xr3:uid="{8B7CC3DC-D811-459C-89D3-D9DCD0F08740}" name="Column1.Date_visite_diagnostiqueur" dataDxfId="2"/>
    <tableColumn id="2" xr3:uid="{79397091-C67D-4251-8D87-D95DAF852378}" name="Column1.Date_établissement_DPE" dataDxfId="1"/>
    <tableColumn id="3" xr3:uid="{E4FABCB2-8272-465F-AE57-6657C31BAD2E}" name="Column1.Date_réception_DPE" dataDxfId="0"/>
    <tableColumn id="4" xr3:uid="{F82A0C15-CE1F-4CBB-9B33-EBB33D7A5F42}" name="Column1.Adresse_(BAN)"/>
    <tableColumn id="5" xr3:uid="{BF53BF47-C67D-4BA6-BA4A-A2C87C208FCD}" name="Column1.Nom__commune_(BAN)"/>
    <tableColumn id="6" xr3:uid="{710003E3-85E3-48B7-A39F-07A38093865A}" name="Column1.Nombre_niveau_logement"/>
    <tableColumn id="7" xr3:uid="{54BA5C3A-AE16-4AB4-A556-5351A49859F6}" name="Column1.Année_construction"/>
    <tableColumn id="8" xr3:uid="{E7D1DAAA-694D-429C-BD14-5F81EAEF475A}" name="Column1.N°_étage_appartement"/>
    <tableColumn id="9" xr3:uid="{96A43260-2671-4BD0-A0C5-98CB5D240676}" name="Column1.Surface_habitable_desservie_par_installation_ECS"/>
    <tableColumn id="10" xr3:uid="{4076B389-21AF-47FD-9F87-86F6ECB9C1B4}" name="Column1.Complément_d'adresse_logement"/>
    <tableColumn id="11" xr3:uid="{4F158498-7DD8-4827-9CEA-24BF97492ED9}" name="Column1.Description_installation_chauffage_n°1"/>
    <tableColumn id="12" xr3:uid="{A65B5B4C-572F-44CE-88F6-88063917C381}" name="Column1.N°_voie_(BAN)"/>
    <tableColumn id="13" xr3:uid="{71ED1767-186F-4A95-B552-A4693A4F1439}" name="Column1.N°DPE"/>
    <tableColumn id="14" xr3:uid="{7C07B78C-0F2C-4587-8FA4-C3559B6B0872}" name="Column1.Adresse_brute"/>
    <tableColumn id="15" xr3:uid="{B4DE5C76-2022-4DBE-A6F9-FE5811536116}" name="Column1.Nombre_logements_desservis_par_installation_ECS"/>
    <tableColumn id="16" xr3:uid="{D5766D98-76C5-43BF-8577-F661E9629540}" name="Column1.Surface_habitable_logement"/>
    <tableColumn id="17" xr3:uid="{D3DE3538-D556-4F98-A415-4FDC262401A8}" name="Column1.Code_postal_(brut)"/>
    <tableColumn id="18" xr3:uid="{157BBFFE-AC2A-4B54-A634-6AE1220BC1E2}" name="Column1.Période_construction"/>
    <tableColumn id="19" xr3:uid="{CBABDF6B-A32B-402E-9545-67B13EFA1AA7}" name="Column1.Code_postal_(BAN)"/>
    <tableColumn id="20" xr3:uid="{C6D8F8B3-7B63-4A32-947D-5F6F712B2909}" name="Column1.Type_bâtiment"/>
    <tableColumn id="21" xr3:uid="{DD182C08-694B-4B36-8B56-5F2A5C9BCE63}" name="Column1.Etiquette_GES"/>
    <tableColumn id="22" xr3:uid="{AEF74214-0CC3-4011-83FE-E0D9A4AC07E2}" name="Column1.Etiquette_DPE"/>
    <tableColumn id="23" xr3:uid="{30B14A9A-2398-425C-A1A3-81B8695DE239}" name="Column1.Nom__commune_(Brut)"/>
    <tableColumn id="24" xr3:uid="{2B34C60A-886A-4D4B-A74F-3847648A6D18}" name="Column1.Identifiant__BAN"/>
    <tableColumn id="25" xr3:uid="{336CB58C-CD1E-41CD-BB5E-1D3F75876583}" name="Column1.Nom__rue_(BAN)"/>
    <tableColumn id="26" xr3:uid="{8798D301-A2C8-4022-94EF-09E6A8DCB75D}" name="Column1.Score_BAN"/>
    <tableColumn id="27" xr3:uid="{B65CC94B-1EEA-4DB3-B492-E3D0151D2948}" name="Column1.Logement_traversant_(0/1)"/>
    <tableColumn id="28" xr3:uid="{6E784467-7516-4ED3-B917-2AD802768123}" name="Column1.Nombre_appartement"/>
    <tableColumn id="29" xr3:uid="{CA306942-3544-4B1A-ADBE-B3A735242D75}" name="Column1.Surface_habitable_immeuble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AFEC5C92-7B0A-44C9-A6BC-207D646FFF51}" name="DPE_33121" displayName="DPE_33121" ref="A1:AC132" totalsRowShown="0">
  <autoFilter ref="A1:AC132" xr:uid="{AFEC5C92-7B0A-44C9-A6BC-207D646FFF51}"/>
  <tableColumns count="29">
    <tableColumn id="1" xr3:uid="{CB0C537D-B673-46A3-9DF5-0CE1B48A1AB7}" name="Column1.Date_visite_diagnostiqueur" dataDxfId="32"/>
    <tableColumn id="2" xr3:uid="{0EA55A91-6CE4-47F0-9CB7-D5F22B34FA2D}" name="Column1.Date_établissement_DPE" dataDxfId="31"/>
    <tableColumn id="3" xr3:uid="{FA29C9CF-D6A8-444F-9501-784479D74480}" name="Column1.Date_réception_DPE" dataDxfId="30"/>
    <tableColumn id="4" xr3:uid="{C09785B4-956B-4FC4-BA7F-D784BF38103F}" name="Column1.Adresse_(BAN)"/>
    <tableColumn id="5" xr3:uid="{98AC5FF5-EC34-423D-AC8C-61529D9F8069}" name="Column1.Nom__commune_(BAN)"/>
    <tableColumn id="6" xr3:uid="{425A9E22-B3E1-4651-B5C0-3C37B9838587}" name="Column1.Nombre_niveau_logement"/>
    <tableColumn id="7" xr3:uid="{C7AF5913-4597-4275-B539-629F6FCC5961}" name="Column1.Année_construction"/>
    <tableColumn id="8" xr3:uid="{4A93CEE6-0925-4765-BDB8-87C52EEF1783}" name="Column1.N°_étage_appartement"/>
    <tableColumn id="9" xr3:uid="{54756D46-B570-4D37-B55B-EABB71A03FA6}" name="Column1.Surface_habitable_desservie_par_installation_ECS"/>
    <tableColumn id="10" xr3:uid="{992FFCF0-BB4B-4A07-9BB6-DCA7CD2F9723}" name="Column1.Complément_d'adresse_logement"/>
    <tableColumn id="11" xr3:uid="{D8E10FD3-F34F-4C7A-B1DA-C7A5C3F02A03}" name="Column1.Description_installation_chauffage_n°1"/>
    <tableColumn id="12" xr3:uid="{8DD67E22-07AB-489F-8D80-E081ACAC4C69}" name="Column1.N°_voie_(BAN)"/>
    <tableColumn id="13" xr3:uid="{821FE5BE-EAC0-4CC5-A282-91B236BAA6EA}" name="Column1.N°DPE"/>
    <tableColumn id="14" xr3:uid="{F88993F7-14F0-409D-BE3E-B4650B4CE620}" name="Column1.Adresse_brute"/>
    <tableColumn id="15" xr3:uid="{540751C8-18F7-4997-AE6D-AA46600F8F07}" name="Column1.Nombre_logements_desservis_par_installation_ECS"/>
    <tableColumn id="16" xr3:uid="{AA3AAAAE-BE8D-4B43-8807-64C1CD093595}" name="Column1.Surface_habitable_logement"/>
    <tableColumn id="17" xr3:uid="{B20DEA49-9F07-4F85-90EB-20E3A094EE5E}" name="Column1.Code_postal_(brut)"/>
    <tableColumn id="18" xr3:uid="{0807B96D-3546-44D9-B7FE-6A60A14E6F79}" name="Column1.Période_construction"/>
    <tableColumn id="19" xr3:uid="{F1737AB2-1458-4170-9677-998BF22B3A7A}" name="Column1.Code_postal_(BAN)"/>
    <tableColumn id="20" xr3:uid="{3256F798-EC4F-4C10-94BA-2F68A6417E13}" name="Column1.Type_bâtiment"/>
    <tableColumn id="21" xr3:uid="{721544C5-979E-4A3A-A96F-EFC3FD6BFD26}" name="Column1.Etiquette_GES"/>
    <tableColumn id="22" xr3:uid="{8A45D902-C6BD-42FA-A298-113E6B78BFEC}" name="Column1.Etiquette_DPE"/>
    <tableColumn id="23" xr3:uid="{B239BEF0-887A-4A4B-8A11-A3A972D5F115}" name="Column1.Nom__commune_(Brut)"/>
    <tableColumn id="24" xr3:uid="{4BF2D0AD-8581-418B-9799-770E6FD5F477}" name="Column1.Identifiant__BAN"/>
    <tableColumn id="25" xr3:uid="{AC619A12-E25C-4710-9EB0-58E9398C30FA}" name="Column1.Nom__rue_(BAN)"/>
    <tableColumn id="26" xr3:uid="{C00562A2-D86B-4D27-8981-0DD8A809D041}" name="Column1.Score_BAN"/>
    <tableColumn id="27" xr3:uid="{7E9A8598-EAA4-48BA-8AF1-57A3C9098654}" name="Column1.Logement_traversant_(0/1)"/>
    <tableColumn id="28" xr3:uid="{08FE7D30-1B94-47A6-93A3-3DE377AF04B4}" name="Column1.Nombre_appartement"/>
    <tableColumn id="29" xr3:uid="{DAEB8593-3520-49D6-B027-43B523861814}" name="Column1.Surface_habitable_immeuble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4CC46073-62E5-4EFD-AC81-92060D00C559}" name="DPE_33112" displayName="DPE_33112" ref="A1:AC142" totalsRowShown="0">
  <autoFilter ref="A1:AC142" xr:uid="{4CC46073-62E5-4EFD-AC81-92060D00C559}"/>
  <tableColumns count="29">
    <tableColumn id="1" xr3:uid="{43140DCE-E24F-4AD5-B3BB-D9BEDBD12714}" name="Column1.Date_visite_diagnostiqueur" dataDxfId="29"/>
    <tableColumn id="2" xr3:uid="{21782BF8-6AA8-4FCE-AEDC-ED0AF52707B3}" name="Column1.Date_établissement_DPE" dataDxfId="28"/>
    <tableColumn id="3" xr3:uid="{AD17932B-9302-45CD-BAF0-D3A58CB4F6E9}" name="Column1.Date_réception_DPE" dataDxfId="27"/>
    <tableColumn id="4" xr3:uid="{EB0B97B7-A350-4418-9175-7705562CCA71}" name="Column1.Adresse_(BAN)"/>
    <tableColumn id="5" xr3:uid="{3B311955-FA6E-41FE-A348-03919468FB71}" name="Column1.Nom__commune_(BAN)"/>
    <tableColumn id="6" xr3:uid="{303B8C20-3327-4264-90BF-EA94A3B03CF9}" name="Column1.Nombre_niveau_logement"/>
    <tableColumn id="7" xr3:uid="{12E5D35E-A436-417F-A076-74E1A283B7E9}" name="Column1.Année_construction"/>
    <tableColumn id="8" xr3:uid="{0A5B9A0A-C6C7-4F11-8BEC-C0BF721D2575}" name="Column1.N°_étage_appartement"/>
    <tableColumn id="9" xr3:uid="{4C5615D0-C73D-4E0E-88BA-8DAD80E67D93}" name="Column1.Surface_habitable_desservie_par_installation_ECS"/>
    <tableColumn id="10" xr3:uid="{0171ACF4-19E1-4E6D-A6BF-9EFC8E414D4F}" name="Column1.Complément_d'adresse_logement"/>
    <tableColumn id="11" xr3:uid="{CFB95299-47F2-4C78-9108-7B1ECC7D6109}" name="Column1.Description_installation_chauffage_n°1"/>
    <tableColumn id="12" xr3:uid="{F0548122-72BC-4B03-A96B-03F091DBDDBF}" name="Column1.N°_voie_(BAN)"/>
    <tableColumn id="13" xr3:uid="{F8A341FB-041F-4DC8-AA97-DEE3736DA15F}" name="Column1.N°DPE"/>
    <tableColumn id="14" xr3:uid="{2F605E0E-0CDA-4DA5-AA5F-919A32988220}" name="Column1.Adresse_brute"/>
    <tableColumn id="15" xr3:uid="{983DC286-FB8B-4522-A92B-F3598962FD84}" name="Column1.Nombre_logements_desservis_par_installation_ECS"/>
    <tableColumn id="16" xr3:uid="{7FC69463-9C79-4821-87C9-C580C990EF6F}" name="Column1.Surface_habitable_logement"/>
    <tableColumn id="17" xr3:uid="{F60BA4E8-1F84-4FA2-A53A-70D3B44A9E80}" name="Column1.Code_postal_(brut)"/>
    <tableColumn id="18" xr3:uid="{CD877C81-AC8C-4FAE-8E30-36DD64CFF91E}" name="Column1.Période_construction"/>
    <tableColumn id="19" xr3:uid="{AC70C39E-80A4-4C13-85AE-3CFAB50741E1}" name="Column1.Code_postal_(BAN)"/>
    <tableColumn id="20" xr3:uid="{9081367B-3D19-42EE-A8F1-2C98783C749F}" name="Column1.Type_bâtiment"/>
    <tableColumn id="21" xr3:uid="{F76DDDBE-145E-4EFB-8016-852B9D2F7C84}" name="Column1.Etiquette_GES"/>
    <tableColumn id="22" xr3:uid="{2F102438-3707-48ED-8346-BF69A7D9CF0B}" name="Column1.Etiquette_DPE"/>
    <tableColumn id="23" xr3:uid="{170FAB55-8AB8-4B87-AC8B-18FCBD202F4A}" name="Column1.Nom__commune_(Brut)"/>
    <tableColumn id="24" xr3:uid="{2CD12B2D-DCDB-42E6-8E5A-9886C1782FD9}" name="Column1.Identifiant__BAN"/>
    <tableColumn id="25" xr3:uid="{9BA7E7BA-186F-47DB-A85C-448B302CED63}" name="Column1.Nom__rue_(BAN)"/>
    <tableColumn id="26" xr3:uid="{6E1473DC-C867-4DB3-93B1-D113D560ABCC}" name="Column1.Score_BAN"/>
    <tableColumn id="27" xr3:uid="{7AF082A1-08B3-472C-9F9E-B6EF9DFECB83}" name="Column1.Logement_traversant_(0/1)"/>
    <tableColumn id="28" xr3:uid="{9FACC967-D9FD-4F02-B6B7-D280DFD69823}" name="Column1.Nombre_appartement"/>
    <tableColumn id="29" xr3:uid="{151078BD-6BAE-4DD9-8A52-B641D0B0F913}" name="Column1.Surface_habitable_immeuble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B196B522-A000-48B8-8004-B733EA130E7A}" name="DPE_33250" displayName="DPE_33250" ref="A1:AC388" totalsRowShown="0">
  <autoFilter ref="A1:AC388" xr:uid="{B196B522-A000-48B8-8004-B733EA130E7A}"/>
  <tableColumns count="29">
    <tableColumn id="1" xr3:uid="{3282EDDE-0AFC-4D3C-BE70-3805B2186ED7}" name="Column1.Date_visite_diagnostiqueur" dataDxfId="26"/>
    <tableColumn id="2" xr3:uid="{93DE9DDF-BDBF-4142-893C-DB0EAA0F9121}" name="Column1.Date_établissement_DPE" dataDxfId="25"/>
    <tableColumn id="3" xr3:uid="{BB312486-1D3C-4658-AD7C-4A21E48B703E}" name="Column1.Date_réception_DPE" dataDxfId="24"/>
    <tableColumn id="4" xr3:uid="{0D79AD73-29D7-422E-A4D2-85A67184159C}" name="Column1.Adresse_(BAN)"/>
    <tableColumn id="5" xr3:uid="{9B8B38E0-E253-4AB2-A7B2-DCA9D462BEF6}" name="Column1.Nom__commune_(BAN)"/>
    <tableColumn id="6" xr3:uid="{94CB2958-9D03-456B-B2A1-30BAD4AD989E}" name="Column1.Nombre_niveau_logement"/>
    <tableColumn id="7" xr3:uid="{685E9466-3BBC-42B7-A433-1D4C52EF072A}" name="Column1.Année_construction"/>
    <tableColumn id="8" xr3:uid="{40853932-6E32-4627-B09E-6E2BDE62F077}" name="Column1.N°_étage_appartement"/>
    <tableColumn id="9" xr3:uid="{911B02A6-69AB-41EF-9E42-10CFEDFE189F}" name="Column1.Surface_habitable_desservie_par_installation_ECS"/>
    <tableColumn id="10" xr3:uid="{CDDA1EC4-0A0A-4718-A991-729C6BB72E6D}" name="Column1.Complément_d'adresse_logement"/>
    <tableColumn id="11" xr3:uid="{F1D46FC0-158C-46A8-93D9-AFD865517395}" name="Column1.Description_installation_chauffage_n°1"/>
    <tableColumn id="12" xr3:uid="{97B74F64-0434-481A-9744-98FD291A8116}" name="Column1.N°_voie_(BAN)"/>
    <tableColumn id="13" xr3:uid="{7A102930-A7F2-43B1-B758-FBB927B10857}" name="Column1.N°DPE"/>
    <tableColumn id="14" xr3:uid="{934BE261-B326-49DC-80F9-D148D8A9C02D}" name="Column1.Adresse_brute"/>
    <tableColumn id="15" xr3:uid="{39AAD631-B023-4913-96D0-8B3821C31B47}" name="Column1.Nombre_logements_desservis_par_installation_ECS"/>
    <tableColumn id="16" xr3:uid="{3B6F7271-6EFA-4A24-9C72-30DEAD2FF12C}" name="Column1.Surface_habitable_logement"/>
    <tableColumn id="17" xr3:uid="{D2C8E77F-FB0C-4139-A64E-8FB4A2323207}" name="Column1.Code_postal_(brut)"/>
    <tableColumn id="18" xr3:uid="{545EB992-FD10-4483-A2E6-E68214435B86}" name="Column1.Période_construction"/>
    <tableColumn id="19" xr3:uid="{30122676-141F-4F3F-B81A-C931D0772A7C}" name="Column1.Code_postal_(BAN)"/>
    <tableColumn id="20" xr3:uid="{B940A160-26C8-430F-A14E-36BDF3961829}" name="Column1.Type_bâtiment"/>
    <tableColumn id="21" xr3:uid="{FCACB80D-3932-4959-AD59-5C92964DFA63}" name="Column1.Etiquette_GES"/>
    <tableColumn id="22" xr3:uid="{BA0C0D63-7E00-44F4-9803-0BBDD4744246}" name="Column1.Etiquette_DPE"/>
    <tableColumn id="23" xr3:uid="{A1EE601F-7D96-4F45-BB44-F7C014C10D1E}" name="Column1.Nom__commune_(Brut)"/>
    <tableColumn id="24" xr3:uid="{1B54E883-BEB2-472A-8521-27607442CECD}" name="Column1.Identifiant__BAN"/>
    <tableColumn id="25" xr3:uid="{EF151E6B-CCA8-434D-85D1-1A3CDACB1ADD}" name="Column1.Nom__rue_(BAN)"/>
    <tableColumn id="26" xr3:uid="{C54467B7-6E3B-4F07-95A1-157B7F7C1ECA}" name="Column1.Score_BAN"/>
    <tableColumn id="27" xr3:uid="{49A7E491-17EC-4236-82C9-09CF3F58B5C7}" name="Column1.Logement_traversant_(0/1)"/>
    <tableColumn id="28" xr3:uid="{4E72BC34-304D-400A-B0DC-E30221BD1839}" name="Column1.Nombre_appartement"/>
    <tableColumn id="29" xr3:uid="{3D852850-9D9D-4B33-B35F-89E11F109C1A}" name="Column1.Surface_habitable_immeuble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8302573E-6391-4B0F-93A5-02F65A4B4FEB}" name="DPE_33180" displayName="DPE_33180" ref="A1:AC99" totalsRowShown="0">
  <autoFilter ref="A1:AC99" xr:uid="{8302573E-6391-4B0F-93A5-02F65A4B4FEB}"/>
  <tableColumns count="29">
    <tableColumn id="1" xr3:uid="{9BA1C59D-DD03-46A8-AEB9-79DB7D4BB0C2}" name="Column1.Date_visite_diagnostiqueur" dataDxfId="23"/>
    <tableColumn id="2" xr3:uid="{53FE69ED-AAB1-4D73-8145-8E4AD5AE077B}" name="Column1.Date_établissement_DPE" dataDxfId="22"/>
    <tableColumn id="3" xr3:uid="{3FC81A25-A727-4693-A9CA-D1D4EF51B0EC}" name="Column1.Date_réception_DPE" dataDxfId="21"/>
    <tableColumn id="4" xr3:uid="{3F2E3AD4-3725-4218-A83B-20D5A945369A}" name="Column1.Adresse_(BAN)"/>
    <tableColumn id="5" xr3:uid="{0673A101-6A83-429D-BF66-AFB2E2DE8B00}" name="Column1.Nom__commune_(BAN)"/>
    <tableColumn id="6" xr3:uid="{2518F13C-A02A-454B-A4AF-A2CBAED97598}" name="Column1.Nombre_niveau_logement"/>
    <tableColumn id="7" xr3:uid="{93D7A883-42F2-447A-AFF0-35A681F4ED2C}" name="Column1.Année_construction"/>
    <tableColumn id="8" xr3:uid="{3C98A2C8-3EC9-4AF5-9071-9EC9230A8EE1}" name="Column1.N°_étage_appartement"/>
    <tableColumn id="9" xr3:uid="{1093D240-FC5A-48B8-B94D-1111EE517AFE}" name="Column1.Surface_habitable_desservie_par_installation_ECS"/>
    <tableColumn id="10" xr3:uid="{90747BC3-386B-42FF-9E7B-E1F48656BB93}" name="Column1.Complément_d'adresse_logement"/>
    <tableColumn id="11" xr3:uid="{A429BAC7-250C-4D21-8E9C-3B2BB9AFA3BA}" name="Column1.Description_installation_chauffage_n°1"/>
    <tableColumn id="12" xr3:uid="{91713D20-EC3D-4E51-8ACC-854E4F7AEC58}" name="Column1.N°_voie_(BAN)"/>
    <tableColumn id="13" xr3:uid="{B673ED6F-8BB4-4242-9FBC-13CAE5580637}" name="Column1.N°DPE"/>
    <tableColumn id="14" xr3:uid="{859F2F73-D1C1-4076-93EF-F11F1D259E5D}" name="Column1.Adresse_brute"/>
    <tableColumn id="15" xr3:uid="{CE977BEB-C7C8-49EA-92C8-A00EE6513ECB}" name="Column1.Nombre_logements_desservis_par_installation_ECS"/>
    <tableColumn id="16" xr3:uid="{1B27CD49-1A70-4AAD-A13A-F4A632F10A61}" name="Column1.Surface_habitable_logement"/>
    <tableColumn id="17" xr3:uid="{ACB30127-0020-4D6E-8E06-5BBF76C7BE2E}" name="Column1.Code_postal_(brut)"/>
    <tableColumn id="18" xr3:uid="{773BFBD1-F224-4FB2-9408-309AE013781D}" name="Column1.Période_construction"/>
    <tableColumn id="19" xr3:uid="{921A0306-167E-41F8-90BF-42C34295AD05}" name="Column1.Code_postal_(BAN)"/>
    <tableColumn id="20" xr3:uid="{1B169D2A-65CA-4E4F-83C2-B1E070FEAB2C}" name="Column1.Type_bâtiment"/>
    <tableColumn id="21" xr3:uid="{0CF7F1E2-2F4B-4788-B991-CB6165621332}" name="Column1.Etiquette_GES"/>
    <tableColumn id="22" xr3:uid="{DE9AC2CF-1E1E-407C-93AA-A804B88B6DA5}" name="Column1.Etiquette_DPE"/>
    <tableColumn id="23" xr3:uid="{C5F53E3F-DE6B-4679-BC8B-3450B785FBDC}" name="Column1.Nom__commune_(Brut)"/>
    <tableColumn id="24" xr3:uid="{D77F127C-6956-45F3-9EAB-A4E782641C48}" name="Column1.Identifiant__BAN"/>
    <tableColumn id="25" xr3:uid="{603A7643-CA41-43FB-91AD-9FA732F640B1}" name="Column1.Nom__rue_(BAN)"/>
    <tableColumn id="26" xr3:uid="{E1B0A573-FF84-4E2F-840B-C7C2E7E68AA3}" name="Column1.Score_BAN"/>
    <tableColumn id="27" xr3:uid="{37447B3A-9FD2-443B-BAD5-8B1F9C89731B}" name="Column1.Logement_traversant_(0/1)"/>
    <tableColumn id="28" xr3:uid="{658B25E8-98F7-4812-B244-6798A6AF19AA}" name="Column1.Nombre_appartement"/>
    <tableColumn id="29" xr3:uid="{98074968-1F3E-4FEF-B3C7-01FFB7116F15}" name="Column1.Surface_habitable_immeuble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589DC7A-C156-49E9-B36A-FDC1BB074F30}" name="DPE_33990" displayName="DPE_33990" ref="A1:AC251" totalsRowShown="0">
  <autoFilter ref="A1:AC251" xr:uid="{A589DC7A-C156-49E9-B36A-FDC1BB074F30}"/>
  <tableColumns count="29">
    <tableColumn id="1" xr3:uid="{56CEE7B2-ABBF-499A-B7EF-AA0353D9C1F2}" name="Column1.Date_visite_diagnostiqueur" dataDxfId="20"/>
    <tableColumn id="2" xr3:uid="{9E8A302D-1162-41AB-935D-4810BD72A245}" name="Column1.Date_établissement_DPE" dataDxfId="19"/>
    <tableColumn id="3" xr3:uid="{9F7B7D4F-DB1E-41F7-A713-36CB5DE33CF7}" name="Column1.Date_réception_DPE" dataDxfId="18"/>
    <tableColumn id="4" xr3:uid="{76B83A41-C83E-414A-9D18-E32A2A6648FE}" name="Column1.Adresse_(BAN)"/>
    <tableColumn id="5" xr3:uid="{974E0BFB-7574-4B1D-99D6-E46937A03923}" name="Column1.Nom__commune_(BAN)"/>
    <tableColumn id="6" xr3:uid="{68F22426-4D64-4DAF-915B-8CE00CBA42F0}" name="Column1.Nombre_niveau_logement"/>
    <tableColumn id="7" xr3:uid="{3C78C604-36CB-46A5-A7FB-2238435A3743}" name="Column1.Année_construction"/>
    <tableColumn id="8" xr3:uid="{120DA3D8-0485-4880-9B05-B1CC3FA05F3E}" name="Column1.N°_étage_appartement"/>
    <tableColumn id="9" xr3:uid="{F50F3127-185B-40D3-A55B-648EEF2EE213}" name="Column1.Surface_habitable_desservie_par_installation_ECS"/>
    <tableColumn id="10" xr3:uid="{36B70EC7-E3D2-48FD-B876-8CE6E0145829}" name="Column1.Complément_d'adresse_logement"/>
    <tableColumn id="11" xr3:uid="{5D20B2F7-2C1A-4662-8077-6C39F0E089EF}" name="Column1.Description_installation_chauffage_n°1"/>
    <tableColumn id="12" xr3:uid="{90BDCE56-A50C-4EC5-B0D0-E6734F343C9B}" name="Column1.N°_voie_(BAN)"/>
    <tableColumn id="13" xr3:uid="{0A6AC345-8A41-4CE1-8236-7F3C689E3C9E}" name="Column1.N°DPE"/>
    <tableColumn id="14" xr3:uid="{1AED09DA-B37C-4C8E-9C34-D700CCF3FF8B}" name="Column1.Adresse_brute"/>
    <tableColumn id="15" xr3:uid="{059F4960-7B3C-417D-9823-19315C1C3D2D}" name="Column1.Nombre_logements_desservis_par_installation_ECS"/>
    <tableColumn id="16" xr3:uid="{21E2493C-5A6C-4464-8013-3BFC201CFCD7}" name="Column1.Surface_habitable_logement"/>
    <tableColumn id="17" xr3:uid="{04CB0DF8-0BC5-4D23-BDDD-2F156044149F}" name="Column1.Code_postal_(brut)"/>
    <tableColumn id="18" xr3:uid="{E99866A0-7812-4501-BF06-6E531F528861}" name="Column1.Période_construction"/>
    <tableColumn id="19" xr3:uid="{304490F0-C619-4240-8350-3B3FE1F828B3}" name="Column1.Code_postal_(BAN)"/>
    <tableColumn id="20" xr3:uid="{27A3E1DF-FE53-4F10-A427-A062B870D14E}" name="Column1.Type_bâtiment"/>
    <tableColumn id="21" xr3:uid="{6DE937CD-04D6-4F50-989A-A044887248C6}" name="Column1.Etiquette_GES"/>
    <tableColumn id="22" xr3:uid="{0085A8FE-4646-454E-A9AA-1C664A1D0CCF}" name="Column1.Etiquette_DPE"/>
    <tableColumn id="23" xr3:uid="{A8EA4682-F947-4771-9BFF-0B32DB832A84}" name="Column1.Nom__commune_(Brut)"/>
    <tableColumn id="24" xr3:uid="{F9D11015-5C77-4424-9784-2368D3DB18BB}" name="Column1.Identifiant__BAN"/>
    <tableColumn id="25" xr3:uid="{B4F9BDEC-660E-4533-BBDF-354B2C1A92B2}" name="Column1.Nom__rue_(BAN)"/>
    <tableColumn id="26" xr3:uid="{7CA91E91-1C98-49EB-B947-3CF6EF69AAC0}" name="Column1.Score_BAN"/>
    <tableColumn id="27" xr3:uid="{29304A59-C605-410C-90B5-E9B59F1F6EBF}" name="Column1.Logement_traversant_(0/1)"/>
    <tableColumn id="28" xr3:uid="{F02E9B80-9894-41D7-8D8F-068CE75C86B2}" name="Column1.Nombre_appartement"/>
    <tableColumn id="29" xr3:uid="{ADA694D3-987F-4E68-9BF3-30AACFE36E78}" name="Column1.Surface_habitable_immeuble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B5199D3-D1A6-4660-9EDE-ACCF19CC3D87}" name="DPE_33930" displayName="DPE_33930" ref="A1:AC104" totalsRowShown="0">
  <autoFilter ref="A1:AC104" xr:uid="{EB5199D3-D1A6-4660-9EDE-ACCF19CC3D87}"/>
  <tableColumns count="29">
    <tableColumn id="1" xr3:uid="{5126C631-DB27-4F05-A95C-296A9B8F65F1}" name="Column1.Date_visite_diagnostiqueur" dataDxfId="17"/>
    <tableColumn id="2" xr3:uid="{A75EF6E5-7E99-4182-AC60-36F79C1A9511}" name="Column1.Date_établissement_DPE" dataDxfId="16"/>
    <tableColumn id="3" xr3:uid="{9BE5C27E-89F5-42E8-BB43-67BC6364C9A2}" name="Column1.Date_réception_DPE" dataDxfId="15"/>
    <tableColumn id="4" xr3:uid="{53C57EE6-2635-4F66-94F3-8B99392AD727}" name="Column1.Adresse_(BAN)"/>
    <tableColumn id="5" xr3:uid="{42FD66C4-5DBE-4F92-BA7C-1C1C50DD8939}" name="Column1.Nom__commune_(BAN)"/>
    <tableColumn id="6" xr3:uid="{D442E28D-F4EC-42C7-AB28-9910BD0507C3}" name="Column1.Nombre_niveau_logement"/>
    <tableColumn id="7" xr3:uid="{0016911F-B3BB-460A-8E3B-3570DDB2D120}" name="Column1.Année_construction"/>
    <tableColumn id="8" xr3:uid="{20EE0089-218A-47A0-B8CE-571E0A6AA06F}" name="Column1.N°_étage_appartement"/>
    <tableColumn id="9" xr3:uid="{864735D7-B91B-4673-B57E-DE4B1F434326}" name="Column1.Surface_habitable_desservie_par_installation_ECS"/>
    <tableColumn id="10" xr3:uid="{2133C566-A5CA-4651-A6E6-EB4BE206A447}" name="Column1.Complément_d'adresse_logement"/>
    <tableColumn id="11" xr3:uid="{4098323D-2727-41EC-A733-EF2F42916ED3}" name="Column1.Description_installation_chauffage_n°1"/>
    <tableColumn id="12" xr3:uid="{2BDC5FFF-BF2B-4BFA-9D3D-E307E8542726}" name="Column1.N°_voie_(BAN)"/>
    <tableColumn id="13" xr3:uid="{F4723998-2B1E-4C02-8CE5-DB9C5D2642C5}" name="Column1.N°DPE"/>
    <tableColumn id="14" xr3:uid="{C55354B8-024A-43CE-8514-E2670E10EF8B}" name="Column1.Adresse_brute"/>
    <tableColumn id="15" xr3:uid="{299C5143-BB06-4AFB-B1C8-1970DDF33F2E}" name="Column1.Nombre_logements_desservis_par_installation_ECS"/>
    <tableColumn id="16" xr3:uid="{D140DBCB-FF37-4E37-974D-F80E42671B1D}" name="Column1.Surface_habitable_logement"/>
    <tableColumn id="17" xr3:uid="{D176A085-D006-46B9-A14A-55F923FF4272}" name="Column1.Code_postal_(brut)"/>
    <tableColumn id="18" xr3:uid="{D3755467-4878-4B09-A51F-D1637306AE71}" name="Column1.Période_construction"/>
    <tableColumn id="19" xr3:uid="{B9A3C9C4-6052-4EEB-9D24-A1FD5C2924E3}" name="Column1.Code_postal_(BAN)"/>
    <tableColumn id="20" xr3:uid="{EE154976-548F-492F-9926-0D3A22844732}" name="Column1.Type_bâtiment"/>
    <tableColumn id="21" xr3:uid="{AE24972C-0705-4785-A4F4-10B2CBEE6AF7}" name="Column1.Etiquette_GES"/>
    <tableColumn id="22" xr3:uid="{02A047CC-6947-40C5-8F01-7C95204A1FD7}" name="Column1.Etiquette_DPE"/>
    <tableColumn id="23" xr3:uid="{C1279893-8CF3-4B06-A2ED-783E3B0E78C1}" name="Column1.Nom__commune_(Brut)"/>
    <tableColumn id="24" xr3:uid="{28A87C08-476A-487C-BBCA-22E6E5DF02E0}" name="Column1.Identifiant__BAN"/>
    <tableColumn id="25" xr3:uid="{7CBDF4A1-F062-4345-9DE2-645A00361803}" name="Column1.Nom__rue_(BAN)"/>
    <tableColumn id="26" xr3:uid="{D9B69A4D-B697-4AD3-9F32-70D72CBF1B87}" name="Column1.Score_BAN"/>
    <tableColumn id="27" xr3:uid="{ED1C5B13-7FA5-49A9-9207-267AABB0E45E}" name="Column1.Logement_traversant_(0/1)"/>
    <tableColumn id="28" xr3:uid="{9D41C871-EB6E-475A-83D4-15EEF222F0F0}" name="Column1.Nombre_appartement"/>
    <tableColumn id="29" xr3:uid="{728EAA41-19EB-43E0-8F42-44449E6CF88E}" name="Column1.Surface_habitable_immeuble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94C055D-F5BF-48B7-A8F0-DE32CD5937D7}" name="DPE_33590" displayName="DPE_33590" ref="A1:AC236" totalsRowShown="0">
  <autoFilter ref="A1:AC236" xr:uid="{094C055D-F5BF-48B7-A8F0-DE32CD5937D7}"/>
  <tableColumns count="29">
    <tableColumn id="1" xr3:uid="{4B3D1C10-7544-4254-9524-EEF73D0A9169}" name="Column1.Date_visite_diagnostiqueur" dataDxfId="14"/>
    <tableColumn id="2" xr3:uid="{F3C524C4-603E-4DD7-8773-1B53ACC42CBB}" name="Column1.Date_établissement_DPE" dataDxfId="13"/>
    <tableColumn id="3" xr3:uid="{A21CFE8C-B89F-4B34-94EE-03F413F1BB39}" name="Column1.Date_réception_DPE" dataDxfId="12"/>
    <tableColumn id="4" xr3:uid="{9E82CC2B-BFE7-4835-B738-43DEFF209680}" name="Column1.Adresse_(BAN)"/>
    <tableColumn id="5" xr3:uid="{9CF8FB81-8266-4463-8D6C-9330CC1E3954}" name="Column1.Nom__commune_(BAN)"/>
    <tableColumn id="6" xr3:uid="{0F782F23-26CF-4363-94A6-44D1974DA045}" name="Column1.Nombre_niveau_logement"/>
    <tableColumn id="7" xr3:uid="{C91F7B95-8F74-43BA-9CA9-0544B85E9AB6}" name="Column1.Année_construction"/>
    <tableColumn id="8" xr3:uid="{DF6A411A-3F7A-4E3C-8712-F48E2B29E668}" name="Column1.N°_étage_appartement"/>
    <tableColumn id="9" xr3:uid="{AD2613DF-56BB-4637-8AAA-CE334A864672}" name="Column1.Surface_habitable_desservie_par_installation_ECS"/>
    <tableColumn id="10" xr3:uid="{CE4AAAE8-B05B-4B72-A9FC-85B600676791}" name="Column1.Complément_d'adresse_logement"/>
    <tableColumn id="11" xr3:uid="{7A7D18A0-ED08-449C-B2EF-CA041B581820}" name="Column1.Description_installation_chauffage_n°1"/>
    <tableColumn id="12" xr3:uid="{C035E93A-A926-4D71-9482-64B875C84A92}" name="Column1.N°_voie_(BAN)"/>
    <tableColumn id="13" xr3:uid="{3A26AE0F-359C-4B7A-81FC-68E14C92ABA9}" name="Column1.N°DPE"/>
    <tableColumn id="14" xr3:uid="{13EC3E1C-06C8-465F-AC57-0334179DEA51}" name="Column1.Adresse_brute"/>
    <tableColumn id="15" xr3:uid="{43DC2FD0-A106-45B8-9C12-16DF30D51560}" name="Column1.Nombre_logements_desservis_par_installation_ECS"/>
    <tableColumn id="16" xr3:uid="{08B62D2A-109A-4064-936E-25FEEB236C63}" name="Column1.Surface_habitable_logement"/>
    <tableColumn id="17" xr3:uid="{09A4D464-9678-4CCA-9CD8-28DBEA70BE00}" name="Column1.Code_postal_(brut)"/>
    <tableColumn id="18" xr3:uid="{59085BF5-FF2D-4632-9B6B-3D8DDA7C735D}" name="Column1.Période_construction"/>
    <tableColumn id="19" xr3:uid="{23417C3F-4C44-4A24-B002-4A945FFEB86A}" name="Column1.Code_postal_(BAN)"/>
    <tableColumn id="20" xr3:uid="{D3169CB9-E01E-467A-96ED-2450A1807F42}" name="Column1.Type_bâtiment"/>
    <tableColumn id="21" xr3:uid="{6C662E3A-D9F1-4568-8B98-453D8C26831F}" name="Column1.Etiquette_GES"/>
    <tableColumn id="22" xr3:uid="{9EBBD372-C108-48D7-915C-B0EE0AA7E128}" name="Column1.Etiquette_DPE"/>
    <tableColumn id="23" xr3:uid="{5D03981B-C6D7-47A4-AA51-BDE4B621826D}" name="Column1.Nom__commune_(Brut)"/>
    <tableColumn id="24" xr3:uid="{296FB6B1-2F5A-44AF-8039-3B1AA098D37F}" name="Column1.Identifiant__BAN"/>
    <tableColumn id="25" xr3:uid="{E4469FE5-C787-4A3E-A859-2ADD020E53A9}" name="Column1.Nom__rue_(BAN)"/>
    <tableColumn id="26" xr3:uid="{0917C545-7791-44F2-B79E-E4B25F5DB4D8}" name="Column1.Score_BAN"/>
    <tableColumn id="27" xr3:uid="{0E88CF5E-940B-4633-9F82-1D5D4AE29B9B}" name="Column1.Logement_traversant_(0/1)"/>
    <tableColumn id="28" xr3:uid="{CB9A980C-C56A-48C1-B835-3861EE043BB0}" name="Column1.Nombre_appartement"/>
    <tableColumn id="29" xr3:uid="{C868283C-F35D-4EA6-A6BE-2C8267FF3A31}" name="Column1.Surface_habitable_immeuble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D1A8EBE-ACDC-465B-ABB2-43F071F8897A}" name="DPE_33780" displayName="DPE_33780" ref="A1:AC288" totalsRowShown="0">
  <autoFilter ref="A1:AC288" xr:uid="{ED1A8EBE-ACDC-465B-ABB2-43F071F8897A}"/>
  <tableColumns count="29">
    <tableColumn id="1" xr3:uid="{CDCD093A-D92E-494F-A399-6940823A7174}" name="Column1.Date_visite_diagnostiqueur" dataDxfId="11"/>
    <tableColumn id="2" xr3:uid="{EB1FAE56-483F-4C8D-8C76-270536583A4D}" name="Column1.Date_établissement_DPE" dataDxfId="10"/>
    <tableColumn id="3" xr3:uid="{396CAFCD-642C-441A-9267-731E06EFDC52}" name="Column1.Date_réception_DPE" dataDxfId="9"/>
    <tableColumn id="4" xr3:uid="{F79B3EA1-9BF0-49FA-95AE-462A565ECBD3}" name="Column1.Adresse_(BAN)"/>
    <tableColumn id="5" xr3:uid="{8000F9D9-D5E7-4CB9-A2AE-DFE845E6946F}" name="Column1.Nom__commune_(BAN)"/>
    <tableColumn id="6" xr3:uid="{A94C0F07-F96A-4BB2-83A3-61800A40F866}" name="Column1.Nombre_niveau_logement"/>
    <tableColumn id="7" xr3:uid="{D0DFBE9E-72DD-47D4-90E4-141C3F1B2E46}" name="Column1.Année_construction"/>
    <tableColumn id="8" xr3:uid="{20F70775-27DB-46B8-B054-3E275CC7A920}" name="Column1.N°_étage_appartement"/>
    <tableColumn id="9" xr3:uid="{12AE6AD5-F858-4AFA-9038-00E939C932C4}" name="Column1.Surface_habitable_desservie_par_installation_ECS"/>
    <tableColumn id="10" xr3:uid="{5554CA28-91A7-4B69-9EDB-F5CDBD9232A7}" name="Column1.Complément_d'adresse_logement"/>
    <tableColumn id="11" xr3:uid="{51F45188-4D25-467F-8AFD-2D7BF08B0EA9}" name="Column1.Description_installation_chauffage_n°1"/>
    <tableColumn id="12" xr3:uid="{6F71815F-50A2-4D09-905C-BC073DAE184A}" name="Column1.N°_voie_(BAN)"/>
    <tableColumn id="13" xr3:uid="{53C02258-7867-4506-B3AB-EBFB63C39A63}" name="Column1.N°DPE"/>
    <tableColumn id="14" xr3:uid="{B947F241-9BD4-494E-B7BD-E6A7720C0F51}" name="Column1.Adresse_brute"/>
    <tableColumn id="15" xr3:uid="{8284C24C-EA99-4DD2-A999-3341C1B978C0}" name="Column1.Nombre_logements_desservis_par_installation_ECS"/>
    <tableColumn id="16" xr3:uid="{FA27BC92-CCAE-4AA9-ADA6-C4315698DC5E}" name="Column1.Surface_habitable_logement"/>
    <tableColumn id="17" xr3:uid="{51508088-C818-4E42-997D-3422EEB4C2E8}" name="Column1.Code_postal_(brut)"/>
    <tableColumn id="18" xr3:uid="{F5332601-C19E-4FD8-A89E-CAF46C1D10C7}" name="Column1.Période_construction"/>
    <tableColumn id="19" xr3:uid="{E2A554C7-C129-4599-8DC0-8484946FC9B1}" name="Column1.Code_postal_(BAN)"/>
    <tableColumn id="20" xr3:uid="{D7CABCEC-ECC8-4EB8-B66A-E66342268FC3}" name="Column1.Type_bâtiment"/>
    <tableColumn id="21" xr3:uid="{E70E827F-2B81-45E2-BC41-D9ED351B5389}" name="Column1.Etiquette_GES"/>
    <tableColumn id="22" xr3:uid="{4B2E5E0B-0952-4CA0-B415-0616CCB5822A}" name="Column1.Etiquette_DPE"/>
    <tableColumn id="23" xr3:uid="{23204120-BE29-4BED-922F-9314977B37B1}" name="Column1.Nom__commune_(Brut)"/>
    <tableColumn id="24" xr3:uid="{BF67B6A6-F55E-4644-B828-81671A65A799}" name="Column1.Identifiant__BAN"/>
    <tableColumn id="25" xr3:uid="{C8DCC1AC-2DE4-4506-BA67-6B5C36AC612F}" name="Column1.Nom__rue_(BAN)"/>
    <tableColumn id="26" xr3:uid="{42928701-BB0F-43A3-971D-574DD6EF56DC}" name="Column1.Score_BAN"/>
    <tableColumn id="27" xr3:uid="{399C8587-70CC-486B-BD49-DD18BE0C0F63}" name="Column1.Logement_traversant_(0/1)"/>
    <tableColumn id="28" xr3:uid="{202E5CDB-7AE5-4D0C-A9FC-00DFC6D31A0E}" name="Column1.Nombre_appartement"/>
    <tableColumn id="29" xr3:uid="{4332FD2B-5674-4EFC-80E1-345A609F91F9}" name="Column1.Surface_habitable_immeuble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92F35D4-D986-4A6B-830D-0716B6AB55F5}" name="DPE_33123" displayName="DPE_33123" ref="A1:AC90" totalsRowShown="0">
  <autoFilter ref="A1:AC90" xr:uid="{092F35D4-D986-4A6B-830D-0716B6AB55F5}"/>
  <sortState xmlns:xlrd2="http://schemas.microsoft.com/office/spreadsheetml/2017/richdata2" ref="A2:AC90">
    <sortCondition descending="1" ref="B1:B90"/>
  </sortState>
  <tableColumns count="29">
    <tableColumn id="1" xr3:uid="{EC96B1B1-FBA5-44AC-9198-DB9B15FC07B8}" name="Column1.Date_visite_diagnostiqueur" dataDxfId="8"/>
    <tableColumn id="2" xr3:uid="{2B6CB875-C57B-41CC-A700-0756B24C49DA}" name="Column1.Date_établissement_DPE" dataDxfId="7"/>
    <tableColumn id="3" xr3:uid="{1D25602F-DE87-4E55-A3C1-C65A6F0FECEE}" name="Column1.Date_réception_DPE" dataDxfId="6"/>
    <tableColumn id="4" xr3:uid="{1F24127D-64F9-4EC9-BF53-2013C22DAACB}" name="Column1.Adresse_(BAN)"/>
    <tableColumn id="5" xr3:uid="{6DC2A46E-B1E4-42F7-8B85-34E4819AE636}" name="Column1.Nom__commune_(BAN)"/>
    <tableColumn id="6" xr3:uid="{15479472-F096-4037-BDC7-865A3B65E81D}" name="Column1.Nombre_niveau_logement"/>
    <tableColumn id="7" xr3:uid="{18BC1ABF-E708-42BA-8F8D-50A0692DF736}" name="Column1.Année_construction"/>
    <tableColumn id="8" xr3:uid="{35BF1B41-4950-4FE4-8B05-A8F443846A94}" name="Column1.N°_étage_appartement"/>
    <tableColumn id="9" xr3:uid="{C0CD8CE6-953D-402C-9665-FBA3F2B38FF0}" name="Column1.Surface_habitable_desservie_par_installation_ECS"/>
    <tableColumn id="10" xr3:uid="{CB43BED9-AA21-470C-AE7B-703279A3FEED}" name="Column1.Complément_d'adresse_logement"/>
    <tableColumn id="11" xr3:uid="{F79C0717-A976-48A2-BFBF-A8CE7413949D}" name="Column1.Description_installation_chauffage_n°1"/>
    <tableColumn id="12" xr3:uid="{B9DA391D-FC01-4891-8BAE-B374F72E5E4C}" name="Column1.N°_voie_(BAN)"/>
    <tableColumn id="13" xr3:uid="{FDCA8782-F430-45B0-93EB-F81F291A9A36}" name="Column1.N°DPE"/>
    <tableColumn id="14" xr3:uid="{6DF0E46E-0991-4A02-B482-5B9D210CFD15}" name="Column1.Adresse_brute"/>
    <tableColumn id="15" xr3:uid="{60077561-D370-414F-B078-ECC774CA0635}" name="Column1.Nombre_logements_desservis_par_installation_ECS"/>
    <tableColumn id="16" xr3:uid="{CC4D9CEB-D018-40D0-9E9E-EC646B626B57}" name="Column1.Surface_habitable_logement"/>
    <tableColumn id="17" xr3:uid="{725CCBEF-4723-412C-B5BD-82A5CEC8508F}" name="Column1.Code_postal_(brut)"/>
    <tableColumn id="18" xr3:uid="{930709C0-EB6F-4CCF-800C-7936D58485B9}" name="Column1.Période_construction"/>
    <tableColumn id="19" xr3:uid="{121AC92A-1115-49A2-BAEE-9A61A1BBBC61}" name="Column1.Code_postal_(BAN)"/>
    <tableColumn id="20" xr3:uid="{0CC2B18B-3696-430B-A9CF-5737923AFD7A}" name="Column1.Type_bâtiment"/>
    <tableColumn id="21" xr3:uid="{F3CFEA6B-C18A-45CD-B740-2134C90D6DE7}" name="Column1.Etiquette_GES"/>
    <tableColumn id="22" xr3:uid="{92BE55E0-B9EE-46D2-9B53-242F56DF4281}" name="Column1.Etiquette_DPE"/>
    <tableColumn id="23" xr3:uid="{20B1DC61-B8F6-4575-A3DA-1498515BC649}" name="Column1.Nom__commune_(Brut)"/>
    <tableColumn id="24" xr3:uid="{E80E4DA6-60F8-4D0A-8636-BC17973AD6F4}" name="Column1.Identifiant__BAN"/>
    <tableColumn id="25" xr3:uid="{02BBBFCA-81D9-4808-85C8-3D278C11F800}" name="Column1.Nom__rue_(BAN)"/>
    <tableColumn id="26" xr3:uid="{59FA30BB-6708-4A9C-9F51-B1C636F160D3}" name="Column1.Score_BAN"/>
    <tableColumn id="27" xr3:uid="{3A07208A-4525-4016-94FD-2BB9594F76DB}" name="Column1.Logement_traversant_(0/1)"/>
    <tableColumn id="28" xr3:uid="{89AC6DE6-FC1A-449A-877E-A80A2ABF0DEB}" name="Column1.Nombre_appartement"/>
    <tableColumn id="29" xr3:uid="{85A6A5AA-0084-41C1-B8F0-5B2037136949}" name="Column1.Surface_habitable_immeuble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AD3FC80-25C1-4D2E-9479-4ED35ACAEE97}" name="DPE_33340" displayName="DPE_33340" ref="A1:AC488" totalsRowShown="0">
  <autoFilter ref="A1:AC488" xr:uid="{BAD3FC80-25C1-4D2E-9479-4ED35ACAEE97}"/>
  <sortState xmlns:xlrd2="http://schemas.microsoft.com/office/spreadsheetml/2017/richdata2" ref="A2:AC488">
    <sortCondition descending="1" ref="B1:B488"/>
  </sortState>
  <tableColumns count="29">
    <tableColumn id="32" xr3:uid="{70FAA4D8-8B06-4104-B7E5-3D3013E6BCAC}" name="Column1.Date_visite_diagnostiqueur" dataDxfId="5"/>
    <tableColumn id="39" xr3:uid="{3C6ED83F-7878-43E8-8216-688DE05ED5A7}" name="Column1.Date_établissement_DPE" dataDxfId="4"/>
    <tableColumn id="87" xr3:uid="{2D29E2E5-0C47-4216-8845-8BFADA54DE37}" name="Column1.Date_réception_DPE" dataDxfId="3"/>
    <tableColumn id="31" xr3:uid="{AC042E7F-0F1A-4CCB-BF3A-0C77D4428734}" name="Column1.Adresse_(BAN)"/>
    <tableColumn id="4" xr3:uid="{E56FADED-1CFB-4420-B179-EF367BDD0722}" name="Column1.Nom__commune_(BAN)"/>
    <tableColumn id="17" xr3:uid="{0D16F913-8602-4A1F-9456-92D25B7EBFD5}" name="Column1.Nombre_niveau_logement"/>
    <tableColumn id="26" xr3:uid="{059CBC68-48B6-4539-9DA5-F08AE9AE501A}" name="Column1.Année_construction"/>
    <tableColumn id="33" xr3:uid="{B917F3C6-B0DF-428E-8992-F44AAB5CD83F}" name="Column1.N°_étage_appartement"/>
    <tableColumn id="36" xr3:uid="{D192AF6C-B9B6-4D6F-800E-58FB73101C9B}" name="Column1.Surface_habitable_desservie_par_installation_ECS"/>
    <tableColumn id="37" xr3:uid="{191CCFFF-9043-4C9E-B3EB-32A7AA1F301F}" name="Column1.Complément_d'adresse_logement"/>
    <tableColumn id="43" xr3:uid="{79FDE422-BA03-4FAC-B36F-BFDED3136391}" name="Column1.Description_installation_chauffage_n°1"/>
    <tableColumn id="44" xr3:uid="{88327A7C-9B09-4DF3-9958-D832D88ABDEE}" name="Column1.N°_voie_(BAN)"/>
    <tableColumn id="46" xr3:uid="{AD0F4D72-2C5E-4500-A692-DE92F5F4E4AA}" name="Column1.N°DPE"/>
    <tableColumn id="49" xr3:uid="{309C9022-20BF-47E3-AADA-1D4DFFD49F83}" name="Column1.Adresse_brute"/>
    <tableColumn id="65" xr3:uid="{4E6272CB-49CA-4C56-8D68-D8580C4FAAC2}" name="Column1.Nombre_logements_desservis_par_installation_ECS"/>
    <tableColumn id="70" xr3:uid="{FED16773-F533-402A-8F10-A52AA3487445}" name="Column1.Surface_habitable_logement"/>
    <tableColumn id="71" xr3:uid="{97C32622-E2DD-45B3-8098-55225B532824}" name="Column1.Code_postal_(brut)"/>
    <tableColumn id="75" xr3:uid="{C58EA1B4-8774-4025-B54B-C506FA8A5498}" name="Column1.Période_construction"/>
    <tableColumn id="93" xr3:uid="{7A033968-B2D9-486B-89E4-481E3D78F225}" name="Column1.Code_postal_(BAN)"/>
    <tableColumn id="99" xr3:uid="{F1FD39A7-555B-4369-AF8F-25CF87F4A561}" name="Column1.Type_bâtiment"/>
    <tableColumn id="121" xr3:uid="{931C4F91-D2D9-469B-A671-FCF44A2489EC}" name="Column1.Etiquette_GES"/>
    <tableColumn id="129" xr3:uid="{A4373E3A-A3F8-4370-B02C-F8073FA0C4EA}" name="Column1.Etiquette_DPE"/>
    <tableColumn id="132" xr3:uid="{6AF3CAA6-18DC-4C99-A9D8-E33F35EDA72B}" name="Column1.Nom__commune_(Brut)"/>
    <tableColumn id="141" xr3:uid="{7B775444-0C1D-45FB-808A-3D35FDC2C979}" name="Column1.Identifiant__BAN"/>
    <tableColumn id="143" xr3:uid="{029512DD-C3A8-49AD-88D6-E0383F306B23}" name="Column1.Nom__rue_(BAN)"/>
    <tableColumn id="146" xr3:uid="{E949316A-4AD9-4D42-99EA-EC5E1206059E}" name="Column1.Score_BAN"/>
    <tableColumn id="157" xr3:uid="{FCF053E0-6CE0-4612-8085-CDC1283E6400}" name="Column1.Logement_traversant_(0/1)"/>
    <tableColumn id="176" xr3:uid="{3F4D5B9F-2BC1-4D33-A740-92780DF3D885}" name="Column1.Nombre_appartement"/>
    <tableColumn id="219" xr3:uid="{B2A86650-A75F-4057-BF57-BB9E6B8EF434}" name="Column1.Surface_habitable_immeubl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B3788-009F-42C6-9587-6246825B7547}">
  <sheetPr codeName="Feuil1"/>
  <dimension ref="A1:AC3"/>
  <sheetViews>
    <sheetView tabSelected="1" workbookViewId="0">
      <selection activeCell="B2" sqref="B2"/>
    </sheetView>
  </sheetViews>
  <sheetFormatPr baseColWidth="10" defaultRowHeight="15" x14ac:dyDescent="0.25"/>
  <cols>
    <col min="1" max="1" width="34.42578125" bestFit="1" customWidth="1"/>
    <col min="2" max="2" width="32.28515625" bestFit="1" customWidth="1"/>
    <col min="3" max="3" width="28" bestFit="1" customWidth="1"/>
    <col min="4" max="4" width="48" bestFit="1" customWidth="1"/>
    <col min="5" max="5" width="31.28515625" bestFit="1" customWidth="1"/>
    <col min="6" max="6" width="33.85546875" bestFit="1" customWidth="1"/>
    <col min="7" max="7" width="27.7109375" bestFit="1" customWidth="1"/>
    <col min="8" max="8" width="30.5703125" bestFit="1" customWidth="1"/>
    <col min="9" max="9" width="55.140625" bestFit="1" customWidth="1"/>
    <col min="10" max="10" width="40.85546875" bestFit="1" customWidth="1"/>
    <col min="11" max="11" width="45" bestFit="1" customWidth="1"/>
    <col min="12" max="12" width="23" bestFit="1" customWidth="1"/>
    <col min="13" max="13" width="15" bestFit="1" customWidth="1"/>
    <col min="14" max="14" width="68.42578125" bestFit="1" customWidth="1"/>
    <col min="15" max="15" width="56.5703125" bestFit="1" customWidth="1"/>
    <col min="16" max="16" width="35.5703125" bestFit="1" customWidth="1"/>
    <col min="17" max="17" width="27" bestFit="1" customWidth="1"/>
    <col min="18" max="18" width="28.85546875" bestFit="1" customWidth="1"/>
    <col min="19" max="19" width="27.140625" bestFit="1" customWidth="1"/>
    <col min="20" max="20" width="23.140625" bestFit="1" customWidth="1"/>
    <col min="21" max="22" width="22.42578125" bestFit="1" customWidth="1"/>
    <col min="23" max="23" width="31.140625" bestFit="1" customWidth="1"/>
    <col min="24" max="24" width="25" bestFit="1" customWidth="1"/>
    <col min="25" max="25" width="25.28515625" bestFit="1" customWidth="1"/>
    <col min="26" max="26" width="19.28515625" bestFit="1" customWidth="1"/>
    <col min="27" max="27" width="34.140625" bestFit="1" customWidth="1"/>
    <col min="28" max="28" width="29.7109375" bestFit="1" customWidth="1"/>
    <col min="29" max="29" width="36.140625" bestFit="1" customWidth="1"/>
  </cols>
  <sheetData>
    <row r="1" spans="1:29" x14ac:dyDescent="0.25">
      <c r="A1" t="s">
        <v>30</v>
      </c>
      <c r="B1" s="4">
        <f ca="1">NOW()</f>
        <v>44930.728382870373</v>
      </c>
      <c r="C1" s="7" t="s">
        <v>29</v>
      </c>
      <c r="D1" s="7"/>
      <c r="E1" s="7"/>
      <c r="F1" s="4">
        <f>MAX('DPE 33680'!B:B,'DPE 33121'!B:B,'DPE 33112'!B:B,'DPE 33250'!B:B,'DPE 33180'!B:B,'DPE 33990'!B:B,'DPE 33930'!B:B,'DPE 33590'!B:B,'DPE 33780'!B:B,'DPE 33123'!B:B,'DPE 33340'!B:B)</f>
        <v>44886</v>
      </c>
    </row>
    <row r="2" spans="1:29" x14ac:dyDescent="0.25">
      <c r="B2">
        <v>0</v>
      </c>
      <c r="C2" s="5" t="str">
        <f>TEXT("Mois "&amp;B2,)</f>
        <v>Mois 0</v>
      </c>
      <c r="D2" s="6" t="str">
        <f ca="1">TEXT(DATE(YEAR(TODAY()), MONTH(TODAY())+B2,DAY(TODAY())),"mm/aaaa")</f>
        <v>01/2023</v>
      </c>
    </row>
    <row r="3" spans="1:29" x14ac:dyDescent="0.25">
      <c r="A3" s="1" t="s">
        <v>4</v>
      </c>
      <c r="B3" s="2" t="s">
        <v>8</v>
      </c>
      <c r="C3" s="2" t="s">
        <v>17</v>
      </c>
      <c r="D3" s="2" t="s">
        <v>3</v>
      </c>
      <c r="E3" s="2" t="s">
        <v>0</v>
      </c>
      <c r="F3" s="2" t="s">
        <v>1</v>
      </c>
      <c r="G3" s="2" t="s">
        <v>2</v>
      </c>
      <c r="H3" s="2" t="s">
        <v>5</v>
      </c>
      <c r="I3" s="2" t="s">
        <v>6</v>
      </c>
      <c r="J3" s="2" t="s">
        <v>7</v>
      </c>
      <c r="K3" s="2" t="s">
        <v>9</v>
      </c>
      <c r="L3" s="2" t="s">
        <v>10</v>
      </c>
      <c r="M3" s="2" t="s">
        <v>11</v>
      </c>
      <c r="N3" s="2" t="s">
        <v>12</v>
      </c>
      <c r="O3" s="2" t="s">
        <v>13</v>
      </c>
      <c r="P3" s="2" t="s">
        <v>14</v>
      </c>
      <c r="Q3" s="2" t="s">
        <v>15</v>
      </c>
      <c r="R3" s="2" t="s">
        <v>16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3" t="s">
        <v>28</v>
      </c>
    </row>
  </sheetData>
  <dataConsolidate/>
  <mergeCells count="1">
    <mergeCell ref="C1:E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F02C465-4A71-4215-81D9-E96118EFBF5F}">
          <x14:formula1>
            <xm:f>Liste!$A$1:$A$4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644DA-7435-483A-8A41-B17C15AC20FA}">
  <sheetPr codeName="Feuil13"/>
  <dimension ref="A1:A4"/>
  <sheetViews>
    <sheetView workbookViewId="0">
      <selection activeCell="A5" sqref="A5"/>
    </sheetView>
  </sheetViews>
  <sheetFormatPr baseColWidth="10" defaultRowHeight="15" x14ac:dyDescent="0.25"/>
  <sheetData>
    <row r="1" spans="1:1" x14ac:dyDescent="0.25">
      <c r="A1">
        <v>0</v>
      </c>
    </row>
    <row r="2" spans="1:1" x14ac:dyDescent="0.25">
      <c r="A2">
        <v>-1</v>
      </c>
    </row>
    <row r="3" spans="1:1" x14ac:dyDescent="0.25">
      <c r="A3">
        <v>-2</v>
      </c>
    </row>
    <row r="4" spans="1:1" x14ac:dyDescent="0.25">
      <c r="A4">
        <v>-3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DD81E-5714-4235-A32C-44D12A6DF4E5}">
  <sheetPr codeName="Feuil2"/>
  <dimension ref="A1:AD553"/>
  <sheetViews>
    <sheetView workbookViewId="0">
      <selection activeCell="D2" sqref="D2"/>
    </sheetView>
  </sheetViews>
  <sheetFormatPr baseColWidth="10" defaultRowHeight="15" x14ac:dyDescent="0.25"/>
  <cols>
    <col min="1" max="1" width="36.7109375" bestFit="1" customWidth="1"/>
    <col min="2" max="2" width="34.5703125" bestFit="1" customWidth="1"/>
    <col min="3" max="3" width="30.28515625" bestFit="1" customWidth="1"/>
    <col min="4" max="4" width="52.5703125" bestFit="1" customWidth="1"/>
    <col min="5" max="5" width="33.5703125" bestFit="1" customWidth="1"/>
    <col min="6" max="6" width="36.140625" bestFit="1" customWidth="1"/>
    <col min="7" max="7" width="30" bestFit="1" customWidth="1"/>
    <col min="8" max="8" width="32.85546875" bestFit="1" customWidth="1"/>
    <col min="9" max="9" width="57.42578125" bestFit="1" customWidth="1"/>
    <col min="10" max="10" width="53.42578125" bestFit="1" customWidth="1"/>
    <col min="11" max="11" width="81.140625" bestFit="1" customWidth="1"/>
    <col min="12" max="12" width="25.28515625" bestFit="1" customWidth="1"/>
    <col min="13" max="13" width="17.28515625" bestFit="1" customWidth="1"/>
    <col min="14" max="14" width="65.7109375" bestFit="1" customWidth="1"/>
    <col min="15" max="15" width="58.85546875" bestFit="1" customWidth="1"/>
    <col min="16" max="16" width="37.85546875" bestFit="1" customWidth="1"/>
    <col min="17" max="17" width="29.28515625" bestFit="1" customWidth="1"/>
    <col min="18" max="18" width="31.140625" bestFit="1" customWidth="1"/>
    <col min="19" max="19" width="29.42578125" bestFit="1" customWidth="1"/>
    <col min="20" max="20" width="25.42578125" bestFit="1" customWidth="1"/>
    <col min="21" max="22" width="24.7109375" bestFit="1" customWidth="1"/>
    <col min="23" max="23" width="33.42578125" bestFit="1" customWidth="1"/>
    <col min="24" max="24" width="27.28515625" bestFit="1" customWidth="1"/>
    <col min="25" max="25" width="35.7109375" bestFit="1" customWidth="1"/>
    <col min="26" max="26" width="21.5703125" bestFit="1" customWidth="1"/>
    <col min="27" max="27" width="36.42578125" bestFit="1" customWidth="1"/>
    <col min="28" max="28" width="32" bestFit="1" customWidth="1"/>
    <col min="29" max="29" width="38.42578125" bestFit="1" customWidth="1"/>
  </cols>
  <sheetData>
    <row r="1" spans="1:30" x14ac:dyDescent="0.25">
      <c r="A1" t="s">
        <v>4</v>
      </c>
      <c r="B1" t="s">
        <v>8</v>
      </c>
      <c r="C1" t="s">
        <v>17</v>
      </c>
      <c r="D1" t="s">
        <v>3</v>
      </c>
      <c r="E1" t="s">
        <v>0</v>
      </c>
      <c r="F1" t="s">
        <v>1</v>
      </c>
      <c r="G1" t="s">
        <v>2</v>
      </c>
      <c r="H1" t="s">
        <v>5</v>
      </c>
      <c r="I1" t="s">
        <v>6</v>
      </c>
      <c r="J1" t="s">
        <v>7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tr" cm="1">
        <f t="array" aca="1" ref="AD1" ca="1">CELL("nomfichier")</f>
        <v>D:\Immobilier\Communication\# Courrier_DPE\[BDD exemple.xlsx]Récaptiulatif</v>
      </c>
    </row>
    <row r="2" spans="1:30" x14ac:dyDescent="0.25">
      <c r="A2" s="4">
        <v>44886</v>
      </c>
      <c r="B2" s="4">
        <v>44886</v>
      </c>
      <c r="C2" s="4">
        <v>44886</v>
      </c>
      <c r="D2" t="str">
        <f ca="1">DPE_33680[[#Headers],[Column1.Adresse_(BAN)]] &amp; " " &amp;  ROW() &amp; " - " &amp; MID($AD$1, FIND("]",$AD$1,1)+1,LEN($AD$1))</f>
        <v>Column1.Adresse_(BAN) 2 - Récaptiulatif</v>
      </c>
      <c r="E2" t="str">
        <f ca="1">DPE_33680[[#Headers],[Column1.Nom__commune_(BAN)]] &amp; " " &amp;  ROW() &amp; " - " &amp; MID($AD$1, FIND("]",$AD$1,1)+1,LEN($AD$1))</f>
        <v>Column1.Nom__commune_(BAN) 2 - Récaptiulatif</v>
      </c>
      <c r="F2" t="str">
        <f ca="1">DPE_33680[[#Headers],[Column1.Nombre_niveau_logement]] &amp; " " &amp;  ROW() &amp; " - " &amp; MID($AD$1, FIND("]",$AD$1,1)+1,LEN($AD$1))</f>
        <v>Column1.Nombre_niveau_logement 2 - Récaptiulatif</v>
      </c>
      <c r="G2" t="str">
        <f ca="1">DPE_33680[[#Headers],[Column1.Année_construction]] &amp; " " &amp;  ROW() &amp; " - " &amp; MID($AD$1, FIND("]",$AD$1,1)+1,LEN($AD$1))</f>
        <v>Column1.Année_construction 2 - Récaptiulatif</v>
      </c>
      <c r="H2" t="str">
        <f ca="1">DPE_33680[[#Headers],[Column1.N°_étage_appartement]] &amp; " " &amp;  ROW() &amp; " - " &amp; MID($AD$1, FIND("]",$AD$1,1)+1,LEN($AD$1))</f>
        <v>Column1.N°_étage_appartement 2 - Récaptiulatif</v>
      </c>
      <c r="I2" t="str">
        <f ca="1">DPE_33680[[#Headers],[Column1.Surface_habitable_desservie_par_installation_ECS]] &amp; " " &amp;  ROW() &amp; " - " &amp; MID($AD$1, FIND("]",$AD$1,1)+1,LEN($AD$1))</f>
        <v>Column1.Surface_habitable_desservie_par_installation_ECS 2 - Récaptiulatif</v>
      </c>
      <c r="J2" t="str">
        <f ca="1">DPE_33680[[#Headers],[Column1.Complément_d''adresse_logement]] &amp; " " &amp;  ROW() &amp; " - " &amp; MID($AD$1, FIND("]",$AD$1,1)+1,LEN($AD$1))</f>
        <v>Column1.Complément_d'adresse_logement 2 - Récaptiulatif</v>
      </c>
      <c r="K2" t="str">
        <f ca="1">DPE_33680[[#Headers],[Column1.Description_installation_chauffage_n°1]] &amp; " " &amp;  ROW() &amp; " - " &amp; MID($AD$1, FIND("]",$AD$1,1)+1,LEN($AD$1))</f>
        <v>Column1.Description_installation_chauffage_n°1 2 - Récaptiulatif</v>
      </c>
      <c r="L2" t="str">
        <f ca="1">DPE_33680[[#Headers],[Column1.N°_voie_(BAN)]] &amp; " " &amp;  ROW() &amp; " - " &amp; MID($AD$1, FIND("]",$AD$1,1)+1,LEN($AD$1))</f>
        <v>Column1.N°_voie_(BAN) 2 - Récaptiulatif</v>
      </c>
      <c r="M2" t="str">
        <f ca="1">DPE_33680[[#Headers],[Column1.N°DPE]] &amp; " " &amp;  ROW() &amp; " - " &amp; MID($AD$1, FIND("]",$AD$1,1)+1,LEN($AD$1))</f>
        <v>Column1.N°DPE 2 - Récaptiulatif</v>
      </c>
      <c r="N2" t="str">
        <f ca="1">DPE_33680[[#Headers],[Column1.Adresse_brute]] &amp; " " &amp;  ROW() &amp; " - " &amp; MID($AD$1, FIND("]",$AD$1,1)+1,LEN($AD$1))</f>
        <v>Column1.Adresse_brute 2 - Récaptiulatif</v>
      </c>
      <c r="O2" t="str">
        <f ca="1">DPE_33680[[#Headers],[Column1.Nombre_logements_desservis_par_installation_ECS]] &amp; " " &amp;  ROW() &amp; " - " &amp; MID($AD$1, FIND("]",$AD$1,1)+1,LEN($AD$1))</f>
        <v>Column1.Nombre_logements_desservis_par_installation_ECS 2 - Récaptiulatif</v>
      </c>
      <c r="P2" t="str">
        <f ca="1">DPE_33680[[#Headers],[Column1.Surface_habitable_logement]] &amp; " " &amp;  ROW() &amp; " - " &amp; MID($AD$1, FIND("]",$AD$1,1)+1,LEN($AD$1))</f>
        <v>Column1.Surface_habitable_logement 2 - Récaptiulatif</v>
      </c>
      <c r="Q2" t="str">
        <f ca="1">DPE_33680[[#Headers],[Column1.Code_postal_(brut)]] &amp; " " &amp;  ROW() &amp; " - " &amp; MID($AD$1, FIND("]",$AD$1,1)+1,LEN($AD$1))</f>
        <v>Column1.Code_postal_(brut) 2 - Récaptiulatif</v>
      </c>
      <c r="R2" t="str">
        <f ca="1">DPE_33680[[#Headers],[Column1.Période_construction]] &amp; " " &amp;  ROW() &amp; " - " &amp; MID($AD$1, FIND("]",$AD$1,1)+1,LEN($AD$1))</f>
        <v>Column1.Période_construction 2 - Récaptiulatif</v>
      </c>
      <c r="S2" t="str">
        <f ca="1">DPE_33680[[#Headers],[Column1.Code_postal_(BAN)]] &amp; " " &amp;  ROW() &amp; " - " &amp; MID($AD$1, FIND("]",$AD$1,1)+1,LEN($AD$1))</f>
        <v>Column1.Code_postal_(BAN) 2 - Récaptiulatif</v>
      </c>
      <c r="T2" t="str">
        <f ca="1">DPE_33680[[#Headers],[Column1.Type_bâtiment]] &amp; " " &amp;  ROW() &amp; " - " &amp; MID($AD$1, FIND("]",$AD$1,1)+1,LEN($AD$1))</f>
        <v>Column1.Type_bâtiment 2 - Récaptiulatif</v>
      </c>
      <c r="U2" t="str">
        <f ca="1">DPE_33680[[#Headers],[Column1.Etiquette_GES]] &amp; " " &amp;  ROW() &amp; " - " &amp; MID($AD$1, FIND("]",$AD$1,1)+1,LEN($AD$1))</f>
        <v>Column1.Etiquette_GES 2 - Récaptiulatif</v>
      </c>
      <c r="V2" t="str">
        <f ca="1">DPE_33680[[#Headers],[Column1.Etiquette_DPE]] &amp; " " &amp;  ROW() &amp; " - " &amp; MID($AD$1, FIND("]",$AD$1,1)+1,LEN($AD$1))</f>
        <v>Column1.Etiquette_DPE 2 - Récaptiulatif</v>
      </c>
      <c r="W2" t="str">
        <f ca="1">DPE_33680[[#Headers],[Column1.Nom__commune_(Brut)]] &amp; " " &amp;  ROW() &amp; " - " &amp; MID($AD$1, FIND("]",$AD$1,1)+1,LEN($AD$1))</f>
        <v>Column1.Nom__commune_(Brut) 2 - Récaptiulatif</v>
      </c>
      <c r="X2" t="str">
        <f ca="1">DPE_33680[[#Headers],[Column1.Identifiant__BAN]] &amp; " " &amp;  ROW() &amp; " - " &amp; MID($AD$1, FIND("]",$AD$1,1)+1,LEN($AD$1))</f>
        <v>Column1.Identifiant__BAN 2 - Récaptiulatif</v>
      </c>
      <c r="Y2" t="str">
        <f ca="1">DPE_33680[[#Headers],[Column1.Nom__rue_(BAN)]] &amp; " " &amp;  ROW() &amp; " - " &amp; MID($AD$1, FIND("]",$AD$1,1)+1,LEN($AD$1))</f>
        <v>Column1.Nom__rue_(BAN) 2 - Récaptiulatif</v>
      </c>
      <c r="Z2" t="str">
        <f ca="1">DPE_33680[[#Headers],[Column1.Score_BAN]] &amp; " " &amp;  ROW() &amp; " - " &amp; MID($AD$1, FIND("]",$AD$1,1)+1,LEN($AD$1))</f>
        <v>Column1.Score_BAN 2 - Récaptiulatif</v>
      </c>
      <c r="AA2" t="str">
        <f ca="1">DPE_33680[[#Headers],[Column1.Logement_traversant_(0/1)]] &amp; " " &amp;  ROW() &amp; " - " &amp; MID($AD$1, FIND("]",$AD$1,1)+1,LEN($AD$1))</f>
        <v>Column1.Logement_traversant_(0/1) 2 - Récaptiulatif</v>
      </c>
      <c r="AB2" t="str">
        <f ca="1">DPE_33680[[#Headers],[Column1.Nombre_appartement]] &amp; " " &amp;  ROW() &amp; " - " &amp; MID($AD$1, FIND("]",$AD$1,1)+1,LEN($AD$1))</f>
        <v>Column1.Nombre_appartement 2 - Récaptiulatif</v>
      </c>
      <c r="AC2" t="str">
        <f ca="1">DPE_33680[[#Headers],[Column1.Surface_habitable_immeuble]] &amp; " " &amp;  ROW() &amp; " - " &amp; MID($AD$1, FIND("]",$AD$1,1)+1,LEN($AD$1))</f>
        <v>Column1.Surface_habitable_immeuble 2 - Récaptiulatif</v>
      </c>
    </row>
    <row r="3" spans="1:30" x14ac:dyDescent="0.25">
      <c r="A3" s="4">
        <v>44883</v>
      </c>
      <c r="B3" s="4">
        <v>44883</v>
      </c>
      <c r="C3" s="4">
        <v>44883</v>
      </c>
      <c r="D3" t="str">
        <f ca="1">DPE_33680[[#Headers],[Column1.Adresse_(BAN)]] &amp; " " &amp;  ROW() &amp; " - " &amp; MID($AD$1, FIND("]",$AD$1,1)+1,LEN($AD$1))</f>
        <v>Column1.Adresse_(BAN) 3 - Récaptiulatif</v>
      </c>
      <c r="E3" t="str">
        <f ca="1">DPE_33680[[#Headers],[Column1.Nom__commune_(BAN)]] &amp; " " &amp;  ROW() &amp; " - " &amp; MID($AD$1, FIND("]",$AD$1,1)+1,LEN($AD$1))</f>
        <v>Column1.Nom__commune_(BAN) 3 - Récaptiulatif</v>
      </c>
      <c r="F3" t="str">
        <f ca="1">DPE_33680[[#Headers],[Column1.Nombre_niveau_logement]] &amp; " " &amp;  ROW() &amp; " - " &amp; MID($AD$1, FIND("]",$AD$1,1)+1,LEN($AD$1))</f>
        <v>Column1.Nombre_niveau_logement 3 - Récaptiulatif</v>
      </c>
      <c r="G3" t="str">
        <f ca="1">DPE_33680[[#Headers],[Column1.Année_construction]] &amp; " " &amp;  ROW() &amp; " - " &amp; MID($AD$1, FIND("]",$AD$1,1)+1,LEN($AD$1))</f>
        <v>Column1.Année_construction 3 - Récaptiulatif</v>
      </c>
      <c r="H3" t="str">
        <f ca="1">DPE_33680[[#Headers],[Column1.N°_étage_appartement]] &amp; " " &amp;  ROW() &amp; " - " &amp; MID($AD$1, FIND("]",$AD$1,1)+1,LEN($AD$1))</f>
        <v>Column1.N°_étage_appartement 3 - Récaptiulatif</v>
      </c>
      <c r="I3" t="str">
        <f ca="1">DPE_33680[[#Headers],[Column1.Surface_habitable_desservie_par_installation_ECS]] &amp; " " &amp;  ROW() &amp; " - " &amp; MID($AD$1, FIND("]",$AD$1,1)+1,LEN($AD$1))</f>
        <v>Column1.Surface_habitable_desservie_par_installation_ECS 3 - Récaptiulatif</v>
      </c>
      <c r="J3" t="str">
        <f ca="1">DPE_33680[[#Headers],[Column1.Complément_d''adresse_logement]] &amp; " " &amp;  ROW() &amp; " - " &amp; MID($AD$1, FIND("]",$AD$1,1)+1,LEN($AD$1))</f>
        <v>Column1.Complément_d'adresse_logement 3 - Récaptiulatif</v>
      </c>
      <c r="K3" t="str">
        <f ca="1">DPE_33680[[#Headers],[Column1.Description_installation_chauffage_n°1]] &amp; " " &amp;  ROW() &amp; " - " &amp; MID($AD$1, FIND("]",$AD$1,1)+1,LEN($AD$1))</f>
        <v>Column1.Description_installation_chauffage_n°1 3 - Récaptiulatif</v>
      </c>
      <c r="L3" t="str">
        <f ca="1">DPE_33680[[#Headers],[Column1.N°_voie_(BAN)]] &amp; " " &amp;  ROW() &amp; " - " &amp; MID($AD$1, FIND("]",$AD$1,1)+1,LEN($AD$1))</f>
        <v>Column1.N°_voie_(BAN) 3 - Récaptiulatif</v>
      </c>
      <c r="M3" t="str">
        <f ca="1">DPE_33680[[#Headers],[Column1.N°DPE]] &amp; " " &amp;  ROW() &amp; " - " &amp; MID($AD$1, FIND("]",$AD$1,1)+1,LEN($AD$1))</f>
        <v>Column1.N°DPE 3 - Récaptiulatif</v>
      </c>
      <c r="N3" t="str">
        <f ca="1">DPE_33680[[#Headers],[Column1.Adresse_brute]] &amp; " " &amp;  ROW() &amp; " - " &amp; MID($AD$1, FIND("]",$AD$1,1)+1,LEN($AD$1))</f>
        <v>Column1.Adresse_brute 3 - Récaptiulatif</v>
      </c>
      <c r="O3" t="str">
        <f ca="1">DPE_33680[[#Headers],[Column1.Nombre_logements_desservis_par_installation_ECS]] &amp; " " &amp;  ROW() &amp; " - " &amp; MID($AD$1, FIND("]",$AD$1,1)+1,LEN($AD$1))</f>
        <v>Column1.Nombre_logements_desservis_par_installation_ECS 3 - Récaptiulatif</v>
      </c>
      <c r="P3" t="str">
        <f ca="1">DPE_33680[[#Headers],[Column1.Surface_habitable_logement]] &amp; " " &amp;  ROW() &amp; " - " &amp; MID($AD$1, FIND("]",$AD$1,1)+1,LEN($AD$1))</f>
        <v>Column1.Surface_habitable_logement 3 - Récaptiulatif</v>
      </c>
      <c r="Q3" t="str">
        <f ca="1">DPE_33680[[#Headers],[Column1.Code_postal_(brut)]] &amp; " " &amp;  ROW() &amp; " - " &amp; MID($AD$1, FIND("]",$AD$1,1)+1,LEN($AD$1))</f>
        <v>Column1.Code_postal_(brut) 3 - Récaptiulatif</v>
      </c>
      <c r="R3" t="str">
        <f ca="1">DPE_33680[[#Headers],[Column1.Période_construction]] &amp; " " &amp;  ROW() &amp; " - " &amp; MID($AD$1, FIND("]",$AD$1,1)+1,LEN($AD$1))</f>
        <v>Column1.Période_construction 3 - Récaptiulatif</v>
      </c>
      <c r="S3" t="str">
        <f ca="1">DPE_33680[[#Headers],[Column1.Code_postal_(BAN)]] &amp; " " &amp;  ROW() &amp; " - " &amp; MID($AD$1, FIND("]",$AD$1,1)+1,LEN($AD$1))</f>
        <v>Column1.Code_postal_(BAN) 3 - Récaptiulatif</v>
      </c>
      <c r="T3" t="str">
        <f ca="1">DPE_33680[[#Headers],[Column1.Type_bâtiment]] &amp; " " &amp;  ROW() &amp; " - " &amp; MID($AD$1, FIND("]",$AD$1,1)+1,LEN($AD$1))</f>
        <v>Column1.Type_bâtiment 3 - Récaptiulatif</v>
      </c>
      <c r="U3" t="str">
        <f ca="1">DPE_33680[[#Headers],[Column1.Etiquette_GES]] &amp; " " &amp;  ROW() &amp; " - " &amp; MID($AD$1, FIND("]",$AD$1,1)+1,LEN($AD$1))</f>
        <v>Column1.Etiquette_GES 3 - Récaptiulatif</v>
      </c>
      <c r="V3" t="str">
        <f ca="1">DPE_33680[[#Headers],[Column1.Etiquette_DPE]] &amp; " " &amp;  ROW() &amp; " - " &amp; MID($AD$1, FIND("]",$AD$1,1)+1,LEN($AD$1))</f>
        <v>Column1.Etiquette_DPE 3 - Récaptiulatif</v>
      </c>
      <c r="W3" t="str">
        <f ca="1">DPE_33680[[#Headers],[Column1.Nom__commune_(Brut)]] &amp; " " &amp;  ROW() &amp; " - " &amp; MID($AD$1, FIND("]",$AD$1,1)+1,LEN($AD$1))</f>
        <v>Column1.Nom__commune_(Brut) 3 - Récaptiulatif</v>
      </c>
      <c r="X3" t="str">
        <f ca="1">DPE_33680[[#Headers],[Column1.Identifiant__BAN]] &amp; " " &amp;  ROW() &amp; " - " &amp; MID($AD$1, FIND("]",$AD$1,1)+1,LEN($AD$1))</f>
        <v>Column1.Identifiant__BAN 3 - Récaptiulatif</v>
      </c>
      <c r="Y3" t="str">
        <f ca="1">DPE_33680[[#Headers],[Column1.Nom__rue_(BAN)]] &amp; " " &amp;  ROW() &amp; " - " &amp; MID($AD$1, FIND("]",$AD$1,1)+1,LEN($AD$1))</f>
        <v>Column1.Nom__rue_(BAN) 3 - Récaptiulatif</v>
      </c>
      <c r="Z3" t="str">
        <f ca="1">DPE_33680[[#Headers],[Column1.Score_BAN]] &amp; " " &amp;  ROW() &amp; " - " &amp; MID($AD$1, FIND("]",$AD$1,1)+1,LEN($AD$1))</f>
        <v>Column1.Score_BAN 3 - Récaptiulatif</v>
      </c>
      <c r="AA3" t="str">
        <f ca="1">DPE_33680[[#Headers],[Column1.Logement_traversant_(0/1)]] &amp; " " &amp;  ROW() &amp; " - " &amp; MID($AD$1, FIND("]",$AD$1,1)+1,LEN($AD$1))</f>
        <v>Column1.Logement_traversant_(0/1) 3 - Récaptiulatif</v>
      </c>
      <c r="AB3" t="str">
        <f ca="1">DPE_33680[[#Headers],[Column1.Nombre_appartement]] &amp; " " &amp;  ROW() &amp; " - " &amp; MID($AD$1, FIND("]",$AD$1,1)+1,LEN($AD$1))</f>
        <v>Column1.Nombre_appartement 3 - Récaptiulatif</v>
      </c>
      <c r="AC3" t="str">
        <f ca="1">DPE_33680[[#Headers],[Column1.Surface_habitable_immeuble]] &amp; " " &amp;  ROW() &amp; " - " &amp; MID($AD$1, FIND("]",$AD$1,1)+1,LEN($AD$1))</f>
        <v>Column1.Surface_habitable_immeuble 3 - Récaptiulatif</v>
      </c>
    </row>
    <row r="4" spans="1:30" x14ac:dyDescent="0.25">
      <c r="A4" s="4">
        <v>44883</v>
      </c>
      <c r="B4" s="4">
        <v>44883</v>
      </c>
      <c r="C4" s="4">
        <v>44883</v>
      </c>
      <c r="D4" t="str">
        <f ca="1">DPE_33680[[#Headers],[Column1.Adresse_(BAN)]] &amp; " " &amp;  ROW() &amp; " - " &amp; MID($AD$1, FIND("]",$AD$1,1)+1,LEN($AD$1))</f>
        <v>Column1.Adresse_(BAN) 4 - Récaptiulatif</v>
      </c>
      <c r="E4" t="str">
        <f ca="1">DPE_33680[[#Headers],[Column1.Nom__commune_(BAN)]] &amp; " " &amp;  ROW() &amp; " - " &amp; MID($AD$1, FIND("]",$AD$1,1)+1,LEN($AD$1))</f>
        <v>Column1.Nom__commune_(BAN) 4 - Récaptiulatif</v>
      </c>
      <c r="F4" t="str">
        <f ca="1">DPE_33680[[#Headers],[Column1.Nombre_niveau_logement]] &amp; " " &amp;  ROW() &amp; " - " &amp; MID($AD$1, FIND("]",$AD$1,1)+1,LEN($AD$1))</f>
        <v>Column1.Nombre_niveau_logement 4 - Récaptiulatif</v>
      </c>
      <c r="G4" t="str">
        <f ca="1">DPE_33680[[#Headers],[Column1.Année_construction]] &amp; " " &amp;  ROW() &amp; " - " &amp; MID($AD$1, FIND("]",$AD$1,1)+1,LEN($AD$1))</f>
        <v>Column1.Année_construction 4 - Récaptiulatif</v>
      </c>
      <c r="H4" t="str">
        <f ca="1">DPE_33680[[#Headers],[Column1.N°_étage_appartement]] &amp; " " &amp;  ROW() &amp; " - " &amp; MID($AD$1, FIND("]",$AD$1,1)+1,LEN($AD$1))</f>
        <v>Column1.N°_étage_appartement 4 - Récaptiulatif</v>
      </c>
      <c r="I4" t="str">
        <f ca="1">DPE_33680[[#Headers],[Column1.Surface_habitable_desservie_par_installation_ECS]] &amp; " " &amp;  ROW() &amp; " - " &amp; MID($AD$1, FIND("]",$AD$1,1)+1,LEN($AD$1))</f>
        <v>Column1.Surface_habitable_desservie_par_installation_ECS 4 - Récaptiulatif</v>
      </c>
      <c r="J4" t="str">
        <f ca="1">DPE_33680[[#Headers],[Column1.Complément_d''adresse_logement]] &amp; " " &amp;  ROW() &amp; " - " &amp; MID($AD$1, FIND("]",$AD$1,1)+1,LEN($AD$1))</f>
        <v>Column1.Complément_d'adresse_logement 4 - Récaptiulatif</v>
      </c>
      <c r="K4" t="str">
        <f ca="1">DPE_33680[[#Headers],[Column1.Description_installation_chauffage_n°1]] &amp; " " &amp;  ROW() &amp; " - " &amp; MID($AD$1, FIND("]",$AD$1,1)+1,LEN($AD$1))</f>
        <v>Column1.Description_installation_chauffage_n°1 4 - Récaptiulatif</v>
      </c>
      <c r="L4" t="str">
        <f ca="1">DPE_33680[[#Headers],[Column1.N°_voie_(BAN)]] &amp; " " &amp;  ROW() &amp; " - " &amp; MID($AD$1, FIND("]",$AD$1,1)+1,LEN($AD$1))</f>
        <v>Column1.N°_voie_(BAN) 4 - Récaptiulatif</v>
      </c>
      <c r="M4" t="str">
        <f ca="1">DPE_33680[[#Headers],[Column1.N°DPE]] &amp; " " &amp;  ROW() &amp; " - " &amp; MID($AD$1, FIND("]",$AD$1,1)+1,LEN($AD$1))</f>
        <v>Column1.N°DPE 4 - Récaptiulatif</v>
      </c>
      <c r="N4" t="str">
        <f ca="1">DPE_33680[[#Headers],[Column1.Adresse_brute]] &amp; " " &amp;  ROW() &amp; " - " &amp; MID($AD$1, FIND("]",$AD$1,1)+1,LEN($AD$1))</f>
        <v>Column1.Adresse_brute 4 - Récaptiulatif</v>
      </c>
      <c r="O4" t="str">
        <f ca="1">DPE_33680[[#Headers],[Column1.Nombre_logements_desservis_par_installation_ECS]] &amp; " " &amp;  ROW() &amp; " - " &amp; MID($AD$1, FIND("]",$AD$1,1)+1,LEN($AD$1))</f>
        <v>Column1.Nombre_logements_desservis_par_installation_ECS 4 - Récaptiulatif</v>
      </c>
      <c r="P4" t="str">
        <f ca="1">DPE_33680[[#Headers],[Column1.Surface_habitable_logement]] &amp; " " &amp;  ROW() &amp; " - " &amp; MID($AD$1, FIND("]",$AD$1,1)+1,LEN($AD$1))</f>
        <v>Column1.Surface_habitable_logement 4 - Récaptiulatif</v>
      </c>
      <c r="Q4" t="str">
        <f ca="1">DPE_33680[[#Headers],[Column1.Code_postal_(brut)]] &amp; " " &amp;  ROW() &amp; " - " &amp; MID($AD$1, FIND("]",$AD$1,1)+1,LEN($AD$1))</f>
        <v>Column1.Code_postal_(brut) 4 - Récaptiulatif</v>
      </c>
      <c r="R4" t="str">
        <f ca="1">DPE_33680[[#Headers],[Column1.Période_construction]] &amp; " " &amp;  ROW() &amp; " - " &amp; MID($AD$1, FIND("]",$AD$1,1)+1,LEN($AD$1))</f>
        <v>Column1.Période_construction 4 - Récaptiulatif</v>
      </c>
      <c r="S4" t="str">
        <f ca="1">DPE_33680[[#Headers],[Column1.Code_postal_(BAN)]] &amp; " " &amp;  ROW() &amp; " - " &amp; MID($AD$1, FIND("]",$AD$1,1)+1,LEN($AD$1))</f>
        <v>Column1.Code_postal_(BAN) 4 - Récaptiulatif</v>
      </c>
      <c r="T4" t="str">
        <f ca="1">DPE_33680[[#Headers],[Column1.Type_bâtiment]] &amp; " " &amp;  ROW() &amp; " - " &amp; MID($AD$1, FIND("]",$AD$1,1)+1,LEN($AD$1))</f>
        <v>Column1.Type_bâtiment 4 - Récaptiulatif</v>
      </c>
      <c r="U4" t="str">
        <f ca="1">DPE_33680[[#Headers],[Column1.Etiquette_GES]] &amp; " " &amp;  ROW() &amp; " - " &amp; MID($AD$1, FIND("]",$AD$1,1)+1,LEN($AD$1))</f>
        <v>Column1.Etiquette_GES 4 - Récaptiulatif</v>
      </c>
      <c r="V4" t="str">
        <f ca="1">DPE_33680[[#Headers],[Column1.Etiquette_DPE]] &amp; " " &amp;  ROW() &amp; " - " &amp; MID($AD$1, FIND("]",$AD$1,1)+1,LEN($AD$1))</f>
        <v>Column1.Etiquette_DPE 4 - Récaptiulatif</v>
      </c>
      <c r="W4" t="str">
        <f ca="1">DPE_33680[[#Headers],[Column1.Nom__commune_(Brut)]] &amp; " " &amp;  ROW() &amp; " - " &amp; MID($AD$1, FIND("]",$AD$1,1)+1,LEN($AD$1))</f>
        <v>Column1.Nom__commune_(Brut) 4 - Récaptiulatif</v>
      </c>
      <c r="X4" t="str">
        <f ca="1">DPE_33680[[#Headers],[Column1.Identifiant__BAN]] &amp; " " &amp;  ROW() &amp; " - " &amp; MID($AD$1, FIND("]",$AD$1,1)+1,LEN($AD$1))</f>
        <v>Column1.Identifiant__BAN 4 - Récaptiulatif</v>
      </c>
      <c r="Y4" t="str">
        <f ca="1">DPE_33680[[#Headers],[Column1.Nom__rue_(BAN)]] &amp; " " &amp;  ROW() &amp; " - " &amp; MID($AD$1, FIND("]",$AD$1,1)+1,LEN($AD$1))</f>
        <v>Column1.Nom__rue_(BAN) 4 - Récaptiulatif</v>
      </c>
      <c r="Z4" t="str">
        <f ca="1">DPE_33680[[#Headers],[Column1.Score_BAN]] &amp; " " &amp;  ROW() &amp; " - " &amp; MID($AD$1, FIND("]",$AD$1,1)+1,LEN($AD$1))</f>
        <v>Column1.Score_BAN 4 - Récaptiulatif</v>
      </c>
      <c r="AA4" t="str">
        <f ca="1">DPE_33680[[#Headers],[Column1.Logement_traversant_(0/1)]] &amp; " " &amp;  ROW() &amp; " - " &amp; MID($AD$1, FIND("]",$AD$1,1)+1,LEN($AD$1))</f>
        <v>Column1.Logement_traversant_(0/1) 4 - Récaptiulatif</v>
      </c>
      <c r="AB4" t="str">
        <f ca="1">DPE_33680[[#Headers],[Column1.Nombre_appartement]] &amp; " " &amp;  ROW() &amp; " - " &amp; MID($AD$1, FIND("]",$AD$1,1)+1,LEN($AD$1))</f>
        <v>Column1.Nombre_appartement 4 - Récaptiulatif</v>
      </c>
      <c r="AC4" t="str">
        <f ca="1">DPE_33680[[#Headers],[Column1.Surface_habitable_immeuble]] &amp; " " &amp;  ROW() &amp; " - " &amp; MID($AD$1, FIND("]",$AD$1,1)+1,LEN($AD$1))</f>
        <v>Column1.Surface_habitable_immeuble 4 - Récaptiulatif</v>
      </c>
    </row>
    <row r="5" spans="1:30" x14ac:dyDescent="0.25">
      <c r="A5" s="4">
        <v>44883</v>
      </c>
      <c r="B5" s="4">
        <v>44883</v>
      </c>
      <c r="C5" s="4">
        <v>44883</v>
      </c>
      <c r="D5" t="str">
        <f ca="1">DPE_33680[[#Headers],[Column1.Adresse_(BAN)]] &amp; " " &amp;  ROW() &amp; " - " &amp; MID($AD$1, FIND("]",$AD$1,1)+1,LEN($AD$1))</f>
        <v>Column1.Adresse_(BAN) 5 - Récaptiulatif</v>
      </c>
      <c r="E5" t="str">
        <f ca="1">DPE_33680[[#Headers],[Column1.Nom__commune_(BAN)]] &amp; " " &amp;  ROW() &amp; " - " &amp; MID($AD$1, FIND("]",$AD$1,1)+1,LEN($AD$1))</f>
        <v>Column1.Nom__commune_(BAN) 5 - Récaptiulatif</v>
      </c>
      <c r="F5" t="str">
        <f ca="1">DPE_33680[[#Headers],[Column1.Nombre_niveau_logement]] &amp; " " &amp;  ROW() &amp; " - " &amp; MID($AD$1, FIND("]",$AD$1,1)+1,LEN($AD$1))</f>
        <v>Column1.Nombre_niveau_logement 5 - Récaptiulatif</v>
      </c>
      <c r="G5" t="str">
        <f ca="1">DPE_33680[[#Headers],[Column1.Année_construction]] &amp; " " &amp;  ROW() &amp; " - " &amp; MID($AD$1, FIND("]",$AD$1,1)+1,LEN($AD$1))</f>
        <v>Column1.Année_construction 5 - Récaptiulatif</v>
      </c>
      <c r="H5" t="str">
        <f ca="1">DPE_33680[[#Headers],[Column1.N°_étage_appartement]] &amp; " " &amp;  ROW() &amp; " - " &amp; MID($AD$1, FIND("]",$AD$1,1)+1,LEN($AD$1))</f>
        <v>Column1.N°_étage_appartement 5 - Récaptiulatif</v>
      </c>
      <c r="I5" t="str">
        <f ca="1">DPE_33680[[#Headers],[Column1.Surface_habitable_desservie_par_installation_ECS]] &amp; " " &amp;  ROW() &amp; " - " &amp; MID($AD$1, FIND("]",$AD$1,1)+1,LEN($AD$1))</f>
        <v>Column1.Surface_habitable_desservie_par_installation_ECS 5 - Récaptiulatif</v>
      </c>
      <c r="J5" t="str">
        <f ca="1">DPE_33680[[#Headers],[Column1.Complément_d''adresse_logement]] &amp; " " &amp;  ROW() &amp; " - " &amp; MID($AD$1, FIND("]",$AD$1,1)+1,LEN($AD$1))</f>
        <v>Column1.Complément_d'adresse_logement 5 - Récaptiulatif</v>
      </c>
      <c r="K5" t="str">
        <f ca="1">DPE_33680[[#Headers],[Column1.Description_installation_chauffage_n°1]] &amp; " " &amp;  ROW() &amp; " - " &amp; MID($AD$1, FIND("]",$AD$1,1)+1,LEN($AD$1))</f>
        <v>Column1.Description_installation_chauffage_n°1 5 - Récaptiulatif</v>
      </c>
      <c r="L5" t="str">
        <f ca="1">DPE_33680[[#Headers],[Column1.N°_voie_(BAN)]] &amp; " " &amp;  ROW() &amp; " - " &amp; MID($AD$1, FIND("]",$AD$1,1)+1,LEN($AD$1))</f>
        <v>Column1.N°_voie_(BAN) 5 - Récaptiulatif</v>
      </c>
      <c r="M5" t="str">
        <f ca="1">DPE_33680[[#Headers],[Column1.N°DPE]] &amp; " " &amp;  ROW() &amp; " - " &amp; MID($AD$1, FIND("]",$AD$1,1)+1,LEN($AD$1))</f>
        <v>Column1.N°DPE 5 - Récaptiulatif</v>
      </c>
      <c r="N5" t="str">
        <f ca="1">DPE_33680[[#Headers],[Column1.Adresse_brute]] &amp; " " &amp;  ROW() &amp; " - " &amp; MID($AD$1, FIND("]",$AD$1,1)+1,LEN($AD$1))</f>
        <v>Column1.Adresse_brute 5 - Récaptiulatif</v>
      </c>
      <c r="O5" t="str">
        <f ca="1">DPE_33680[[#Headers],[Column1.Nombre_logements_desservis_par_installation_ECS]] &amp; " " &amp;  ROW() &amp; " - " &amp; MID($AD$1, FIND("]",$AD$1,1)+1,LEN($AD$1))</f>
        <v>Column1.Nombre_logements_desservis_par_installation_ECS 5 - Récaptiulatif</v>
      </c>
      <c r="P5" t="str">
        <f ca="1">DPE_33680[[#Headers],[Column1.Surface_habitable_logement]] &amp; " " &amp;  ROW() &amp; " - " &amp; MID($AD$1, FIND("]",$AD$1,1)+1,LEN($AD$1))</f>
        <v>Column1.Surface_habitable_logement 5 - Récaptiulatif</v>
      </c>
      <c r="Q5" t="str">
        <f ca="1">DPE_33680[[#Headers],[Column1.Code_postal_(brut)]] &amp; " " &amp;  ROW() &amp; " - " &amp; MID($AD$1, FIND("]",$AD$1,1)+1,LEN($AD$1))</f>
        <v>Column1.Code_postal_(brut) 5 - Récaptiulatif</v>
      </c>
      <c r="R5" t="str">
        <f ca="1">DPE_33680[[#Headers],[Column1.Période_construction]] &amp; " " &amp;  ROW() &amp; " - " &amp; MID($AD$1, FIND("]",$AD$1,1)+1,LEN($AD$1))</f>
        <v>Column1.Période_construction 5 - Récaptiulatif</v>
      </c>
      <c r="S5" t="str">
        <f ca="1">DPE_33680[[#Headers],[Column1.Code_postal_(BAN)]] &amp; " " &amp;  ROW() &amp; " - " &amp; MID($AD$1, FIND("]",$AD$1,1)+1,LEN($AD$1))</f>
        <v>Column1.Code_postal_(BAN) 5 - Récaptiulatif</v>
      </c>
      <c r="T5" t="str">
        <f ca="1">DPE_33680[[#Headers],[Column1.Type_bâtiment]] &amp; " " &amp;  ROW() &amp; " - " &amp; MID($AD$1, FIND("]",$AD$1,1)+1,LEN($AD$1))</f>
        <v>Column1.Type_bâtiment 5 - Récaptiulatif</v>
      </c>
      <c r="U5" t="str">
        <f ca="1">DPE_33680[[#Headers],[Column1.Etiquette_GES]] &amp; " " &amp;  ROW() &amp; " - " &amp; MID($AD$1, FIND("]",$AD$1,1)+1,LEN($AD$1))</f>
        <v>Column1.Etiquette_GES 5 - Récaptiulatif</v>
      </c>
      <c r="V5" t="str">
        <f ca="1">DPE_33680[[#Headers],[Column1.Etiquette_DPE]] &amp; " " &amp;  ROW() &amp; " - " &amp; MID($AD$1, FIND("]",$AD$1,1)+1,LEN($AD$1))</f>
        <v>Column1.Etiquette_DPE 5 - Récaptiulatif</v>
      </c>
      <c r="W5" t="str">
        <f ca="1">DPE_33680[[#Headers],[Column1.Nom__commune_(Brut)]] &amp; " " &amp;  ROW() &amp; " - " &amp; MID($AD$1, FIND("]",$AD$1,1)+1,LEN($AD$1))</f>
        <v>Column1.Nom__commune_(Brut) 5 - Récaptiulatif</v>
      </c>
      <c r="X5" t="str">
        <f ca="1">DPE_33680[[#Headers],[Column1.Identifiant__BAN]] &amp; " " &amp;  ROW() &amp; " - " &amp; MID($AD$1, FIND("]",$AD$1,1)+1,LEN($AD$1))</f>
        <v>Column1.Identifiant__BAN 5 - Récaptiulatif</v>
      </c>
      <c r="Y5" t="str">
        <f ca="1">DPE_33680[[#Headers],[Column1.Nom__rue_(BAN)]] &amp; " " &amp;  ROW() &amp; " - " &amp; MID($AD$1, FIND("]",$AD$1,1)+1,LEN($AD$1))</f>
        <v>Column1.Nom__rue_(BAN) 5 - Récaptiulatif</v>
      </c>
      <c r="Z5" t="str">
        <f ca="1">DPE_33680[[#Headers],[Column1.Score_BAN]] &amp; " " &amp;  ROW() &amp; " - " &amp; MID($AD$1, FIND("]",$AD$1,1)+1,LEN($AD$1))</f>
        <v>Column1.Score_BAN 5 - Récaptiulatif</v>
      </c>
      <c r="AA5" t="str">
        <f ca="1">DPE_33680[[#Headers],[Column1.Logement_traversant_(0/1)]] &amp; " " &amp;  ROW() &amp; " - " &amp; MID($AD$1, FIND("]",$AD$1,1)+1,LEN($AD$1))</f>
        <v>Column1.Logement_traversant_(0/1) 5 - Récaptiulatif</v>
      </c>
      <c r="AB5" t="str">
        <f ca="1">DPE_33680[[#Headers],[Column1.Nombre_appartement]] &amp; " " &amp;  ROW() &amp; " - " &amp; MID($AD$1, FIND("]",$AD$1,1)+1,LEN($AD$1))</f>
        <v>Column1.Nombre_appartement 5 - Récaptiulatif</v>
      </c>
      <c r="AC5" t="str">
        <f ca="1">DPE_33680[[#Headers],[Column1.Surface_habitable_immeuble]] &amp; " " &amp;  ROW() &amp; " - " &amp; MID($AD$1, FIND("]",$AD$1,1)+1,LEN($AD$1))</f>
        <v>Column1.Surface_habitable_immeuble 5 - Récaptiulatif</v>
      </c>
    </row>
    <row r="6" spans="1:30" x14ac:dyDescent="0.25">
      <c r="A6" s="4">
        <v>44882</v>
      </c>
      <c r="B6" s="4">
        <v>44882</v>
      </c>
      <c r="C6" s="4">
        <v>44882</v>
      </c>
      <c r="D6" t="str">
        <f ca="1">DPE_33680[[#Headers],[Column1.Adresse_(BAN)]] &amp; " " &amp;  ROW() &amp; " - " &amp; MID($AD$1, FIND("]",$AD$1,1)+1,LEN($AD$1))</f>
        <v>Column1.Adresse_(BAN) 6 - Récaptiulatif</v>
      </c>
      <c r="E6" t="str">
        <f ca="1">DPE_33680[[#Headers],[Column1.Nom__commune_(BAN)]] &amp; " " &amp;  ROW() &amp; " - " &amp; MID($AD$1, FIND("]",$AD$1,1)+1,LEN($AD$1))</f>
        <v>Column1.Nom__commune_(BAN) 6 - Récaptiulatif</v>
      </c>
      <c r="F6" t="str">
        <f ca="1">DPE_33680[[#Headers],[Column1.Nombre_niveau_logement]] &amp; " " &amp;  ROW() &amp; " - " &amp; MID($AD$1, FIND("]",$AD$1,1)+1,LEN($AD$1))</f>
        <v>Column1.Nombre_niveau_logement 6 - Récaptiulatif</v>
      </c>
      <c r="G6" t="str">
        <f ca="1">DPE_33680[[#Headers],[Column1.Année_construction]] &amp; " " &amp;  ROW() &amp; " - " &amp; MID($AD$1, FIND("]",$AD$1,1)+1,LEN($AD$1))</f>
        <v>Column1.Année_construction 6 - Récaptiulatif</v>
      </c>
      <c r="H6" t="str">
        <f ca="1">DPE_33680[[#Headers],[Column1.N°_étage_appartement]] &amp; " " &amp;  ROW() &amp; " - " &amp; MID($AD$1, FIND("]",$AD$1,1)+1,LEN($AD$1))</f>
        <v>Column1.N°_étage_appartement 6 - Récaptiulatif</v>
      </c>
      <c r="I6" t="str">
        <f ca="1">DPE_33680[[#Headers],[Column1.Surface_habitable_desservie_par_installation_ECS]] &amp; " " &amp;  ROW() &amp; " - " &amp; MID($AD$1, FIND("]",$AD$1,1)+1,LEN($AD$1))</f>
        <v>Column1.Surface_habitable_desservie_par_installation_ECS 6 - Récaptiulatif</v>
      </c>
      <c r="J6" t="str">
        <f ca="1">DPE_33680[[#Headers],[Column1.Complément_d''adresse_logement]] &amp; " " &amp;  ROW() &amp; " - " &amp; MID($AD$1, FIND("]",$AD$1,1)+1,LEN($AD$1))</f>
        <v>Column1.Complément_d'adresse_logement 6 - Récaptiulatif</v>
      </c>
      <c r="K6" t="str">
        <f ca="1">DPE_33680[[#Headers],[Column1.Description_installation_chauffage_n°1]] &amp; " " &amp;  ROW() &amp; " - " &amp; MID($AD$1, FIND("]",$AD$1,1)+1,LEN($AD$1))</f>
        <v>Column1.Description_installation_chauffage_n°1 6 - Récaptiulatif</v>
      </c>
      <c r="L6" t="str">
        <f ca="1">DPE_33680[[#Headers],[Column1.N°_voie_(BAN)]] &amp; " " &amp;  ROW() &amp; " - " &amp; MID($AD$1, FIND("]",$AD$1,1)+1,LEN($AD$1))</f>
        <v>Column1.N°_voie_(BAN) 6 - Récaptiulatif</v>
      </c>
      <c r="M6" t="str">
        <f ca="1">DPE_33680[[#Headers],[Column1.N°DPE]] &amp; " " &amp;  ROW() &amp; " - " &amp; MID($AD$1, FIND("]",$AD$1,1)+1,LEN($AD$1))</f>
        <v>Column1.N°DPE 6 - Récaptiulatif</v>
      </c>
      <c r="N6" t="str">
        <f ca="1">DPE_33680[[#Headers],[Column1.Adresse_brute]] &amp; " " &amp;  ROW() &amp; " - " &amp; MID($AD$1, FIND("]",$AD$1,1)+1,LEN($AD$1))</f>
        <v>Column1.Adresse_brute 6 - Récaptiulatif</v>
      </c>
      <c r="O6" t="str">
        <f ca="1">DPE_33680[[#Headers],[Column1.Nombre_logements_desservis_par_installation_ECS]] &amp; " " &amp;  ROW() &amp; " - " &amp; MID($AD$1, FIND("]",$AD$1,1)+1,LEN($AD$1))</f>
        <v>Column1.Nombre_logements_desservis_par_installation_ECS 6 - Récaptiulatif</v>
      </c>
      <c r="P6" t="str">
        <f ca="1">DPE_33680[[#Headers],[Column1.Surface_habitable_logement]] &amp; " " &amp;  ROW() &amp; " - " &amp; MID($AD$1, FIND("]",$AD$1,1)+1,LEN($AD$1))</f>
        <v>Column1.Surface_habitable_logement 6 - Récaptiulatif</v>
      </c>
      <c r="Q6" t="str">
        <f ca="1">DPE_33680[[#Headers],[Column1.Code_postal_(brut)]] &amp; " " &amp;  ROW() &amp; " - " &amp; MID($AD$1, FIND("]",$AD$1,1)+1,LEN($AD$1))</f>
        <v>Column1.Code_postal_(brut) 6 - Récaptiulatif</v>
      </c>
      <c r="R6" t="str">
        <f ca="1">DPE_33680[[#Headers],[Column1.Période_construction]] &amp; " " &amp;  ROW() &amp; " - " &amp; MID($AD$1, FIND("]",$AD$1,1)+1,LEN($AD$1))</f>
        <v>Column1.Période_construction 6 - Récaptiulatif</v>
      </c>
      <c r="S6" t="str">
        <f ca="1">DPE_33680[[#Headers],[Column1.Code_postal_(BAN)]] &amp; " " &amp;  ROW() &amp; " - " &amp; MID($AD$1, FIND("]",$AD$1,1)+1,LEN($AD$1))</f>
        <v>Column1.Code_postal_(BAN) 6 - Récaptiulatif</v>
      </c>
      <c r="T6" t="str">
        <f ca="1">DPE_33680[[#Headers],[Column1.Type_bâtiment]] &amp; " " &amp;  ROW() &amp; " - " &amp; MID($AD$1, FIND("]",$AD$1,1)+1,LEN($AD$1))</f>
        <v>Column1.Type_bâtiment 6 - Récaptiulatif</v>
      </c>
      <c r="U6" t="str">
        <f ca="1">DPE_33680[[#Headers],[Column1.Etiquette_GES]] &amp; " " &amp;  ROW() &amp; " - " &amp; MID($AD$1, FIND("]",$AD$1,1)+1,LEN($AD$1))</f>
        <v>Column1.Etiquette_GES 6 - Récaptiulatif</v>
      </c>
      <c r="V6" t="str">
        <f ca="1">DPE_33680[[#Headers],[Column1.Etiquette_DPE]] &amp; " " &amp;  ROW() &amp; " - " &amp; MID($AD$1, FIND("]",$AD$1,1)+1,LEN($AD$1))</f>
        <v>Column1.Etiquette_DPE 6 - Récaptiulatif</v>
      </c>
      <c r="W6" t="str">
        <f ca="1">DPE_33680[[#Headers],[Column1.Nom__commune_(Brut)]] &amp; " " &amp;  ROW() &amp; " - " &amp; MID($AD$1, FIND("]",$AD$1,1)+1,LEN($AD$1))</f>
        <v>Column1.Nom__commune_(Brut) 6 - Récaptiulatif</v>
      </c>
      <c r="X6" t="str">
        <f ca="1">DPE_33680[[#Headers],[Column1.Identifiant__BAN]] &amp; " " &amp;  ROW() &amp; " - " &amp; MID($AD$1, FIND("]",$AD$1,1)+1,LEN($AD$1))</f>
        <v>Column1.Identifiant__BAN 6 - Récaptiulatif</v>
      </c>
      <c r="Y6" t="str">
        <f ca="1">DPE_33680[[#Headers],[Column1.Nom__rue_(BAN)]] &amp; " " &amp;  ROW() &amp; " - " &amp; MID($AD$1, FIND("]",$AD$1,1)+1,LEN($AD$1))</f>
        <v>Column1.Nom__rue_(BAN) 6 - Récaptiulatif</v>
      </c>
      <c r="Z6" t="str">
        <f ca="1">DPE_33680[[#Headers],[Column1.Score_BAN]] &amp; " " &amp;  ROW() &amp; " - " &amp; MID($AD$1, FIND("]",$AD$1,1)+1,LEN($AD$1))</f>
        <v>Column1.Score_BAN 6 - Récaptiulatif</v>
      </c>
      <c r="AA6" t="str">
        <f ca="1">DPE_33680[[#Headers],[Column1.Logement_traversant_(0/1)]] &amp; " " &amp;  ROW() &amp; " - " &amp; MID($AD$1, FIND("]",$AD$1,1)+1,LEN($AD$1))</f>
        <v>Column1.Logement_traversant_(0/1) 6 - Récaptiulatif</v>
      </c>
      <c r="AB6" t="str">
        <f ca="1">DPE_33680[[#Headers],[Column1.Nombre_appartement]] &amp; " " &amp;  ROW() &amp; " - " &amp; MID($AD$1, FIND("]",$AD$1,1)+1,LEN($AD$1))</f>
        <v>Column1.Nombre_appartement 6 - Récaptiulatif</v>
      </c>
      <c r="AC6" t="str">
        <f ca="1">DPE_33680[[#Headers],[Column1.Surface_habitable_immeuble]] &amp; " " &amp;  ROW() &amp; " - " &amp; MID($AD$1, FIND("]",$AD$1,1)+1,LEN($AD$1))</f>
        <v>Column1.Surface_habitable_immeuble 6 - Récaptiulatif</v>
      </c>
    </row>
    <row r="7" spans="1:30" x14ac:dyDescent="0.25">
      <c r="A7" s="4">
        <v>44881</v>
      </c>
      <c r="B7" s="4">
        <v>44881</v>
      </c>
      <c r="C7" s="4">
        <v>44881</v>
      </c>
      <c r="D7" t="str">
        <f ca="1">DPE_33680[[#Headers],[Column1.Adresse_(BAN)]] &amp; " " &amp;  ROW() &amp; " - " &amp; MID($AD$1, FIND("]",$AD$1,1)+1,LEN($AD$1))</f>
        <v>Column1.Adresse_(BAN) 7 - Récaptiulatif</v>
      </c>
      <c r="E7" t="str">
        <f ca="1">DPE_33680[[#Headers],[Column1.Nom__commune_(BAN)]] &amp; " " &amp;  ROW() &amp; " - " &amp; MID($AD$1, FIND("]",$AD$1,1)+1,LEN($AD$1))</f>
        <v>Column1.Nom__commune_(BAN) 7 - Récaptiulatif</v>
      </c>
      <c r="F7" t="str">
        <f ca="1">DPE_33680[[#Headers],[Column1.Nombre_niveau_logement]] &amp; " " &amp;  ROW() &amp; " - " &amp; MID($AD$1, FIND("]",$AD$1,1)+1,LEN($AD$1))</f>
        <v>Column1.Nombre_niveau_logement 7 - Récaptiulatif</v>
      </c>
      <c r="G7" t="str">
        <f ca="1">DPE_33680[[#Headers],[Column1.Année_construction]] &amp; " " &amp;  ROW() &amp; " - " &amp; MID($AD$1, FIND("]",$AD$1,1)+1,LEN($AD$1))</f>
        <v>Column1.Année_construction 7 - Récaptiulatif</v>
      </c>
      <c r="H7" t="str">
        <f ca="1">DPE_33680[[#Headers],[Column1.N°_étage_appartement]] &amp; " " &amp;  ROW() &amp; " - " &amp; MID($AD$1, FIND("]",$AD$1,1)+1,LEN($AD$1))</f>
        <v>Column1.N°_étage_appartement 7 - Récaptiulatif</v>
      </c>
      <c r="I7" t="str">
        <f ca="1">DPE_33680[[#Headers],[Column1.Surface_habitable_desservie_par_installation_ECS]] &amp; " " &amp;  ROW() &amp; " - " &amp; MID($AD$1, FIND("]",$AD$1,1)+1,LEN($AD$1))</f>
        <v>Column1.Surface_habitable_desservie_par_installation_ECS 7 - Récaptiulatif</v>
      </c>
      <c r="J7" t="str">
        <f ca="1">DPE_33680[[#Headers],[Column1.Complément_d''adresse_logement]] &amp; " " &amp;  ROW() &amp; " - " &amp; MID($AD$1, FIND("]",$AD$1,1)+1,LEN($AD$1))</f>
        <v>Column1.Complément_d'adresse_logement 7 - Récaptiulatif</v>
      </c>
      <c r="K7" t="str">
        <f ca="1">DPE_33680[[#Headers],[Column1.Description_installation_chauffage_n°1]] &amp; " " &amp;  ROW() &amp; " - " &amp; MID($AD$1, FIND("]",$AD$1,1)+1,LEN($AD$1))</f>
        <v>Column1.Description_installation_chauffage_n°1 7 - Récaptiulatif</v>
      </c>
      <c r="L7" t="str">
        <f ca="1">DPE_33680[[#Headers],[Column1.N°_voie_(BAN)]] &amp; " " &amp;  ROW() &amp; " - " &amp; MID($AD$1, FIND("]",$AD$1,1)+1,LEN($AD$1))</f>
        <v>Column1.N°_voie_(BAN) 7 - Récaptiulatif</v>
      </c>
      <c r="M7" t="str">
        <f ca="1">DPE_33680[[#Headers],[Column1.N°DPE]] &amp; " " &amp;  ROW() &amp; " - " &amp; MID($AD$1, FIND("]",$AD$1,1)+1,LEN($AD$1))</f>
        <v>Column1.N°DPE 7 - Récaptiulatif</v>
      </c>
      <c r="N7" t="str">
        <f ca="1">DPE_33680[[#Headers],[Column1.Adresse_brute]] &amp; " " &amp;  ROW() &amp; " - " &amp; MID($AD$1, FIND("]",$AD$1,1)+1,LEN($AD$1))</f>
        <v>Column1.Adresse_brute 7 - Récaptiulatif</v>
      </c>
      <c r="O7" t="str">
        <f ca="1">DPE_33680[[#Headers],[Column1.Nombre_logements_desservis_par_installation_ECS]] &amp; " " &amp;  ROW() &amp; " - " &amp; MID($AD$1, FIND("]",$AD$1,1)+1,LEN($AD$1))</f>
        <v>Column1.Nombre_logements_desservis_par_installation_ECS 7 - Récaptiulatif</v>
      </c>
      <c r="P7" t="str">
        <f ca="1">DPE_33680[[#Headers],[Column1.Surface_habitable_logement]] &amp; " " &amp;  ROW() &amp; " - " &amp; MID($AD$1, FIND("]",$AD$1,1)+1,LEN($AD$1))</f>
        <v>Column1.Surface_habitable_logement 7 - Récaptiulatif</v>
      </c>
      <c r="Q7" t="str">
        <f ca="1">DPE_33680[[#Headers],[Column1.Code_postal_(brut)]] &amp; " " &amp;  ROW() &amp; " - " &amp; MID($AD$1, FIND("]",$AD$1,1)+1,LEN($AD$1))</f>
        <v>Column1.Code_postal_(brut) 7 - Récaptiulatif</v>
      </c>
      <c r="R7" t="str">
        <f ca="1">DPE_33680[[#Headers],[Column1.Période_construction]] &amp; " " &amp;  ROW() &amp; " - " &amp; MID($AD$1, FIND("]",$AD$1,1)+1,LEN($AD$1))</f>
        <v>Column1.Période_construction 7 - Récaptiulatif</v>
      </c>
      <c r="S7" t="str">
        <f ca="1">DPE_33680[[#Headers],[Column1.Code_postal_(BAN)]] &amp; " " &amp;  ROW() &amp; " - " &amp; MID($AD$1, FIND("]",$AD$1,1)+1,LEN($AD$1))</f>
        <v>Column1.Code_postal_(BAN) 7 - Récaptiulatif</v>
      </c>
      <c r="T7" t="str">
        <f ca="1">DPE_33680[[#Headers],[Column1.Type_bâtiment]] &amp; " " &amp;  ROW() &amp; " - " &amp; MID($AD$1, FIND("]",$AD$1,1)+1,LEN($AD$1))</f>
        <v>Column1.Type_bâtiment 7 - Récaptiulatif</v>
      </c>
      <c r="U7" t="str">
        <f ca="1">DPE_33680[[#Headers],[Column1.Etiquette_GES]] &amp; " " &amp;  ROW() &amp; " - " &amp; MID($AD$1, FIND("]",$AD$1,1)+1,LEN($AD$1))</f>
        <v>Column1.Etiquette_GES 7 - Récaptiulatif</v>
      </c>
      <c r="V7" t="str">
        <f ca="1">DPE_33680[[#Headers],[Column1.Etiquette_DPE]] &amp; " " &amp;  ROW() &amp; " - " &amp; MID($AD$1, FIND("]",$AD$1,1)+1,LEN($AD$1))</f>
        <v>Column1.Etiquette_DPE 7 - Récaptiulatif</v>
      </c>
      <c r="W7" t="str">
        <f ca="1">DPE_33680[[#Headers],[Column1.Nom__commune_(Brut)]] &amp; " " &amp;  ROW() &amp; " - " &amp; MID($AD$1, FIND("]",$AD$1,1)+1,LEN($AD$1))</f>
        <v>Column1.Nom__commune_(Brut) 7 - Récaptiulatif</v>
      </c>
      <c r="X7" t="str">
        <f ca="1">DPE_33680[[#Headers],[Column1.Identifiant__BAN]] &amp; " " &amp;  ROW() &amp; " - " &amp; MID($AD$1, FIND("]",$AD$1,1)+1,LEN($AD$1))</f>
        <v>Column1.Identifiant__BAN 7 - Récaptiulatif</v>
      </c>
      <c r="Y7" t="str">
        <f ca="1">DPE_33680[[#Headers],[Column1.Nom__rue_(BAN)]] &amp; " " &amp;  ROW() &amp; " - " &amp; MID($AD$1, FIND("]",$AD$1,1)+1,LEN($AD$1))</f>
        <v>Column1.Nom__rue_(BAN) 7 - Récaptiulatif</v>
      </c>
      <c r="Z7" t="str">
        <f ca="1">DPE_33680[[#Headers],[Column1.Score_BAN]] &amp; " " &amp;  ROW() &amp; " - " &amp; MID($AD$1, FIND("]",$AD$1,1)+1,LEN($AD$1))</f>
        <v>Column1.Score_BAN 7 - Récaptiulatif</v>
      </c>
      <c r="AA7" t="str">
        <f ca="1">DPE_33680[[#Headers],[Column1.Logement_traversant_(0/1)]] &amp; " " &amp;  ROW() &amp; " - " &amp; MID($AD$1, FIND("]",$AD$1,1)+1,LEN($AD$1))</f>
        <v>Column1.Logement_traversant_(0/1) 7 - Récaptiulatif</v>
      </c>
      <c r="AB7" t="str">
        <f ca="1">DPE_33680[[#Headers],[Column1.Nombre_appartement]] &amp; " " &amp;  ROW() &amp; " - " &amp; MID($AD$1, FIND("]",$AD$1,1)+1,LEN($AD$1))</f>
        <v>Column1.Nombre_appartement 7 - Récaptiulatif</v>
      </c>
      <c r="AC7" t="str">
        <f ca="1">DPE_33680[[#Headers],[Column1.Surface_habitable_immeuble]] &amp; " " &amp;  ROW() &amp; " - " &amp; MID($AD$1, FIND("]",$AD$1,1)+1,LEN($AD$1))</f>
        <v>Column1.Surface_habitable_immeuble 7 - Récaptiulatif</v>
      </c>
    </row>
    <row r="8" spans="1:30" x14ac:dyDescent="0.25">
      <c r="A8" s="4">
        <v>44880</v>
      </c>
      <c r="B8" s="4">
        <v>44881</v>
      </c>
      <c r="C8" s="4">
        <v>44881</v>
      </c>
      <c r="D8" t="str">
        <f ca="1">DPE_33680[[#Headers],[Column1.Adresse_(BAN)]] &amp; " " &amp;  ROW() &amp; " - " &amp; MID($AD$1, FIND("]",$AD$1,1)+1,LEN($AD$1))</f>
        <v>Column1.Adresse_(BAN) 8 - Récaptiulatif</v>
      </c>
      <c r="E8" t="str">
        <f ca="1">DPE_33680[[#Headers],[Column1.Nom__commune_(BAN)]] &amp; " " &amp;  ROW() &amp; " - " &amp; MID($AD$1, FIND("]",$AD$1,1)+1,LEN($AD$1))</f>
        <v>Column1.Nom__commune_(BAN) 8 - Récaptiulatif</v>
      </c>
      <c r="F8" t="str">
        <f ca="1">DPE_33680[[#Headers],[Column1.Nombre_niveau_logement]] &amp; " " &amp;  ROW() &amp; " - " &amp; MID($AD$1, FIND("]",$AD$1,1)+1,LEN($AD$1))</f>
        <v>Column1.Nombre_niveau_logement 8 - Récaptiulatif</v>
      </c>
      <c r="G8" t="str">
        <f ca="1">DPE_33680[[#Headers],[Column1.Année_construction]] &amp; " " &amp;  ROW() &amp; " - " &amp; MID($AD$1, FIND("]",$AD$1,1)+1,LEN($AD$1))</f>
        <v>Column1.Année_construction 8 - Récaptiulatif</v>
      </c>
      <c r="H8" t="str">
        <f ca="1">DPE_33680[[#Headers],[Column1.N°_étage_appartement]] &amp; " " &amp;  ROW() &amp; " - " &amp; MID($AD$1, FIND("]",$AD$1,1)+1,LEN($AD$1))</f>
        <v>Column1.N°_étage_appartement 8 - Récaptiulatif</v>
      </c>
      <c r="I8" t="str">
        <f ca="1">DPE_33680[[#Headers],[Column1.Surface_habitable_desservie_par_installation_ECS]] &amp; " " &amp;  ROW() &amp; " - " &amp; MID($AD$1, FIND("]",$AD$1,1)+1,LEN($AD$1))</f>
        <v>Column1.Surface_habitable_desservie_par_installation_ECS 8 - Récaptiulatif</v>
      </c>
      <c r="J8" t="str">
        <f ca="1">DPE_33680[[#Headers],[Column1.Complément_d''adresse_logement]] &amp; " " &amp;  ROW() &amp; " - " &amp; MID($AD$1, FIND("]",$AD$1,1)+1,LEN($AD$1))</f>
        <v>Column1.Complément_d'adresse_logement 8 - Récaptiulatif</v>
      </c>
      <c r="K8" t="str">
        <f ca="1">DPE_33680[[#Headers],[Column1.Description_installation_chauffage_n°1]] &amp; " " &amp;  ROW() &amp; " - " &amp; MID($AD$1, FIND("]",$AD$1,1)+1,LEN($AD$1))</f>
        <v>Column1.Description_installation_chauffage_n°1 8 - Récaptiulatif</v>
      </c>
      <c r="L8" t="str">
        <f ca="1">DPE_33680[[#Headers],[Column1.N°_voie_(BAN)]] &amp; " " &amp;  ROW() &amp; " - " &amp; MID($AD$1, FIND("]",$AD$1,1)+1,LEN($AD$1))</f>
        <v>Column1.N°_voie_(BAN) 8 - Récaptiulatif</v>
      </c>
      <c r="M8" t="str">
        <f ca="1">DPE_33680[[#Headers],[Column1.N°DPE]] &amp; " " &amp;  ROW() &amp; " - " &amp; MID($AD$1, FIND("]",$AD$1,1)+1,LEN($AD$1))</f>
        <v>Column1.N°DPE 8 - Récaptiulatif</v>
      </c>
      <c r="N8" t="str">
        <f ca="1">DPE_33680[[#Headers],[Column1.Adresse_brute]] &amp; " " &amp;  ROW() &amp; " - " &amp; MID($AD$1, FIND("]",$AD$1,1)+1,LEN($AD$1))</f>
        <v>Column1.Adresse_brute 8 - Récaptiulatif</v>
      </c>
      <c r="O8" t="str">
        <f ca="1">DPE_33680[[#Headers],[Column1.Nombre_logements_desservis_par_installation_ECS]] &amp; " " &amp;  ROW() &amp; " - " &amp; MID($AD$1, FIND("]",$AD$1,1)+1,LEN($AD$1))</f>
        <v>Column1.Nombre_logements_desservis_par_installation_ECS 8 - Récaptiulatif</v>
      </c>
      <c r="P8" t="str">
        <f ca="1">DPE_33680[[#Headers],[Column1.Surface_habitable_logement]] &amp; " " &amp;  ROW() &amp; " - " &amp; MID($AD$1, FIND("]",$AD$1,1)+1,LEN($AD$1))</f>
        <v>Column1.Surface_habitable_logement 8 - Récaptiulatif</v>
      </c>
      <c r="Q8" t="str">
        <f ca="1">DPE_33680[[#Headers],[Column1.Code_postal_(brut)]] &amp; " " &amp;  ROW() &amp; " - " &amp; MID($AD$1, FIND("]",$AD$1,1)+1,LEN($AD$1))</f>
        <v>Column1.Code_postal_(brut) 8 - Récaptiulatif</v>
      </c>
      <c r="R8" t="str">
        <f ca="1">DPE_33680[[#Headers],[Column1.Période_construction]] &amp; " " &amp;  ROW() &amp; " - " &amp; MID($AD$1, FIND("]",$AD$1,1)+1,LEN($AD$1))</f>
        <v>Column1.Période_construction 8 - Récaptiulatif</v>
      </c>
      <c r="S8" t="str">
        <f ca="1">DPE_33680[[#Headers],[Column1.Code_postal_(BAN)]] &amp; " " &amp;  ROW() &amp; " - " &amp; MID($AD$1, FIND("]",$AD$1,1)+1,LEN($AD$1))</f>
        <v>Column1.Code_postal_(BAN) 8 - Récaptiulatif</v>
      </c>
      <c r="T8" t="str">
        <f ca="1">DPE_33680[[#Headers],[Column1.Type_bâtiment]] &amp; " " &amp;  ROW() &amp; " - " &amp; MID($AD$1, FIND("]",$AD$1,1)+1,LEN($AD$1))</f>
        <v>Column1.Type_bâtiment 8 - Récaptiulatif</v>
      </c>
      <c r="U8" t="str">
        <f ca="1">DPE_33680[[#Headers],[Column1.Etiquette_GES]] &amp; " " &amp;  ROW() &amp; " - " &amp; MID($AD$1, FIND("]",$AD$1,1)+1,LEN($AD$1))</f>
        <v>Column1.Etiquette_GES 8 - Récaptiulatif</v>
      </c>
      <c r="V8" t="str">
        <f ca="1">DPE_33680[[#Headers],[Column1.Etiquette_DPE]] &amp; " " &amp;  ROW() &amp; " - " &amp; MID($AD$1, FIND("]",$AD$1,1)+1,LEN($AD$1))</f>
        <v>Column1.Etiquette_DPE 8 - Récaptiulatif</v>
      </c>
      <c r="W8" t="str">
        <f ca="1">DPE_33680[[#Headers],[Column1.Nom__commune_(Brut)]] &amp; " " &amp;  ROW() &amp; " - " &amp; MID($AD$1, FIND("]",$AD$1,1)+1,LEN($AD$1))</f>
        <v>Column1.Nom__commune_(Brut) 8 - Récaptiulatif</v>
      </c>
      <c r="X8" t="str">
        <f ca="1">DPE_33680[[#Headers],[Column1.Identifiant__BAN]] &amp; " " &amp;  ROW() &amp; " - " &amp; MID($AD$1, FIND("]",$AD$1,1)+1,LEN($AD$1))</f>
        <v>Column1.Identifiant__BAN 8 - Récaptiulatif</v>
      </c>
      <c r="Y8" t="str">
        <f ca="1">DPE_33680[[#Headers],[Column1.Nom__rue_(BAN)]] &amp; " " &amp;  ROW() &amp; " - " &amp; MID($AD$1, FIND("]",$AD$1,1)+1,LEN($AD$1))</f>
        <v>Column1.Nom__rue_(BAN) 8 - Récaptiulatif</v>
      </c>
      <c r="Z8" t="str">
        <f ca="1">DPE_33680[[#Headers],[Column1.Score_BAN]] &amp; " " &amp;  ROW() &amp; " - " &amp; MID($AD$1, FIND("]",$AD$1,1)+1,LEN($AD$1))</f>
        <v>Column1.Score_BAN 8 - Récaptiulatif</v>
      </c>
      <c r="AA8" t="str">
        <f ca="1">DPE_33680[[#Headers],[Column1.Logement_traversant_(0/1)]] &amp; " " &amp;  ROW() &amp; " - " &amp; MID($AD$1, FIND("]",$AD$1,1)+1,LEN($AD$1))</f>
        <v>Column1.Logement_traversant_(0/1) 8 - Récaptiulatif</v>
      </c>
      <c r="AB8" t="str">
        <f ca="1">DPE_33680[[#Headers],[Column1.Nombre_appartement]] &amp; " " &amp;  ROW() &amp; " - " &amp; MID($AD$1, FIND("]",$AD$1,1)+1,LEN($AD$1))</f>
        <v>Column1.Nombre_appartement 8 - Récaptiulatif</v>
      </c>
      <c r="AC8" t="str">
        <f ca="1">DPE_33680[[#Headers],[Column1.Surface_habitable_immeuble]] &amp; " " &amp;  ROW() &amp; " - " &amp; MID($AD$1, FIND("]",$AD$1,1)+1,LEN($AD$1))</f>
        <v>Column1.Surface_habitable_immeuble 8 - Récaptiulatif</v>
      </c>
    </row>
    <row r="9" spans="1:30" x14ac:dyDescent="0.25">
      <c r="A9" s="4">
        <v>44875</v>
      </c>
      <c r="B9" s="4">
        <v>44879</v>
      </c>
      <c r="C9" s="4">
        <v>44879</v>
      </c>
      <c r="D9" t="str">
        <f ca="1">DPE_33680[[#Headers],[Column1.Adresse_(BAN)]] &amp; " " &amp;  ROW() &amp; " - " &amp; MID($AD$1, FIND("]",$AD$1,1)+1,LEN($AD$1))</f>
        <v>Column1.Adresse_(BAN) 9 - Récaptiulatif</v>
      </c>
      <c r="E9" t="str">
        <f ca="1">DPE_33680[[#Headers],[Column1.Nom__commune_(BAN)]] &amp; " " &amp;  ROW() &amp; " - " &amp; MID($AD$1, FIND("]",$AD$1,1)+1,LEN($AD$1))</f>
        <v>Column1.Nom__commune_(BAN) 9 - Récaptiulatif</v>
      </c>
      <c r="F9" t="str">
        <f ca="1">DPE_33680[[#Headers],[Column1.Nombre_niveau_logement]] &amp; " " &amp;  ROW() &amp; " - " &amp; MID($AD$1, FIND("]",$AD$1,1)+1,LEN($AD$1))</f>
        <v>Column1.Nombre_niveau_logement 9 - Récaptiulatif</v>
      </c>
      <c r="G9" t="str">
        <f ca="1">DPE_33680[[#Headers],[Column1.Année_construction]] &amp; " " &amp;  ROW() &amp; " - " &amp; MID($AD$1, FIND("]",$AD$1,1)+1,LEN($AD$1))</f>
        <v>Column1.Année_construction 9 - Récaptiulatif</v>
      </c>
      <c r="H9" t="str">
        <f ca="1">DPE_33680[[#Headers],[Column1.N°_étage_appartement]] &amp; " " &amp;  ROW() &amp; " - " &amp; MID($AD$1, FIND("]",$AD$1,1)+1,LEN($AD$1))</f>
        <v>Column1.N°_étage_appartement 9 - Récaptiulatif</v>
      </c>
      <c r="I9" t="str">
        <f ca="1">DPE_33680[[#Headers],[Column1.Surface_habitable_desservie_par_installation_ECS]] &amp; " " &amp;  ROW() &amp; " - " &amp; MID($AD$1, FIND("]",$AD$1,1)+1,LEN($AD$1))</f>
        <v>Column1.Surface_habitable_desservie_par_installation_ECS 9 - Récaptiulatif</v>
      </c>
      <c r="J9" t="str">
        <f ca="1">DPE_33680[[#Headers],[Column1.Complément_d''adresse_logement]] &amp; " " &amp;  ROW() &amp; " - " &amp; MID($AD$1, FIND("]",$AD$1,1)+1,LEN($AD$1))</f>
        <v>Column1.Complément_d'adresse_logement 9 - Récaptiulatif</v>
      </c>
      <c r="K9" t="str">
        <f ca="1">DPE_33680[[#Headers],[Column1.Description_installation_chauffage_n°1]] &amp; " " &amp;  ROW() &amp; " - " &amp; MID($AD$1, FIND("]",$AD$1,1)+1,LEN($AD$1))</f>
        <v>Column1.Description_installation_chauffage_n°1 9 - Récaptiulatif</v>
      </c>
      <c r="L9" t="str">
        <f ca="1">DPE_33680[[#Headers],[Column1.N°_voie_(BAN)]] &amp; " " &amp;  ROW() &amp; " - " &amp; MID($AD$1, FIND("]",$AD$1,1)+1,LEN($AD$1))</f>
        <v>Column1.N°_voie_(BAN) 9 - Récaptiulatif</v>
      </c>
      <c r="M9" t="str">
        <f ca="1">DPE_33680[[#Headers],[Column1.N°DPE]] &amp; " " &amp;  ROW() &amp; " - " &amp; MID($AD$1, FIND("]",$AD$1,1)+1,LEN($AD$1))</f>
        <v>Column1.N°DPE 9 - Récaptiulatif</v>
      </c>
      <c r="N9" t="str">
        <f ca="1">DPE_33680[[#Headers],[Column1.Adresse_brute]] &amp; " " &amp;  ROW() &amp; " - " &amp; MID($AD$1, FIND("]",$AD$1,1)+1,LEN($AD$1))</f>
        <v>Column1.Adresse_brute 9 - Récaptiulatif</v>
      </c>
      <c r="O9" t="str">
        <f ca="1">DPE_33680[[#Headers],[Column1.Nombre_logements_desservis_par_installation_ECS]] &amp; " " &amp;  ROW() &amp; " - " &amp; MID($AD$1, FIND("]",$AD$1,1)+1,LEN($AD$1))</f>
        <v>Column1.Nombre_logements_desservis_par_installation_ECS 9 - Récaptiulatif</v>
      </c>
      <c r="P9" t="str">
        <f ca="1">DPE_33680[[#Headers],[Column1.Surface_habitable_logement]] &amp; " " &amp;  ROW() &amp; " - " &amp; MID($AD$1, FIND("]",$AD$1,1)+1,LEN($AD$1))</f>
        <v>Column1.Surface_habitable_logement 9 - Récaptiulatif</v>
      </c>
      <c r="Q9" t="str">
        <f ca="1">DPE_33680[[#Headers],[Column1.Code_postal_(brut)]] &amp; " " &amp;  ROW() &amp; " - " &amp; MID($AD$1, FIND("]",$AD$1,1)+1,LEN($AD$1))</f>
        <v>Column1.Code_postal_(brut) 9 - Récaptiulatif</v>
      </c>
      <c r="R9" t="str">
        <f ca="1">DPE_33680[[#Headers],[Column1.Période_construction]] &amp; " " &amp;  ROW() &amp; " - " &amp; MID($AD$1, FIND("]",$AD$1,1)+1,LEN($AD$1))</f>
        <v>Column1.Période_construction 9 - Récaptiulatif</v>
      </c>
      <c r="S9" t="str">
        <f ca="1">DPE_33680[[#Headers],[Column1.Code_postal_(BAN)]] &amp; " " &amp;  ROW() &amp; " - " &amp; MID($AD$1, FIND("]",$AD$1,1)+1,LEN($AD$1))</f>
        <v>Column1.Code_postal_(BAN) 9 - Récaptiulatif</v>
      </c>
      <c r="T9" t="str">
        <f ca="1">DPE_33680[[#Headers],[Column1.Type_bâtiment]] &amp; " " &amp;  ROW() &amp; " - " &amp; MID($AD$1, FIND("]",$AD$1,1)+1,LEN($AD$1))</f>
        <v>Column1.Type_bâtiment 9 - Récaptiulatif</v>
      </c>
      <c r="U9" t="str">
        <f ca="1">DPE_33680[[#Headers],[Column1.Etiquette_GES]] &amp; " " &amp;  ROW() &amp; " - " &amp; MID($AD$1, FIND("]",$AD$1,1)+1,LEN($AD$1))</f>
        <v>Column1.Etiquette_GES 9 - Récaptiulatif</v>
      </c>
      <c r="V9" t="str">
        <f ca="1">DPE_33680[[#Headers],[Column1.Etiquette_DPE]] &amp; " " &amp;  ROW() &amp; " - " &amp; MID($AD$1, FIND("]",$AD$1,1)+1,LEN($AD$1))</f>
        <v>Column1.Etiquette_DPE 9 - Récaptiulatif</v>
      </c>
      <c r="W9" t="str">
        <f ca="1">DPE_33680[[#Headers],[Column1.Nom__commune_(Brut)]] &amp; " " &amp;  ROW() &amp; " - " &amp; MID($AD$1, FIND("]",$AD$1,1)+1,LEN($AD$1))</f>
        <v>Column1.Nom__commune_(Brut) 9 - Récaptiulatif</v>
      </c>
      <c r="X9" t="str">
        <f ca="1">DPE_33680[[#Headers],[Column1.Identifiant__BAN]] &amp; " " &amp;  ROW() &amp; " - " &amp; MID($AD$1, FIND("]",$AD$1,1)+1,LEN($AD$1))</f>
        <v>Column1.Identifiant__BAN 9 - Récaptiulatif</v>
      </c>
      <c r="Y9" t="str">
        <f ca="1">DPE_33680[[#Headers],[Column1.Nom__rue_(BAN)]] &amp; " " &amp;  ROW() &amp; " - " &amp; MID($AD$1, FIND("]",$AD$1,1)+1,LEN($AD$1))</f>
        <v>Column1.Nom__rue_(BAN) 9 - Récaptiulatif</v>
      </c>
      <c r="Z9" t="str">
        <f ca="1">DPE_33680[[#Headers],[Column1.Score_BAN]] &amp; " " &amp;  ROW() &amp; " - " &amp; MID($AD$1, FIND("]",$AD$1,1)+1,LEN($AD$1))</f>
        <v>Column1.Score_BAN 9 - Récaptiulatif</v>
      </c>
      <c r="AA9" t="str">
        <f ca="1">DPE_33680[[#Headers],[Column1.Logement_traversant_(0/1)]] &amp; " " &amp;  ROW() &amp; " - " &amp; MID($AD$1, FIND("]",$AD$1,1)+1,LEN($AD$1))</f>
        <v>Column1.Logement_traversant_(0/1) 9 - Récaptiulatif</v>
      </c>
      <c r="AB9" t="str">
        <f ca="1">DPE_33680[[#Headers],[Column1.Nombre_appartement]] &amp; " " &amp;  ROW() &amp; " - " &amp; MID($AD$1, FIND("]",$AD$1,1)+1,LEN($AD$1))</f>
        <v>Column1.Nombre_appartement 9 - Récaptiulatif</v>
      </c>
      <c r="AC9" t="str">
        <f ca="1">DPE_33680[[#Headers],[Column1.Surface_habitable_immeuble]] &amp; " " &amp;  ROW() &amp; " - " &amp; MID($AD$1, FIND("]",$AD$1,1)+1,LEN($AD$1))</f>
        <v>Column1.Surface_habitable_immeuble 9 - Récaptiulatif</v>
      </c>
    </row>
    <row r="10" spans="1:30" x14ac:dyDescent="0.25">
      <c r="A10" s="4">
        <v>44879</v>
      </c>
      <c r="B10" s="4">
        <v>44879</v>
      </c>
      <c r="C10" s="4">
        <v>44882</v>
      </c>
      <c r="D10" t="str">
        <f ca="1">DPE_33680[[#Headers],[Column1.Adresse_(BAN)]] &amp; " " &amp;  ROW() &amp; " - " &amp; MID($AD$1, FIND("]",$AD$1,1)+1,LEN($AD$1))</f>
        <v>Column1.Adresse_(BAN) 10 - Récaptiulatif</v>
      </c>
      <c r="E10" t="str">
        <f ca="1">DPE_33680[[#Headers],[Column1.Nom__commune_(BAN)]] &amp; " " &amp;  ROW() &amp; " - " &amp; MID($AD$1, FIND("]",$AD$1,1)+1,LEN($AD$1))</f>
        <v>Column1.Nom__commune_(BAN) 10 - Récaptiulatif</v>
      </c>
      <c r="F10" t="str">
        <f ca="1">DPE_33680[[#Headers],[Column1.Nombre_niveau_logement]] &amp; " " &amp;  ROW() &amp; " - " &amp; MID($AD$1, FIND("]",$AD$1,1)+1,LEN($AD$1))</f>
        <v>Column1.Nombre_niveau_logement 10 - Récaptiulatif</v>
      </c>
      <c r="G10" t="str">
        <f ca="1">DPE_33680[[#Headers],[Column1.Année_construction]] &amp; " " &amp;  ROW() &amp; " - " &amp; MID($AD$1, FIND("]",$AD$1,1)+1,LEN($AD$1))</f>
        <v>Column1.Année_construction 10 - Récaptiulatif</v>
      </c>
      <c r="H10" t="str">
        <f ca="1">DPE_33680[[#Headers],[Column1.N°_étage_appartement]] &amp; " " &amp;  ROW() &amp; " - " &amp; MID($AD$1, FIND("]",$AD$1,1)+1,LEN($AD$1))</f>
        <v>Column1.N°_étage_appartement 10 - Récaptiulatif</v>
      </c>
      <c r="I10" t="str">
        <f ca="1">DPE_33680[[#Headers],[Column1.Surface_habitable_desservie_par_installation_ECS]] &amp; " " &amp;  ROW() &amp; " - " &amp; MID($AD$1, FIND("]",$AD$1,1)+1,LEN($AD$1))</f>
        <v>Column1.Surface_habitable_desservie_par_installation_ECS 10 - Récaptiulatif</v>
      </c>
      <c r="J10" t="str">
        <f ca="1">DPE_33680[[#Headers],[Column1.Complément_d''adresse_logement]] &amp; " " &amp;  ROW() &amp; " - " &amp; MID($AD$1, FIND("]",$AD$1,1)+1,LEN($AD$1))</f>
        <v>Column1.Complément_d'adresse_logement 10 - Récaptiulatif</v>
      </c>
      <c r="K10" t="str">
        <f ca="1">DPE_33680[[#Headers],[Column1.Description_installation_chauffage_n°1]] &amp; " " &amp;  ROW() &amp; " - " &amp; MID($AD$1, FIND("]",$AD$1,1)+1,LEN($AD$1))</f>
        <v>Column1.Description_installation_chauffage_n°1 10 - Récaptiulatif</v>
      </c>
      <c r="L10" t="str">
        <f ca="1">DPE_33680[[#Headers],[Column1.N°_voie_(BAN)]] &amp; " " &amp;  ROW() &amp; " - " &amp; MID($AD$1, FIND("]",$AD$1,1)+1,LEN($AD$1))</f>
        <v>Column1.N°_voie_(BAN) 10 - Récaptiulatif</v>
      </c>
      <c r="M10" t="str">
        <f ca="1">DPE_33680[[#Headers],[Column1.N°DPE]] &amp; " " &amp;  ROW() &amp; " - " &amp; MID($AD$1, FIND("]",$AD$1,1)+1,LEN($AD$1))</f>
        <v>Column1.N°DPE 10 - Récaptiulatif</v>
      </c>
      <c r="N10" t="str">
        <f ca="1">DPE_33680[[#Headers],[Column1.Adresse_brute]] &amp; " " &amp;  ROW() &amp; " - " &amp; MID($AD$1, FIND("]",$AD$1,1)+1,LEN($AD$1))</f>
        <v>Column1.Adresse_brute 10 - Récaptiulatif</v>
      </c>
      <c r="O10" t="str">
        <f ca="1">DPE_33680[[#Headers],[Column1.Nombre_logements_desservis_par_installation_ECS]] &amp; " " &amp;  ROW() &amp; " - " &amp; MID($AD$1, FIND("]",$AD$1,1)+1,LEN($AD$1))</f>
        <v>Column1.Nombre_logements_desservis_par_installation_ECS 10 - Récaptiulatif</v>
      </c>
      <c r="P10" t="str">
        <f ca="1">DPE_33680[[#Headers],[Column1.Surface_habitable_logement]] &amp; " " &amp;  ROW() &amp; " - " &amp; MID($AD$1, FIND("]",$AD$1,1)+1,LEN($AD$1))</f>
        <v>Column1.Surface_habitable_logement 10 - Récaptiulatif</v>
      </c>
      <c r="Q10" t="str">
        <f ca="1">DPE_33680[[#Headers],[Column1.Code_postal_(brut)]] &amp; " " &amp;  ROW() &amp; " - " &amp; MID($AD$1, FIND("]",$AD$1,1)+1,LEN($AD$1))</f>
        <v>Column1.Code_postal_(brut) 10 - Récaptiulatif</v>
      </c>
      <c r="R10" t="str">
        <f ca="1">DPE_33680[[#Headers],[Column1.Période_construction]] &amp; " " &amp;  ROW() &amp; " - " &amp; MID($AD$1, FIND("]",$AD$1,1)+1,LEN($AD$1))</f>
        <v>Column1.Période_construction 10 - Récaptiulatif</v>
      </c>
      <c r="S10" t="str">
        <f ca="1">DPE_33680[[#Headers],[Column1.Code_postal_(BAN)]] &amp; " " &amp;  ROW() &amp; " - " &amp; MID($AD$1, FIND("]",$AD$1,1)+1,LEN($AD$1))</f>
        <v>Column1.Code_postal_(BAN) 10 - Récaptiulatif</v>
      </c>
      <c r="T10" t="str">
        <f ca="1">DPE_33680[[#Headers],[Column1.Type_bâtiment]] &amp; " " &amp;  ROW() &amp; " - " &amp; MID($AD$1, FIND("]",$AD$1,1)+1,LEN($AD$1))</f>
        <v>Column1.Type_bâtiment 10 - Récaptiulatif</v>
      </c>
      <c r="U10" t="str">
        <f ca="1">DPE_33680[[#Headers],[Column1.Etiquette_GES]] &amp; " " &amp;  ROW() &amp; " - " &amp; MID($AD$1, FIND("]",$AD$1,1)+1,LEN($AD$1))</f>
        <v>Column1.Etiquette_GES 10 - Récaptiulatif</v>
      </c>
      <c r="V10" t="str">
        <f ca="1">DPE_33680[[#Headers],[Column1.Etiquette_DPE]] &amp; " " &amp;  ROW() &amp; " - " &amp; MID($AD$1, FIND("]",$AD$1,1)+1,LEN($AD$1))</f>
        <v>Column1.Etiquette_DPE 10 - Récaptiulatif</v>
      </c>
      <c r="W10" t="str">
        <f ca="1">DPE_33680[[#Headers],[Column1.Nom__commune_(Brut)]] &amp; " " &amp;  ROW() &amp; " - " &amp; MID($AD$1, FIND("]",$AD$1,1)+1,LEN($AD$1))</f>
        <v>Column1.Nom__commune_(Brut) 10 - Récaptiulatif</v>
      </c>
      <c r="X10" t="str">
        <f ca="1">DPE_33680[[#Headers],[Column1.Identifiant__BAN]] &amp; " " &amp;  ROW() &amp; " - " &amp; MID($AD$1, FIND("]",$AD$1,1)+1,LEN($AD$1))</f>
        <v>Column1.Identifiant__BAN 10 - Récaptiulatif</v>
      </c>
      <c r="Y10" t="str">
        <f ca="1">DPE_33680[[#Headers],[Column1.Nom__rue_(BAN)]] &amp; " " &amp;  ROW() &amp; " - " &amp; MID($AD$1, FIND("]",$AD$1,1)+1,LEN($AD$1))</f>
        <v>Column1.Nom__rue_(BAN) 10 - Récaptiulatif</v>
      </c>
      <c r="Z10" t="str">
        <f ca="1">DPE_33680[[#Headers],[Column1.Score_BAN]] &amp; " " &amp;  ROW() &amp; " - " &amp; MID($AD$1, FIND("]",$AD$1,1)+1,LEN($AD$1))</f>
        <v>Column1.Score_BAN 10 - Récaptiulatif</v>
      </c>
      <c r="AA10" t="str">
        <f ca="1">DPE_33680[[#Headers],[Column1.Logement_traversant_(0/1)]] &amp; " " &amp;  ROW() &amp; " - " &amp; MID($AD$1, FIND("]",$AD$1,1)+1,LEN($AD$1))</f>
        <v>Column1.Logement_traversant_(0/1) 10 - Récaptiulatif</v>
      </c>
      <c r="AB10" t="str">
        <f ca="1">DPE_33680[[#Headers],[Column1.Nombre_appartement]] &amp; " " &amp;  ROW() &amp; " - " &amp; MID($AD$1, FIND("]",$AD$1,1)+1,LEN($AD$1))</f>
        <v>Column1.Nombre_appartement 10 - Récaptiulatif</v>
      </c>
      <c r="AC10" t="str">
        <f ca="1">DPE_33680[[#Headers],[Column1.Surface_habitable_immeuble]] &amp; " " &amp;  ROW() &amp; " - " &amp; MID($AD$1, FIND("]",$AD$1,1)+1,LEN($AD$1))</f>
        <v>Column1.Surface_habitable_immeuble 10 - Récaptiulatif</v>
      </c>
    </row>
    <row r="11" spans="1:30" x14ac:dyDescent="0.25">
      <c r="A11" s="4">
        <v>44879</v>
      </c>
      <c r="B11" s="4">
        <v>44879</v>
      </c>
      <c r="C11" s="4">
        <v>44881</v>
      </c>
      <c r="D11" t="str">
        <f ca="1">DPE_33680[[#Headers],[Column1.Adresse_(BAN)]] &amp; " " &amp;  ROW() &amp; " - " &amp; MID($AD$1, FIND("]",$AD$1,1)+1,LEN($AD$1))</f>
        <v>Column1.Adresse_(BAN) 11 - Récaptiulatif</v>
      </c>
      <c r="E11" t="str">
        <f ca="1">DPE_33680[[#Headers],[Column1.Nom__commune_(BAN)]] &amp; " " &amp;  ROW() &amp; " - " &amp; MID($AD$1, FIND("]",$AD$1,1)+1,LEN($AD$1))</f>
        <v>Column1.Nom__commune_(BAN) 11 - Récaptiulatif</v>
      </c>
      <c r="F11" t="str">
        <f ca="1">DPE_33680[[#Headers],[Column1.Nombre_niveau_logement]] &amp; " " &amp;  ROW() &amp; " - " &amp; MID($AD$1, FIND("]",$AD$1,1)+1,LEN($AD$1))</f>
        <v>Column1.Nombre_niveau_logement 11 - Récaptiulatif</v>
      </c>
      <c r="G11" t="str">
        <f ca="1">DPE_33680[[#Headers],[Column1.Année_construction]] &amp; " " &amp;  ROW() &amp; " - " &amp; MID($AD$1, FIND("]",$AD$1,1)+1,LEN($AD$1))</f>
        <v>Column1.Année_construction 11 - Récaptiulatif</v>
      </c>
      <c r="H11" t="str">
        <f ca="1">DPE_33680[[#Headers],[Column1.N°_étage_appartement]] &amp; " " &amp;  ROW() &amp; " - " &amp; MID($AD$1, FIND("]",$AD$1,1)+1,LEN($AD$1))</f>
        <v>Column1.N°_étage_appartement 11 - Récaptiulatif</v>
      </c>
      <c r="I11" t="str">
        <f ca="1">DPE_33680[[#Headers],[Column1.Surface_habitable_desservie_par_installation_ECS]] &amp; " " &amp;  ROW() &amp; " - " &amp; MID($AD$1, FIND("]",$AD$1,1)+1,LEN($AD$1))</f>
        <v>Column1.Surface_habitable_desservie_par_installation_ECS 11 - Récaptiulatif</v>
      </c>
      <c r="J11" t="str">
        <f ca="1">DPE_33680[[#Headers],[Column1.Complément_d''adresse_logement]] &amp; " " &amp;  ROW() &amp; " - " &amp; MID($AD$1, FIND("]",$AD$1,1)+1,LEN($AD$1))</f>
        <v>Column1.Complément_d'adresse_logement 11 - Récaptiulatif</v>
      </c>
      <c r="K11" t="str">
        <f ca="1">DPE_33680[[#Headers],[Column1.Description_installation_chauffage_n°1]] &amp; " " &amp;  ROW() &amp; " - " &amp; MID($AD$1, FIND("]",$AD$1,1)+1,LEN($AD$1))</f>
        <v>Column1.Description_installation_chauffage_n°1 11 - Récaptiulatif</v>
      </c>
      <c r="L11" t="str">
        <f ca="1">DPE_33680[[#Headers],[Column1.N°_voie_(BAN)]] &amp; " " &amp;  ROW() &amp; " - " &amp; MID($AD$1, FIND("]",$AD$1,1)+1,LEN($AD$1))</f>
        <v>Column1.N°_voie_(BAN) 11 - Récaptiulatif</v>
      </c>
      <c r="M11" t="str">
        <f ca="1">DPE_33680[[#Headers],[Column1.N°DPE]] &amp; " " &amp;  ROW() &amp; " - " &amp; MID($AD$1, FIND("]",$AD$1,1)+1,LEN($AD$1))</f>
        <v>Column1.N°DPE 11 - Récaptiulatif</v>
      </c>
      <c r="N11" t="str">
        <f ca="1">DPE_33680[[#Headers],[Column1.Adresse_brute]] &amp; " " &amp;  ROW() &amp; " - " &amp; MID($AD$1, FIND("]",$AD$1,1)+1,LEN($AD$1))</f>
        <v>Column1.Adresse_brute 11 - Récaptiulatif</v>
      </c>
      <c r="O11" t="str">
        <f ca="1">DPE_33680[[#Headers],[Column1.Nombre_logements_desservis_par_installation_ECS]] &amp; " " &amp;  ROW() &amp; " - " &amp; MID($AD$1, FIND("]",$AD$1,1)+1,LEN($AD$1))</f>
        <v>Column1.Nombre_logements_desservis_par_installation_ECS 11 - Récaptiulatif</v>
      </c>
      <c r="P11" t="str">
        <f ca="1">DPE_33680[[#Headers],[Column1.Surface_habitable_logement]] &amp; " " &amp;  ROW() &amp; " - " &amp; MID($AD$1, FIND("]",$AD$1,1)+1,LEN($AD$1))</f>
        <v>Column1.Surface_habitable_logement 11 - Récaptiulatif</v>
      </c>
      <c r="Q11" t="str">
        <f ca="1">DPE_33680[[#Headers],[Column1.Code_postal_(brut)]] &amp; " " &amp;  ROW() &amp; " - " &amp; MID($AD$1, FIND("]",$AD$1,1)+1,LEN($AD$1))</f>
        <v>Column1.Code_postal_(brut) 11 - Récaptiulatif</v>
      </c>
      <c r="R11" t="str">
        <f ca="1">DPE_33680[[#Headers],[Column1.Période_construction]] &amp; " " &amp;  ROW() &amp; " - " &amp; MID($AD$1, FIND("]",$AD$1,1)+1,LEN($AD$1))</f>
        <v>Column1.Période_construction 11 - Récaptiulatif</v>
      </c>
      <c r="S11" t="str">
        <f ca="1">DPE_33680[[#Headers],[Column1.Code_postal_(BAN)]] &amp; " " &amp;  ROW() &amp; " - " &amp; MID($AD$1, FIND("]",$AD$1,1)+1,LEN($AD$1))</f>
        <v>Column1.Code_postal_(BAN) 11 - Récaptiulatif</v>
      </c>
      <c r="T11" t="str">
        <f ca="1">DPE_33680[[#Headers],[Column1.Type_bâtiment]] &amp; " " &amp;  ROW() &amp; " - " &amp; MID($AD$1, FIND("]",$AD$1,1)+1,LEN($AD$1))</f>
        <v>Column1.Type_bâtiment 11 - Récaptiulatif</v>
      </c>
      <c r="U11" t="str">
        <f ca="1">DPE_33680[[#Headers],[Column1.Etiquette_GES]] &amp; " " &amp;  ROW() &amp; " - " &amp; MID($AD$1, FIND("]",$AD$1,1)+1,LEN($AD$1))</f>
        <v>Column1.Etiquette_GES 11 - Récaptiulatif</v>
      </c>
      <c r="V11" t="str">
        <f ca="1">DPE_33680[[#Headers],[Column1.Etiquette_DPE]] &amp; " " &amp;  ROW() &amp; " - " &amp; MID($AD$1, FIND("]",$AD$1,1)+1,LEN($AD$1))</f>
        <v>Column1.Etiquette_DPE 11 - Récaptiulatif</v>
      </c>
      <c r="W11" t="str">
        <f ca="1">DPE_33680[[#Headers],[Column1.Nom__commune_(Brut)]] &amp; " " &amp;  ROW() &amp; " - " &amp; MID($AD$1, FIND("]",$AD$1,1)+1,LEN($AD$1))</f>
        <v>Column1.Nom__commune_(Brut) 11 - Récaptiulatif</v>
      </c>
      <c r="X11" t="str">
        <f ca="1">DPE_33680[[#Headers],[Column1.Identifiant__BAN]] &amp; " " &amp;  ROW() &amp; " - " &amp; MID($AD$1, FIND("]",$AD$1,1)+1,LEN($AD$1))</f>
        <v>Column1.Identifiant__BAN 11 - Récaptiulatif</v>
      </c>
      <c r="Y11" t="str">
        <f ca="1">DPE_33680[[#Headers],[Column1.Nom__rue_(BAN)]] &amp; " " &amp;  ROW() &amp; " - " &amp; MID($AD$1, FIND("]",$AD$1,1)+1,LEN($AD$1))</f>
        <v>Column1.Nom__rue_(BAN) 11 - Récaptiulatif</v>
      </c>
      <c r="Z11" t="str">
        <f ca="1">DPE_33680[[#Headers],[Column1.Score_BAN]] &amp; " " &amp;  ROW() &amp; " - " &amp; MID($AD$1, FIND("]",$AD$1,1)+1,LEN($AD$1))</f>
        <v>Column1.Score_BAN 11 - Récaptiulatif</v>
      </c>
      <c r="AA11" t="str">
        <f ca="1">DPE_33680[[#Headers],[Column1.Logement_traversant_(0/1)]] &amp; " " &amp;  ROW() &amp; " - " &amp; MID($AD$1, FIND("]",$AD$1,1)+1,LEN($AD$1))</f>
        <v>Column1.Logement_traversant_(0/1) 11 - Récaptiulatif</v>
      </c>
      <c r="AB11" t="str">
        <f ca="1">DPE_33680[[#Headers],[Column1.Nombre_appartement]] &amp; " " &amp;  ROW() &amp; " - " &amp; MID($AD$1, FIND("]",$AD$1,1)+1,LEN($AD$1))</f>
        <v>Column1.Nombre_appartement 11 - Récaptiulatif</v>
      </c>
      <c r="AC11" t="str">
        <f ca="1">DPE_33680[[#Headers],[Column1.Surface_habitable_immeuble]] &amp; " " &amp;  ROW() &amp; " - " &amp; MID($AD$1, FIND("]",$AD$1,1)+1,LEN($AD$1))</f>
        <v>Column1.Surface_habitable_immeuble 11 - Récaptiulatif</v>
      </c>
    </row>
    <row r="12" spans="1:30" x14ac:dyDescent="0.25">
      <c r="A12" s="4">
        <v>44862</v>
      </c>
      <c r="B12" s="4">
        <v>44879</v>
      </c>
      <c r="C12" s="4">
        <v>44879</v>
      </c>
      <c r="D12" t="str">
        <f ca="1">DPE_33680[[#Headers],[Column1.Adresse_(BAN)]] &amp; " " &amp;  ROW() &amp; " - " &amp; MID($AD$1, FIND("]",$AD$1,1)+1,LEN($AD$1))</f>
        <v>Column1.Adresse_(BAN) 12 - Récaptiulatif</v>
      </c>
      <c r="E12" t="str">
        <f ca="1">DPE_33680[[#Headers],[Column1.Nom__commune_(BAN)]] &amp; " " &amp;  ROW() &amp; " - " &amp; MID($AD$1, FIND("]",$AD$1,1)+1,LEN($AD$1))</f>
        <v>Column1.Nom__commune_(BAN) 12 - Récaptiulatif</v>
      </c>
      <c r="F12" t="str">
        <f ca="1">DPE_33680[[#Headers],[Column1.Nombre_niveau_logement]] &amp; " " &amp;  ROW() &amp; " - " &amp; MID($AD$1, FIND("]",$AD$1,1)+1,LEN($AD$1))</f>
        <v>Column1.Nombre_niveau_logement 12 - Récaptiulatif</v>
      </c>
      <c r="G12" t="str">
        <f ca="1">DPE_33680[[#Headers],[Column1.Année_construction]] &amp; " " &amp;  ROW() &amp; " - " &amp; MID($AD$1, FIND("]",$AD$1,1)+1,LEN($AD$1))</f>
        <v>Column1.Année_construction 12 - Récaptiulatif</v>
      </c>
      <c r="H12" t="str">
        <f ca="1">DPE_33680[[#Headers],[Column1.N°_étage_appartement]] &amp; " " &amp;  ROW() &amp; " - " &amp; MID($AD$1, FIND("]",$AD$1,1)+1,LEN($AD$1))</f>
        <v>Column1.N°_étage_appartement 12 - Récaptiulatif</v>
      </c>
      <c r="I12" t="str">
        <f ca="1">DPE_33680[[#Headers],[Column1.Surface_habitable_desservie_par_installation_ECS]] &amp; " " &amp;  ROW() &amp; " - " &amp; MID($AD$1, FIND("]",$AD$1,1)+1,LEN($AD$1))</f>
        <v>Column1.Surface_habitable_desservie_par_installation_ECS 12 - Récaptiulatif</v>
      </c>
      <c r="J12" t="str">
        <f ca="1">DPE_33680[[#Headers],[Column1.Complément_d''adresse_logement]] &amp; " " &amp;  ROW() &amp; " - " &amp; MID($AD$1, FIND("]",$AD$1,1)+1,LEN($AD$1))</f>
        <v>Column1.Complément_d'adresse_logement 12 - Récaptiulatif</v>
      </c>
      <c r="K12" t="str">
        <f ca="1">DPE_33680[[#Headers],[Column1.Description_installation_chauffage_n°1]] &amp; " " &amp;  ROW() &amp; " - " &amp; MID($AD$1, FIND("]",$AD$1,1)+1,LEN($AD$1))</f>
        <v>Column1.Description_installation_chauffage_n°1 12 - Récaptiulatif</v>
      </c>
      <c r="L12" t="str">
        <f ca="1">DPE_33680[[#Headers],[Column1.N°_voie_(BAN)]] &amp; " " &amp;  ROW() &amp; " - " &amp; MID($AD$1, FIND("]",$AD$1,1)+1,LEN($AD$1))</f>
        <v>Column1.N°_voie_(BAN) 12 - Récaptiulatif</v>
      </c>
      <c r="M12" t="str">
        <f ca="1">DPE_33680[[#Headers],[Column1.N°DPE]] &amp; " " &amp;  ROW() &amp; " - " &amp; MID($AD$1, FIND("]",$AD$1,1)+1,LEN($AD$1))</f>
        <v>Column1.N°DPE 12 - Récaptiulatif</v>
      </c>
      <c r="N12" t="str">
        <f ca="1">DPE_33680[[#Headers],[Column1.Adresse_brute]] &amp; " " &amp;  ROW() &amp; " - " &amp; MID($AD$1, FIND("]",$AD$1,1)+1,LEN($AD$1))</f>
        <v>Column1.Adresse_brute 12 - Récaptiulatif</v>
      </c>
      <c r="O12" t="str">
        <f ca="1">DPE_33680[[#Headers],[Column1.Nombre_logements_desservis_par_installation_ECS]] &amp; " " &amp;  ROW() &amp; " - " &amp; MID($AD$1, FIND("]",$AD$1,1)+1,LEN($AD$1))</f>
        <v>Column1.Nombre_logements_desservis_par_installation_ECS 12 - Récaptiulatif</v>
      </c>
      <c r="P12" t="str">
        <f ca="1">DPE_33680[[#Headers],[Column1.Surface_habitable_logement]] &amp; " " &amp;  ROW() &amp; " - " &amp; MID($AD$1, FIND("]",$AD$1,1)+1,LEN($AD$1))</f>
        <v>Column1.Surface_habitable_logement 12 - Récaptiulatif</v>
      </c>
      <c r="Q12" t="str">
        <f ca="1">DPE_33680[[#Headers],[Column1.Code_postal_(brut)]] &amp; " " &amp;  ROW() &amp; " - " &amp; MID($AD$1, FIND("]",$AD$1,1)+1,LEN($AD$1))</f>
        <v>Column1.Code_postal_(brut) 12 - Récaptiulatif</v>
      </c>
      <c r="R12" t="str">
        <f ca="1">DPE_33680[[#Headers],[Column1.Période_construction]] &amp; " " &amp;  ROW() &amp; " - " &amp; MID($AD$1, FIND("]",$AD$1,1)+1,LEN($AD$1))</f>
        <v>Column1.Période_construction 12 - Récaptiulatif</v>
      </c>
      <c r="S12" t="str">
        <f ca="1">DPE_33680[[#Headers],[Column1.Code_postal_(BAN)]] &amp; " " &amp;  ROW() &amp; " - " &amp; MID($AD$1, FIND("]",$AD$1,1)+1,LEN($AD$1))</f>
        <v>Column1.Code_postal_(BAN) 12 - Récaptiulatif</v>
      </c>
      <c r="T12" t="str">
        <f ca="1">DPE_33680[[#Headers],[Column1.Type_bâtiment]] &amp; " " &amp;  ROW() &amp; " - " &amp; MID($AD$1, FIND("]",$AD$1,1)+1,LEN($AD$1))</f>
        <v>Column1.Type_bâtiment 12 - Récaptiulatif</v>
      </c>
      <c r="U12" t="str">
        <f ca="1">DPE_33680[[#Headers],[Column1.Etiquette_GES]] &amp; " " &amp;  ROW() &amp; " - " &amp; MID($AD$1, FIND("]",$AD$1,1)+1,LEN($AD$1))</f>
        <v>Column1.Etiquette_GES 12 - Récaptiulatif</v>
      </c>
      <c r="V12" t="str">
        <f ca="1">DPE_33680[[#Headers],[Column1.Etiquette_DPE]] &amp; " " &amp;  ROW() &amp; " - " &amp; MID($AD$1, FIND("]",$AD$1,1)+1,LEN($AD$1))</f>
        <v>Column1.Etiquette_DPE 12 - Récaptiulatif</v>
      </c>
      <c r="W12" t="str">
        <f ca="1">DPE_33680[[#Headers],[Column1.Nom__commune_(Brut)]] &amp; " " &amp;  ROW() &amp; " - " &amp; MID($AD$1, FIND("]",$AD$1,1)+1,LEN($AD$1))</f>
        <v>Column1.Nom__commune_(Brut) 12 - Récaptiulatif</v>
      </c>
      <c r="X12" t="str">
        <f ca="1">DPE_33680[[#Headers],[Column1.Identifiant__BAN]] &amp; " " &amp;  ROW() &amp; " - " &amp; MID($AD$1, FIND("]",$AD$1,1)+1,LEN($AD$1))</f>
        <v>Column1.Identifiant__BAN 12 - Récaptiulatif</v>
      </c>
      <c r="Y12" t="str">
        <f ca="1">DPE_33680[[#Headers],[Column1.Nom__rue_(BAN)]] &amp; " " &amp;  ROW() &amp; " - " &amp; MID($AD$1, FIND("]",$AD$1,1)+1,LEN($AD$1))</f>
        <v>Column1.Nom__rue_(BAN) 12 - Récaptiulatif</v>
      </c>
      <c r="Z12" t="str">
        <f ca="1">DPE_33680[[#Headers],[Column1.Score_BAN]] &amp; " " &amp;  ROW() &amp; " - " &amp; MID($AD$1, FIND("]",$AD$1,1)+1,LEN($AD$1))</f>
        <v>Column1.Score_BAN 12 - Récaptiulatif</v>
      </c>
      <c r="AA12" t="str">
        <f ca="1">DPE_33680[[#Headers],[Column1.Logement_traversant_(0/1)]] &amp; " " &amp;  ROW() &amp; " - " &amp; MID($AD$1, FIND("]",$AD$1,1)+1,LEN($AD$1))</f>
        <v>Column1.Logement_traversant_(0/1) 12 - Récaptiulatif</v>
      </c>
      <c r="AB12" t="str">
        <f ca="1">DPE_33680[[#Headers],[Column1.Nombre_appartement]] &amp; " " &amp;  ROW() &amp; " - " &amp; MID($AD$1, FIND("]",$AD$1,1)+1,LEN($AD$1))</f>
        <v>Column1.Nombre_appartement 12 - Récaptiulatif</v>
      </c>
      <c r="AC12" t="str">
        <f ca="1">DPE_33680[[#Headers],[Column1.Surface_habitable_immeuble]] &amp; " " &amp;  ROW() &amp; " - " &amp; MID($AD$1, FIND("]",$AD$1,1)+1,LEN($AD$1))</f>
        <v>Column1.Surface_habitable_immeuble 12 - Récaptiulatif</v>
      </c>
    </row>
    <row r="13" spans="1:30" x14ac:dyDescent="0.25">
      <c r="A13" s="4">
        <v>44875</v>
      </c>
      <c r="B13" s="4">
        <v>44876</v>
      </c>
      <c r="C13" s="4">
        <v>44876</v>
      </c>
      <c r="D13" t="str">
        <f ca="1">DPE_33680[[#Headers],[Column1.Adresse_(BAN)]] &amp; " " &amp;  ROW() &amp; " - " &amp; MID($AD$1, FIND("]",$AD$1,1)+1,LEN($AD$1))</f>
        <v>Column1.Adresse_(BAN) 13 - Récaptiulatif</v>
      </c>
      <c r="E13" t="str">
        <f ca="1">DPE_33680[[#Headers],[Column1.Nom__commune_(BAN)]] &amp; " " &amp;  ROW() &amp; " - " &amp; MID($AD$1, FIND("]",$AD$1,1)+1,LEN($AD$1))</f>
        <v>Column1.Nom__commune_(BAN) 13 - Récaptiulatif</v>
      </c>
      <c r="F13" t="str">
        <f ca="1">DPE_33680[[#Headers],[Column1.Nombre_niveau_logement]] &amp; " " &amp;  ROW() &amp; " - " &amp; MID($AD$1, FIND("]",$AD$1,1)+1,LEN($AD$1))</f>
        <v>Column1.Nombre_niveau_logement 13 - Récaptiulatif</v>
      </c>
      <c r="G13" t="str">
        <f ca="1">DPE_33680[[#Headers],[Column1.Année_construction]] &amp; " " &amp;  ROW() &amp; " - " &amp; MID($AD$1, FIND("]",$AD$1,1)+1,LEN($AD$1))</f>
        <v>Column1.Année_construction 13 - Récaptiulatif</v>
      </c>
      <c r="H13" t="str">
        <f ca="1">DPE_33680[[#Headers],[Column1.N°_étage_appartement]] &amp; " " &amp;  ROW() &amp; " - " &amp; MID($AD$1, FIND("]",$AD$1,1)+1,LEN($AD$1))</f>
        <v>Column1.N°_étage_appartement 13 - Récaptiulatif</v>
      </c>
      <c r="I13" t="str">
        <f ca="1">DPE_33680[[#Headers],[Column1.Surface_habitable_desservie_par_installation_ECS]] &amp; " " &amp;  ROW() &amp; " - " &amp; MID($AD$1, FIND("]",$AD$1,1)+1,LEN($AD$1))</f>
        <v>Column1.Surface_habitable_desservie_par_installation_ECS 13 - Récaptiulatif</v>
      </c>
      <c r="J13" t="str">
        <f ca="1">DPE_33680[[#Headers],[Column1.Complément_d''adresse_logement]] &amp; " " &amp;  ROW() &amp; " - " &amp; MID($AD$1, FIND("]",$AD$1,1)+1,LEN($AD$1))</f>
        <v>Column1.Complément_d'adresse_logement 13 - Récaptiulatif</v>
      </c>
      <c r="K13" t="str">
        <f ca="1">DPE_33680[[#Headers],[Column1.Description_installation_chauffage_n°1]] &amp; " " &amp;  ROW() &amp; " - " &amp; MID($AD$1, FIND("]",$AD$1,1)+1,LEN($AD$1))</f>
        <v>Column1.Description_installation_chauffage_n°1 13 - Récaptiulatif</v>
      </c>
      <c r="L13" t="str">
        <f ca="1">DPE_33680[[#Headers],[Column1.N°_voie_(BAN)]] &amp; " " &amp;  ROW() &amp; " - " &amp; MID($AD$1, FIND("]",$AD$1,1)+1,LEN($AD$1))</f>
        <v>Column1.N°_voie_(BAN) 13 - Récaptiulatif</v>
      </c>
      <c r="M13" t="str">
        <f ca="1">DPE_33680[[#Headers],[Column1.N°DPE]] &amp; " " &amp;  ROW() &amp; " - " &amp; MID($AD$1, FIND("]",$AD$1,1)+1,LEN($AD$1))</f>
        <v>Column1.N°DPE 13 - Récaptiulatif</v>
      </c>
      <c r="N13" t="str">
        <f ca="1">DPE_33680[[#Headers],[Column1.Adresse_brute]] &amp; " " &amp;  ROW() &amp; " - " &amp; MID($AD$1, FIND("]",$AD$1,1)+1,LEN($AD$1))</f>
        <v>Column1.Adresse_brute 13 - Récaptiulatif</v>
      </c>
      <c r="O13" t="str">
        <f ca="1">DPE_33680[[#Headers],[Column1.Nombre_logements_desservis_par_installation_ECS]] &amp; " " &amp;  ROW() &amp; " - " &amp; MID($AD$1, FIND("]",$AD$1,1)+1,LEN($AD$1))</f>
        <v>Column1.Nombre_logements_desservis_par_installation_ECS 13 - Récaptiulatif</v>
      </c>
      <c r="P13" t="str">
        <f ca="1">DPE_33680[[#Headers],[Column1.Surface_habitable_logement]] &amp; " " &amp;  ROW() &amp; " - " &amp; MID($AD$1, FIND("]",$AD$1,1)+1,LEN($AD$1))</f>
        <v>Column1.Surface_habitable_logement 13 - Récaptiulatif</v>
      </c>
      <c r="Q13" t="str">
        <f ca="1">DPE_33680[[#Headers],[Column1.Code_postal_(brut)]] &amp; " " &amp;  ROW() &amp; " - " &amp; MID($AD$1, FIND("]",$AD$1,1)+1,LEN($AD$1))</f>
        <v>Column1.Code_postal_(brut) 13 - Récaptiulatif</v>
      </c>
      <c r="R13" t="str">
        <f ca="1">DPE_33680[[#Headers],[Column1.Période_construction]] &amp; " " &amp;  ROW() &amp; " - " &amp; MID($AD$1, FIND("]",$AD$1,1)+1,LEN($AD$1))</f>
        <v>Column1.Période_construction 13 - Récaptiulatif</v>
      </c>
      <c r="S13" t="str">
        <f ca="1">DPE_33680[[#Headers],[Column1.Code_postal_(BAN)]] &amp; " " &amp;  ROW() &amp; " - " &amp; MID($AD$1, FIND("]",$AD$1,1)+1,LEN($AD$1))</f>
        <v>Column1.Code_postal_(BAN) 13 - Récaptiulatif</v>
      </c>
      <c r="T13" t="str">
        <f ca="1">DPE_33680[[#Headers],[Column1.Type_bâtiment]] &amp; " " &amp;  ROW() &amp; " - " &amp; MID($AD$1, FIND("]",$AD$1,1)+1,LEN($AD$1))</f>
        <v>Column1.Type_bâtiment 13 - Récaptiulatif</v>
      </c>
      <c r="U13" t="str">
        <f ca="1">DPE_33680[[#Headers],[Column1.Etiquette_GES]] &amp; " " &amp;  ROW() &amp; " - " &amp; MID($AD$1, FIND("]",$AD$1,1)+1,LEN($AD$1))</f>
        <v>Column1.Etiquette_GES 13 - Récaptiulatif</v>
      </c>
      <c r="V13" t="str">
        <f ca="1">DPE_33680[[#Headers],[Column1.Etiquette_DPE]] &amp; " " &amp;  ROW() &amp; " - " &amp; MID($AD$1, FIND("]",$AD$1,1)+1,LEN($AD$1))</f>
        <v>Column1.Etiquette_DPE 13 - Récaptiulatif</v>
      </c>
      <c r="W13" t="str">
        <f ca="1">DPE_33680[[#Headers],[Column1.Nom__commune_(Brut)]] &amp; " " &amp;  ROW() &amp; " - " &amp; MID($AD$1, FIND("]",$AD$1,1)+1,LEN($AD$1))</f>
        <v>Column1.Nom__commune_(Brut) 13 - Récaptiulatif</v>
      </c>
      <c r="X13" t="str">
        <f ca="1">DPE_33680[[#Headers],[Column1.Identifiant__BAN]] &amp; " " &amp;  ROW() &amp; " - " &amp; MID($AD$1, FIND("]",$AD$1,1)+1,LEN($AD$1))</f>
        <v>Column1.Identifiant__BAN 13 - Récaptiulatif</v>
      </c>
      <c r="Y13" t="str">
        <f ca="1">DPE_33680[[#Headers],[Column1.Nom__rue_(BAN)]] &amp; " " &amp;  ROW() &amp; " - " &amp; MID($AD$1, FIND("]",$AD$1,1)+1,LEN($AD$1))</f>
        <v>Column1.Nom__rue_(BAN) 13 - Récaptiulatif</v>
      </c>
      <c r="Z13" t="str">
        <f ca="1">DPE_33680[[#Headers],[Column1.Score_BAN]] &amp; " " &amp;  ROW() &amp; " - " &amp; MID($AD$1, FIND("]",$AD$1,1)+1,LEN($AD$1))</f>
        <v>Column1.Score_BAN 13 - Récaptiulatif</v>
      </c>
      <c r="AA13" t="str">
        <f ca="1">DPE_33680[[#Headers],[Column1.Logement_traversant_(0/1)]] &amp; " " &amp;  ROW() &amp; " - " &amp; MID($AD$1, FIND("]",$AD$1,1)+1,LEN($AD$1))</f>
        <v>Column1.Logement_traversant_(0/1) 13 - Récaptiulatif</v>
      </c>
      <c r="AB13" t="str">
        <f ca="1">DPE_33680[[#Headers],[Column1.Nombre_appartement]] &amp; " " &amp;  ROW() &amp; " - " &amp; MID($AD$1, FIND("]",$AD$1,1)+1,LEN($AD$1))</f>
        <v>Column1.Nombre_appartement 13 - Récaptiulatif</v>
      </c>
      <c r="AC13" t="str">
        <f ca="1">DPE_33680[[#Headers],[Column1.Surface_habitable_immeuble]] &amp; " " &amp;  ROW() &amp; " - " &amp; MID($AD$1, FIND("]",$AD$1,1)+1,LEN($AD$1))</f>
        <v>Column1.Surface_habitable_immeuble 13 - Récaptiulatif</v>
      </c>
    </row>
    <row r="14" spans="1:30" x14ac:dyDescent="0.25">
      <c r="A14" s="4">
        <v>44873</v>
      </c>
      <c r="B14" s="4">
        <v>44875</v>
      </c>
      <c r="C14" s="4">
        <v>44875</v>
      </c>
      <c r="D14" t="str">
        <f ca="1">DPE_33680[[#Headers],[Column1.Adresse_(BAN)]] &amp; " " &amp;  ROW() &amp; " - " &amp; MID($AD$1, FIND("]",$AD$1,1)+1,LEN($AD$1))</f>
        <v>Column1.Adresse_(BAN) 14 - Récaptiulatif</v>
      </c>
      <c r="E14" t="str">
        <f ca="1">DPE_33680[[#Headers],[Column1.Nom__commune_(BAN)]] &amp; " " &amp;  ROW() &amp; " - " &amp; MID($AD$1, FIND("]",$AD$1,1)+1,LEN($AD$1))</f>
        <v>Column1.Nom__commune_(BAN) 14 - Récaptiulatif</v>
      </c>
      <c r="F14" t="str">
        <f ca="1">DPE_33680[[#Headers],[Column1.Nombre_niveau_logement]] &amp; " " &amp;  ROW() &amp; " - " &amp; MID($AD$1, FIND("]",$AD$1,1)+1,LEN($AD$1))</f>
        <v>Column1.Nombre_niveau_logement 14 - Récaptiulatif</v>
      </c>
      <c r="G14" t="str">
        <f ca="1">DPE_33680[[#Headers],[Column1.Année_construction]] &amp; " " &amp;  ROW() &amp; " - " &amp; MID($AD$1, FIND("]",$AD$1,1)+1,LEN($AD$1))</f>
        <v>Column1.Année_construction 14 - Récaptiulatif</v>
      </c>
      <c r="H14" t="str">
        <f ca="1">DPE_33680[[#Headers],[Column1.N°_étage_appartement]] &amp; " " &amp;  ROW() &amp; " - " &amp; MID($AD$1, FIND("]",$AD$1,1)+1,LEN($AD$1))</f>
        <v>Column1.N°_étage_appartement 14 - Récaptiulatif</v>
      </c>
      <c r="I14" t="str">
        <f ca="1">DPE_33680[[#Headers],[Column1.Surface_habitable_desservie_par_installation_ECS]] &amp; " " &amp;  ROW() &amp; " - " &amp; MID($AD$1, FIND("]",$AD$1,1)+1,LEN($AD$1))</f>
        <v>Column1.Surface_habitable_desservie_par_installation_ECS 14 - Récaptiulatif</v>
      </c>
      <c r="J14" t="str">
        <f ca="1">DPE_33680[[#Headers],[Column1.Complément_d''adresse_logement]] &amp; " " &amp;  ROW() &amp; " - " &amp; MID($AD$1, FIND("]",$AD$1,1)+1,LEN($AD$1))</f>
        <v>Column1.Complément_d'adresse_logement 14 - Récaptiulatif</v>
      </c>
      <c r="K14" t="str">
        <f ca="1">DPE_33680[[#Headers],[Column1.Description_installation_chauffage_n°1]] &amp; " " &amp;  ROW() &amp; " - " &amp; MID($AD$1, FIND("]",$AD$1,1)+1,LEN($AD$1))</f>
        <v>Column1.Description_installation_chauffage_n°1 14 - Récaptiulatif</v>
      </c>
      <c r="L14" t="str">
        <f ca="1">DPE_33680[[#Headers],[Column1.N°_voie_(BAN)]] &amp; " " &amp;  ROW() &amp; " - " &amp; MID($AD$1, FIND("]",$AD$1,1)+1,LEN($AD$1))</f>
        <v>Column1.N°_voie_(BAN) 14 - Récaptiulatif</v>
      </c>
      <c r="M14" t="str">
        <f ca="1">DPE_33680[[#Headers],[Column1.N°DPE]] &amp; " " &amp;  ROW() &amp; " - " &amp; MID($AD$1, FIND("]",$AD$1,1)+1,LEN($AD$1))</f>
        <v>Column1.N°DPE 14 - Récaptiulatif</v>
      </c>
      <c r="N14" t="str">
        <f ca="1">DPE_33680[[#Headers],[Column1.Adresse_brute]] &amp; " " &amp;  ROW() &amp; " - " &amp; MID($AD$1, FIND("]",$AD$1,1)+1,LEN($AD$1))</f>
        <v>Column1.Adresse_brute 14 - Récaptiulatif</v>
      </c>
      <c r="O14" t="str">
        <f ca="1">DPE_33680[[#Headers],[Column1.Nombre_logements_desservis_par_installation_ECS]] &amp; " " &amp;  ROW() &amp; " - " &amp; MID($AD$1, FIND("]",$AD$1,1)+1,LEN($AD$1))</f>
        <v>Column1.Nombre_logements_desservis_par_installation_ECS 14 - Récaptiulatif</v>
      </c>
      <c r="P14" t="str">
        <f ca="1">DPE_33680[[#Headers],[Column1.Surface_habitable_logement]] &amp; " " &amp;  ROW() &amp; " - " &amp; MID($AD$1, FIND("]",$AD$1,1)+1,LEN($AD$1))</f>
        <v>Column1.Surface_habitable_logement 14 - Récaptiulatif</v>
      </c>
      <c r="Q14" t="str">
        <f ca="1">DPE_33680[[#Headers],[Column1.Code_postal_(brut)]] &amp; " " &amp;  ROW() &amp; " - " &amp; MID($AD$1, FIND("]",$AD$1,1)+1,LEN($AD$1))</f>
        <v>Column1.Code_postal_(brut) 14 - Récaptiulatif</v>
      </c>
      <c r="R14" t="str">
        <f ca="1">DPE_33680[[#Headers],[Column1.Période_construction]] &amp; " " &amp;  ROW() &amp; " - " &amp; MID($AD$1, FIND("]",$AD$1,1)+1,LEN($AD$1))</f>
        <v>Column1.Période_construction 14 - Récaptiulatif</v>
      </c>
      <c r="S14" t="str">
        <f ca="1">DPE_33680[[#Headers],[Column1.Code_postal_(BAN)]] &amp; " " &amp;  ROW() &amp; " - " &amp; MID($AD$1, FIND("]",$AD$1,1)+1,LEN($AD$1))</f>
        <v>Column1.Code_postal_(BAN) 14 - Récaptiulatif</v>
      </c>
      <c r="T14" t="str">
        <f ca="1">DPE_33680[[#Headers],[Column1.Type_bâtiment]] &amp; " " &amp;  ROW() &amp; " - " &amp; MID($AD$1, FIND("]",$AD$1,1)+1,LEN($AD$1))</f>
        <v>Column1.Type_bâtiment 14 - Récaptiulatif</v>
      </c>
      <c r="U14" t="str">
        <f ca="1">DPE_33680[[#Headers],[Column1.Etiquette_GES]] &amp; " " &amp;  ROW() &amp; " - " &amp; MID($AD$1, FIND("]",$AD$1,1)+1,LEN($AD$1))</f>
        <v>Column1.Etiquette_GES 14 - Récaptiulatif</v>
      </c>
      <c r="V14" t="str">
        <f ca="1">DPE_33680[[#Headers],[Column1.Etiquette_DPE]] &amp; " " &amp;  ROW() &amp; " - " &amp; MID($AD$1, FIND("]",$AD$1,1)+1,LEN($AD$1))</f>
        <v>Column1.Etiquette_DPE 14 - Récaptiulatif</v>
      </c>
      <c r="W14" t="str">
        <f ca="1">DPE_33680[[#Headers],[Column1.Nom__commune_(Brut)]] &amp; " " &amp;  ROW() &amp; " - " &amp; MID($AD$1, FIND("]",$AD$1,1)+1,LEN($AD$1))</f>
        <v>Column1.Nom__commune_(Brut) 14 - Récaptiulatif</v>
      </c>
      <c r="X14" t="str">
        <f ca="1">DPE_33680[[#Headers],[Column1.Identifiant__BAN]] &amp; " " &amp;  ROW() &amp; " - " &amp; MID($AD$1, FIND("]",$AD$1,1)+1,LEN($AD$1))</f>
        <v>Column1.Identifiant__BAN 14 - Récaptiulatif</v>
      </c>
      <c r="Y14" t="str">
        <f ca="1">DPE_33680[[#Headers],[Column1.Nom__rue_(BAN)]] &amp; " " &amp;  ROW() &amp; " - " &amp; MID($AD$1, FIND("]",$AD$1,1)+1,LEN($AD$1))</f>
        <v>Column1.Nom__rue_(BAN) 14 - Récaptiulatif</v>
      </c>
      <c r="Z14" t="str">
        <f ca="1">DPE_33680[[#Headers],[Column1.Score_BAN]] &amp; " " &amp;  ROW() &amp; " - " &amp; MID($AD$1, FIND("]",$AD$1,1)+1,LEN($AD$1))</f>
        <v>Column1.Score_BAN 14 - Récaptiulatif</v>
      </c>
      <c r="AA14" t="str">
        <f ca="1">DPE_33680[[#Headers],[Column1.Logement_traversant_(0/1)]] &amp; " " &amp;  ROW() &amp; " - " &amp; MID($AD$1, FIND("]",$AD$1,1)+1,LEN($AD$1))</f>
        <v>Column1.Logement_traversant_(0/1) 14 - Récaptiulatif</v>
      </c>
      <c r="AB14" t="str">
        <f ca="1">DPE_33680[[#Headers],[Column1.Nombre_appartement]] &amp; " " &amp;  ROW() &amp; " - " &amp; MID($AD$1, FIND("]",$AD$1,1)+1,LEN($AD$1))</f>
        <v>Column1.Nombre_appartement 14 - Récaptiulatif</v>
      </c>
      <c r="AC14" t="str">
        <f ca="1">DPE_33680[[#Headers],[Column1.Surface_habitable_immeuble]] &amp; " " &amp;  ROW() &amp; " - " &amp; MID($AD$1, FIND("]",$AD$1,1)+1,LEN($AD$1))</f>
        <v>Column1.Surface_habitable_immeuble 14 - Récaptiulatif</v>
      </c>
    </row>
    <row r="15" spans="1:30" x14ac:dyDescent="0.25">
      <c r="A15" s="4">
        <v>44874</v>
      </c>
      <c r="B15" s="4">
        <v>44875</v>
      </c>
      <c r="C15" s="4">
        <v>44875</v>
      </c>
      <c r="D15" t="str">
        <f ca="1">DPE_33680[[#Headers],[Column1.Adresse_(BAN)]] &amp; " " &amp;  ROW() &amp; " - " &amp; MID($AD$1, FIND("]",$AD$1,1)+1,LEN($AD$1))</f>
        <v>Column1.Adresse_(BAN) 15 - Récaptiulatif</v>
      </c>
      <c r="E15" t="str">
        <f ca="1">DPE_33680[[#Headers],[Column1.Nom__commune_(BAN)]] &amp; " " &amp;  ROW() &amp; " - " &amp; MID($AD$1, FIND("]",$AD$1,1)+1,LEN($AD$1))</f>
        <v>Column1.Nom__commune_(BAN) 15 - Récaptiulatif</v>
      </c>
      <c r="F15" t="str">
        <f ca="1">DPE_33680[[#Headers],[Column1.Nombre_niveau_logement]] &amp; " " &amp;  ROW() &amp; " - " &amp; MID($AD$1, FIND("]",$AD$1,1)+1,LEN($AD$1))</f>
        <v>Column1.Nombre_niveau_logement 15 - Récaptiulatif</v>
      </c>
      <c r="G15" t="str">
        <f ca="1">DPE_33680[[#Headers],[Column1.Année_construction]] &amp; " " &amp;  ROW() &amp; " - " &amp; MID($AD$1, FIND("]",$AD$1,1)+1,LEN($AD$1))</f>
        <v>Column1.Année_construction 15 - Récaptiulatif</v>
      </c>
      <c r="H15" t="str">
        <f ca="1">DPE_33680[[#Headers],[Column1.N°_étage_appartement]] &amp; " " &amp;  ROW() &amp; " - " &amp; MID($AD$1, FIND("]",$AD$1,1)+1,LEN($AD$1))</f>
        <v>Column1.N°_étage_appartement 15 - Récaptiulatif</v>
      </c>
      <c r="I15" t="str">
        <f ca="1">DPE_33680[[#Headers],[Column1.Surface_habitable_desservie_par_installation_ECS]] &amp; " " &amp;  ROW() &amp; " - " &amp; MID($AD$1, FIND("]",$AD$1,1)+1,LEN($AD$1))</f>
        <v>Column1.Surface_habitable_desservie_par_installation_ECS 15 - Récaptiulatif</v>
      </c>
      <c r="J15" t="str">
        <f ca="1">DPE_33680[[#Headers],[Column1.Complément_d''adresse_logement]] &amp; " " &amp;  ROW() &amp; " - " &amp; MID($AD$1, FIND("]",$AD$1,1)+1,LEN($AD$1))</f>
        <v>Column1.Complément_d'adresse_logement 15 - Récaptiulatif</v>
      </c>
      <c r="K15" t="str">
        <f ca="1">DPE_33680[[#Headers],[Column1.Description_installation_chauffage_n°1]] &amp; " " &amp;  ROW() &amp; " - " &amp; MID($AD$1, FIND("]",$AD$1,1)+1,LEN($AD$1))</f>
        <v>Column1.Description_installation_chauffage_n°1 15 - Récaptiulatif</v>
      </c>
      <c r="L15" t="str">
        <f ca="1">DPE_33680[[#Headers],[Column1.N°_voie_(BAN)]] &amp; " " &amp;  ROW() &amp; " - " &amp; MID($AD$1, FIND("]",$AD$1,1)+1,LEN($AD$1))</f>
        <v>Column1.N°_voie_(BAN) 15 - Récaptiulatif</v>
      </c>
      <c r="M15" t="str">
        <f ca="1">DPE_33680[[#Headers],[Column1.N°DPE]] &amp; " " &amp;  ROW() &amp; " - " &amp; MID($AD$1, FIND("]",$AD$1,1)+1,LEN($AD$1))</f>
        <v>Column1.N°DPE 15 - Récaptiulatif</v>
      </c>
      <c r="N15" t="str">
        <f ca="1">DPE_33680[[#Headers],[Column1.Adresse_brute]] &amp; " " &amp;  ROW() &amp; " - " &amp; MID($AD$1, FIND("]",$AD$1,1)+1,LEN($AD$1))</f>
        <v>Column1.Adresse_brute 15 - Récaptiulatif</v>
      </c>
      <c r="O15" t="str">
        <f ca="1">DPE_33680[[#Headers],[Column1.Nombre_logements_desservis_par_installation_ECS]] &amp; " " &amp;  ROW() &amp; " - " &amp; MID($AD$1, FIND("]",$AD$1,1)+1,LEN($AD$1))</f>
        <v>Column1.Nombre_logements_desservis_par_installation_ECS 15 - Récaptiulatif</v>
      </c>
      <c r="P15" t="str">
        <f ca="1">DPE_33680[[#Headers],[Column1.Surface_habitable_logement]] &amp; " " &amp;  ROW() &amp; " - " &amp; MID($AD$1, FIND("]",$AD$1,1)+1,LEN($AD$1))</f>
        <v>Column1.Surface_habitable_logement 15 - Récaptiulatif</v>
      </c>
      <c r="Q15" t="str">
        <f ca="1">DPE_33680[[#Headers],[Column1.Code_postal_(brut)]] &amp; " " &amp;  ROW() &amp; " - " &amp; MID($AD$1, FIND("]",$AD$1,1)+1,LEN($AD$1))</f>
        <v>Column1.Code_postal_(brut) 15 - Récaptiulatif</v>
      </c>
      <c r="R15" t="str">
        <f ca="1">DPE_33680[[#Headers],[Column1.Période_construction]] &amp; " " &amp;  ROW() &amp; " - " &amp; MID($AD$1, FIND("]",$AD$1,1)+1,LEN($AD$1))</f>
        <v>Column1.Période_construction 15 - Récaptiulatif</v>
      </c>
      <c r="S15" t="str">
        <f ca="1">DPE_33680[[#Headers],[Column1.Code_postal_(BAN)]] &amp; " " &amp;  ROW() &amp; " - " &amp; MID($AD$1, FIND("]",$AD$1,1)+1,LEN($AD$1))</f>
        <v>Column1.Code_postal_(BAN) 15 - Récaptiulatif</v>
      </c>
      <c r="T15" t="str">
        <f ca="1">DPE_33680[[#Headers],[Column1.Type_bâtiment]] &amp; " " &amp;  ROW() &amp; " - " &amp; MID($AD$1, FIND("]",$AD$1,1)+1,LEN($AD$1))</f>
        <v>Column1.Type_bâtiment 15 - Récaptiulatif</v>
      </c>
      <c r="U15" t="str">
        <f ca="1">DPE_33680[[#Headers],[Column1.Etiquette_GES]] &amp; " " &amp;  ROW() &amp; " - " &amp; MID($AD$1, FIND("]",$AD$1,1)+1,LEN($AD$1))</f>
        <v>Column1.Etiquette_GES 15 - Récaptiulatif</v>
      </c>
      <c r="V15" t="str">
        <f ca="1">DPE_33680[[#Headers],[Column1.Etiquette_DPE]] &amp; " " &amp;  ROW() &amp; " - " &amp; MID($AD$1, FIND("]",$AD$1,1)+1,LEN($AD$1))</f>
        <v>Column1.Etiquette_DPE 15 - Récaptiulatif</v>
      </c>
      <c r="W15" t="str">
        <f ca="1">DPE_33680[[#Headers],[Column1.Nom__commune_(Brut)]] &amp; " " &amp;  ROW() &amp; " - " &amp; MID($AD$1, FIND("]",$AD$1,1)+1,LEN($AD$1))</f>
        <v>Column1.Nom__commune_(Brut) 15 - Récaptiulatif</v>
      </c>
      <c r="X15" t="str">
        <f ca="1">DPE_33680[[#Headers],[Column1.Identifiant__BAN]] &amp; " " &amp;  ROW() &amp; " - " &amp; MID($AD$1, FIND("]",$AD$1,1)+1,LEN($AD$1))</f>
        <v>Column1.Identifiant__BAN 15 - Récaptiulatif</v>
      </c>
      <c r="Y15" t="str">
        <f ca="1">DPE_33680[[#Headers],[Column1.Nom__rue_(BAN)]] &amp; " " &amp;  ROW() &amp; " - " &amp; MID($AD$1, FIND("]",$AD$1,1)+1,LEN($AD$1))</f>
        <v>Column1.Nom__rue_(BAN) 15 - Récaptiulatif</v>
      </c>
      <c r="Z15" t="str">
        <f ca="1">DPE_33680[[#Headers],[Column1.Score_BAN]] &amp; " " &amp;  ROW() &amp; " - " &amp; MID($AD$1, FIND("]",$AD$1,1)+1,LEN($AD$1))</f>
        <v>Column1.Score_BAN 15 - Récaptiulatif</v>
      </c>
      <c r="AA15" t="str">
        <f ca="1">DPE_33680[[#Headers],[Column1.Logement_traversant_(0/1)]] &amp; " " &amp;  ROW() &amp; " - " &amp; MID($AD$1, FIND("]",$AD$1,1)+1,LEN($AD$1))</f>
        <v>Column1.Logement_traversant_(0/1) 15 - Récaptiulatif</v>
      </c>
      <c r="AB15" t="str">
        <f ca="1">DPE_33680[[#Headers],[Column1.Nombre_appartement]] &amp; " " &amp;  ROW() &amp; " - " &amp; MID($AD$1, FIND("]",$AD$1,1)+1,LEN($AD$1))</f>
        <v>Column1.Nombre_appartement 15 - Récaptiulatif</v>
      </c>
      <c r="AC15" t="str">
        <f ca="1">DPE_33680[[#Headers],[Column1.Surface_habitable_immeuble]] &amp; " " &amp;  ROW() &amp; " - " &amp; MID($AD$1, FIND("]",$AD$1,1)+1,LEN($AD$1))</f>
        <v>Column1.Surface_habitable_immeuble 15 - Récaptiulatif</v>
      </c>
    </row>
    <row r="16" spans="1:30" x14ac:dyDescent="0.25">
      <c r="A16" s="4">
        <v>44873</v>
      </c>
      <c r="B16" s="4">
        <v>44874</v>
      </c>
      <c r="C16" s="4">
        <v>44874</v>
      </c>
      <c r="D16" t="str">
        <f ca="1">DPE_33680[[#Headers],[Column1.Adresse_(BAN)]] &amp; " " &amp;  ROW() &amp; " - " &amp; MID($AD$1, FIND("]",$AD$1,1)+1,LEN($AD$1))</f>
        <v>Column1.Adresse_(BAN) 16 - Récaptiulatif</v>
      </c>
      <c r="E16" t="str">
        <f ca="1">DPE_33680[[#Headers],[Column1.Nom__commune_(BAN)]] &amp; " " &amp;  ROW() &amp; " - " &amp; MID($AD$1, FIND("]",$AD$1,1)+1,LEN($AD$1))</f>
        <v>Column1.Nom__commune_(BAN) 16 - Récaptiulatif</v>
      </c>
      <c r="F16" t="str">
        <f ca="1">DPE_33680[[#Headers],[Column1.Nombre_niveau_logement]] &amp; " " &amp;  ROW() &amp; " - " &amp; MID($AD$1, FIND("]",$AD$1,1)+1,LEN($AD$1))</f>
        <v>Column1.Nombre_niveau_logement 16 - Récaptiulatif</v>
      </c>
      <c r="G16" t="str">
        <f ca="1">DPE_33680[[#Headers],[Column1.Année_construction]] &amp; " " &amp;  ROW() &amp; " - " &amp; MID($AD$1, FIND("]",$AD$1,1)+1,LEN($AD$1))</f>
        <v>Column1.Année_construction 16 - Récaptiulatif</v>
      </c>
      <c r="H16" t="str">
        <f ca="1">DPE_33680[[#Headers],[Column1.N°_étage_appartement]] &amp; " " &amp;  ROW() &amp; " - " &amp; MID($AD$1, FIND("]",$AD$1,1)+1,LEN($AD$1))</f>
        <v>Column1.N°_étage_appartement 16 - Récaptiulatif</v>
      </c>
      <c r="I16" t="str">
        <f ca="1">DPE_33680[[#Headers],[Column1.Surface_habitable_desservie_par_installation_ECS]] &amp; " " &amp;  ROW() &amp; " - " &amp; MID($AD$1, FIND("]",$AD$1,1)+1,LEN($AD$1))</f>
        <v>Column1.Surface_habitable_desservie_par_installation_ECS 16 - Récaptiulatif</v>
      </c>
      <c r="J16" t="str">
        <f ca="1">DPE_33680[[#Headers],[Column1.Complément_d''adresse_logement]] &amp; " " &amp;  ROW() &amp; " - " &amp; MID($AD$1, FIND("]",$AD$1,1)+1,LEN($AD$1))</f>
        <v>Column1.Complément_d'adresse_logement 16 - Récaptiulatif</v>
      </c>
      <c r="K16" t="str">
        <f ca="1">DPE_33680[[#Headers],[Column1.Description_installation_chauffage_n°1]] &amp; " " &amp;  ROW() &amp; " - " &amp; MID($AD$1, FIND("]",$AD$1,1)+1,LEN($AD$1))</f>
        <v>Column1.Description_installation_chauffage_n°1 16 - Récaptiulatif</v>
      </c>
      <c r="L16" t="str">
        <f ca="1">DPE_33680[[#Headers],[Column1.N°_voie_(BAN)]] &amp; " " &amp;  ROW() &amp; " - " &amp; MID($AD$1, FIND("]",$AD$1,1)+1,LEN($AD$1))</f>
        <v>Column1.N°_voie_(BAN) 16 - Récaptiulatif</v>
      </c>
      <c r="M16" t="str">
        <f ca="1">DPE_33680[[#Headers],[Column1.N°DPE]] &amp; " " &amp;  ROW() &amp; " - " &amp; MID($AD$1, FIND("]",$AD$1,1)+1,LEN($AD$1))</f>
        <v>Column1.N°DPE 16 - Récaptiulatif</v>
      </c>
      <c r="N16" t="str">
        <f ca="1">DPE_33680[[#Headers],[Column1.Adresse_brute]] &amp; " " &amp;  ROW() &amp; " - " &amp; MID($AD$1, FIND("]",$AD$1,1)+1,LEN($AD$1))</f>
        <v>Column1.Adresse_brute 16 - Récaptiulatif</v>
      </c>
      <c r="O16" t="str">
        <f ca="1">DPE_33680[[#Headers],[Column1.Nombre_logements_desservis_par_installation_ECS]] &amp; " " &amp;  ROW() &amp; " - " &amp; MID($AD$1, FIND("]",$AD$1,1)+1,LEN($AD$1))</f>
        <v>Column1.Nombre_logements_desservis_par_installation_ECS 16 - Récaptiulatif</v>
      </c>
      <c r="P16" t="str">
        <f ca="1">DPE_33680[[#Headers],[Column1.Surface_habitable_logement]] &amp; " " &amp;  ROW() &amp; " - " &amp; MID($AD$1, FIND("]",$AD$1,1)+1,LEN($AD$1))</f>
        <v>Column1.Surface_habitable_logement 16 - Récaptiulatif</v>
      </c>
      <c r="Q16" t="str">
        <f ca="1">DPE_33680[[#Headers],[Column1.Code_postal_(brut)]] &amp; " " &amp;  ROW() &amp; " - " &amp; MID($AD$1, FIND("]",$AD$1,1)+1,LEN($AD$1))</f>
        <v>Column1.Code_postal_(brut) 16 - Récaptiulatif</v>
      </c>
      <c r="R16" t="str">
        <f ca="1">DPE_33680[[#Headers],[Column1.Période_construction]] &amp; " " &amp;  ROW() &amp; " - " &amp; MID($AD$1, FIND("]",$AD$1,1)+1,LEN($AD$1))</f>
        <v>Column1.Période_construction 16 - Récaptiulatif</v>
      </c>
      <c r="S16" t="str">
        <f ca="1">DPE_33680[[#Headers],[Column1.Code_postal_(BAN)]] &amp; " " &amp;  ROW() &amp; " - " &amp; MID($AD$1, FIND("]",$AD$1,1)+1,LEN($AD$1))</f>
        <v>Column1.Code_postal_(BAN) 16 - Récaptiulatif</v>
      </c>
      <c r="T16" t="str">
        <f ca="1">DPE_33680[[#Headers],[Column1.Type_bâtiment]] &amp; " " &amp;  ROW() &amp; " - " &amp; MID($AD$1, FIND("]",$AD$1,1)+1,LEN($AD$1))</f>
        <v>Column1.Type_bâtiment 16 - Récaptiulatif</v>
      </c>
      <c r="U16" t="str">
        <f ca="1">DPE_33680[[#Headers],[Column1.Etiquette_GES]] &amp; " " &amp;  ROW() &amp; " - " &amp; MID($AD$1, FIND("]",$AD$1,1)+1,LEN($AD$1))</f>
        <v>Column1.Etiquette_GES 16 - Récaptiulatif</v>
      </c>
      <c r="V16" t="str">
        <f ca="1">DPE_33680[[#Headers],[Column1.Etiquette_DPE]] &amp; " " &amp;  ROW() &amp; " - " &amp; MID($AD$1, FIND("]",$AD$1,1)+1,LEN($AD$1))</f>
        <v>Column1.Etiquette_DPE 16 - Récaptiulatif</v>
      </c>
      <c r="W16" t="str">
        <f ca="1">DPE_33680[[#Headers],[Column1.Nom__commune_(Brut)]] &amp; " " &amp;  ROW() &amp; " - " &amp; MID($AD$1, FIND("]",$AD$1,1)+1,LEN($AD$1))</f>
        <v>Column1.Nom__commune_(Brut) 16 - Récaptiulatif</v>
      </c>
      <c r="X16" t="str">
        <f ca="1">DPE_33680[[#Headers],[Column1.Identifiant__BAN]] &amp; " " &amp;  ROW() &amp; " - " &amp; MID($AD$1, FIND("]",$AD$1,1)+1,LEN($AD$1))</f>
        <v>Column1.Identifiant__BAN 16 - Récaptiulatif</v>
      </c>
      <c r="Y16" t="str">
        <f ca="1">DPE_33680[[#Headers],[Column1.Nom__rue_(BAN)]] &amp; " " &amp;  ROW() &amp; " - " &amp; MID($AD$1, FIND("]",$AD$1,1)+1,LEN($AD$1))</f>
        <v>Column1.Nom__rue_(BAN) 16 - Récaptiulatif</v>
      </c>
      <c r="Z16" t="str">
        <f ca="1">DPE_33680[[#Headers],[Column1.Score_BAN]] &amp; " " &amp;  ROW() &amp; " - " &amp; MID($AD$1, FIND("]",$AD$1,1)+1,LEN($AD$1))</f>
        <v>Column1.Score_BAN 16 - Récaptiulatif</v>
      </c>
      <c r="AA16" t="str">
        <f ca="1">DPE_33680[[#Headers],[Column1.Logement_traversant_(0/1)]] &amp; " " &amp;  ROW() &amp; " - " &amp; MID($AD$1, FIND("]",$AD$1,1)+1,LEN($AD$1))</f>
        <v>Column1.Logement_traversant_(0/1) 16 - Récaptiulatif</v>
      </c>
      <c r="AB16" t="str">
        <f ca="1">DPE_33680[[#Headers],[Column1.Nombre_appartement]] &amp; " " &amp;  ROW() &amp; " - " &amp; MID($AD$1, FIND("]",$AD$1,1)+1,LEN($AD$1))</f>
        <v>Column1.Nombre_appartement 16 - Récaptiulatif</v>
      </c>
      <c r="AC16" t="str">
        <f ca="1">DPE_33680[[#Headers],[Column1.Surface_habitable_immeuble]] &amp; " " &amp;  ROW() &amp; " - " &amp; MID($AD$1, FIND("]",$AD$1,1)+1,LEN($AD$1))</f>
        <v>Column1.Surface_habitable_immeuble 16 - Récaptiulatif</v>
      </c>
    </row>
    <row r="17" spans="1:29" x14ac:dyDescent="0.25">
      <c r="A17" s="4">
        <v>44873</v>
      </c>
      <c r="B17" s="4">
        <v>44873</v>
      </c>
      <c r="C17" s="4">
        <v>44873</v>
      </c>
      <c r="D17" t="str">
        <f ca="1">DPE_33680[[#Headers],[Column1.Adresse_(BAN)]] &amp; " " &amp;  ROW() &amp; " - " &amp; MID($AD$1, FIND("]",$AD$1,1)+1,LEN($AD$1))</f>
        <v>Column1.Adresse_(BAN) 17 - Récaptiulatif</v>
      </c>
      <c r="E17" t="str">
        <f ca="1">DPE_33680[[#Headers],[Column1.Nom__commune_(BAN)]] &amp; " " &amp;  ROW() &amp; " - " &amp; MID($AD$1, FIND("]",$AD$1,1)+1,LEN($AD$1))</f>
        <v>Column1.Nom__commune_(BAN) 17 - Récaptiulatif</v>
      </c>
      <c r="F17" t="str">
        <f ca="1">DPE_33680[[#Headers],[Column1.Nombre_niveau_logement]] &amp; " " &amp;  ROW() &amp; " - " &amp; MID($AD$1, FIND("]",$AD$1,1)+1,LEN($AD$1))</f>
        <v>Column1.Nombre_niveau_logement 17 - Récaptiulatif</v>
      </c>
      <c r="G17" t="str">
        <f ca="1">DPE_33680[[#Headers],[Column1.Année_construction]] &amp; " " &amp;  ROW() &amp; " - " &amp; MID($AD$1, FIND("]",$AD$1,1)+1,LEN($AD$1))</f>
        <v>Column1.Année_construction 17 - Récaptiulatif</v>
      </c>
      <c r="H17" t="str">
        <f ca="1">DPE_33680[[#Headers],[Column1.N°_étage_appartement]] &amp; " " &amp;  ROW() &amp; " - " &amp; MID($AD$1, FIND("]",$AD$1,1)+1,LEN($AD$1))</f>
        <v>Column1.N°_étage_appartement 17 - Récaptiulatif</v>
      </c>
      <c r="I17" t="str">
        <f ca="1">DPE_33680[[#Headers],[Column1.Surface_habitable_desservie_par_installation_ECS]] &amp; " " &amp;  ROW() &amp; " - " &amp; MID($AD$1, FIND("]",$AD$1,1)+1,LEN($AD$1))</f>
        <v>Column1.Surface_habitable_desservie_par_installation_ECS 17 - Récaptiulatif</v>
      </c>
      <c r="J17" t="str">
        <f ca="1">DPE_33680[[#Headers],[Column1.Complément_d''adresse_logement]] &amp; " " &amp;  ROW() &amp; " - " &amp; MID($AD$1, FIND("]",$AD$1,1)+1,LEN($AD$1))</f>
        <v>Column1.Complément_d'adresse_logement 17 - Récaptiulatif</v>
      </c>
      <c r="K17" t="str">
        <f ca="1">DPE_33680[[#Headers],[Column1.Description_installation_chauffage_n°1]] &amp; " " &amp;  ROW() &amp; " - " &amp; MID($AD$1, FIND("]",$AD$1,1)+1,LEN($AD$1))</f>
        <v>Column1.Description_installation_chauffage_n°1 17 - Récaptiulatif</v>
      </c>
      <c r="L17" t="str">
        <f ca="1">DPE_33680[[#Headers],[Column1.N°_voie_(BAN)]] &amp; " " &amp;  ROW() &amp; " - " &amp; MID($AD$1, FIND("]",$AD$1,1)+1,LEN($AD$1))</f>
        <v>Column1.N°_voie_(BAN) 17 - Récaptiulatif</v>
      </c>
      <c r="M17" t="str">
        <f ca="1">DPE_33680[[#Headers],[Column1.N°DPE]] &amp; " " &amp;  ROW() &amp; " - " &amp; MID($AD$1, FIND("]",$AD$1,1)+1,LEN($AD$1))</f>
        <v>Column1.N°DPE 17 - Récaptiulatif</v>
      </c>
      <c r="N17" t="str">
        <f ca="1">DPE_33680[[#Headers],[Column1.Adresse_brute]] &amp; " " &amp;  ROW() &amp; " - " &amp; MID($AD$1, FIND("]",$AD$1,1)+1,LEN($AD$1))</f>
        <v>Column1.Adresse_brute 17 - Récaptiulatif</v>
      </c>
      <c r="O17" t="str">
        <f ca="1">DPE_33680[[#Headers],[Column1.Nombre_logements_desservis_par_installation_ECS]] &amp; " " &amp;  ROW() &amp; " - " &amp; MID($AD$1, FIND("]",$AD$1,1)+1,LEN($AD$1))</f>
        <v>Column1.Nombre_logements_desservis_par_installation_ECS 17 - Récaptiulatif</v>
      </c>
      <c r="P17" t="str">
        <f ca="1">DPE_33680[[#Headers],[Column1.Surface_habitable_logement]] &amp; " " &amp;  ROW() &amp; " - " &amp; MID($AD$1, FIND("]",$AD$1,1)+1,LEN($AD$1))</f>
        <v>Column1.Surface_habitable_logement 17 - Récaptiulatif</v>
      </c>
      <c r="Q17" t="str">
        <f ca="1">DPE_33680[[#Headers],[Column1.Code_postal_(brut)]] &amp; " " &amp;  ROW() &amp; " - " &amp; MID($AD$1, FIND("]",$AD$1,1)+1,LEN($AD$1))</f>
        <v>Column1.Code_postal_(brut) 17 - Récaptiulatif</v>
      </c>
      <c r="R17" t="str">
        <f ca="1">DPE_33680[[#Headers],[Column1.Période_construction]] &amp; " " &amp;  ROW() &amp; " - " &amp; MID($AD$1, FIND("]",$AD$1,1)+1,LEN($AD$1))</f>
        <v>Column1.Période_construction 17 - Récaptiulatif</v>
      </c>
      <c r="S17" t="str">
        <f ca="1">DPE_33680[[#Headers],[Column1.Code_postal_(BAN)]] &amp; " " &amp;  ROW() &amp; " - " &amp; MID($AD$1, FIND("]",$AD$1,1)+1,LEN($AD$1))</f>
        <v>Column1.Code_postal_(BAN) 17 - Récaptiulatif</v>
      </c>
      <c r="T17" t="str">
        <f ca="1">DPE_33680[[#Headers],[Column1.Type_bâtiment]] &amp; " " &amp;  ROW() &amp; " - " &amp; MID($AD$1, FIND("]",$AD$1,1)+1,LEN($AD$1))</f>
        <v>Column1.Type_bâtiment 17 - Récaptiulatif</v>
      </c>
      <c r="U17" t="str">
        <f ca="1">DPE_33680[[#Headers],[Column1.Etiquette_GES]] &amp; " " &amp;  ROW() &amp; " - " &amp; MID($AD$1, FIND("]",$AD$1,1)+1,LEN($AD$1))</f>
        <v>Column1.Etiquette_GES 17 - Récaptiulatif</v>
      </c>
      <c r="V17" t="str">
        <f ca="1">DPE_33680[[#Headers],[Column1.Etiquette_DPE]] &amp; " " &amp;  ROW() &amp; " - " &amp; MID($AD$1, FIND("]",$AD$1,1)+1,LEN($AD$1))</f>
        <v>Column1.Etiquette_DPE 17 - Récaptiulatif</v>
      </c>
      <c r="W17" t="str">
        <f ca="1">DPE_33680[[#Headers],[Column1.Nom__commune_(Brut)]] &amp; " " &amp;  ROW() &amp; " - " &amp; MID($AD$1, FIND("]",$AD$1,1)+1,LEN($AD$1))</f>
        <v>Column1.Nom__commune_(Brut) 17 - Récaptiulatif</v>
      </c>
      <c r="X17" t="str">
        <f ca="1">DPE_33680[[#Headers],[Column1.Identifiant__BAN]] &amp; " " &amp;  ROW() &amp; " - " &amp; MID($AD$1, FIND("]",$AD$1,1)+1,LEN($AD$1))</f>
        <v>Column1.Identifiant__BAN 17 - Récaptiulatif</v>
      </c>
      <c r="Y17" t="str">
        <f ca="1">DPE_33680[[#Headers],[Column1.Nom__rue_(BAN)]] &amp; " " &amp;  ROW() &amp; " - " &amp; MID($AD$1, FIND("]",$AD$1,1)+1,LEN($AD$1))</f>
        <v>Column1.Nom__rue_(BAN) 17 - Récaptiulatif</v>
      </c>
      <c r="Z17" t="str">
        <f ca="1">DPE_33680[[#Headers],[Column1.Score_BAN]] &amp; " " &amp;  ROW() &amp; " - " &amp; MID($AD$1, FIND("]",$AD$1,1)+1,LEN($AD$1))</f>
        <v>Column1.Score_BAN 17 - Récaptiulatif</v>
      </c>
      <c r="AA17" t="str">
        <f ca="1">DPE_33680[[#Headers],[Column1.Logement_traversant_(0/1)]] &amp; " " &amp;  ROW() &amp; " - " &amp; MID($AD$1, FIND("]",$AD$1,1)+1,LEN($AD$1))</f>
        <v>Column1.Logement_traversant_(0/1) 17 - Récaptiulatif</v>
      </c>
      <c r="AB17" t="str">
        <f ca="1">DPE_33680[[#Headers],[Column1.Nombre_appartement]] &amp; " " &amp;  ROW() &amp; " - " &amp; MID($AD$1, FIND("]",$AD$1,1)+1,LEN($AD$1))</f>
        <v>Column1.Nombre_appartement 17 - Récaptiulatif</v>
      </c>
      <c r="AC17" t="str">
        <f ca="1">DPE_33680[[#Headers],[Column1.Surface_habitable_immeuble]] &amp; " " &amp;  ROW() &amp; " - " &amp; MID($AD$1, FIND("]",$AD$1,1)+1,LEN($AD$1))</f>
        <v>Column1.Surface_habitable_immeuble 17 - Récaptiulatif</v>
      </c>
    </row>
    <row r="18" spans="1:29" x14ac:dyDescent="0.25">
      <c r="A18" s="4">
        <v>44873</v>
      </c>
      <c r="B18" s="4">
        <v>44873</v>
      </c>
      <c r="C18" s="4">
        <v>44873</v>
      </c>
      <c r="D18" t="str">
        <f ca="1">DPE_33680[[#Headers],[Column1.Adresse_(BAN)]] &amp; " " &amp;  ROW() &amp; " - " &amp; MID($AD$1, FIND("]",$AD$1,1)+1,LEN($AD$1))</f>
        <v>Column1.Adresse_(BAN) 18 - Récaptiulatif</v>
      </c>
      <c r="E18" t="str">
        <f ca="1">DPE_33680[[#Headers],[Column1.Nom__commune_(BAN)]] &amp; " " &amp;  ROW() &amp; " - " &amp; MID($AD$1, FIND("]",$AD$1,1)+1,LEN($AD$1))</f>
        <v>Column1.Nom__commune_(BAN) 18 - Récaptiulatif</v>
      </c>
      <c r="F18" t="str">
        <f ca="1">DPE_33680[[#Headers],[Column1.Nombre_niveau_logement]] &amp; " " &amp;  ROW() &amp; " - " &amp; MID($AD$1, FIND("]",$AD$1,1)+1,LEN($AD$1))</f>
        <v>Column1.Nombre_niveau_logement 18 - Récaptiulatif</v>
      </c>
      <c r="G18" t="str">
        <f ca="1">DPE_33680[[#Headers],[Column1.Année_construction]] &amp; " " &amp;  ROW() &amp; " - " &amp; MID($AD$1, FIND("]",$AD$1,1)+1,LEN($AD$1))</f>
        <v>Column1.Année_construction 18 - Récaptiulatif</v>
      </c>
      <c r="H18" t="str">
        <f ca="1">DPE_33680[[#Headers],[Column1.N°_étage_appartement]] &amp; " " &amp;  ROW() &amp; " - " &amp; MID($AD$1, FIND("]",$AD$1,1)+1,LEN($AD$1))</f>
        <v>Column1.N°_étage_appartement 18 - Récaptiulatif</v>
      </c>
      <c r="I18" t="str">
        <f ca="1">DPE_33680[[#Headers],[Column1.Surface_habitable_desservie_par_installation_ECS]] &amp; " " &amp;  ROW() &amp; " - " &amp; MID($AD$1, FIND("]",$AD$1,1)+1,LEN($AD$1))</f>
        <v>Column1.Surface_habitable_desservie_par_installation_ECS 18 - Récaptiulatif</v>
      </c>
      <c r="J18" t="str">
        <f ca="1">DPE_33680[[#Headers],[Column1.Complément_d''adresse_logement]] &amp; " " &amp;  ROW() &amp; " - " &amp; MID($AD$1, FIND("]",$AD$1,1)+1,LEN($AD$1))</f>
        <v>Column1.Complément_d'adresse_logement 18 - Récaptiulatif</v>
      </c>
      <c r="K18" t="str">
        <f ca="1">DPE_33680[[#Headers],[Column1.Description_installation_chauffage_n°1]] &amp; " " &amp;  ROW() &amp; " - " &amp; MID($AD$1, FIND("]",$AD$1,1)+1,LEN($AD$1))</f>
        <v>Column1.Description_installation_chauffage_n°1 18 - Récaptiulatif</v>
      </c>
      <c r="L18" t="str">
        <f ca="1">DPE_33680[[#Headers],[Column1.N°_voie_(BAN)]] &amp; " " &amp;  ROW() &amp; " - " &amp; MID($AD$1, FIND("]",$AD$1,1)+1,LEN($AD$1))</f>
        <v>Column1.N°_voie_(BAN) 18 - Récaptiulatif</v>
      </c>
      <c r="M18" t="str">
        <f ca="1">DPE_33680[[#Headers],[Column1.N°DPE]] &amp; " " &amp;  ROW() &amp; " - " &amp; MID($AD$1, FIND("]",$AD$1,1)+1,LEN($AD$1))</f>
        <v>Column1.N°DPE 18 - Récaptiulatif</v>
      </c>
      <c r="N18" t="str">
        <f ca="1">DPE_33680[[#Headers],[Column1.Adresse_brute]] &amp; " " &amp;  ROW() &amp; " - " &amp; MID($AD$1, FIND("]",$AD$1,1)+1,LEN($AD$1))</f>
        <v>Column1.Adresse_brute 18 - Récaptiulatif</v>
      </c>
      <c r="O18" t="str">
        <f ca="1">DPE_33680[[#Headers],[Column1.Nombre_logements_desservis_par_installation_ECS]] &amp; " " &amp;  ROW() &amp; " - " &amp; MID($AD$1, FIND("]",$AD$1,1)+1,LEN($AD$1))</f>
        <v>Column1.Nombre_logements_desservis_par_installation_ECS 18 - Récaptiulatif</v>
      </c>
      <c r="P18" t="str">
        <f ca="1">DPE_33680[[#Headers],[Column1.Surface_habitable_logement]] &amp; " " &amp;  ROW() &amp; " - " &amp; MID($AD$1, FIND("]",$AD$1,1)+1,LEN($AD$1))</f>
        <v>Column1.Surface_habitable_logement 18 - Récaptiulatif</v>
      </c>
      <c r="Q18" t="str">
        <f ca="1">DPE_33680[[#Headers],[Column1.Code_postal_(brut)]] &amp; " " &amp;  ROW() &amp; " - " &amp; MID($AD$1, FIND("]",$AD$1,1)+1,LEN($AD$1))</f>
        <v>Column1.Code_postal_(brut) 18 - Récaptiulatif</v>
      </c>
      <c r="R18" t="str">
        <f ca="1">DPE_33680[[#Headers],[Column1.Période_construction]] &amp; " " &amp;  ROW() &amp; " - " &amp; MID($AD$1, FIND("]",$AD$1,1)+1,LEN($AD$1))</f>
        <v>Column1.Période_construction 18 - Récaptiulatif</v>
      </c>
      <c r="S18" t="str">
        <f ca="1">DPE_33680[[#Headers],[Column1.Code_postal_(BAN)]] &amp; " " &amp;  ROW() &amp; " - " &amp; MID($AD$1, FIND("]",$AD$1,1)+1,LEN($AD$1))</f>
        <v>Column1.Code_postal_(BAN) 18 - Récaptiulatif</v>
      </c>
      <c r="T18" t="str">
        <f ca="1">DPE_33680[[#Headers],[Column1.Type_bâtiment]] &amp; " " &amp;  ROW() &amp; " - " &amp; MID($AD$1, FIND("]",$AD$1,1)+1,LEN($AD$1))</f>
        <v>Column1.Type_bâtiment 18 - Récaptiulatif</v>
      </c>
      <c r="U18" t="str">
        <f ca="1">DPE_33680[[#Headers],[Column1.Etiquette_GES]] &amp; " " &amp;  ROW() &amp; " - " &amp; MID($AD$1, FIND("]",$AD$1,1)+1,LEN($AD$1))</f>
        <v>Column1.Etiquette_GES 18 - Récaptiulatif</v>
      </c>
      <c r="V18" t="str">
        <f ca="1">DPE_33680[[#Headers],[Column1.Etiquette_DPE]] &amp; " " &amp;  ROW() &amp; " - " &amp; MID($AD$1, FIND("]",$AD$1,1)+1,LEN($AD$1))</f>
        <v>Column1.Etiquette_DPE 18 - Récaptiulatif</v>
      </c>
      <c r="W18" t="str">
        <f ca="1">DPE_33680[[#Headers],[Column1.Nom__commune_(Brut)]] &amp; " " &amp;  ROW() &amp; " - " &amp; MID($AD$1, FIND("]",$AD$1,1)+1,LEN($AD$1))</f>
        <v>Column1.Nom__commune_(Brut) 18 - Récaptiulatif</v>
      </c>
      <c r="X18" t="str">
        <f ca="1">DPE_33680[[#Headers],[Column1.Identifiant__BAN]] &amp; " " &amp;  ROW() &amp; " - " &amp; MID($AD$1, FIND("]",$AD$1,1)+1,LEN($AD$1))</f>
        <v>Column1.Identifiant__BAN 18 - Récaptiulatif</v>
      </c>
      <c r="Y18" t="str">
        <f ca="1">DPE_33680[[#Headers],[Column1.Nom__rue_(BAN)]] &amp; " " &amp;  ROW() &amp; " - " &amp; MID($AD$1, FIND("]",$AD$1,1)+1,LEN($AD$1))</f>
        <v>Column1.Nom__rue_(BAN) 18 - Récaptiulatif</v>
      </c>
      <c r="Z18" t="str">
        <f ca="1">DPE_33680[[#Headers],[Column1.Score_BAN]] &amp; " " &amp;  ROW() &amp; " - " &amp; MID($AD$1, FIND("]",$AD$1,1)+1,LEN($AD$1))</f>
        <v>Column1.Score_BAN 18 - Récaptiulatif</v>
      </c>
      <c r="AA18" t="str">
        <f ca="1">DPE_33680[[#Headers],[Column1.Logement_traversant_(0/1)]] &amp; " " &amp;  ROW() &amp; " - " &amp; MID($AD$1, FIND("]",$AD$1,1)+1,LEN($AD$1))</f>
        <v>Column1.Logement_traversant_(0/1) 18 - Récaptiulatif</v>
      </c>
      <c r="AB18" t="str">
        <f ca="1">DPE_33680[[#Headers],[Column1.Nombre_appartement]] &amp; " " &amp;  ROW() &amp; " - " &amp; MID($AD$1, FIND("]",$AD$1,1)+1,LEN($AD$1))</f>
        <v>Column1.Nombre_appartement 18 - Récaptiulatif</v>
      </c>
      <c r="AC18" t="str">
        <f ca="1">DPE_33680[[#Headers],[Column1.Surface_habitable_immeuble]] &amp; " " &amp;  ROW() &amp; " - " &amp; MID($AD$1, FIND("]",$AD$1,1)+1,LEN($AD$1))</f>
        <v>Column1.Surface_habitable_immeuble 18 - Récaptiulatif</v>
      </c>
    </row>
    <row r="19" spans="1:29" x14ac:dyDescent="0.25">
      <c r="A19" s="4">
        <v>44873</v>
      </c>
      <c r="B19" s="4">
        <v>44873</v>
      </c>
      <c r="C19" s="4">
        <v>44873</v>
      </c>
      <c r="D19" t="str">
        <f ca="1">DPE_33680[[#Headers],[Column1.Adresse_(BAN)]] &amp; " " &amp;  ROW() &amp; " - " &amp; MID($AD$1, FIND("]",$AD$1,1)+1,LEN($AD$1))</f>
        <v>Column1.Adresse_(BAN) 19 - Récaptiulatif</v>
      </c>
      <c r="E19" t="str">
        <f ca="1">DPE_33680[[#Headers],[Column1.Nom__commune_(BAN)]] &amp; " " &amp;  ROW() &amp; " - " &amp; MID($AD$1, FIND("]",$AD$1,1)+1,LEN($AD$1))</f>
        <v>Column1.Nom__commune_(BAN) 19 - Récaptiulatif</v>
      </c>
      <c r="F19" t="str">
        <f ca="1">DPE_33680[[#Headers],[Column1.Nombre_niveau_logement]] &amp; " " &amp;  ROW() &amp; " - " &amp; MID($AD$1, FIND("]",$AD$1,1)+1,LEN($AD$1))</f>
        <v>Column1.Nombre_niveau_logement 19 - Récaptiulatif</v>
      </c>
      <c r="G19" t="str">
        <f ca="1">DPE_33680[[#Headers],[Column1.Année_construction]] &amp; " " &amp;  ROW() &amp; " - " &amp; MID($AD$1, FIND("]",$AD$1,1)+1,LEN($AD$1))</f>
        <v>Column1.Année_construction 19 - Récaptiulatif</v>
      </c>
      <c r="H19" t="str">
        <f ca="1">DPE_33680[[#Headers],[Column1.N°_étage_appartement]] &amp; " " &amp;  ROW() &amp; " - " &amp; MID($AD$1, FIND("]",$AD$1,1)+1,LEN($AD$1))</f>
        <v>Column1.N°_étage_appartement 19 - Récaptiulatif</v>
      </c>
      <c r="I19" t="str">
        <f ca="1">DPE_33680[[#Headers],[Column1.Surface_habitable_desservie_par_installation_ECS]] &amp; " " &amp;  ROW() &amp; " - " &amp; MID($AD$1, FIND("]",$AD$1,1)+1,LEN($AD$1))</f>
        <v>Column1.Surface_habitable_desservie_par_installation_ECS 19 - Récaptiulatif</v>
      </c>
      <c r="J19" t="str">
        <f ca="1">DPE_33680[[#Headers],[Column1.Complément_d''adresse_logement]] &amp; " " &amp;  ROW() &amp; " - " &amp; MID($AD$1, FIND("]",$AD$1,1)+1,LEN($AD$1))</f>
        <v>Column1.Complément_d'adresse_logement 19 - Récaptiulatif</v>
      </c>
      <c r="K19" t="str">
        <f ca="1">DPE_33680[[#Headers],[Column1.Description_installation_chauffage_n°1]] &amp; " " &amp;  ROW() &amp; " - " &amp; MID($AD$1, FIND("]",$AD$1,1)+1,LEN($AD$1))</f>
        <v>Column1.Description_installation_chauffage_n°1 19 - Récaptiulatif</v>
      </c>
      <c r="L19" t="str">
        <f ca="1">DPE_33680[[#Headers],[Column1.N°_voie_(BAN)]] &amp; " " &amp;  ROW() &amp; " - " &amp; MID($AD$1, FIND("]",$AD$1,1)+1,LEN($AD$1))</f>
        <v>Column1.N°_voie_(BAN) 19 - Récaptiulatif</v>
      </c>
      <c r="M19" t="str">
        <f ca="1">DPE_33680[[#Headers],[Column1.N°DPE]] &amp; " " &amp;  ROW() &amp; " - " &amp; MID($AD$1, FIND("]",$AD$1,1)+1,LEN($AD$1))</f>
        <v>Column1.N°DPE 19 - Récaptiulatif</v>
      </c>
      <c r="N19" t="str">
        <f ca="1">DPE_33680[[#Headers],[Column1.Adresse_brute]] &amp; " " &amp;  ROW() &amp; " - " &amp; MID($AD$1, FIND("]",$AD$1,1)+1,LEN($AD$1))</f>
        <v>Column1.Adresse_brute 19 - Récaptiulatif</v>
      </c>
      <c r="O19" t="str">
        <f ca="1">DPE_33680[[#Headers],[Column1.Nombre_logements_desservis_par_installation_ECS]] &amp; " " &amp;  ROW() &amp; " - " &amp; MID($AD$1, FIND("]",$AD$1,1)+1,LEN($AD$1))</f>
        <v>Column1.Nombre_logements_desservis_par_installation_ECS 19 - Récaptiulatif</v>
      </c>
      <c r="P19" t="str">
        <f ca="1">DPE_33680[[#Headers],[Column1.Surface_habitable_logement]] &amp; " " &amp;  ROW() &amp; " - " &amp; MID($AD$1, FIND("]",$AD$1,1)+1,LEN($AD$1))</f>
        <v>Column1.Surface_habitable_logement 19 - Récaptiulatif</v>
      </c>
      <c r="Q19" t="str">
        <f ca="1">DPE_33680[[#Headers],[Column1.Code_postal_(brut)]] &amp; " " &amp;  ROW() &amp; " - " &amp; MID($AD$1, FIND("]",$AD$1,1)+1,LEN($AD$1))</f>
        <v>Column1.Code_postal_(brut) 19 - Récaptiulatif</v>
      </c>
      <c r="R19" t="str">
        <f ca="1">DPE_33680[[#Headers],[Column1.Période_construction]] &amp; " " &amp;  ROW() &amp; " - " &amp; MID($AD$1, FIND("]",$AD$1,1)+1,LEN($AD$1))</f>
        <v>Column1.Période_construction 19 - Récaptiulatif</v>
      </c>
      <c r="S19" t="str">
        <f ca="1">DPE_33680[[#Headers],[Column1.Code_postal_(BAN)]] &amp; " " &amp;  ROW() &amp; " - " &amp; MID($AD$1, FIND("]",$AD$1,1)+1,LEN($AD$1))</f>
        <v>Column1.Code_postal_(BAN) 19 - Récaptiulatif</v>
      </c>
      <c r="T19" t="str">
        <f ca="1">DPE_33680[[#Headers],[Column1.Type_bâtiment]] &amp; " " &amp;  ROW() &amp; " - " &amp; MID($AD$1, FIND("]",$AD$1,1)+1,LEN($AD$1))</f>
        <v>Column1.Type_bâtiment 19 - Récaptiulatif</v>
      </c>
      <c r="U19" t="str">
        <f ca="1">DPE_33680[[#Headers],[Column1.Etiquette_GES]] &amp; " " &amp;  ROW() &amp; " - " &amp; MID($AD$1, FIND("]",$AD$1,1)+1,LEN($AD$1))</f>
        <v>Column1.Etiquette_GES 19 - Récaptiulatif</v>
      </c>
      <c r="V19" t="str">
        <f ca="1">DPE_33680[[#Headers],[Column1.Etiquette_DPE]] &amp; " " &amp;  ROW() &amp; " - " &amp; MID($AD$1, FIND("]",$AD$1,1)+1,LEN($AD$1))</f>
        <v>Column1.Etiquette_DPE 19 - Récaptiulatif</v>
      </c>
      <c r="W19" t="str">
        <f ca="1">DPE_33680[[#Headers],[Column1.Nom__commune_(Brut)]] &amp; " " &amp;  ROW() &amp; " - " &amp; MID($AD$1, FIND("]",$AD$1,1)+1,LEN($AD$1))</f>
        <v>Column1.Nom__commune_(Brut) 19 - Récaptiulatif</v>
      </c>
      <c r="X19" t="str">
        <f ca="1">DPE_33680[[#Headers],[Column1.Identifiant__BAN]] &amp; " " &amp;  ROW() &amp; " - " &amp; MID($AD$1, FIND("]",$AD$1,1)+1,LEN($AD$1))</f>
        <v>Column1.Identifiant__BAN 19 - Récaptiulatif</v>
      </c>
      <c r="Y19" t="str">
        <f ca="1">DPE_33680[[#Headers],[Column1.Nom__rue_(BAN)]] &amp; " " &amp;  ROW() &amp; " - " &amp; MID($AD$1, FIND("]",$AD$1,1)+1,LEN($AD$1))</f>
        <v>Column1.Nom__rue_(BAN) 19 - Récaptiulatif</v>
      </c>
      <c r="Z19" t="str">
        <f ca="1">DPE_33680[[#Headers],[Column1.Score_BAN]] &amp; " " &amp;  ROW() &amp; " - " &amp; MID($AD$1, FIND("]",$AD$1,1)+1,LEN($AD$1))</f>
        <v>Column1.Score_BAN 19 - Récaptiulatif</v>
      </c>
      <c r="AA19" t="str">
        <f ca="1">DPE_33680[[#Headers],[Column1.Logement_traversant_(0/1)]] &amp; " " &amp;  ROW() &amp; " - " &amp; MID($AD$1, FIND("]",$AD$1,1)+1,LEN($AD$1))</f>
        <v>Column1.Logement_traversant_(0/1) 19 - Récaptiulatif</v>
      </c>
      <c r="AB19" t="str">
        <f ca="1">DPE_33680[[#Headers],[Column1.Nombre_appartement]] &amp; " " &amp;  ROW() &amp; " - " &amp; MID($AD$1, FIND("]",$AD$1,1)+1,LEN($AD$1))</f>
        <v>Column1.Nombre_appartement 19 - Récaptiulatif</v>
      </c>
      <c r="AC19" t="str">
        <f ca="1">DPE_33680[[#Headers],[Column1.Surface_habitable_immeuble]] &amp; " " &amp;  ROW() &amp; " - " &amp; MID($AD$1, FIND("]",$AD$1,1)+1,LEN($AD$1))</f>
        <v>Column1.Surface_habitable_immeuble 19 - Récaptiulatif</v>
      </c>
    </row>
    <row r="20" spans="1:29" x14ac:dyDescent="0.25">
      <c r="A20" s="4">
        <v>44873</v>
      </c>
      <c r="B20" s="4">
        <v>44873</v>
      </c>
      <c r="C20" s="4">
        <v>44873</v>
      </c>
      <c r="D20" t="str">
        <f ca="1">DPE_33680[[#Headers],[Column1.Adresse_(BAN)]] &amp; " " &amp;  ROW() &amp; " - " &amp; MID($AD$1, FIND("]",$AD$1,1)+1,LEN($AD$1))</f>
        <v>Column1.Adresse_(BAN) 20 - Récaptiulatif</v>
      </c>
      <c r="E20" t="str">
        <f ca="1">DPE_33680[[#Headers],[Column1.Nom__commune_(BAN)]] &amp; " " &amp;  ROW() &amp; " - " &amp; MID($AD$1, FIND("]",$AD$1,1)+1,LEN($AD$1))</f>
        <v>Column1.Nom__commune_(BAN) 20 - Récaptiulatif</v>
      </c>
      <c r="F20" t="str">
        <f ca="1">DPE_33680[[#Headers],[Column1.Nombre_niveau_logement]] &amp; " " &amp;  ROW() &amp; " - " &amp; MID($AD$1, FIND("]",$AD$1,1)+1,LEN($AD$1))</f>
        <v>Column1.Nombre_niveau_logement 20 - Récaptiulatif</v>
      </c>
      <c r="G20" t="str">
        <f ca="1">DPE_33680[[#Headers],[Column1.Année_construction]] &amp; " " &amp;  ROW() &amp; " - " &amp; MID($AD$1, FIND("]",$AD$1,1)+1,LEN($AD$1))</f>
        <v>Column1.Année_construction 20 - Récaptiulatif</v>
      </c>
      <c r="H20" t="str">
        <f ca="1">DPE_33680[[#Headers],[Column1.N°_étage_appartement]] &amp; " " &amp;  ROW() &amp; " - " &amp; MID($AD$1, FIND("]",$AD$1,1)+1,LEN($AD$1))</f>
        <v>Column1.N°_étage_appartement 20 - Récaptiulatif</v>
      </c>
      <c r="I20" t="str">
        <f ca="1">DPE_33680[[#Headers],[Column1.Surface_habitable_desservie_par_installation_ECS]] &amp; " " &amp;  ROW() &amp; " - " &amp; MID($AD$1, FIND("]",$AD$1,1)+1,LEN($AD$1))</f>
        <v>Column1.Surface_habitable_desservie_par_installation_ECS 20 - Récaptiulatif</v>
      </c>
      <c r="J20" t="str">
        <f ca="1">DPE_33680[[#Headers],[Column1.Complément_d''adresse_logement]] &amp; " " &amp;  ROW() &amp; " - " &amp; MID($AD$1, FIND("]",$AD$1,1)+1,LEN($AD$1))</f>
        <v>Column1.Complément_d'adresse_logement 20 - Récaptiulatif</v>
      </c>
      <c r="K20" t="str">
        <f ca="1">DPE_33680[[#Headers],[Column1.Description_installation_chauffage_n°1]] &amp; " " &amp;  ROW() &amp; " - " &amp; MID($AD$1, FIND("]",$AD$1,1)+1,LEN($AD$1))</f>
        <v>Column1.Description_installation_chauffage_n°1 20 - Récaptiulatif</v>
      </c>
      <c r="L20" t="str">
        <f ca="1">DPE_33680[[#Headers],[Column1.N°_voie_(BAN)]] &amp; " " &amp;  ROW() &amp; " - " &amp; MID($AD$1, FIND("]",$AD$1,1)+1,LEN($AD$1))</f>
        <v>Column1.N°_voie_(BAN) 20 - Récaptiulatif</v>
      </c>
      <c r="M20" t="str">
        <f ca="1">DPE_33680[[#Headers],[Column1.N°DPE]] &amp; " " &amp;  ROW() &amp; " - " &amp; MID($AD$1, FIND("]",$AD$1,1)+1,LEN($AD$1))</f>
        <v>Column1.N°DPE 20 - Récaptiulatif</v>
      </c>
      <c r="N20" t="str">
        <f ca="1">DPE_33680[[#Headers],[Column1.Adresse_brute]] &amp; " " &amp;  ROW() &amp; " - " &amp; MID($AD$1, FIND("]",$AD$1,1)+1,LEN($AD$1))</f>
        <v>Column1.Adresse_brute 20 - Récaptiulatif</v>
      </c>
      <c r="O20" t="str">
        <f ca="1">DPE_33680[[#Headers],[Column1.Nombre_logements_desservis_par_installation_ECS]] &amp; " " &amp;  ROW() &amp; " - " &amp; MID($AD$1, FIND("]",$AD$1,1)+1,LEN($AD$1))</f>
        <v>Column1.Nombre_logements_desservis_par_installation_ECS 20 - Récaptiulatif</v>
      </c>
      <c r="P20" t="str">
        <f ca="1">DPE_33680[[#Headers],[Column1.Surface_habitable_logement]] &amp; " " &amp;  ROW() &amp; " - " &amp; MID($AD$1, FIND("]",$AD$1,1)+1,LEN($AD$1))</f>
        <v>Column1.Surface_habitable_logement 20 - Récaptiulatif</v>
      </c>
      <c r="Q20" t="str">
        <f ca="1">DPE_33680[[#Headers],[Column1.Code_postal_(brut)]] &amp; " " &amp;  ROW() &amp; " - " &amp; MID($AD$1, FIND("]",$AD$1,1)+1,LEN($AD$1))</f>
        <v>Column1.Code_postal_(brut) 20 - Récaptiulatif</v>
      </c>
      <c r="R20" t="str">
        <f ca="1">DPE_33680[[#Headers],[Column1.Période_construction]] &amp; " " &amp;  ROW() &amp; " - " &amp; MID($AD$1, FIND("]",$AD$1,1)+1,LEN($AD$1))</f>
        <v>Column1.Période_construction 20 - Récaptiulatif</v>
      </c>
      <c r="S20" t="str">
        <f ca="1">DPE_33680[[#Headers],[Column1.Code_postal_(BAN)]] &amp; " " &amp;  ROW() &amp; " - " &amp; MID($AD$1, FIND("]",$AD$1,1)+1,LEN($AD$1))</f>
        <v>Column1.Code_postal_(BAN) 20 - Récaptiulatif</v>
      </c>
      <c r="T20" t="str">
        <f ca="1">DPE_33680[[#Headers],[Column1.Type_bâtiment]] &amp; " " &amp;  ROW() &amp; " - " &amp; MID($AD$1, FIND("]",$AD$1,1)+1,LEN($AD$1))</f>
        <v>Column1.Type_bâtiment 20 - Récaptiulatif</v>
      </c>
      <c r="U20" t="str">
        <f ca="1">DPE_33680[[#Headers],[Column1.Etiquette_GES]] &amp; " " &amp;  ROW() &amp; " - " &amp; MID($AD$1, FIND("]",$AD$1,1)+1,LEN($AD$1))</f>
        <v>Column1.Etiquette_GES 20 - Récaptiulatif</v>
      </c>
      <c r="V20" t="str">
        <f ca="1">DPE_33680[[#Headers],[Column1.Etiquette_DPE]] &amp; " " &amp;  ROW() &amp; " - " &amp; MID($AD$1, FIND("]",$AD$1,1)+1,LEN($AD$1))</f>
        <v>Column1.Etiquette_DPE 20 - Récaptiulatif</v>
      </c>
      <c r="W20" t="str">
        <f ca="1">DPE_33680[[#Headers],[Column1.Nom__commune_(Brut)]] &amp; " " &amp;  ROW() &amp; " - " &amp; MID($AD$1, FIND("]",$AD$1,1)+1,LEN($AD$1))</f>
        <v>Column1.Nom__commune_(Brut) 20 - Récaptiulatif</v>
      </c>
      <c r="X20" t="str">
        <f ca="1">DPE_33680[[#Headers],[Column1.Identifiant__BAN]] &amp; " " &amp;  ROW() &amp; " - " &amp; MID($AD$1, FIND("]",$AD$1,1)+1,LEN($AD$1))</f>
        <v>Column1.Identifiant__BAN 20 - Récaptiulatif</v>
      </c>
      <c r="Y20" t="str">
        <f ca="1">DPE_33680[[#Headers],[Column1.Nom__rue_(BAN)]] &amp; " " &amp;  ROW() &amp; " - " &amp; MID($AD$1, FIND("]",$AD$1,1)+1,LEN($AD$1))</f>
        <v>Column1.Nom__rue_(BAN) 20 - Récaptiulatif</v>
      </c>
      <c r="Z20" t="str">
        <f ca="1">DPE_33680[[#Headers],[Column1.Score_BAN]] &amp; " " &amp;  ROW() &amp; " - " &amp; MID($AD$1, FIND("]",$AD$1,1)+1,LEN($AD$1))</f>
        <v>Column1.Score_BAN 20 - Récaptiulatif</v>
      </c>
      <c r="AA20" t="str">
        <f ca="1">DPE_33680[[#Headers],[Column1.Logement_traversant_(0/1)]] &amp; " " &amp;  ROW() &amp; " - " &amp; MID($AD$1, FIND("]",$AD$1,1)+1,LEN($AD$1))</f>
        <v>Column1.Logement_traversant_(0/1) 20 - Récaptiulatif</v>
      </c>
      <c r="AB20" t="str">
        <f ca="1">DPE_33680[[#Headers],[Column1.Nombre_appartement]] &amp; " " &amp;  ROW() &amp; " - " &amp; MID($AD$1, FIND("]",$AD$1,1)+1,LEN($AD$1))</f>
        <v>Column1.Nombre_appartement 20 - Récaptiulatif</v>
      </c>
      <c r="AC20" t="str">
        <f ca="1">DPE_33680[[#Headers],[Column1.Surface_habitable_immeuble]] &amp; " " &amp;  ROW() &amp; " - " &amp; MID($AD$1, FIND("]",$AD$1,1)+1,LEN($AD$1))</f>
        <v>Column1.Surface_habitable_immeuble 20 - Récaptiulatif</v>
      </c>
    </row>
    <row r="21" spans="1:29" x14ac:dyDescent="0.25">
      <c r="A21" s="4">
        <v>44872</v>
      </c>
      <c r="B21" s="4">
        <v>44872</v>
      </c>
      <c r="C21" s="4">
        <v>44874</v>
      </c>
      <c r="D21" t="str">
        <f ca="1">DPE_33680[[#Headers],[Column1.Adresse_(BAN)]] &amp; " " &amp;  ROW() &amp; " - " &amp; MID($AD$1, FIND("]",$AD$1,1)+1,LEN($AD$1))</f>
        <v>Column1.Adresse_(BAN) 21 - Récaptiulatif</v>
      </c>
      <c r="E21" t="str">
        <f ca="1">DPE_33680[[#Headers],[Column1.Nom__commune_(BAN)]] &amp; " " &amp;  ROW() &amp; " - " &amp; MID($AD$1, FIND("]",$AD$1,1)+1,LEN($AD$1))</f>
        <v>Column1.Nom__commune_(BAN) 21 - Récaptiulatif</v>
      </c>
      <c r="F21" t="str">
        <f ca="1">DPE_33680[[#Headers],[Column1.Nombre_niveau_logement]] &amp; " " &amp;  ROW() &amp; " - " &amp; MID($AD$1, FIND("]",$AD$1,1)+1,LEN($AD$1))</f>
        <v>Column1.Nombre_niveau_logement 21 - Récaptiulatif</v>
      </c>
      <c r="G21" t="str">
        <f ca="1">DPE_33680[[#Headers],[Column1.Année_construction]] &amp; " " &amp;  ROW() &amp; " - " &amp; MID($AD$1, FIND("]",$AD$1,1)+1,LEN($AD$1))</f>
        <v>Column1.Année_construction 21 - Récaptiulatif</v>
      </c>
      <c r="H21" t="str">
        <f ca="1">DPE_33680[[#Headers],[Column1.N°_étage_appartement]] &amp; " " &amp;  ROW() &amp; " - " &amp; MID($AD$1, FIND("]",$AD$1,1)+1,LEN($AD$1))</f>
        <v>Column1.N°_étage_appartement 21 - Récaptiulatif</v>
      </c>
      <c r="I21" t="str">
        <f ca="1">DPE_33680[[#Headers],[Column1.Surface_habitable_desservie_par_installation_ECS]] &amp; " " &amp;  ROW() &amp; " - " &amp; MID($AD$1, FIND("]",$AD$1,1)+1,LEN($AD$1))</f>
        <v>Column1.Surface_habitable_desservie_par_installation_ECS 21 - Récaptiulatif</v>
      </c>
      <c r="J21" t="str">
        <f ca="1">DPE_33680[[#Headers],[Column1.Complément_d''adresse_logement]] &amp; " " &amp;  ROW() &amp; " - " &amp; MID($AD$1, FIND("]",$AD$1,1)+1,LEN($AD$1))</f>
        <v>Column1.Complément_d'adresse_logement 21 - Récaptiulatif</v>
      </c>
      <c r="K21" t="str">
        <f ca="1">DPE_33680[[#Headers],[Column1.Description_installation_chauffage_n°1]] &amp; " " &amp;  ROW() &amp; " - " &amp; MID($AD$1, FIND("]",$AD$1,1)+1,LEN($AD$1))</f>
        <v>Column1.Description_installation_chauffage_n°1 21 - Récaptiulatif</v>
      </c>
      <c r="L21" t="str">
        <f ca="1">DPE_33680[[#Headers],[Column1.N°_voie_(BAN)]] &amp; " " &amp;  ROW() &amp; " - " &amp; MID($AD$1, FIND("]",$AD$1,1)+1,LEN($AD$1))</f>
        <v>Column1.N°_voie_(BAN) 21 - Récaptiulatif</v>
      </c>
      <c r="M21" t="str">
        <f ca="1">DPE_33680[[#Headers],[Column1.N°DPE]] &amp; " " &amp;  ROW() &amp; " - " &amp; MID($AD$1, FIND("]",$AD$1,1)+1,LEN($AD$1))</f>
        <v>Column1.N°DPE 21 - Récaptiulatif</v>
      </c>
      <c r="N21" t="str">
        <f ca="1">DPE_33680[[#Headers],[Column1.Adresse_brute]] &amp; " " &amp;  ROW() &amp; " - " &amp; MID($AD$1, FIND("]",$AD$1,1)+1,LEN($AD$1))</f>
        <v>Column1.Adresse_brute 21 - Récaptiulatif</v>
      </c>
      <c r="O21" t="str">
        <f ca="1">DPE_33680[[#Headers],[Column1.Nombre_logements_desservis_par_installation_ECS]] &amp; " " &amp;  ROW() &amp; " - " &amp; MID($AD$1, FIND("]",$AD$1,1)+1,LEN($AD$1))</f>
        <v>Column1.Nombre_logements_desservis_par_installation_ECS 21 - Récaptiulatif</v>
      </c>
      <c r="P21" t="str">
        <f ca="1">DPE_33680[[#Headers],[Column1.Surface_habitable_logement]] &amp; " " &amp;  ROW() &amp; " - " &amp; MID($AD$1, FIND("]",$AD$1,1)+1,LEN($AD$1))</f>
        <v>Column1.Surface_habitable_logement 21 - Récaptiulatif</v>
      </c>
      <c r="Q21" t="str">
        <f ca="1">DPE_33680[[#Headers],[Column1.Code_postal_(brut)]] &amp; " " &amp;  ROW() &amp; " - " &amp; MID($AD$1, FIND("]",$AD$1,1)+1,LEN($AD$1))</f>
        <v>Column1.Code_postal_(brut) 21 - Récaptiulatif</v>
      </c>
      <c r="R21" t="str">
        <f ca="1">DPE_33680[[#Headers],[Column1.Période_construction]] &amp; " " &amp;  ROW() &amp; " - " &amp; MID($AD$1, FIND("]",$AD$1,1)+1,LEN($AD$1))</f>
        <v>Column1.Période_construction 21 - Récaptiulatif</v>
      </c>
      <c r="S21" t="str">
        <f ca="1">DPE_33680[[#Headers],[Column1.Code_postal_(BAN)]] &amp; " " &amp;  ROW() &amp; " - " &amp; MID($AD$1, FIND("]",$AD$1,1)+1,LEN($AD$1))</f>
        <v>Column1.Code_postal_(BAN) 21 - Récaptiulatif</v>
      </c>
      <c r="T21" t="str">
        <f ca="1">DPE_33680[[#Headers],[Column1.Type_bâtiment]] &amp; " " &amp;  ROW() &amp; " - " &amp; MID($AD$1, FIND("]",$AD$1,1)+1,LEN($AD$1))</f>
        <v>Column1.Type_bâtiment 21 - Récaptiulatif</v>
      </c>
      <c r="U21" t="str">
        <f ca="1">DPE_33680[[#Headers],[Column1.Etiquette_GES]] &amp; " " &amp;  ROW() &amp; " - " &amp; MID($AD$1, FIND("]",$AD$1,1)+1,LEN($AD$1))</f>
        <v>Column1.Etiquette_GES 21 - Récaptiulatif</v>
      </c>
      <c r="V21" t="str">
        <f ca="1">DPE_33680[[#Headers],[Column1.Etiquette_DPE]] &amp; " " &amp;  ROW() &amp; " - " &amp; MID($AD$1, FIND("]",$AD$1,1)+1,LEN($AD$1))</f>
        <v>Column1.Etiquette_DPE 21 - Récaptiulatif</v>
      </c>
      <c r="W21" t="str">
        <f ca="1">DPE_33680[[#Headers],[Column1.Nom__commune_(Brut)]] &amp; " " &amp;  ROW() &amp; " - " &amp; MID($AD$1, FIND("]",$AD$1,1)+1,LEN($AD$1))</f>
        <v>Column1.Nom__commune_(Brut) 21 - Récaptiulatif</v>
      </c>
      <c r="X21" t="str">
        <f ca="1">DPE_33680[[#Headers],[Column1.Identifiant__BAN]] &amp; " " &amp;  ROW() &amp; " - " &amp; MID($AD$1, FIND("]",$AD$1,1)+1,LEN($AD$1))</f>
        <v>Column1.Identifiant__BAN 21 - Récaptiulatif</v>
      </c>
      <c r="Y21" t="str">
        <f ca="1">DPE_33680[[#Headers],[Column1.Nom__rue_(BAN)]] &amp; " " &amp;  ROW() &amp; " - " &amp; MID($AD$1, FIND("]",$AD$1,1)+1,LEN($AD$1))</f>
        <v>Column1.Nom__rue_(BAN) 21 - Récaptiulatif</v>
      </c>
      <c r="Z21" t="str">
        <f ca="1">DPE_33680[[#Headers],[Column1.Score_BAN]] &amp; " " &amp;  ROW() &amp; " - " &amp; MID($AD$1, FIND("]",$AD$1,1)+1,LEN($AD$1))</f>
        <v>Column1.Score_BAN 21 - Récaptiulatif</v>
      </c>
      <c r="AA21" t="str">
        <f ca="1">DPE_33680[[#Headers],[Column1.Logement_traversant_(0/1)]] &amp; " " &amp;  ROW() &amp; " - " &amp; MID($AD$1, FIND("]",$AD$1,1)+1,LEN($AD$1))</f>
        <v>Column1.Logement_traversant_(0/1) 21 - Récaptiulatif</v>
      </c>
      <c r="AB21" t="str">
        <f ca="1">DPE_33680[[#Headers],[Column1.Nombre_appartement]] &amp; " " &amp;  ROW() &amp; " - " &amp; MID($AD$1, FIND("]",$AD$1,1)+1,LEN($AD$1))</f>
        <v>Column1.Nombre_appartement 21 - Récaptiulatif</v>
      </c>
      <c r="AC21" t="str">
        <f ca="1">DPE_33680[[#Headers],[Column1.Surface_habitable_immeuble]] &amp; " " &amp;  ROW() &amp; " - " &amp; MID($AD$1, FIND("]",$AD$1,1)+1,LEN($AD$1))</f>
        <v>Column1.Surface_habitable_immeuble 21 - Récaptiulatif</v>
      </c>
    </row>
    <row r="22" spans="1:29" x14ac:dyDescent="0.25">
      <c r="A22" s="4">
        <v>44867</v>
      </c>
      <c r="B22" s="4">
        <v>44872</v>
      </c>
      <c r="C22" s="4">
        <v>44872</v>
      </c>
      <c r="D22" t="str">
        <f ca="1">DPE_33680[[#Headers],[Column1.Adresse_(BAN)]] &amp; " " &amp;  ROW() &amp; " - " &amp; MID($AD$1, FIND("]",$AD$1,1)+1,LEN($AD$1))</f>
        <v>Column1.Adresse_(BAN) 22 - Récaptiulatif</v>
      </c>
      <c r="E22" t="str">
        <f ca="1">DPE_33680[[#Headers],[Column1.Nom__commune_(BAN)]] &amp; " " &amp;  ROW() &amp; " - " &amp; MID($AD$1, FIND("]",$AD$1,1)+1,LEN($AD$1))</f>
        <v>Column1.Nom__commune_(BAN) 22 - Récaptiulatif</v>
      </c>
      <c r="F22" t="str">
        <f ca="1">DPE_33680[[#Headers],[Column1.Nombre_niveau_logement]] &amp; " " &amp;  ROW() &amp; " - " &amp; MID($AD$1, FIND("]",$AD$1,1)+1,LEN($AD$1))</f>
        <v>Column1.Nombre_niveau_logement 22 - Récaptiulatif</v>
      </c>
      <c r="G22" t="str">
        <f ca="1">DPE_33680[[#Headers],[Column1.Année_construction]] &amp; " " &amp;  ROW() &amp; " - " &amp; MID($AD$1, FIND("]",$AD$1,1)+1,LEN($AD$1))</f>
        <v>Column1.Année_construction 22 - Récaptiulatif</v>
      </c>
      <c r="H22" t="str">
        <f ca="1">DPE_33680[[#Headers],[Column1.N°_étage_appartement]] &amp; " " &amp;  ROW() &amp; " - " &amp; MID($AD$1, FIND("]",$AD$1,1)+1,LEN($AD$1))</f>
        <v>Column1.N°_étage_appartement 22 - Récaptiulatif</v>
      </c>
      <c r="I22" t="str">
        <f ca="1">DPE_33680[[#Headers],[Column1.Surface_habitable_desservie_par_installation_ECS]] &amp; " " &amp;  ROW() &amp; " - " &amp; MID($AD$1, FIND("]",$AD$1,1)+1,LEN($AD$1))</f>
        <v>Column1.Surface_habitable_desservie_par_installation_ECS 22 - Récaptiulatif</v>
      </c>
      <c r="J22" t="str">
        <f ca="1">DPE_33680[[#Headers],[Column1.Complément_d''adresse_logement]] &amp; " " &amp;  ROW() &amp; " - " &amp; MID($AD$1, FIND("]",$AD$1,1)+1,LEN($AD$1))</f>
        <v>Column1.Complément_d'adresse_logement 22 - Récaptiulatif</v>
      </c>
      <c r="K22" t="str">
        <f ca="1">DPE_33680[[#Headers],[Column1.Description_installation_chauffage_n°1]] &amp; " " &amp;  ROW() &amp; " - " &amp; MID($AD$1, FIND("]",$AD$1,1)+1,LEN($AD$1))</f>
        <v>Column1.Description_installation_chauffage_n°1 22 - Récaptiulatif</v>
      </c>
      <c r="L22" t="str">
        <f ca="1">DPE_33680[[#Headers],[Column1.N°_voie_(BAN)]] &amp; " " &amp;  ROW() &amp; " - " &amp; MID($AD$1, FIND("]",$AD$1,1)+1,LEN($AD$1))</f>
        <v>Column1.N°_voie_(BAN) 22 - Récaptiulatif</v>
      </c>
      <c r="M22" t="str">
        <f ca="1">DPE_33680[[#Headers],[Column1.N°DPE]] &amp; " " &amp;  ROW() &amp; " - " &amp; MID($AD$1, FIND("]",$AD$1,1)+1,LEN($AD$1))</f>
        <v>Column1.N°DPE 22 - Récaptiulatif</v>
      </c>
      <c r="N22" t="str">
        <f ca="1">DPE_33680[[#Headers],[Column1.Adresse_brute]] &amp; " " &amp;  ROW() &amp; " - " &amp; MID($AD$1, FIND("]",$AD$1,1)+1,LEN($AD$1))</f>
        <v>Column1.Adresse_brute 22 - Récaptiulatif</v>
      </c>
      <c r="O22" t="str">
        <f ca="1">DPE_33680[[#Headers],[Column1.Nombre_logements_desservis_par_installation_ECS]] &amp; " " &amp;  ROW() &amp; " - " &amp; MID($AD$1, FIND("]",$AD$1,1)+1,LEN($AD$1))</f>
        <v>Column1.Nombre_logements_desservis_par_installation_ECS 22 - Récaptiulatif</v>
      </c>
      <c r="P22" t="str">
        <f ca="1">DPE_33680[[#Headers],[Column1.Surface_habitable_logement]] &amp; " " &amp;  ROW() &amp; " - " &amp; MID($AD$1, FIND("]",$AD$1,1)+1,LEN($AD$1))</f>
        <v>Column1.Surface_habitable_logement 22 - Récaptiulatif</v>
      </c>
      <c r="Q22" t="str">
        <f ca="1">DPE_33680[[#Headers],[Column1.Code_postal_(brut)]] &amp; " " &amp;  ROW() &amp; " - " &amp; MID($AD$1, FIND("]",$AD$1,1)+1,LEN($AD$1))</f>
        <v>Column1.Code_postal_(brut) 22 - Récaptiulatif</v>
      </c>
      <c r="R22" t="str">
        <f ca="1">DPE_33680[[#Headers],[Column1.Période_construction]] &amp; " " &amp;  ROW() &amp; " - " &amp; MID($AD$1, FIND("]",$AD$1,1)+1,LEN($AD$1))</f>
        <v>Column1.Période_construction 22 - Récaptiulatif</v>
      </c>
      <c r="S22" t="str">
        <f ca="1">DPE_33680[[#Headers],[Column1.Code_postal_(BAN)]] &amp; " " &amp;  ROW() &amp; " - " &amp; MID($AD$1, FIND("]",$AD$1,1)+1,LEN($AD$1))</f>
        <v>Column1.Code_postal_(BAN) 22 - Récaptiulatif</v>
      </c>
      <c r="T22" t="str">
        <f ca="1">DPE_33680[[#Headers],[Column1.Type_bâtiment]] &amp; " " &amp;  ROW() &amp; " - " &amp; MID($AD$1, FIND("]",$AD$1,1)+1,LEN($AD$1))</f>
        <v>Column1.Type_bâtiment 22 - Récaptiulatif</v>
      </c>
      <c r="U22" t="str">
        <f ca="1">DPE_33680[[#Headers],[Column1.Etiquette_GES]] &amp; " " &amp;  ROW() &amp; " - " &amp; MID($AD$1, FIND("]",$AD$1,1)+1,LEN($AD$1))</f>
        <v>Column1.Etiquette_GES 22 - Récaptiulatif</v>
      </c>
      <c r="V22" t="str">
        <f ca="1">DPE_33680[[#Headers],[Column1.Etiquette_DPE]] &amp; " " &amp;  ROW() &amp; " - " &amp; MID($AD$1, FIND("]",$AD$1,1)+1,LEN($AD$1))</f>
        <v>Column1.Etiquette_DPE 22 - Récaptiulatif</v>
      </c>
      <c r="W22" t="str">
        <f ca="1">DPE_33680[[#Headers],[Column1.Nom__commune_(Brut)]] &amp; " " &amp;  ROW() &amp; " - " &amp; MID($AD$1, FIND("]",$AD$1,1)+1,LEN($AD$1))</f>
        <v>Column1.Nom__commune_(Brut) 22 - Récaptiulatif</v>
      </c>
      <c r="X22" t="str">
        <f ca="1">DPE_33680[[#Headers],[Column1.Identifiant__BAN]] &amp; " " &amp;  ROW() &amp; " - " &amp; MID($AD$1, FIND("]",$AD$1,1)+1,LEN($AD$1))</f>
        <v>Column1.Identifiant__BAN 22 - Récaptiulatif</v>
      </c>
      <c r="Y22" t="str">
        <f ca="1">DPE_33680[[#Headers],[Column1.Nom__rue_(BAN)]] &amp; " " &amp;  ROW() &amp; " - " &amp; MID($AD$1, FIND("]",$AD$1,1)+1,LEN($AD$1))</f>
        <v>Column1.Nom__rue_(BAN) 22 - Récaptiulatif</v>
      </c>
      <c r="Z22" t="str">
        <f ca="1">DPE_33680[[#Headers],[Column1.Score_BAN]] &amp; " " &amp;  ROW() &amp; " - " &amp; MID($AD$1, FIND("]",$AD$1,1)+1,LEN($AD$1))</f>
        <v>Column1.Score_BAN 22 - Récaptiulatif</v>
      </c>
      <c r="AA22" t="str">
        <f ca="1">DPE_33680[[#Headers],[Column1.Logement_traversant_(0/1)]] &amp; " " &amp;  ROW() &amp; " - " &amp; MID($AD$1, FIND("]",$AD$1,1)+1,LEN($AD$1))</f>
        <v>Column1.Logement_traversant_(0/1) 22 - Récaptiulatif</v>
      </c>
      <c r="AB22" t="str">
        <f ca="1">DPE_33680[[#Headers],[Column1.Nombre_appartement]] &amp; " " &amp;  ROW() &amp; " - " &amp; MID($AD$1, FIND("]",$AD$1,1)+1,LEN($AD$1))</f>
        <v>Column1.Nombre_appartement 22 - Récaptiulatif</v>
      </c>
      <c r="AC22" t="str">
        <f ca="1">DPE_33680[[#Headers],[Column1.Surface_habitable_immeuble]] &amp; " " &amp;  ROW() &amp; " - " &amp; MID($AD$1, FIND("]",$AD$1,1)+1,LEN($AD$1))</f>
        <v>Column1.Surface_habitable_immeuble 22 - Récaptiulatif</v>
      </c>
    </row>
    <row r="23" spans="1:29" x14ac:dyDescent="0.25">
      <c r="A23" s="4">
        <v>44869</v>
      </c>
      <c r="B23" s="4">
        <v>44869</v>
      </c>
      <c r="C23" s="4">
        <v>44869</v>
      </c>
      <c r="D23" t="str">
        <f ca="1">DPE_33680[[#Headers],[Column1.Adresse_(BAN)]] &amp; " " &amp;  ROW() &amp; " - " &amp; MID($AD$1, FIND("]",$AD$1,1)+1,LEN($AD$1))</f>
        <v>Column1.Adresse_(BAN) 23 - Récaptiulatif</v>
      </c>
      <c r="E23" t="str">
        <f ca="1">DPE_33680[[#Headers],[Column1.Nom__commune_(BAN)]] &amp; " " &amp;  ROW() &amp; " - " &amp; MID($AD$1, FIND("]",$AD$1,1)+1,LEN($AD$1))</f>
        <v>Column1.Nom__commune_(BAN) 23 - Récaptiulatif</v>
      </c>
      <c r="F23" t="str">
        <f ca="1">DPE_33680[[#Headers],[Column1.Nombre_niveau_logement]] &amp; " " &amp;  ROW() &amp; " - " &amp; MID($AD$1, FIND("]",$AD$1,1)+1,LEN($AD$1))</f>
        <v>Column1.Nombre_niveau_logement 23 - Récaptiulatif</v>
      </c>
      <c r="G23" t="str">
        <f ca="1">DPE_33680[[#Headers],[Column1.Année_construction]] &amp; " " &amp;  ROW() &amp; " - " &amp; MID($AD$1, FIND("]",$AD$1,1)+1,LEN($AD$1))</f>
        <v>Column1.Année_construction 23 - Récaptiulatif</v>
      </c>
      <c r="H23" t="str">
        <f ca="1">DPE_33680[[#Headers],[Column1.N°_étage_appartement]] &amp; " " &amp;  ROW() &amp; " - " &amp; MID($AD$1, FIND("]",$AD$1,1)+1,LEN($AD$1))</f>
        <v>Column1.N°_étage_appartement 23 - Récaptiulatif</v>
      </c>
      <c r="I23" t="str">
        <f ca="1">DPE_33680[[#Headers],[Column1.Surface_habitable_desservie_par_installation_ECS]] &amp; " " &amp;  ROW() &amp; " - " &amp; MID($AD$1, FIND("]",$AD$1,1)+1,LEN($AD$1))</f>
        <v>Column1.Surface_habitable_desservie_par_installation_ECS 23 - Récaptiulatif</v>
      </c>
      <c r="J23" t="str">
        <f ca="1">DPE_33680[[#Headers],[Column1.Complément_d''adresse_logement]] &amp; " " &amp;  ROW() &amp; " - " &amp; MID($AD$1, FIND("]",$AD$1,1)+1,LEN($AD$1))</f>
        <v>Column1.Complément_d'adresse_logement 23 - Récaptiulatif</v>
      </c>
      <c r="K23" t="str">
        <f ca="1">DPE_33680[[#Headers],[Column1.Description_installation_chauffage_n°1]] &amp; " " &amp;  ROW() &amp; " - " &amp; MID($AD$1, FIND("]",$AD$1,1)+1,LEN($AD$1))</f>
        <v>Column1.Description_installation_chauffage_n°1 23 - Récaptiulatif</v>
      </c>
      <c r="L23" t="str">
        <f ca="1">DPE_33680[[#Headers],[Column1.N°_voie_(BAN)]] &amp; " " &amp;  ROW() &amp; " - " &amp; MID($AD$1, FIND("]",$AD$1,1)+1,LEN($AD$1))</f>
        <v>Column1.N°_voie_(BAN) 23 - Récaptiulatif</v>
      </c>
      <c r="M23" t="str">
        <f ca="1">DPE_33680[[#Headers],[Column1.N°DPE]] &amp; " " &amp;  ROW() &amp; " - " &amp; MID($AD$1, FIND("]",$AD$1,1)+1,LEN($AD$1))</f>
        <v>Column1.N°DPE 23 - Récaptiulatif</v>
      </c>
      <c r="N23" t="str">
        <f ca="1">DPE_33680[[#Headers],[Column1.Adresse_brute]] &amp; " " &amp;  ROW() &amp; " - " &amp; MID($AD$1, FIND("]",$AD$1,1)+1,LEN($AD$1))</f>
        <v>Column1.Adresse_brute 23 - Récaptiulatif</v>
      </c>
      <c r="O23" t="str">
        <f ca="1">DPE_33680[[#Headers],[Column1.Nombre_logements_desservis_par_installation_ECS]] &amp; " " &amp;  ROW() &amp; " - " &amp; MID($AD$1, FIND("]",$AD$1,1)+1,LEN($AD$1))</f>
        <v>Column1.Nombre_logements_desservis_par_installation_ECS 23 - Récaptiulatif</v>
      </c>
      <c r="P23" t="str">
        <f ca="1">DPE_33680[[#Headers],[Column1.Surface_habitable_logement]] &amp; " " &amp;  ROW() &amp; " - " &amp; MID($AD$1, FIND("]",$AD$1,1)+1,LEN($AD$1))</f>
        <v>Column1.Surface_habitable_logement 23 - Récaptiulatif</v>
      </c>
      <c r="Q23" t="str">
        <f ca="1">DPE_33680[[#Headers],[Column1.Code_postal_(brut)]] &amp; " " &amp;  ROW() &amp; " - " &amp; MID($AD$1, FIND("]",$AD$1,1)+1,LEN($AD$1))</f>
        <v>Column1.Code_postal_(brut) 23 - Récaptiulatif</v>
      </c>
      <c r="R23" t="str">
        <f ca="1">DPE_33680[[#Headers],[Column1.Période_construction]] &amp; " " &amp;  ROW() &amp; " - " &amp; MID($AD$1, FIND("]",$AD$1,1)+1,LEN($AD$1))</f>
        <v>Column1.Période_construction 23 - Récaptiulatif</v>
      </c>
      <c r="S23" t="str">
        <f ca="1">DPE_33680[[#Headers],[Column1.Code_postal_(BAN)]] &amp; " " &amp;  ROW() &amp; " - " &amp; MID($AD$1, FIND("]",$AD$1,1)+1,LEN($AD$1))</f>
        <v>Column1.Code_postal_(BAN) 23 - Récaptiulatif</v>
      </c>
      <c r="T23" t="str">
        <f ca="1">DPE_33680[[#Headers],[Column1.Type_bâtiment]] &amp; " " &amp;  ROW() &amp; " - " &amp; MID($AD$1, FIND("]",$AD$1,1)+1,LEN($AD$1))</f>
        <v>Column1.Type_bâtiment 23 - Récaptiulatif</v>
      </c>
      <c r="U23" t="str">
        <f ca="1">DPE_33680[[#Headers],[Column1.Etiquette_GES]] &amp; " " &amp;  ROW() &amp; " - " &amp; MID($AD$1, FIND("]",$AD$1,1)+1,LEN($AD$1))</f>
        <v>Column1.Etiquette_GES 23 - Récaptiulatif</v>
      </c>
      <c r="V23" t="str">
        <f ca="1">DPE_33680[[#Headers],[Column1.Etiquette_DPE]] &amp; " " &amp;  ROW() &amp; " - " &amp; MID($AD$1, FIND("]",$AD$1,1)+1,LEN($AD$1))</f>
        <v>Column1.Etiquette_DPE 23 - Récaptiulatif</v>
      </c>
      <c r="W23" t="str">
        <f ca="1">DPE_33680[[#Headers],[Column1.Nom__commune_(Brut)]] &amp; " " &amp;  ROW() &amp; " - " &amp; MID($AD$1, FIND("]",$AD$1,1)+1,LEN($AD$1))</f>
        <v>Column1.Nom__commune_(Brut) 23 - Récaptiulatif</v>
      </c>
      <c r="X23" t="str">
        <f ca="1">DPE_33680[[#Headers],[Column1.Identifiant__BAN]] &amp; " " &amp;  ROW() &amp; " - " &amp; MID($AD$1, FIND("]",$AD$1,1)+1,LEN($AD$1))</f>
        <v>Column1.Identifiant__BAN 23 - Récaptiulatif</v>
      </c>
      <c r="Y23" t="str">
        <f ca="1">DPE_33680[[#Headers],[Column1.Nom__rue_(BAN)]] &amp; " " &amp;  ROW() &amp; " - " &amp; MID($AD$1, FIND("]",$AD$1,1)+1,LEN($AD$1))</f>
        <v>Column1.Nom__rue_(BAN) 23 - Récaptiulatif</v>
      </c>
      <c r="Z23" t="str">
        <f ca="1">DPE_33680[[#Headers],[Column1.Score_BAN]] &amp; " " &amp;  ROW() &amp; " - " &amp; MID($AD$1, FIND("]",$AD$1,1)+1,LEN($AD$1))</f>
        <v>Column1.Score_BAN 23 - Récaptiulatif</v>
      </c>
      <c r="AA23" t="str">
        <f ca="1">DPE_33680[[#Headers],[Column1.Logement_traversant_(0/1)]] &amp; " " &amp;  ROW() &amp; " - " &amp; MID($AD$1, FIND("]",$AD$1,1)+1,LEN($AD$1))</f>
        <v>Column1.Logement_traversant_(0/1) 23 - Récaptiulatif</v>
      </c>
      <c r="AB23" t="str">
        <f ca="1">DPE_33680[[#Headers],[Column1.Nombre_appartement]] &amp; " " &amp;  ROW() &amp; " - " &amp; MID($AD$1, FIND("]",$AD$1,1)+1,LEN($AD$1))</f>
        <v>Column1.Nombre_appartement 23 - Récaptiulatif</v>
      </c>
      <c r="AC23" t="str">
        <f ca="1">DPE_33680[[#Headers],[Column1.Surface_habitable_immeuble]] &amp; " " &amp;  ROW() &amp; " - " &amp; MID($AD$1, FIND("]",$AD$1,1)+1,LEN($AD$1))</f>
        <v>Column1.Surface_habitable_immeuble 23 - Récaptiulatif</v>
      </c>
    </row>
    <row r="24" spans="1:29" x14ac:dyDescent="0.25">
      <c r="A24" s="4">
        <v>44869</v>
      </c>
      <c r="B24" s="4">
        <v>44869</v>
      </c>
      <c r="C24" s="4">
        <v>44869</v>
      </c>
      <c r="D24" t="str">
        <f ca="1">DPE_33680[[#Headers],[Column1.Adresse_(BAN)]] &amp; " " &amp;  ROW() &amp; " - " &amp; MID($AD$1, FIND("]",$AD$1,1)+1,LEN($AD$1))</f>
        <v>Column1.Adresse_(BAN) 24 - Récaptiulatif</v>
      </c>
      <c r="E24" t="str">
        <f ca="1">DPE_33680[[#Headers],[Column1.Nom__commune_(BAN)]] &amp; " " &amp;  ROW() &amp; " - " &amp; MID($AD$1, FIND("]",$AD$1,1)+1,LEN($AD$1))</f>
        <v>Column1.Nom__commune_(BAN) 24 - Récaptiulatif</v>
      </c>
      <c r="F24" t="str">
        <f ca="1">DPE_33680[[#Headers],[Column1.Nombre_niveau_logement]] &amp; " " &amp;  ROW() &amp; " - " &amp; MID($AD$1, FIND("]",$AD$1,1)+1,LEN($AD$1))</f>
        <v>Column1.Nombre_niveau_logement 24 - Récaptiulatif</v>
      </c>
      <c r="G24" t="str">
        <f ca="1">DPE_33680[[#Headers],[Column1.Année_construction]] &amp; " " &amp;  ROW() &amp; " - " &amp; MID($AD$1, FIND("]",$AD$1,1)+1,LEN($AD$1))</f>
        <v>Column1.Année_construction 24 - Récaptiulatif</v>
      </c>
      <c r="H24" t="str">
        <f ca="1">DPE_33680[[#Headers],[Column1.N°_étage_appartement]] &amp; " " &amp;  ROW() &amp; " - " &amp; MID($AD$1, FIND("]",$AD$1,1)+1,LEN($AD$1))</f>
        <v>Column1.N°_étage_appartement 24 - Récaptiulatif</v>
      </c>
      <c r="I24" t="str">
        <f ca="1">DPE_33680[[#Headers],[Column1.Surface_habitable_desservie_par_installation_ECS]] &amp; " " &amp;  ROW() &amp; " - " &amp; MID($AD$1, FIND("]",$AD$1,1)+1,LEN($AD$1))</f>
        <v>Column1.Surface_habitable_desservie_par_installation_ECS 24 - Récaptiulatif</v>
      </c>
      <c r="J24" t="str">
        <f ca="1">DPE_33680[[#Headers],[Column1.Complément_d''adresse_logement]] &amp; " " &amp;  ROW() &amp; " - " &amp; MID($AD$1, FIND("]",$AD$1,1)+1,LEN($AD$1))</f>
        <v>Column1.Complément_d'adresse_logement 24 - Récaptiulatif</v>
      </c>
      <c r="K24" t="str">
        <f ca="1">DPE_33680[[#Headers],[Column1.Description_installation_chauffage_n°1]] &amp; " " &amp;  ROW() &amp; " - " &amp; MID($AD$1, FIND("]",$AD$1,1)+1,LEN($AD$1))</f>
        <v>Column1.Description_installation_chauffage_n°1 24 - Récaptiulatif</v>
      </c>
      <c r="L24" t="str">
        <f ca="1">DPE_33680[[#Headers],[Column1.N°_voie_(BAN)]] &amp; " " &amp;  ROW() &amp; " - " &amp; MID($AD$1, FIND("]",$AD$1,1)+1,LEN($AD$1))</f>
        <v>Column1.N°_voie_(BAN) 24 - Récaptiulatif</v>
      </c>
      <c r="M24" t="str">
        <f ca="1">DPE_33680[[#Headers],[Column1.N°DPE]] &amp; " " &amp;  ROW() &amp; " - " &amp; MID($AD$1, FIND("]",$AD$1,1)+1,LEN($AD$1))</f>
        <v>Column1.N°DPE 24 - Récaptiulatif</v>
      </c>
      <c r="N24" t="str">
        <f ca="1">DPE_33680[[#Headers],[Column1.Adresse_brute]] &amp; " " &amp;  ROW() &amp; " - " &amp; MID($AD$1, FIND("]",$AD$1,1)+1,LEN($AD$1))</f>
        <v>Column1.Adresse_brute 24 - Récaptiulatif</v>
      </c>
      <c r="O24" t="str">
        <f ca="1">DPE_33680[[#Headers],[Column1.Nombre_logements_desservis_par_installation_ECS]] &amp; " " &amp;  ROW() &amp; " - " &amp; MID($AD$1, FIND("]",$AD$1,1)+1,LEN($AD$1))</f>
        <v>Column1.Nombre_logements_desservis_par_installation_ECS 24 - Récaptiulatif</v>
      </c>
      <c r="P24" t="str">
        <f ca="1">DPE_33680[[#Headers],[Column1.Surface_habitable_logement]] &amp; " " &amp;  ROW() &amp; " - " &amp; MID($AD$1, FIND("]",$AD$1,1)+1,LEN($AD$1))</f>
        <v>Column1.Surface_habitable_logement 24 - Récaptiulatif</v>
      </c>
      <c r="Q24" t="str">
        <f ca="1">DPE_33680[[#Headers],[Column1.Code_postal_(brut)]] &amp; " " &amp;  ROW() &amp; " - " &amp; MID($AD$1, FIND("]",$AD$1,1)+1,LEN($AD$1))</f>
        <v>Column1.Code_postal_(brut) 24 - Récaptiulatif</v>
      </c>
      <c r="R24" t="str">
        <f ca="1">DPE_33680[[#Headers],[Column1.Période_construction]] &amp; " " &amp;  ROW() &amp; " - " &amp; MID($AD$1, FIND("]",$AD$1,1)+1,LEN($AD$1))</f>
        <v>Column1.Période_construction 24 - Récaptiulatif</v>
      </c>
      <c r="S24" t="str">
        <f ca="1">DPE_33680[[#Headers],[Column1.Code_postal_(BAN)]] &amp; " " &amp;  ROW() &amp; " - " &amp; MID($AD$1, FIND("]",$AD$1,1)+1,LEN($AD$1))</f>
        <v>Column1.Code_postal_(BAN) 24 - Récaptiulatif</v>
      </c>
      <c r="T24" t="str">
        <f ca="1">DPE_33680[[#Headers],[Column1.Type_bâtiment]] &amp; " " &amp;  ROW() &amp; " - " &amp; MID($AD$1, FIND("]",$AD$1,1)+1,LEN($AD$1))</f>
        <v>Column1.Type_bâtiment 24 - Récaptiulatif</v>
      </c>
      <c r="U24" t="str">
        <f ca="1">DPE_33680[[#Headers],[Column1.Etiquette_GES]] &amp; " " &amp;  ROW() &amp; " - " &amp; MID($AD$1, FIND("]",$AD$1,1)+1,LEN($AD$1))</f>
        <v>Column1.Etiquette_GES 24 - Récaptiulatif</v>
      </c>
      <c r="V24" t="str">
        <f ca="1">DPE_33680[[#Headers],[Column1.Etiquette_DPE]] &amp; " " &amp;  ROW() &amp; " - " &amp; MID($AD$1, FIND("]",$AD$1,1)+1,LEN($AD$1))</f>
        <v>Column1.Etiquette_DPE 24 - Récaptiulatif</v>
      </c>
      <c r="W24" t="str">
        <f ca="1">DPE_33680[[#Headers],[Column1.Nom__commune_(Brut)]] &amp; " " &amp;  ROW() &amp; " - " &amp; MID($AD$1, FIND("]",$AD$1,1)+1,LEN($AD$1))</f>
        <v>Column1.Nom__commune_(Brut) 24 - Récaptiulatif</v>
      </c>
      <c r="X24" t="str">
        <f ca="1">DPE_33680[[#Headers],[Column1.Identifiant__BAN]] &amp; " " &amp;  ROW() &amp; " - " &amp; MID($AD$1, FIND("]",$AD$1,1)+1,LEN($AD$1))</f>
        <v>Column1.Identifiant__BAN 24 - Récaptiulatif</v>
      </c>
      <c r="Y24" t="str">
        <f ca="1">DPE_33680[[#Headers],[Column1.Nom__rue_(BAN)]] &amp; " " &amp;  ROW() &amp; " - " &amp; MID($AD$1, FIND("]",$AD$1,1)+1,LEN($AD$1))</f>
        <v>Column1.Nom__rue_(BAN) 24 - Récaptiulatif</v>
      </c>
      <c r="Z24" t="str">
        <f ca="1">DPE_33680[[#Headers],[Column1.Score_BAN]] &amp; " " &amp;  ROW() &amp; " - " &amp; MID($AD$1, FIND("]",$AD$1,1)+1,LEN($AD$1))</f>
        <v>Column1.Score_BAN 24 - Récaptiulatif</v>
      </c>
      <c r="AA24" t="str">
        <f ca="1">DPE_33680[[#Headers],[Column1.Logement_traversant_(0/1)]] &amp; " " &amp;  ROW() &amp; " - " &amp; MID($AD$1, FIND("]",$AD$1,1)+1,LEN($AD$1))</f>
        <v>Column1.Logement_traversant_(0/1) 24 - Récaptiulatif</v>
      </c>
      <c r="AB24" t="str">
        <f ca="1">DPE_33680[[#Headers],[Column1.Nombre_appartement]] &amp; " " &amp;  ROW() &amp; " - " &amp; MID($AD$1, FIND("]",$AD$1,1)+1,LEN($AD$1))</f>
        <v>Column1.Nombre_appartement 24 - Récaptiulatif</v>
      </c>
      <c r="AC24" t="str">
        <f ca="1">DPE_33680[[#Headers],[Column1.Surface_habitable_immeuble]] &amp; " " &amp;  ROW() &amp; " - " &amp; MID($AD$1, FIND("]",$AD$1,1)+1,LEN($AD$1))</f>
        <v>Column1.Surface_habitable_immeuble 24 - Récaptiulatif</v>
      </c>
    </row>
    <row r="25" spans="1:29" x14ac:dyDescent="0.25">
      <c r="A25" s="4">
        <v>44869</v>
      </c>
      <c r="B25" s="4">
        <v>44869</v>
      </c>
      <c r="C25" s="4">
        <v>44869</v>
      </c>
      <c r="D25" t="str">
        <f ca="1">DPE_33680[[#Headers],[Column1.Adresse_(BAN)]] &amp; " " &amp;  ROW() &amp; " - " &amp; MID($AD$1, FIND("]",$AD$1,1)+1,LEN($AD$1))</f>
        <v>Column1.Adresse_(BAN) 25 - Récaptiulatif</v>
      </c>
      <c r="E25" t="str">
        <f ca="1">DPE_33680[[#Headers],[Column1.Nom__commune_(BAN)]] &amp; " " &amp;  ROW() &amp; " - " &amp; MID($AD$1, FIND("]",$AD$1,1)+1,LEN($AD$1))</f>
        <v>Column1.Nom__commune_(BAN) 25 - Récaptiulatif</v>
      </c>
      <c r="F25" t="str">
        <f ca="1">DPE_33680[[#Headers],[Column1.Nombre_niveau_logement]] &amp; " " &amp;  ROW() &amp; " - " &amp; MID($AD$1, FIND("]",$AD$1,1)+1,LEN($AD$1))</f>
        <v>Column1.Nombre_niveau_logement 25 - Récaptiulatif</v>
      </c>
      <c r="G25" t="str">
        <f ca="1">DPE_33680[[#Headers],[Column1.Année_construction]] &amp; " " &amp;  ROW() &amp; " - " &amp; MID($AD$1, FIND("]",$AD$1,1)+1,LEN($AD$1))</f>
        <v>Column1.Année_construction 25 - Récaptiulatif</v>
      </c>
      <c r="H25" t="str">
        <f ca="1">DPE_33680[[#Headers],[Column1.N°_étage_appartement]] &amp; " " &amp;  ROW() &amp; " - " &amp; MID($AD$1, FIND("]",$AD$1,1)+1,LEN($AD$1))</f>
        <v>Column1.N°_étage_appartement 25 - Récaptiulatif</v>
      </c>
      <c r="I25" t="str">
        <f ca="1">DPE_33680[[#Headers],[Column1.Surface_habitable_desservie_par_installation_ECS]] &amp; " " &amp;  ROW() &amp; " - " &amp; MID($AD$1, FIND("]",$AD$1,1)+1,LEN($AD$1))</f>
        <v>Column1.Surface_habitable_desservie_par_installation_ECS 25 - Récaptiulatif</v>
      </c>
      <c r="J25" t="str">
        <f ca="1">DPE_33680[[#Headers],[Column1.Complément_d''adresse_logement]] &amp; " " &amp;  ROW() &amp; " - " &amp; MID($AD$1, FIND("]",$AD$1,1)+1,LEN($AD$1))</f>
        <v>Column1.Complément_d'adresse_logement 25 - Récaptiulatif</v>
      </c>
      <c r="K25" t="str">
        <f ca="1">DPE_33680[[#Headers],[Column1.Description_installation_chauffage_n°1]] &amp; " " &amp;  ROW() &amp; " - " &amp; MID($AD$1, FIND("]",$AD$1,1)+1,LEN($AD$1))</f>
        <v>Column1.Description_installation_chauffage_n°1 25 - Récaptiulatif</v>
      </c>
      <c r="L25" t="str">
        <f ca="1">DPE_33680[[#Headers],[Column1.N°_voie_(BAN)]] &amp; " " &amp;  ROW() &amp; " - " &amp; MID($AD$1, FIND("]",$AD$1,1)+1,LEN($AD$1))</f>
        <v>Column1.N°_voie_(BAN) 25 - Récaptiulatif</v>
      </c>
      <c r="M25" t="str">
        <f ca="1">DPE_33680[[#Headers],[Column1.N°DPE]] &amp; " " &amp;  ROW() &amp; " - " &amp; MID($AD$1, FIND("]",$AD$1,1)+1,LEN($AD$1))</f>
        <v>Column1.N°DPE 25 - Récaptiulatif</v>
      </c>
      <c r="N25" t="str">
        <f ca="1">DPE_33680[[#Headers],[Column1.Adresse_brute]] &amp; " " &amp;  ROW() &amp; " - " &amp; MID($AD$1, FIND("]",$AD$1,1)+1,LEN($AD$1))</f>
        <v>Column1.Adresse_brute 25 - Récaptiulatif</v>
      </c>
      <c r="O25" t="str">
        <f ca="1">DPE_33680[[#Headers],[Column1.Nombre_logements_desservis_par_installation_ECS]] &amp; " " &amp;  ROW() &amp; " - " &amp; MID($AD$1, FIND("]",$AD$1,1)+1,LEN($AD$1))</f>
        <v>Column1.Nombre_logements_desservis_par_installation_ECS 25 - Récaptiulatif</v>
      </c>
      <c r="P25" t="str">
        <f ca="1">DPE_33680[[#Headers],[Column1.Surface_habitable_logement]] &amp; " " &amp;  ROW() &amp; " - " &amp; MID($AD$1, FIND("]",$AD$1,1)+1,LEN($AD$1))</f>
        <v>Column1.Surface_habitable_logement 25 - Récaptiulatif</v>
      </c>
      <c r="Q25" t="str">
        <f ca="1">DPE_33680[[#Headers],[Column1.Code_postal_(brut)]] &amp; " " &amp;  ROW() &amp; " - " &amp; MID($AD$1, FIND("]",$AD$1,1)+1,LEN($AD$1))</f>
        <v>Column1.Code_postal_(brut) 25 - Récaptiulatif</v>
      </c>
      <c r="R25" t="str">
        <f ca="1">DPE_33680[[#Headers],[Column1.Période_construction]] &amp; " " &amp;  ROW() &amp; " - " &amp; MID($AD$1, FIND("]",$AD$1,1)+1,LEN($AD$1))</f>
        <v>Column1.Période_construction 25 - Récaptiulatif</v>
      </c>
      <c r="S25" t="str">
        <f ca="1">DPE_33680[[#Headers],[Column1.Code_postal_(BAN)]] &amp; " " &amp;  ROW() &amp; " - " &amp; MID($AD$1, FIND("]",$AD$1,1)+1,LEN($AD$1))</f>
        <v>Column1.Code_postal_(BAN) 25 - Récaptiulatif</v>
      </c>
      <c r="T25" t="str">
        <f ca="1">DPE_33680[[#Headers],[Column1.Type_bâtiment]] &amp; " " &amp;  ROW() &amp; " - " &amp; MID($AD$1, FIND("]",$AD$1,1)+1,LEN($AD$1))</f>
        <v>Column1.Type_bâtiment 25 - Récaptiulatif</v>
      </c>
      <c r="U25" t="str">
        <f ca="1">DPE_33680[[#Headers],[Column1.Etiquette_GES]] &amp; " " &amp;  ROW() &amp; " - " &amp; MID($AD$1, FIND("]",$AD$1,1)+1,LEN($AD$1))</f>
        <v>Column1.Etiquette_GES 25 - Récaptiulatif</v>
      </c>
      <c r="V25" t="str">
        <f ca="1">DPE_33680[[#Headers],[Column1.Etiquette_DPE]] &amp; " " &amp;  ROW() &amp; " - " &amp; MID($AD$1, FIND("]",$AD$1,1)+1,LEN($AD$1))</f>
        <v>Column1.Etiquette_DPE 25 - Récaptiulatif</v>
      </c>
      <c r="W25" t="str">
        <f ca="1">DPE_33680[[#Headers],[Column1.Nom__commune_(Brut)]] &amp; " " &amp;  ROW() &amp; " - " &amp; MID($AD$1, FIND("]",$AD$1,1)+1,LEN($AD$1))</f>
        <v>Column1.Nom__commune_(Brut) 25 - Récaptiulatif</v>
      </c>
      <c r="X25" t="str">
        <f ca="1">DPE_33680[[#Headers],[Column1.Identifiant__BAN]] &amp; " " &amp;  ROW() &amp; " - " &amp; MID($AD$1, FIND("]",$AD$1,1)+1,LEN($AD$1))</f>
        <v>Column1.Identifiant__BAN 25 - Récaptiulatif</v>
      </c>
      <c r="Y25" t="str">
        <f ca="1">DPE_33680[[#Headers],[Column1.Nom__rue_(BAN)]] &amp; " " &amp;  ROW() &amp; " - " &amp; MID($AD$1, FIND("]",$AD$1,1)+1,LEN($AD$1))</f>
        <v>Column1.Nom__rue_(BAN) 25 - Récaptiulatif</v>
      </c>
      <c r="Z25" t="str">
        <f ca="1">DPE_33680[[#Headers],[Column1.Score_BAN]] &amp; " " &amp;  ROW() &amp; " - " &amp; MID($AD$1, FIND("]",$AD$1,1)+1,LEN($AD$1))</f>
        <v>Column1.Score_BAN 25 - Récaptiulatif</v>
      </c>
      <c r="AA25" t="str">
        <f ca="1">DPE_33680[[#Headers],[Column1.Logement_traversant_(0/1)]] &amp; " " &amp;  ROW() &amp; " - " &amp; MID($AD$1, FIND("]",$AD$1,1)+1,LEN($AD$1))</f>
        <v>Column1.Logement_traversant_(0/1) 25 - Récaptiulatif</v>
      </c>
      <c r="AB25" t="str">
        <f ca="1">DPE_33680[[#Headers],[Column1.Nombre_appartement]] &amp; " " &amp;  ROW() &amp; " - " &amp; MID($AD$1, FIND("]",$AD$1,1)+1,LEN($AD$1))</f>
        <v>Column1.Nombre_appartement 25 - Récaptiulatif</v>
      </c>
      <c r="AC25" t="str">
        <f ca="1">DPE_33680[[#Headers],[Column1.Surface_habitable_immeuble]] &amp; " " &amp;  ROW() &amp; " - " &amp; MID($AD$1, FIND("]",$AD$1,1)+1,LEN($AD$1))</f>
        <v>Column1.Surface_habitable_immeuble 25 - Récaptiulatif</v>
      </c>
    </row>
    <row r="26" spans="1:29" x14ac:dyDescent="0.25">
      <c r="A26" s="4">
        <v>44868</v>
      </c>
      <c r="B26" s="4">
        <v>44868</v>
      </c>
      <c r="C26" s="4">
        <v>44868</v>
      </c>
      <c r="D26" t="str">
        <f ca="1">DPE_33680[[#Headers],[Column1.Adresse_(BAN)]] &amp; " " &amp;  ROW() &amp; " - " &amp; MID($AD$1, FIND("]",$AD$1,1)+1,LEN($AD$1))</f>
        <v>Column1.Adresse_(BAN) 26 - Récaptiulatif</v>
      </c>
      <c r="E26" t="str">
        <f ca="1">DPE_33680[[#Headers],[Column1.Nom__commune_(BAN)]] &amp; " " &amp;  ROW() &amp; " - " &amp; MID($AD$1, FIND("]",$AD$1,1)+1,LEN($AD$1))</f>
        <v>Column1.Nom__commune_(BAN) 26 - Récaptiulatif</v>
      </c>
      <c r="F26" t="str">
        <f ca="1">DPE_33680[[#Headers],[Column1.Nombre_niveau_logement]] &amp; " " &amp;  ROW() &amp; " - " &amp; MID($AD$1, FIND("]",$AD$1,1)+1,LEN($AD$1))</f>
        <v>Column1.Nombre_niveau_logement 26 - Récaptiulatif</v>
      </c>
      <c r="G26" t="str">
        <f ca="1">DPE_33680[[#Headers],[Column1.Année_construction]] &amp; " " &amp;  ROW() &amp; " - " &amp; MID($AD$1, FIND("]",$AD$1,1)+1,LEN($AD$1))</f>
        <v>Column1.Année_construction 26 - Récaptiulatif</v>
      </c>
      <c r="H26" t="str">
        <f ca="1">DPE_33680[[#Headers],[Column1.N°_étage_appartement]] &amp; " " &amp;  ROW() &amp; " - " &amp; MID($AD$1, FIND("]",$AD$1,1)+1,LEN($AD$1))</f>
        <v>Column1.N°_étage_appartement 26 - Récaptiulatif</v>
      </c>
      <c r="I26" t="str">
        <f ca="1">DPE_33680[[#Headers],[Column1.Surface_habitable_desservie_par_installation_ECS]] &amp; " " &amp;  ROW() &amp; " - " &amp; MID($AD$1, FIND("]",$AD$1,1)+1,LEN($AD$1))</f>
        <v>Column1.Surface_habitable_desservie_par_installation_ECS 26 - Récaptiulatif</v>
      </c>
      <c r="J26" t="str">
        <f ca="1">DPE_33680[[#Headers],[Column1.Complément_d''adresse_logement]] &amp; " " &amp;  ROW() &amp; " - " &amp; MID($AD$1, FIND("]",$AD$1,1)+1,LEN($AD$1))</f>
        <v>Column1.Complément_d'adresse_logement 26 - Récaptiulatif</v>
      </c>
      <c r="K26" t="str">
        <f ca="1">DPE_33680[[#Headers],[Column1.Description_installation_chauffage_n°1]] &amp; " " &amp;  ROW() &amp; " - " &amp; MID($AD$1, FIND("]",$AD$1,1)+1,LEN($AD$1))</f>
        <v>Column1.Description_installation_chauffage_n°1 26 - Récaptiulatif</v>
      </c>
      <c r="L26" t="str">
        <f ca="1">DPE_33680[[#Headers],[Column1.N°_voie_(BAN)]] &amp; " " &amp;  ROW() &amp; " - " &amp; MID($AD$1, FIND("]",$AD$1,1)+1,LEN($AD$1))</f>
        <v>Column1.N°_voie_(BAN) 26 - Récaptiulatif</v>
      </c>
      <c r="M26" t="str">
        <f ca="1">DPE_33680[[#Headers],[Column1.N°DPE]] &amp; " " &amp;  ROW() &amp; " - " &amp; MID($AD$1, FIND("]",$AD$1,1)+1,LEN($AD$1))</f>
        <v>Column1.N°DPE 26 - Récaptiulatif</v>
      </c>
      <c r="N26" t="str">
        <f ca="1">DPE_33680[[#Headers],[Column1.Adresse_brute]] &amp; " " &amp;  ROW() &amp; " - " &amp; MID($AD$1, FIND("]",$AD$1,1)+1,LEN($AD$1))</f>
        <v>Column1.Adresse_brute 26 - Récaptiulatif</v>
      </c>
      <c r="O26" t="str">
        <f ca="1">DPE_33680[[#Headers],[Column1.Nombre_logements_desservis_par_installation_ECS]] &amp; " " &amp;  ROW() &amp; " - " &amp; MID($AD$1, FIND("]",$AD$1,1)+1,LEN($AD$1))</f>
        <v>Column1.Nombre_logements_desservis_par_installation_ECS 26 - Récaptiulatif</v>
      </c>
      <c r="P26" t="str">
        <f ca="1">DPE_33680[[#Headers],[Column1.Surface_habitable_logement]] &amp; " " &amp;  ROW() &amp; " - " &amp; MID($AD$1, FIND("]",$AD$1,1)+1,LEN($AD$1))</f>
        <v>Column1.Surface_habitable_logement 26 - Récaptiulatif</v>
      </c>
      <c r="Q26" t="str">
        <f ca="1">DPE_33680[[#Headers],[Column1.Code_postal_(brut)]] &amp; " " &amp;  ROW() &amp; " - " &amp; MID($AD$1, FIND("]",$AD$1,1)+1,LEN($AD$1))</f>
        <v>Column1.Code_postal_(brut) 26 - Récaptiulatif</v>
      </c>
      <c r="R26" t="str">
        <f ca="1">DPE_33680[[#Headers],[Column1.Période_construction]] &amp; " " &amp;  ROW() &amp; " - " &amp; MID($AD$1, FIND("]",$AD$1,1)+1,LEN($AD$1))</f>
        <v>Column1.Période_construction 26 - Récaptiulatif</v>
      </c>
      <c r="S26" t="str">
        <f ca="1">DPE_33680[[#Headers],[Column1.Code_postal_(BAN)]] &amp; " " &amp;  ROW() &amp; " - " &amp; MID($AD$1, FIND("]",$AD$1,1)+1,LEN($AD$1))</f>
        <v>Column1.Code_postal_(BAN) 26 - Récaptiulatif</v>
      </c>
      <c r="T26" t="str">
        <f ca="1">DPE_33680[[#Headers],[Column1.Type_bâtiment]] &amp; " " &amp;  ROW() &amp; " - " &amp; MID($AD$1, FIND("]",$AD$1,1)+1,LEN($AD$1))</f>
        <v>Column1.Type_bâtiment 26 - Récaptiulatif</v>
      </c>
      <c r="U26" t="str">
        <f ca="1">DPE_33680[[#Headers],[Column1.Etiquette_GES]] &amp; " " &amp;  ROW() &amp; " - " &amp; MID($AD$1, FIND("]",$AD$1,1)+1,LEN($AD$1))</f>
        <v>Column1.Etiquette_GES 26 - Récaptiulatif</v>
      </c>
      <c r="V26" t="str">
        <f ca="1">DPE_33680[[#Headers],[Column1.Etiquette_DPE]] &amp; " " &amp;  ROW() &amp; " - " &amp; MID($AD$1, FIND("]",$AD$1,1)+1,LEN($AD$1))</f>
        <v>Column1.Etiquette_DPE 26 - Récaptiulatif</v>
      </c>
      <c r="W26" t="str">
        <f ca="1">DPE_33680[[#Headers],[Column1.Nom__commune_(Brut)]] &amp; " " &amp;  ROW() &amp; " - " &amp; MID($AD$1, FIND("]",$AD$1,1)+1,LEN($AD$1))</f>
        <v>Column1.Nom__commune_(Brut) 26 - Récaptiulatif</v>
      </c>
      <c r="X26" t="str">
        <f ca="1">DPE_33680[[#Headers],[Column1.Identifiant__BAN]] &amp; " " &amp;  ROW() &amp; " - " &amp; MID($AD$1, FIND("]",$AD$1,1)+1,LEN($AD$1))</f>
        <v>Column1.Identifiant__BAN 26 - Récaptiulatif</v>
      </c>
      <c r="Y26" t="str">
        <f ca="1">DPE_33680[[#Headers],[Column1.Nom__rue_(BAN)]] &amp; " " &amp;  ROW() &amp; " - " &amp; MID($AD$1, FIND("]",$AD$1,1)+1,LEN($AD$1))</f>
        <v>Column1.Nom__rue_(BAN) 26 - Récaptiulatif</v>
      </c>
      <c r="Z26" t="str">
        <f ca="1">DPE_33680[[#Headers],[Column1.Score_BAN]] &amp; " " &amp;  ROW() &amp; " - " &amp; MID($AD$1, FIND("]",$AD$1,1)+1,LEN($AD$1))</f>
        <v>Column1.Score_BAN 26 - Récaptiulatif</v>
      </c>
      <c r="AA26" t="str">
        <f ca="1">DPE_33680[[#Headers],[Column1.Logement_traversant_(0/1)]] &amp; " " &amp;  ROW() &amp; " - " &amp; MID($AD$1, FIND("]",$AD$1,1)+1,LEN($AD$1))</f>
        <v>Column1.Logement_traversant_(0/1) 26 - Récaptiulatif</v>
      </c>
      <c r="AB26" t="str">
        <f ca="1">DPE_33680[[#Headers],[Column1.Nombre_appartement]] &amp; " " &amp;  ROW() &amp; " - " &amp; MID($AD$1, FIND("]",$AD$1,1)+1,LEN($AD$1))</f>
        <v>Column1.Nombre_appartement 26 - Récaptiulatif</v>
      </c>
      <c r="AC26" t="str">
        <f ca="1">DPE_33680[[#Headers],[Column1.Surface_habitable_immeuble]] &amp; " " &amp;  ROW() &amp; " - " &amp; MID($AD$1, FIND("]",$AD$1,1)+1,LEN($AD$1))</f>
        <v>Column1.Surface_habitable_immeuble 26 - Récaptiulatif</v>
      </c>
    </row>
    <row r="27" spans="1:29" x14ac:dyDescent="0.25">
      <c r="A27" s="4">
        <v>44862</v>
      </c>
      <c r="B27" s="4">
        <v>44867</v>
      </c>
      <c r="C27" s="4">
        <v>44867</v>
      </c>
      <c r="D27" t="str">
        <f ca="1">DPE_33680[[#Headers],[Column1.Adresse_(BAN)]] &amp; " " &amp;  ROW() &amp; " - " &amp; MID($AD$1, FIND("]",$AD$1,1)+1,LEN($AD$1))</f>
        <v>Column1.Adresse_(BAN) 27 - Récaptiulatif</v>
      </c>
      <c r="E27" t="str">
        <f ca="1">DPE_33680[[#Headers],[Column1.Nom__commune_(BAN)]] &amp; " " &amp;  ROW() &amp; " - " &amp; MID($AD$1, FIND("]",$AD$1,1)+1,LEN($AD$1))</f>
        <v>Column1.Nom__commune_(BAN) 27 - Récaptiulatif</v>
      </c>
      <c r="F27" t="str">
        <f ca="1">DPE_33680[[#Headers],[Column1.Nombre_niveau_logement]] &amp; " " &amp;  ROW() &amp; " - " &amp; MID($AD$1, FIND("]",$AD$1,1)+1,LEN($AD$1))</f>
        <v>Column1.Nombre_niveau_logement 27 - Récaptiulatif</v>
      </c>
      <c r="G27" t="str">
        <f ca="1">DPE_33680[[#Headers],[Column1.Année_construction]] &amp; " " &amp;  ROW() &amp; " - " &amp; MID($AD$1, FIND("]",$AD$1,1)+1,LEN($AD$1))</f>
        <v>Column1.Année_construction 27 - Récaptiulatif</v>
      </c>
      <c r="H27" t="str">
        <f ca="1">DPE_33680[[#Headers],[Column1.N°_étage_appartement]] &amp; " " &amp;  ROW() &amp; " - " &amp; MID($AD$1, FIND("]",$AD$1,1)+1,LEN($AD$1))</f>
        <v>Column1.N°_étage_appartement 27 - Récaptiulatif</v>
      </c>
      <c r="I27" t="str">
        <f ca="1">DPE_33680[[#Headers],[Column1.Surface_habitable_desservie_par_installation_ECS]] &amp; " " &amp;  ROW() &amp; " - " &amp; MID($AD$1, FIND("]",$AD$1,1)+1,LEN($AD$1))</f>
        <v>Column1.Surface_habitable_desservie_par_installation_ECS 27 - Récaptiulatif</v>
      </c>
      <c r="J27" t="str">
        <f ca="1">DPE_33680[[#Headers],[Column1.Complément_d''adresse_logement]] &amp; " " &amp;  ROW() &amp; " - " &amp; MID($AD$1, FIND("]",$AD$1,1)+1,LEN($AD$1))</f>
        <v>Column1.Complément_d'adresse_logement 27 - Récaptiulatif</v>
      </c>
      <c r="K27" t="str">
        <f ca="1">DPE_33680[[#Headers],[Column1.Description_installation_chauffage_n°1]] &amp; " " &amp;  ROW() &amp; " - " &amp; MID($AD$1, FIND("]",$AD$1,1)+1,LEN($AD$1))</f>
        <v>Column1.Description_installation_chauffage_n°1 27 - Récaptiulatif</v>
      </c>
      <c r="L27" t="str">
        <f ca="1">DPE_33680[[#Headers],[Column1.N°_voie_(BAN)]] &amp; " " &amp;  ROW() &amp; " - " &amp; MID($AD$1, FIND("]",$AD$1,1)+1,LEN($AD$1))</f>
        <v>Column1.N°_voie_(BAN) 27 - Récaptiulatif</v>
      </c>
      <c r="M27" t="str">
        <f ca="1">DPE_33680[[#Headers],[Column1.N°DPE]] &amp; " " &amp;  ROW() &amp; " - " &amp; MID($AD$1, FIND("]",$AD$1,1)+1,LEN($AD$1))</f>
        <v>Column1.N°DPE 27 - Récaptiulatif</v>
      </c>
      <c r="N27" t="str">
        <f ca="1">DPE_33680[[#Headers],[Column1.Adresse_brute]] &amp; " " &amp;  ROW() &amp; " - " &amp; MID($AD$1, FIND("]",$AD$1,1)+1,LEN($AD$1))</f>
        <v>Column1.Adresse_brute 27 - Récaptiulatif</v>
      </c>
      <c r="O27" t="str">
        <f ca="1">DPE_33680[[#Headers],[Column1.Nombre_logements_desservis_par_installation_ECS]] &amp; " " &amp;  ROW() &amp; " - " &amp; MID($AD$1, FIND("]",$AD$1,1)+1,LEN($AD$1))</f>
        <v>Column1.Nombre_logements_desservis_par_installation_ECS 27 - Récaptiulatif</v>
      </c>
      <c r="P27" t="str">
        <f ca="1">DPE_33680[[#Headers],[Column1.Surface_habitable_logement]] &amp; " " &amp;  ROW() &amp; " - " &amp; MID($AD$1, FIND("]",$AD$1,1)+1,LEN($AD$1))</f>
        <v>Column1.Surface_habitable_logement 27 - Récaptiulatif</v>
      </c>
      <c r="Q27" t="str">
        <f ca="1">DPE_33680[[#Headers],[Column1.Code_postal_(brut)]] &amp; " " &amp;  ROW() &amp; " - " &amp; MID($AD$1, FIND("]",$AD$1,1)+1,LEN($AD$1))</f>
        <v>Column1.Code_postal_(brut) 27 - Récaptiulatif</v>
      </c>
      <c r="R27" t="str">
        <f ca="1">DPE_33680[[#Headers],[Column1.Période_construction]] &amp; " " &amp;  ROW() &amp; " - " &amp; MID($AD$1, FIND("]",$AD$1,1)+1,LEN($AD$1))</f>
        <v>Column1.Période_construction 27 - Récaptiulatif</v>
      </c>
      <c r="S27" t="str">
        <f ca="1">DPE_33680[[#Headers],[Column1.Code_postal_(BAN)]] &amp; " " &amp;  ROW() &amp; " - " &amp; MID($AD$1, FIND("]",$AD$1,1)+1,LEN($AD$1))</f>
        <v>Column1.Code_postal_(BAN) 27 - Récaptiulatif</v>
      </c>
      <c r="T27" t="str">
        <f ca="1">DPE_33680[[#Headers],[Column1.Type_bâtiment]] &amp; " " &amp;  ROW() &amp; " - " &amp; MID($AD$1, FIND("]",$AD$1,1)+1,LEN($AD$1))</f>
        <v>Column1.Type_bâtiment 27 - Récaptiulatif</v>
      </c>
      <c r="U27" t="str">
        <f ca="1">DPE_33680[[#Headers],[Column1.Etiquette_GES]] &amp; " " &amp;  ROW() &amp; " - " &amp; MID($AD$1, FIND("]",$AD$1,1)+1,LEN($AD$1))</f>
        <v>Column1.Etiquette_GES 27 - Récaptiulatif</v>
      </c>
      <c r="V27" t="str">
        <f ca="1">DPE_33680[[#Headers],[Column1.Etiquette_DPE]] &amp; " " &amp;  ROW() &amp; " - " &amp; MID($AD$1, FIND("]",$AD$1,1)+1,LEN($AD$1))</f>
        <v>Column1.Etiquette_DPE 27 - Récaptiulatif</v>
      </c>
      <c r="W27" t="str">
        <f ca="1">DPE_33680[[#Headers],[Column1.Nom__commune_(Brut)]] &amp; " " &amp;  ROW() &amp; " - " &amp; MID($AD$1, FIND("]",$AD$1,1)+1,LEN($AD$1))</f>
        <v>Column1.Nom__commune_(Brut) 27 - Récaptiulatif</v>
      </c>
      <c r="X27" t="str">
        <f ca="1">DPE_33680[[#Headers],[Column1.Identifiant__BAN]] &amp; " " &amp;  ROW() &amp; " - " &amp; MID($AD$1, FIND("]",$AD$1,1)+1,LEN($AD$1))</f>
        <v>Column1.Identifiant__BAN 27 - Récaptiulatif</v>
      </c>
      <c r="Y27" t="str">
        <f ca="1">DPE_33680[[#Headers],[Column1.Nom__rue_(BAN)]] &amp; " " &amp;  ROW() &amp; " - " &amp; MID($AD$1, FIND("]",$AD$1,1)+1,LEN($AD$1))</f>
        <v>Column1.Nom__rue_(BAN) 27 - Récaptiulatif</v>
      </c>
      <c r="Z27" t="str">
        <f ca="1">DPE_33680[[#Headers],[Column1.Score_BAN]] &amp; " " &amp;  ROW() &amp; " - " &amp; MID($AD$1, FIND("]",$AD$1,1)+1,LEN($AD$1))</f>
        <v>Column1.Score_BAN 27 - Récaptiulatif</v>
      </c>
      <c r="AA27" t="str">
        <f ca="1">DPE_33680[[#Headers],[Column1.Logement_traversant_(0/1)]] &amp; " " &amp;  ROW() &amp; " - " &amp; MID($AD$1, FIND("]",$AD$1,1)+1,LEN($AD$1))</f>
        <v>Column1.Logement_traversant_(0/1) 27 - Récaptiulatif</v>
      </c>
      <c r="AB27" t="str">
        <f ca="1">DPE_33680[[#Headers],[Column1.Nombre_appartement]] &amp; " " &amp;  ROW() &amp; " - " &amp; MID($AD$1, FIND("]",$AD$1,1)+1,LEN($AD$1))</f>
        <v>Column1.Nombre_appartement 27 - Récaptiulatif</v>
      </c>
      <c r="AC27" t="str">
        <f ca="1">DPE_33680[[#Headers],[Column1.Surface_habitable_immeuble]] &amp; " " &amp;  ROW() &amp; " - " &amp; MID($AD$1, FIND("]",$AD$1,1)+1,LEN($AD$1))</f>
        <v>Column1.Surface_habitable_immeuble 27 - Récaptiulatif</v>
      </c>
    </row>
    <row r="28" spans="1:29" x14ac:dyDescent="0.25">
      <c r="A28" s="4">
        <v>44862</v>
      </c>
      <c r="B28" s="4">
        <v>44862</v>
      </c>
      <c r="C28" s="4">
        <v>44862</v>
      </c>
      <c r="D28" t="str">
        <f ca="1">DPE_33680[[#Headers],[Column1.Adresse_(BAN)]] &amp; " " &amp;  ROW() &amp; " - " &amp; MID($AD$1, FIND("]",$AD$1,1)+1,LEN($AD$1))</f>
        <v>Column1.Adresse_(BAN) 28 - Récaptiulatif</v>
      </c>
      <c r="E28" t="str">
        <f ca="1">DPE_33680[[#Headers],[Column1.Nom__commune_(BAN)]] &amp; " " &amp;  ROW() &amp; " - " &amp; MID($AD$1, FIND("]",$AD$1,1)+1,LEN($AD$1))</f>
        <v>Column1.Nom__commune_(BAN) 28 - Récaptiulatif</v>
      </c>
      <c r="F28" t="str">
        <f ca="1">DPE_33680[[#Headers],[Column1.Nombre_niveau_logement]] &amp; " " &amp;  ROW() &amp; " - " &amp; MID($AD$1, FIND("]",$AD$1,1)+1,LEN($AD$1))</f>
        <v>Column1.Nombre_niveau_logement 28 - Récaptiulatif</v>
      </c>
      <c r="G28" t="str">
        <f ca="1">DPE_33680[[#Headers],[Column1.Année_construction]] &amp; " " &amp;  ROW() &amp; " - " &amp; MID($AD$1, FIND("]",$AD$1,1)+1,LEN($AD$1))</f>
        <v>Column1.Année_construction 28 - Récaptiulatif</v>
      </c>
      <c r="H28" t="str">
        <f ca="1">DPE_33680[[#Headers],[Column1.N°_étage_appartement]] &amp; " " &amp;  ROW() &amp; " - " &amp; MID($AD$1, FIND("]",$AD$1,1)+1,LEN($AD$1))</f>
        <v>Column1.N°_étage_appartement 28 - Récaptiulatif</v>
      </c>
      <c r="I28" t="str">
        <f ca="1">DPE_33680[[#Headers],[Column1.Surface_habitable_desservie_par_installation_ECS]] &amp; " " &amp;  ROW() &amp; " - " &amp; MID($AD$1, FIND("]",$AD$1,1)+1,LEN($AD$1))</f>
        <v>Column1.Surface_habitable_desservie_par_installation_ECS 28 - Récaptiulatif</v>
      </c>
      <c r="J28" t="str">
        <f ca="1">DPE_33680[[#Headers],[Column1.Complément_d''adresse_logement]] &amp; " " &amp;  ROW() &amp; " - " &amp; MID($AD$1, FIND("]",$AD$1,1)+1,LEN($AD$1))</f>
        <v>Column1.Complément_d'adresse_logement 28 - Récaptiulatif</v>
      </c>
      <c r="K28" t="str">
        <f ca="1">DPE_33680[[#Headers],[Column1.Description_installation_chauffage_n°1]] &amp; " " &amp;  ROW() &amp; " - " &amp; MID($AD$1, FIND("]",$AD$1,1)+1,LEN($AD$1))</f>
        <v>Column1.Description_installation_chauffage_n°1 28 - Récaptiulatif</v>
      </c>
      <c r="L28" t="str">
        <f ca="1">DPE_33680[[#Headers],[Column1.N°_voie_(BAN)]] &amp; " " &amp;  ROW() &amp; " - " &amp; MID($AD$1, FIND("]",$AD$1,1)+1,LEN($AD$1))</f>
        <v>Column1.N°_voie_(BAN) 28 - Récaptiulatif</v>
      </c>
      <c r="M28" t="str">
        <f ca="1">DPE_33680[[#Headers],[Column1.N°DPE]] &amp; " " &amp;  ROW() &amp; " - " &amp; MID($AD$1, FIND("]",$AD$1,1)+1,LEN($AD$1))</f>
        <v>Column1.N°DPE 28 - Récaptiulatif</v>
      </c>
      <c r="N28" t="str">
        <f ca="1">DPE_33680[[#Headers],[Column1.Adresse_brute]] &amp; " " &amp;  ROW() &amp; " - " &amp; MID($AD$1, FIND("]",$AD$1,1)+1,LEN($AD$1))</f>
        <v>Column1.Adresse_brute 28 - Récaptiulatif</v>
      </c>
      <c r="O28" t="str">
        <f ca="1">DPE_33680[[#Headers],[Column1.Nombre_logements_desservis_par_installation_ECS]] &amp; " " &amp;  ROW() &amp; " - " &amp; MID($AD$1, FIND("]",$AD$1,1)+1,LEN($AD$1))</f>
        <v>Column1.Nombre_logements_desservis_par_installation_ECS 28 - Récaptiulatif</v>
      </c>
      <c r="P28" t="str">
        <f ca="1">DPE_33680[[#Headers],[Column1.Surface_habitable_logement]] &amp; " " &amp;  ROW() &amp; " - " &amp; MID($AD$1, FIND("]",$AD$1,1)+1,LEN($AD$1))</f>
        <v>Column1.Surface_habitable_logement 28 - Récaptiulatif</v>
      </c>
      <c r="Q28" t="str">
        <f ca="1">DPE_33680[[#Headers],[Column1.Code_postal_(brut)]] &amp; " " &amp;  ROW() &amp; " - " &amp; MID($AD$1, FIND("]",$AD$1,1)+1,LEN($AD$1))</f>
        <v>Column1.Code_postal_(brut) 28 - Récaptiulatif</v>
      </c>
      <c r="R28" t="str">
        <f ca="1">DPE_33680[[#Headers],[Column1.Période_construction]] &amp; " " &amp;  ROW() &amp; " - " &amp; MID($AD$1, FIND("]",$AD$1,1)+1,LEN($AD$1))</f>
        <v>Column1.Période_construction 28 - Récaptiulatif</v>
      </c>
      <c r="S28" t="str">
        <f ca="1">DPE_33680[[#Headers],[Column1.Code_postal_(BAN)]] &amp; " " &amp;  ROW() &amp; " - " &amp; MID($AD$1, FIND("]",$AD$1,1)+1,LEN($AD$1))</f>
        <v>Column1.Code_postal_(BAN) 28 - Récaptiulatif</v>
      </c>
      <c r="T28" t="str">
        <f ca="1">DPE_33680[[#Headers],[Column1.Type_bâtiment]] &amp; " " &amp;  ROW() &amp; " - " &amp; MID($AD$1, FIND("]",$AD$1,1)+1,LEN($AD$1))</f>
        <v>Column1.Type_bâtiment 28 - Récaptiulatif</v>
      </c>
      <c r="U28" t="str">
        <f ca="1">DPE_33680[[#Headers],[Column1.Etiquette_GES]] &amp; " " &amp;  ROW() &amp; " - " &amp; MID($AD$1, FIND("]",$AD$1,1)+1,LEN($AD$1))</f>
        <v>Column1.Etiquette_GES 28 - Récaptiulatif</v>
      </c>
      <c r="V28" t="str">
        <f ca="1">DPE_33680[[#Headers],[Column1.Etiquette_DPE]] &amp; " " &amp;  ROW() &amp; " - " &amp; MID($AD$1, FIND("]",$AD$1,1)+1,LEN($AD$1))</f>
        <v>Column1.Etiquette_DPE 28 - Récaptiulatif</v>
      </c>
      <c r="W28" t="str">
        <f ca="1">DPE_33680[[#Headers],[Column1.Nom__commune_(Brut)]] &amp; " " &amp;  ROW() &amp; " - " &amp; MID($AD$1, FIND("]",$AD$1,1)+1,LEN($AD$1))</f>
        <v>Column1.Nom__commune_(Brut) 28 - Récaptiulatif</v>
      </c>
      <c r="X28" t="str">
        <f ca="1">DPE_33680[[#Headers],[Column1.Identifiant__BAN]] &amp; " " &amp;  ROW() &amp; " - " &amp; MID($AD$1, FIND("]",$AD$1,1)+1,LEN($AD$1))</f>
        <v>Column1.Identifiant__BAN 28 - Récaptiulatif</v>
      </c>
      <c r="Y28" t="str">
        <f ca="1">DPE_33680[[#Headers],[Column1.Nom__rue_(BAN)]] &amp; " " &amp;  ROW() &amp; " - " &amp; MID($AD$1, FIND("]",$AD$1,1)+1,LEN($AD$1))</f>
        <v>Column1.Nom__rue_(BAN) 28 - Récaptiulatif</v>
      </c>
      <c r="Z28" t="str">
        <f ca="1">DPE_33680[[#Headers],[Column1.Score_BAN]] &amp; " " &amp;  ROW() &amp; " - " &amp; MID($AD$1, FIND("]",$AD$1,1)+1,LEN($AD$1))</f>
        <v>Column1.Score_BAN 28 - Récaptiulatif</v>
      </c>
      <c r="AA28" t="str">
        <f ca="1">DPE_33680[[#Headers],[Column1.Logement_traversant_(0/1)]] &amp; " " &amp;  ROW() &amp; " - " &amp; MID($AD$1, FIND("]",$AD$1,1)+1,LEN($AD$1))</f>
        <v>Column1.Logement_traversant_(0/1) 28 - Récaptiulatif</v>
      </c>
      <c r="AB28" t="str">
        <f ca="1">DPE_33680[[#Headers],[Column1.Nombre_appartement]] &amp; " " &amp;  ROW() &amp; " - " &amp; MID($AD$1, FIND("]",$AD$1,1)+1,LEN($AD$1))</f>
        <v>Column1.Nombre_appartement 28 - Récaptiulatif</v>
      </c>
      <c r="AC28" t="str">
        <f ca="1">DPE_33680[[#Headers],[Column1.Surface_habitable_immeuble]] &amp; " " &amp;  ROW() &amp; " - " &amp; MID($AD$1, FIND("]",$AD$1,1)+1,LEN($AD$1))</f>
        <v>Column1.Surface_habitable_immeuble 28 - Récaptiulatif</v>
      </c>
    </row>
    <row r="29" spans="1:29" x14ac:dyDescent="0.25">
      <c r="A29" s="4">
        <v>44861</v>
      </c>
      <c r="B29" s="4">
        <v>44862</v>
      </c>
      <c r="C29" s="4">
        <v>44862</v>
      </c>
      <c r="D29" t="str">
        <f ca="1">DPE_33680[[#Headers],[Column1.Adresse_(BAN)]] &amp; " " &amp;  ROW() &amp; " - " &amp; MID($AD$1, FIND("]",$AD$1,1)+1,LEN($AD$1))</f>
        <v>Column1.Adresse_(BAN) 29 - Récaptiulatif</v>
      </c>
      <c r="E29" t="str">
        <f ca="1">DPE_33680[[#Headers],[Column1.Nom__commune_(BAN)]] &amp; " " &amp;  ROW() &amp; " - " &amp; MID($AD$1, FIND("]",$AD$1,1)+1,LEN($AD$1))</f>
        <v>Column1.Nom__commune_(BAN) 29 - Récaptiulatif</v>
      </c>
      <c r="F29" t="str">
        <f ca="1">DPE_33680[[#Headers],[Column1.Nombre_niveau_logement]] &amp; " " &amp;  ROW() &amp; " - " &amp; MID($AD$1, FIND("]",$AD$1,1)+1,LEN($AD$1))</f>
        <v>Column1.Nombre_niveau_logement 29 - Récaptiulatif</v>
      </c>
      <c r="G29" t="str">
        <f ca="1">DPE_33680[[#Headers],[Column1.Année_construction]] &amp; " " &amp;  ROW() &amp; " - " &amp; MID($AD$1, FIND("]",$AD$1,1)+1,LEN($AD$1))</f>
        <v>Column1.Année_construction 29 - Récaptiulatif</v>
      </c>
      <c r="H29" t="str">
        <f ca="1">DPE_33680[[#Headers],[Column1.N°_étage_appartement]] &amp; " " &amp;  ROW() &amp; " - " &amp; MID($AD$1, FIND("]",$AD$1,1)+1,LEN($AD$1))</f>
        <v>Column1.N°_étage_appartement 29 - Récaptiulatif</v>
      </c>
      <c r="I29" t="str">
        <f ca="1">DPE_33680[[#Headers],[Column1.Surface_habitable_desservie_par_installation_ECS]] &amp; " " &amp;  ROW() &amp; " - " &amp; MID($AD$1, FIND("]",$AD$1,1)+1,LEN($AD$1))</f>
        <v>Column1.Surface_habitable_desservie_par_installation_ECS 29 - Récaptiulatif</v>
      </c>
      <c r="J29" t="str">
        <f ca="1">DPE_33680[[#Headers],[Column1.Complément_d''adresse_logement]] &amp; " " &amp;  ROW() &amp; " - " &amp; MID($AD$1, FIND("]",$AD$1,1)+1,LEN($AD$1))</f>
        <v>Column1.Complément_d'adresse_logement 29 - Récaptiulatif</v>
      </c>
      <c r="K29" t="str">
        <f ca="1">DPE_33680[[#Headers],[Column1.Description_installation_chauffage_n°1]] &amp; " " &amp;  ROW() &amp; " - " &amp; MID($AD$1, FIND("]",$AD$1,1)+1,LEN($AD$1))</f>
        <v>Column1.Description_installation_chauffage_n°1 29 - Récaptiulatif</v>
      </c>
      <c r="L29" t="str">
        <f ca="1">DPE_33680[[#Headers],[Column1.N°_voie_(BAN)]] &amp; " " &amp;  ROW() &amp; " - " &amp; MID($AD$1, FIND("]",$AD$1,1)+1,LEN($AD$1))</f>
        <v>Column1.N°_voie_(BAN) 29 - Récaptiulatif</v>
      </c>
      <c r="M29" t="str">
        <f ca="1">DPE_33680[[#Headers],[Column1.N°DPE]] &amp; " " &amp;  ROW() &amp; " - " &amp; MID($AD$1, FIND("]",$AD$1,1)+1,LEN($AD$1))</f>
        <v>Column1.N°DPE 29 - Récaptiulatif</v>
      </c>
      <c r="N29" t="str">
        <f ca="1">DPE_33680[[#Headers],[Column1.Adresse_brute]] &amp; " " &amp;  ROW() &amp; " - " &amp; MID($AD$1, FIND("]",$AD$1,1)+1,LEN($AD$1))</f>
        <v>Column1.Adresse_brute 29 - Récaptiulatif</v>
      </c>
      <c r="O29" t="str">
        <f ca="1">DPE_33680[[#Headers],[Column1.Nombre_logements_desservis_par_installation_ECS]] &amp; " " &amp;  ROW() &amp; " - " &amp; MID($AD$1, FIND("]",$AD$1,1)+1,LEN($AD$1))</f>
        <v>Column1.Nombre_logements_desservis_par_installation_ECS 29 - Récaptiulatif</v>
      </c>
      <c r="P29" t="str">
        <f ca="1">DPE_33680[[#Headers],[Column1.Surface_habitable_logement]] &amp; " " &amp;  ROW() &amp; " - " &amp; MID($AD$1, FIND("]",$AD$1,1)+1,LEN($AD$1))</f>
        <v>Column1.Surface_habitable_logement 29 - Récaptiulatif</v>
      </c>
      <c r="Q29" t="str">
        <f ca="1">DPE_33680[[#Headers],[Column1.Code_postal_(brut)]] &amp; " " &amp;  ROW() &amp; " - " &amp; MID($AD$1, FIND("]",$AD$1,1)+1,LEN($AD$1))</f>
        <v>Column1.Code_postal_(brut) 29 - Récaptiulatif</v>
      </c>
      <c r="R29" t="str">
        <f ca="1">DPE_33680[[#Headers],[Column1.Période_construction]] &amp; " " &amp;  ROW() &amp; " - " &amp; MID($AD$1, FIND("]",$AD$1,1)+1,LEN($AD$1))</f>
        <v>Column1.Période_construction 29 - Récaptiulatif</v>
      </c>
      <c r="S29" t="str">
        <f ca="1">DPE_33680[[#Headers],[Column1.Code_postal_(BAN)]] &amp; " " &amp;  ROW() &amp; " - " &amp; MID($AD$1, FIND("]",$AD$1,1)+1,LEN($AD$1))</f>
        <v>Column1.Code_postal_(BAN) 29 - Récaptiulatif</v>
      </c>
      <c r="T29" t="str">
        <f ca="1">DPE_33680[[#Headers],[Column1.Type_bâtiment]] &amp; " " &amp;  ROW() &amp; " - " &amp; MID($AD$1, FIND("]",$AD$1,1)+1,LEN($AD$1))</f>
        <v>Column1.Type_bâtiment 29 - Récaptiulatif</v>
      </c>
      <c r="U29" t="str">
        <f ca="1">DPE_33680[[#Headers],[Column1.Etiquette_GES]] &amp; " " &amp;  ROW() &amp; " - " &amp; MID($AD$1, FIND("]",$AD$1,1)+1,LEN($AD$1))</f>
        <v>Column1.Etiquette_GES 29 - Récaptiulatif</v>
      </c>
      <c r="V29" t="str">
        <f ca="1">DPE_33680[[#Headers],[Column1.Etiquette_DPE]] &amp; " " &amp;  ROW() &amp; " - " &amp; MID($AD$1, FIND("]",$AD$1,1)+1,LEN($AD$1))</f>
        <v>Column1.Etiquette_DPE 29 - Récaptiulatif</v>
      </c>
      <c r="W29" t="str">
        <f ca="1">DPE_33680[[#Headers],[Column1.Nom__commune_(Brut)]] &amp; " " &amp;  ROW() &amp; " - " &amp; MID($AD$1, FIND("]",$AD$1,1)+1,LEN($AD$1))</f>
        <v>Column1.Nom__commune_(Brut) 29 - Récaptiulatif</v>
      </c>
      <c r="X29" t="str">
        <f ca="1">DPE_33680[[#Headers],[Column1.Identifiant__BAN]] &amp; " " &amp;  ROW() &amp; " - " &amp; MID($AD$1, FIND("]",$AD$1,1)+1,LEN($AD$1))</f>
        <v>Column1.Identifiant__BAN 29 - Récaptiulatif</v>
      </c>
      <c r="Y29" t="str">
        <f ca="1">DPE_33680[[#Headers],[Column1.Nom__rue_(BAN)]] &amp; " " &amp;  ROW() &amp; " - " &amp; MID($AD$1, FIND("]",$AD$1,1)+1,LEN($AD$1))</f>
        <v>Column1.Nom__rue_(BAN) 29 - Récaptiulatif</v>
      </c>
      <c r="Z29" t="str">
        <f ca="1">DPE_33680[[#Headers],[Column1.Score_BAN]] &amp; " " &amp;  ROW() &amp; " - " &amp; MID($AD$1, FIND("]",$AD$1,1)+1,LEN($AD$1))</f>
        <v>Column1.Score_BAN 29 - Récaptiulatif</v>
      </c>
      <c r="AA29" t="str">
        <f ca="1">DPE_33680[[#Headers],[Column1.Logement_traversant_(0/1)]] &amp; " " &amp;  ROW() &amp; " - " &amp; MID($AD$1, FIND("]",$AD$1,1)+1,LEN($AD$1))</f>
        <v>Column1.Logement_traversant_(0/1) 29 - Récaptiulatif</v>
      </c>
      <c r="AB29" t="str">
        <f ca="1">DPE_33680[[#Headers],[Column1.Nombre_appartement]] &amp; " " &amp;  ROW() &amp; " - " &amp; MID($AD$1, FIND("]",$AD$1,1)+1,LEN($AD$1))</f>
        <v>Column1.Nombre_appartement 29 - Récaptiulatif</v>
      </c>
      <c r="AC29" t="str">
        <f ca="1">DPE_33680[[#Headers],[Column1.Surface_habitable_immeuble]] &amp; " " &amp;  ROW() &amp; " - " &amp; MID($AD$1, FIND("]",$AD$1,1)+1,LEN($AD$1))</f>
        <v>Column1.Surface_habitable_immeuble 29 - Récaptiulatif</v>
      </c>
    </row>
    <row r="30" spans="1:29" x14ac:dyDescent="0.25">
      <c r="A30" s="4">
        <v>44861</v>
      </c>
      <c r="B30" s="4">
        <v>44862</v>
      </c>
      <c r="C30" s="4">
        <v>44862</v>
      </c>
      <c r="D30" t="str">
        <f ca="1">DPE_33680[[#Headers],[Column1.Adresse_(BAN)]] &amp; " " &amp;  ROW() &amp; " - " &amp; MID($AD$1, FIND("]",$AD$1,1)+1,LEN($AD$1))</f>
        <v>Column1.Adresse_(BAN) 30 - Récaptiulatif</v>
      </c>
      <c r="E30" t="str">
        <f ca="1">DPE_33680[[#Headers],[Column1.Nom__commune_(BAN)]] &amp; " " &amp;  ROW() &amp; " - " &amp; MID($AD$1, FIND("]",$AD$1,1)+1,LEN($AD$1))</f>
        <v>Column1.Nom__commune_(BAN) 30 - Récaptiulatif</v>
      </c>
      <c r="F30" t="str">
        <f ca="1">DPE_33680[[#Headers],[Column1.Nombre_niveau_logement]] &amp; " " &amp;  ROW() &amp; " - " &amp; MID($AD$1, FIND("]",$AD$1,1)+1,LEN($AD$1))</f>
        <v>Column1.Nombre_niveau_logement 30 - Récaptiulatif</v>
      </c>
      <c r="G30" t="str">
        <f ca="1">DPE_33680[[#Headers],[Column1.Année_construction]] &amp; " " &amp;  ROW() &amp; " - " &amp; MID($AD$1, FIND("]",$AD$1,1)+1,LEN($AD$1))</f>
        <v>Column1.Année_construction 30 - Récaptiulatif</v>
      </c>
      <c r="H30" t="str">
        <f ca="1">DPE_33680[[#Headers],[Column1.N°_étage_appartement]] &amp; " " &amp;  ROW() &amp; " - " &amp; MID($AD$1, FIND("]",$AD$1,1)+1,LEN($AD$1))</f>
        <v>Column1.N°_étage_appartement 30 - Récaptiulatif</v>
      </c>
      <c r="I30" t="str">
        <f ca="1">DPE_33680[[#Headers],[Column1.Surface_habitable_desservie_par_installation_ECS]] &amp; " " &amp;  ROW() &amp; " - " &amp; MID($AD$1, FIND("]",$AD$1,1)+1,LEN($AD$1))</f>
        <v>Column1.Surface_habitable_desservie_par_installation_ECS 30 - Récaptiulatif</v>
      </c>
      <c r="J30" t="str">
        <f ca="1">DPE_33680[[#Headers],[Column1.Complément_d''adresse_logement]] &amp; " " &amp;  ROW() &amp; " - " &amp; MID($AD$1, FIND("]",$AD$1,1)+1,LEN($AD$1))</f>
        <v>Column1.Complément_d'adresse_logement 30 - Récaptiulatif</v>
      </c>
      <c r="K30" t="str">
        <f ca="1">DPE_33680[[#Headers],[Column1.Description_installation_chauffage_n°1]] &amp; " " &amp;  ROW() &amp; " - " &amp; MID($AD$1, FIND("]",$AD$1,1)+1,LEN($AD$1))</f>
        <v>Column1.Description_installation_chauffage_n°1 30 - Récaptiulatif</v>
      </c>
      <c r="L30" t="str">
        <f ca="1">DPE_33680[[#Headers],[Column1.N°_voie_(BAN)]] &amp; " " &amp;  ROW() &amp; " - " &amp; MID($AD$1, FIND("]",$AD$1,1)+1,LEN($AD$1))</f>
        <v>Column1.N°_voie_(BAN) 30 - Récaptiulatif</v>
      </c>
      <c r="M30" t="str">
        <f ca="1">DPE_33680[[#Headers],[Column1.N°DPE]] &amp; " " &amp;  ROW() &amp; " - " &amp; MID($AD$1, FIND("]",$AD$1,1)+1,LEN($AD$1))</f>
        <v>Column1.N°DPE 30 - Récaptiulatif</v>
      </c>
      <c r="N30" t="str">
        <f ca="1">DPE_33680[[#Headers],[Column1.Adresse_brute]] &amp; " " &amp;  ROW() &amp; " - " &amp; MID($AD$1, FIND("]",$AD$1,1)+1,LEN($AD$1))</f>
        <v>Column1.Adresse_brute 30 - Récaptiulatif</v>
      </c>
      <c r="O30" t="str">
        <f ca="1">DPE_33680[[#Headers],[Column1.Nombre_logements_desservis_par_installation_ECS]] &amp; " " &amp;  ROW() &amp; " - " &amp; MID($AD$1, FIND("]",$AD$1,1)+1,LEN($AD$1))</f>
        <v>Column1.Nombre_logements_desservis_par_installation_ECS 30 - Récaptiulatif</v>
      </c>
      <c r="P30" t="str">
        <f ca="1">DPE_33680[[#Headers],[Column1.Surface_habitable_logement]] &amp; " " &amp;  ROW() &amp; " - " &amp; MID($AD$1, FIND("]",$AD$1,1)+1,LEN($AD$1))</f>
        <v>Column1.Surface_habitable_logement 30 - Récaptiulatif</v>
      </c>
      <c r="Q30" t="str">
        <f ca="1">DPE_33680[[#Headers],[Column1.Code_postal_(brut)]] &amp; " " &amp;  ROW() &amp; " - " &amp; MID($AD$1, FIND("]",$AD$1,1)+1,LEN($AD$1))</f>
        <v>Column1.Code_postal_(brut) 30 - Récaptiulatif</v>
      </c>
      <c r="R30" t="str">
        <f ca="1">DPE_33680[[#Headers],[Column1.Période_construction]] &amp; " " &amp;  ROW() &amp; " - " &amp; MID($AD$1, FIND("]",$AD$1,1)+1,LEN($AD$1))</f>
        <v>Column1.Période_construction 30 - Récaptiulatif</v>
      </c>
      <c r="S30" t="str">
        <f ca="1">DPE_33680[[#Headers],[Column1.Code_postal_(BAN)]] &amp; " " &amp;  ROW() &amp; " - " &amp; MID($AD$1, FIND("]",$AD$1,1)+1,LEN($AD$1))</f>
        <v>Column1.Code_postal_(BAN) 30 - Récaptiulatif</v>
      </c>
      <c r="T30" t="str">
        <f ca="1">DPE_33680[[#Headers],[Column1.Type_bâtiment]] &amp; " " &amp;  ROW() &amp; " - " &amp; MID($AD$1, FIND("]",$AD$1,1)+1,LEN($AD$1))</f>
        <v>Column1.Type_bâtiment 30 - Récaptiulatif</v>
      </c>
      <c r="U30" t="str">
        <f ca="1">DPE_33680[[#Headers],[Column1.Etiquette_GES]] &amp; " " &amp;  ROW() &amp; " - " &amp; MID($AD$1, FIND("]",$AD$1,1)+1,LEN($AD$1))</f>
        <v>Column1.Etiquette_GES 30 - Récaptiulatif</v>
      </c>
      <c r="V30" t="str">
        <f ca="1">DPE_33680[[#Headers],[Column1.Etiquette_DPE]] &amp; " " &amp;  ROW() &amp; " - " &amp; MID($AD$1, FIND("]",$AD$1,1)+1,LEN($AD$1))</f>
        <v>Column1.Etiquette_DPE 30 - Récaptiulatif</v>
      </c>
      <c r="W30" t="str">
        <f ca="1">DPE_33680[[#Headers],[Column1.Nom__commune_(Brut)]] &amp; " " &amp;  ROW() &amp; " - " &amp; MID($AD$1, FIND("]",$AD$1,1)+1,LEN($AD$1))</f>
        <v>Column1.Nom__commune_(Brut) 30 - Récaptiulatif</v>
      </c>
      <c r="X30" t="str">
        <f ca="1">DPE_33680[[#Headers],[Column1.Identifiant__BAN]] &amp; " " &amp;  ROW() &amp; " - " &amp; MID($AD$1, FIND("]",$AD$1,1)+1,LEN($AD$1))</f>
        <v>Column1.Identifiant__BAN 30 - Récaptiulatif</v>
      </c>
      <c r="Y30" t="str">
        <f ca="1">DPE_33680[[#Headers],[Column1.Nom__rue_(BAN)]] &amp; " " &amp;  ROW() &amp; " - " &amp; MID($AD$1, FIND("]",$AD$1,1)+1,LEN($AD$1))</f>
        <v>Column1.Nom__rue_(BAN) 30 - Récaptiulatif</v>
      </c>
      <c r="Z30" t="str">
        <f ca="1">DPE_33680[[#Headers],[Column1.Score_BAN]] &amp; " " &amp;  ROW() &amp; " - " &amp; MID($AD$1, FIND("]",$AD$1,1)+1,LEN($AD$1))</f>
        <v>Column1.Score_BAN 30 - Récaptiulatif</v>
      </c>
      <c r="AA30" t="str">
        <f ca="1">DPE_33680[[#Headers],[Column1.Logement_traversant_(0/1)]] &amp; " " &amp;  ROW() &amp; " - " &amp; MID($AD$1, FIND("]",$AD$1,1)+1,LEN($AD$1))</f>
        <v>Column1.Logement_traversant_(0/1) 30 - Récaptiulatif</v>
      </c>
      <c r="AB30" t="str">
        <f ca="1">DPE_33680[[#Headers],[Column1.Nombre_appartement]] &amp; " " &amp;  ROW() &amp; " - " &amp; MID($AD$1, FIND("]",$AD$1,1)+1,LEN($AD$1))</f>
        <v>Column1.Nombre_appartement 30 - Récaptiulatif</v>
      </c>
      <c r="AC30" t="str">
        <f ca="1">DPE_33680[[#Headers],[Column1.Surface_habitable_immeuble]] &amp; " " &amp;  ROW() &amp; " - " &amp; MID($AD$1, FIND("]",$AD$1,1)+1,LEN($AD$1))</f>
        <v>Column1.Surface_habitable_immeuble 30 - Récaptiulatif</v>
      </c>
    </row>
    <row r="31" spans="1:29" x14ac:dyDescent="0.25">
      <c r="A31" s="4">
        <v>44859</v>
      </c>
      <c r="B31" s="4">
        <v>44861</v>
      </c>
      <c r="C31" s="4">
        <v>44861</v>
      </c>
      <c r="D31" t="str">
        <f ca="1">DPE_33680[[#Headers],[Column1.Adresse_(BAN)]] &amp; " " &amp;  ROW() &amp; " - " &amp; MID($AD$1, FIND("]",$AD$1,1)+1,LEN($AD$1))</f>
        <v>Column1.Adresse_(BAN) 31 - Récaptiulatif</v>
      </c>
      <c r="E31" t="str">
        <f ca="1">DPE_33680[[#Headers],[Column1.Nom__commune_(BAN)]] &amp; " " &amp;  ROW() &amp; " - " &amp; MID($AD$1, FIND("]",$AD$1,1)+1,LEN($AD$1))</f>
        <v>Column1.Nom__commune_(BAN) 31 - Récaptiulatif</v>
      </c>
      <c r="F31" t="str">
        <f ca="1">DPE_33680[[#Headers],[Column1.Nombre_niveau_logement]] &amp; " " &amp;  ROW() &amp; " - " &amp; MID($AD$1, FIND("]",$AD$1,1)+1,LEN($AD$1))</f>
        <v>Column1.Nombre_niveau_logement 31 - Récaptiulatif</v>
      </c>
      <c r="G31" t="str">
        <f ca="1">DPE_33680[[#Headers],[Column1.Année_construction]] &amp; " " &amp;  ROW() &amp; " - " &amp; MID($AD$1, FIND("]",$AD$1,1)+1,LEN($AD$1))</f>
        <v>Column1.Année_construction 31 - Récaptiulatif</v>
      </c>
      <c r="H31" t="str">
        <f ca="1">DPE_33680[[#Headers],[Column1.N°_étage_appartement]] &amp; " " &amp;  ROW() &amp; " - " &amp; MID($AD$1, FIND("]",$AD$1,1)+1,LEN($AD$1))</f>
        <v>Column1.N°_étage_appartement 31 - Récaptiulatif</v>
      </c>
      <c r="I31" t="str">
        <f ca="1">DPE_33680[[#Headers],[Column1.Surface_habitable_desservie_par_installation_ECS]] &amp; " " &amp;  ROW() &amp; " - " &amp; MID($AD$1, FIND("]",$AD$1,1)+1,LEN($AD$1))</f>
        <v>Column1.Surface_habitable_desservie_par_installation_ECS 31 - Récaptiulatif</v>
      </c>
      <c r="J31" t="str">
        <f ca="1">DPE_33680[[#Headers],[Column1.Complément_d''adresse_logement]] &amp; " " &amp;  ROW() &amp; " - " &amp; MID($AD$1, FIND("]",$AD$1,1)+1,LEN($AD$1))</f>
        <v>Column1.Complément_d'adresse_logement 31 - Récaptiulatif</v>
      </c>
      <c r="K31" t="str">
        <f ca="1">DPE_33680[[#Headers],[Column1.Description_installation_chauffage_n°1]] &amp; " " &amp;  ROW() &amp; " - " &amp; MID($AD$1, FIND("]",$AD$1,1)+1,LEN($AD$1))</f>
        <v>Column1.Description_installation_chauffage_n°1 31 - Récaptiulatif</v>
      </c>
      <c r="L31" t="str">
        <f ca="1">DPE_33680[[#Headers],[Column1.N°_voie_(BAN)]] &amp; " " &amp;  ROW() &amp; " - " &amp; MID($AD$1, FIND("]",$AD$1,1)+1,LEN($AD$1))</f>
        <v>Column1.N°_voie_(BAN) 31 - Récaptiulatif</v>
      </c>
      <c r="M31" t="str">
        <f ca="1">DPE_33680[[#Headers],[Column1.N°DPE]] &amp; " " &amp;  ROW() &amp; " - " &amp; MID($AD$1, FIND("]",$AD$1,1)+1,LEN($AD$1))</f>
        <v>Column1.N°DPE 31 - Récaptiulatif</v>
      </c>
      <c r="N31" t="str">
        <f ca="1">DPE_33680[[#Headers],[Column1.Adresse_brute]] &amp; " " &amp;  ROW() &amp; " - " &amp; MID($AD$1, FIND("]",$AD$1,1)+1,LEN($AD$1))</f>
        <v>Column1.Adresse_brute 31 - Récaptiulatif</v>
      </c>
      <c r="O31" t="str">
        <f ca="1">DPE_33680[[#Headers],[Column1.Nombre_logements_desservis_par_installation_ECS]] &amp; " " &amp;  ROW() &amp; " - " &amp; MID($AD$1, FIND("]",$AD$1,1)+1,LEN($AD$1))</f>
        <v>Column1.Nombre_logements_desservis_par_installation_ECS 31 - Récaptiulatif</v>
      </c>
      <c r="P31" t="str">
        <f ca="1">DPE_33680[[#Headers],[Column1.Surface_habitable_logement]] &amp; " " &amp;  ROW() &amp; " - " &amp; MID($AD$1, FIND("]",$AD$1,1)+1,LEN($AD$1))</f>
        <v>Column1.Surface_habitable_logement 31 - Récaptiulatif</v>
      </c>
      <c r="Q31" t="str">
        <f ca="1">DPE_33680[[#Headers],[Column1.Code_postal_(brut)]] &amp; " " &amp;  ROW() &amp; " - " &amp; MID($AD$1, FIND("]",$AD$1,1)+1,LEN($AD$1))</f>
        <v>Column1.Code_postal_(brut) 31 - Récaptiulatif</v>
      </c>
      <c r="R31" t="str">
        <f ca="1">DPE_33680[[#Headers],[Column1.Période_construction]] &amp; " " &amp;  ROW() &amp; " - " &amp; MID($AD$1, FIND("]",$AD$1,1)+1,LEN($AD$1))</f>
        <v>Column1.Période_construction 31 - Récaptiulatif</v>
      </c>
      <c r="S31" t="str">
        <f ca="1">DPE_33680[[#Headers],[Column1.Code_postal_(BAN)]] &amp; " " &amp;  ROW() &amp; " - " &amp; MID($AD$1, FIND("]",$AD$1,1)+1,LEN($AD$1))</f>
        <v>Column1.Code_postal_(BAN) 31 - Récaptiulatif</v>
      </c>
      <c r="T31" t="str">
        <f ca="1">DPE_33680[[#Headers],[Column1.Type_bâtiment]] &amp; " " &amp;  ROW() &amp; " - " &amp; MID($AD$1, FIND("]",$AD$1,1)+1,LEN($AD$1))</f>
        <v>Column1.Type_bâtiment 31 - Récaptiulatif</v>
      </c>
      <c r="U31" t="str">
        <f ca="1">DPE_33680[[#Headers],[Column1.Etiquette_GES]] &amp; " " &amp;  ROW() &amp; " - " &amp; MID($AD$1, FIND("]",$AD$1,1)+1,LEN($AD$1))</f>
        <v>Column1.Etiquette_GES 31 - Récaptiulatif</v>
      </c>
      <c r="V31" t="str">
        <f ca="1">DPE_33680[[#Headers],[Column1.Etiquette_DPE]] &amp; " " &amp;  ROW() &amp; " - " &amp; MID($AD$1, FIND("]",$AD$1,1)+1,LEN($AD$1))</f>
        <v>Column1.Etiquette_DPE 31 - Récaptiulatif</v>
      </c>
      <c r="W31" t="str">
        <f ca="1">DPE_33680[[#Headers],[Column1.Nom__commune_(Brut)]] &amp; " " &amp;  ROW() &amp; " - " &amp; MID($AD$1, FIND("]",$AD$1,1)+1,LEN($AD$1))</f>
        <v>Column1.Nom__commune_(Brut) 31 - Récaptiulatif</v>
      </c>
      <c r="X31" t="str">
        <f ca="1">DPE_33680[[#Headers],[Column1.Identifiant__BAN]] &amp; " " &amp;  ROW() &amp; " - " &amp; MID($AD$1, FIND("]",$AD$1,1)+1,LEN($AD$1))</f>
        <v>Column1.Identifiant__BAN 31 - Récaptiulatif</v>
      </c>
      <c r="Y31" t="str">
        <f ca="1">DPE_33680[[#Headers],[Column1.Nom__rue_(BAN)]] &amp; " " &amp;  ROW() &amp; " - " &amp; MID($AD$1, FIND("]",$AD$1,1)+1,LEN($AD$1))</f>
        <v>Column1.Nom__rue_(BAN) 31 - Récaptiulatif</v>
      </c>
      <c r="Z31" t="str">
        <f ca="1">DPE_33680[[#Headers],[Column1.Score_BAN]] &amp; " " &amp;  ROW() &amp; " - " &amp; MID($AD$1, FIND("]",$AD$1,1)+1,LEN($AD$1))</f>
        <v>Column1.Score_BAN 31 - Récaptiulatif</v>
      </c>
      <c r="AA31" t="str">
        <f ca="1">DPE_33680[[#Headers],[Column1.Logement_traversant_(0/1)]] &amp; " " &amp;  ROW() &amp; " - " &amp; MID($AD$1, FIND("]",$AD$1,1)+1,LEN($AD$1))</f>
        <v>Column1.Logement_traversant_(0/1) 31 - Récaptiulatif</v>
      </c>
      <c r="AB31" t="str">
        <f ca="1">DPE_33680[[#Headers],[Column1.Nombre_appartement]] &amp; " " &amp;  ROW() &amp; " - " &amp; MID($AD$1, FIND("]",$AD$1,1)+1,LEN($AD$1))</f>
        <v>Column1.Nombre_appartement 31 - Récaptiulatif</v>
      </c>
      <c r="AC31" t="str">
        <f ca="1">DPE_33680[[#Headers],[Column1.Surface_habitable_immeuble]] &amp; " " &amp;  ROW() &amp; " - " &amp; MID($AD$1, FIND("]",$AD$1,1)+1,LEN($AD$1))</f>
        <v>Column1.Surface_habitable_immeuble 31 - Récaptiulatif</v>
      </c>
    </row>
    <row r="32" spans="1:29" x14ac:dyDescent="0.25">
      <c r="A32" s="4">
        <v>44860</v>
      </c>
      <c r="B32" s="4">
        <v>44861</v>
      </c>
      <c r="C32" s="4">
        <v>44861</v>
      </c>
      <c r="D32" t="str">
        <f ca="1">DPE_33680[[#Headers],[Column1.Adresse_(BAN)]] &amp; " " &amp;  ROW() &amp; " - " &amp; MID($AD$1, FIND("]",$AD$1,1)+1,LEN($AD$1))</f>
        <v>Column1.Adresse_(BAN) 32 - Récaptiulatif</v>
      </c>
      <c r="E32" t="str">
        <f ca="1">DPE_33680[[#Headers],[Column1.Nom__commune_(BAN)]] &amp; " " &amp;  ROW() &amp; " - " &amp; MID($AD$1, FIND("]",$AD$1,1)+1,LEN($AD$1))</f>
        <v>Column1.Nom__commune_(BAN) 32 - Récaptiulatif</v>
      </c>
      <c r="F32" t="str">
        <f ca="1">DPE_33680[[#Headers],[Column1.Nombre_niveau_logement]] &amp; " " &amp;  ROW() &amp; " - " &amp; MID($AD$1, FIND("]",$AD$1,1)+1,LEN($AD$1))</f>
        <v>Column1.Nombre_niveau_logement 32 - Récaptiulatif</v>
      </c>
      <c r="G32" t="str">
        <f ca="1">DPE_33680[[#Headers],[Column1.Année_construction]] &amp; " " &amp;  ROW() &amp; " - " &amp; MID($AD$1, FIND("]",$AD$1,1)+1,LEN($AD$1))</f>
        <v>Column1.Année_construction 32 - Récaptiulatif</v>
      </c>
      <c r="H32" t="str">
        <f ca="1">DPE_33680[[#Headers],[Column1.N°_étage_appartement]] &amp; " " &amp;  ROW() &amp; " - " &amp; MID($AD$1, FIND("]",$AD$1,1)+1,LEN($AD$1))</f>
        <v>Column1.N°_étage_appartement 32 - Récaptiulatif</v>
      </c>
      <c r="I32" t="str">
        <f ca="1">DPE_33680[[#Headers],[Column1.Surface_habitable_desservie_par_installation_ECS]] &amp; " " &amp;  ROW() &amp; " - " &amp; MID($AD$1, FIND("]",$AD$1,1)+1,LEN($AD$1))</f>
        <v>Column1.Surface_habitable_desservie_par_installation_ECS 32 - Récaptiulatif</v>
      </c>
      <c r="J32" t="str">
        <f ca="1">DPE_33680[[#Headers],[Column1.Complément_d''adresse_logement]] &amp; " " &amp;  ROW() &amp; " - " &amp; MID($AD$1, FIND("]",$AD$1,1)+1,LEN($AD$1))</f>
        <v>Column1.Complément_d'adresse_logement 32 - Récaptiulatif</v>
      </c>
      <c r="K32" t="str">
        <f ca="1">DPE_33680[[#Headers],[Column1.Description_installation_chauffage_n°1]] &amp; " " &amp;  ROW() &amp; " - " &amp; MID($AD$1, FIND("]",$AD$1,1)+1,LEN($AD$1))</f>
        <v>Column1.Description_installation_chauffage_n°1 32 - Récaptiulatif</v>
      </c>
      <c r="L32" t="str">
        <f ca="1">DPE_33680[[#Headers],[Column1.N°_voie_(BAN)]] &amp; " " &amp;  ROW() &amp; " - " &amp; MID($AD$1, FIND("]",$AD$1,1)+1,LEN($AD$1))</f>
        <v>Column1.N°_voie_(BAN) 32 - Récaptiulatif</v>
      </c>
      <c r="M32" t="str">
        <f ca="1">DPE_33680[[#Headers],[Column1.N°DPE]] &amp; " " &amp;  ROW() &amp; " - " &amp; MID($AD$1, FIND("]",$AD$1,1)+1,LEN($AD$1))</f>
        <v>Column1.N°DPE 32 - Récaptiulatif</v>
      </c>
      <c r="N32" t="str">
        <f ca="1">DPE_33680[[#Headers],[Column1.Adresse_brute]] &amp; " " &amp;  ROW() &amp; " - " &amp; MID($AD$1, FIND("]",$AD$1,1)+1,LEN($AD$1))</f>
        <v>Column1.Adresse_brute 32 - Récaptiulatif</v>
      </c>
      <c r="O32" t="str">
        <f ca="1">DPE_33680[[#Headers],[Column1.Nombre_logements_desservis_par_installation_ECS]] &amp; " " &amp;  ROW() &amp; " - " &amp; MID($AD$1, FIND("]",$AD$1,1)+1,LEN($AD$1))</f>
        <v>Column1.Nombre_logements_desservis_par_installation_ECS 32 - Récaptiulatif</v>
      </c>
      <c r="P32" t="str">
        <f ca="1">DPE_33680[[#Headers],[Column1.Surface_habitable_logement]] &amp; " " &amp;  ROW() &amp; " - " &amp; MID($AD$1, FIND("]",$AD$1,1)+1,LEN($AD$1))</f>
        <v>Column1.Surface_habitable_logement 32 - Récaptiulatif</v>
      </c>
      <c r="Q32" t="str">
        <f ca="1">DPE_33680[[#Headers],[Column1.Code_postal_(brut)]] &amp; " " &amp;  ROW() &amp; " - " &amp; MID($AD$1, FIND("]",$AD$1,1)+1,LEN($AD$1))</f>
        <v>Column1.Code_postal_(brut) 32 - Récaptiulatif</v>
      </c>
      <c r="R32" t="str">
        <f ca="1">DPE_33680[[#Headers],[Column1.Période_construction]] &amp; " " &amp;  ROW() &amp; " - " &amp; MID($AD$1, FIND("]",$AD$1,1)+1,LEN($AD$1))</f>
        <v>Column1.Période_construction 32 - Récaptiulatif</v>
      </c>
      <c r="S32" t="str">
        <f ca="1">DPE_33680[[#Headers],[Column1.Code_postal_(BAN)]] &amp; " " &amp;  ROW() &amp; " - " &amp; MID($AD$1, FIND("]",$AD$1,1)+1,LEN($AD$1))</f>
        <v>Column1.Code_postal_(BAN) 32 - Récaptiulatif</v>
      </c>
      <c r="T32" t="str">
        <f ca="1">DPE_33680[[#Headers],[Column1.Type_bâtiment]] &amp; " " &amp;  ROW() &amp; " - " &amp; MID($AD$1, FIND("]",$AD$1,1)+1,LEN($AD$1))</f>
        <v>Column1.Type_bâtiment 32 - Récaptiulatif</v>
      </c>
      <c r="U32" t="str">
        <f ca="1">DPE_33680[[#Headers],[Column1.Etiquette_GES]] &amp; " " &amp;  ROW() &amp; " - " &amp; MID($AD$1, FIND("]",$AD$1,1)+1,LEN($AD$1))</f>
        <v>Column1.Etiquette_GES 32 - Récaptiulatif</v>
      </c>
      <c r="V32" t="str">
        <f ca="1">DPE_33680[[#Headers],[Column1.Etiquette_DPE]] &amp; " " &amp;  ROW() &amp; " - " &amp; MID($AD$1, FIND("]",$AD$1,1)+1,LEN($AD$1))</f>
        <v>Column1.Etiquette_DPE 32 - Récaptiulatif</v>
      </c>
      <c r="W32" t="str">
        <f ca="1">DPE_33680[[#Headers],[Column1.Nom__commune_(Brut)]] &amp; " " &amp;  ROW() &amp; " - " &amp; MID($AD$1, FIND("]",$AD$1,1)+1,LEN($AD$1))</f>
        <v>Column1.Nom__commune_(Brut) 32 - Récaptiulatif</v>
      </c>
      <c r="X32" t="str">
        <f ca="1">DPE_33680[[#Headers],[Column1.Identifiant__BAN]] &amp; " " &amp;  ROW() &amp; " - " &amp; MID($AD$1, FIND("]",$AD$1,1)+1,LEN($AD$1))</f>
        <v>Column1.Identifiant__BAN 32 - Récaptiulatif</v>
      </c>
      <c r="Y32" t="str">
        <f ca="1">DPE_33680[[#Headers],[Column1.Nom__rue_(BAN)]] &amp; " " &amp;  ROW() &amp; " - " &amp; MID($AD$1, FIND("]",$AD$1,1)+1,LEN($AD$1))</f>
        <v>Column1.Nom__rue_(BAN) 32 - Récaptiulatif</v>
      </c>
      <c r="Z32" t="str">
        <f ca="1">DPE_33680[[#Headers],[Column1.Score_BAN]] &amp; " " &amp;  ROW() &amp; " - " &amp; MID($AD$1, FIND("]",$AD$1,1)+1,LEN($AD$1))</f>
        <v>Column1.Score_BAN 32 - Récaptiulatif</v>
      </c>
      <c r="AA32" t="str">
        <f ca="1">DPE_33680[[#Headers],[Column1.Logement_traversant_(0/1)]] &amp; " " &amp;  ROW() &amp; " - " &amp; MID($AD$1, FIND("]",$AD$1,1)+1,LEN($AD$1))</f>
        <v>Column1.Logement_traversant_(0/1) 32 - Récaptiulatif</v>
      </c>
      <c r="AB32" t="str">
        <f ca="1">DPE_33680[[#Headers],[Column1.Nombre_appartement]] &amp; " " &amp;  ROW() &amp; " - " &amp; MID($AD$1, FIND("]",$AD$1,1)+1,LEN($AD$1))</f>
        <v>Column1.Nombre_appartement 32 - Récaptiulatif</v>
      </c>
      <c r="AC32" t="str">
        <f ca="1">DPE_33680[[#Headers],[Column1.Surface_habitable_immeuble]] &amp; " " &amp;  ROW() &amp; " - " &amp; MID($AD$1, FIND("]",$AD$1,1)+1,LEN($AD$1))</f>
        <v>Column1.Surface_habitable_immeuble 32 - Récaptiulatif</v>
      </c>
    </row>
    <row r="33" spans="1:29" x14ac:dyDescent="0.25">
      <c r="A33" s="4">
        <v>44861</v>
      </c>
      <c r="B33" s="4">
        <v>44861</v>
      </c>
      <c r="C33" s="4">
        <v>44861</v>
      </c>
      <c r="D33" t="str">
        <f ca="1">DPE_33680[[#Headers],[Column1.Adresse_(BAN)]] &amp; " " &amp;  ROW() &amp; " - " &amp; MID($AD$1, FIND("]",$AD$1,1)+1,LEN($AD$1))</f>
        <v>Column1.Adresse_(BAN) 33 - Récaptiulatif</v>
      </c>
      <c r="E33" t="str">
        <f ca="1">DPE_33680[[#Headers],[Column1.Nom__commune_(BAN)]] &amp; " " &amp;  ROW() &amp; " - " &amp; MID($AD$1, FIND("]",$AD$1,1)+1,LEN($AD$1))</f>
        <v>Column1.Nom__commune_(BAN) 33 - Récaptiulatif</v>
      </c>
      <c r="F33" t="str">
        <f ca="1">DPE_33680[[#Headers],[Column1.Nombre_niveau_logement]] &amp; " " &amp;  ROW() &amp; " - " &amp; MID($AD$1, FIND("]",$AD$1,1)+1,LEN($AD$1))</f>
        <v>Column1.Nombre_niveau_logement 33 - Récaptiulatif</v>
      </c>
      <c r="G33" t="str">
        <f ca="1">DPE_33680[[#Headers],[Column1.Année_construction]] &amp; " " &amp;  ROW() &amp; " - " &amp; MID($AD$1, FIND("]",$AD$1,1)+1,LEN($AD$1))</f>
        <v>Column1.Année_construction 33 - Récaptiulatif</v>
      </c>
      <c r="H33" t="str">
        <f ca="1">DPE_33680[[#Headers],[Column1.N°_étage_appartement]] &amp; " " &amp;  ROW() &amp; " - " &amp; MID($AD$1, FIND("]",$AD$1,1)+1,LEN($AD$1))</f>
        <v>Column1.N°_étage_appartement 33 - Récaptiulatif</v>
      </c>
      <c r="I33" t="str">
        <f ca="1">DPE_33680[[#Headers],[Column1.Surface_habitable_desservie_par_installation_ECS]] &amp; " " &amp;  ROW() &amp; " - " &amp; MID($AD$1, FIND("]",$AD$1,1)+1,LEN($AD$1))</f>
        <v>Column1.Surface_habitable_desservie_par_installation_ECS 33 - Récaptiulatif</v>
      </c>
      <c r="J33" t="str">
        <f ca="1">DPE_33680[[#Headers],[Column1.Complément_d''adresse_logement]] &amp; " " &amp;  ROW() &amp; " - " &amp; MID($AD$1, FIND("]",$AD$1,1)+1,LEN($AD$1))</f>
        <v>Column1.Complément_d'adresse_logement 33 - Récaptiulatif</v>
      </c>
      <c r="K33" t="str">
        <f ca="1">DPE_33680[[#Headers],[Column1.Description_installation_chauffage_n°1]] &amp; " " &amp;  ROW() &amp; " - " &amp; MID($AD$1, FIND("]",$AD$1,1)+1,LEN($AD$1))</f>
        <v>Column1.Description_installation_chauffage_n°1 33 - Récaptiulatif</v>
      </c>
      <c r="L33" t="str">
        <f ca="1">DPE_33680[[#Headers],[Column1.N°_voie_(BAN)]] &amp; " " &amp;  ROW() &amp; " - " &amp; MID($AD$1, FIND("]",$AD$1,1)+1,LEN($AD$1))</f>
        <v>Column1.N°_voie_(BAN) 33 - Récaptiulatif</v>
      </c>
      <c r="M33" t="str">
        <f ca="1">DPE_33680[[#Headers],[Column1.N°DPE]] &amp; " " &amp;  ROW() &amp; " - " &amp; MID($AD$1, FIND("]",$AD$1,1)+1,LEN($AD$1))</f>
        <v>Column1.N°DPE 33 - Récaptiulatif</v>
      </c>
      <c r="N33" t="str">
        <f ca="1">DPE_33680[[#Headers],[Column1.Adresse_brute]] &amp; " " &amp;  ROW() &amp; " - " &amp; MID($AD$1, FIND("]",$AD$1,1)+1,LEN($AD$1))</f>
        <v>Column1.Adresse_brute 33 - Récaptiulatif</v>
      </c>
      <c r="O33" t="str">
        <f ca="1">DPE_33680[[#Headers],[Column1.Nombre_logements_desservis_par_installation_ECS]] &amp; " " &amp;  ROW() &amp; " - " &amp; MID($AD$1, FIND("]",$AD$1,1)+1,LEN($AD$1))</f>
        <v>Column1.Nombre_logements_desservis_par_installation_ECS 33 - Récaptiulatif</v>
      </c>
      <c r="P33" t="str">
        <f ca="1">DPE_33680[[#Headers],[Column1.Surface_habitable_logement]] &amp; " " &amp;  ROW() &amp; " - " &amp; MID($AD$1, FIND("]",$AD$1,1)+1,LEN($AD$1))</f>
        <v>Column1.Surface_habitable_logement 33 - Récaptiulatif</v>
      </c>
      <c r="Q33" t="str">
        <f ca="1">DPE_33680[[#Headers],[Column1.Code_postal_(brut)]] &amp; " " &amp;  ROW() &amp; " - " &amp; MID($AD$1, FIND("]",$AD$1,1)+1,LEN($AD$1))</f>
        <v>Column1.Code_postal_(brut) 33 - Récaptiulatif</v>
      </c>
      <c r="R33" t="str">
        <f ca="1">DPE_33680[[#Headers],[Column1.Période_construction]] &amp; " " &amp;  ROW() &amp; " - " &amp; MID($AD$1, FIND("]",$AD$1,1)+1,LEN($AD$1))</f>
        <v>Column1.Période_construction 33 - Récaptiulatif</v>
      </c>
      <c r="S33" t="str">
        <f ca="1">DPE_33680[[#Headers],[Column1.Code_postal_(BAN)]] &amp; " " &amp;  ROW() &amp; " - " &amp; MID($AD$1, FIND("]",$AD$1,1)+1,LEN($AD$1))</f>
        <v>Column1.Code_postal_(BAN) 33 - Récaptiulatif</v>
      </c>
      <c r="T33" t="str">
        <f ca="1">DPE_33680[[#Headers],[Column1.Type_bâtiment]] &amp; " " &amp;  ROW() &amp; " - " &amp; MID($AD$1, FIND("]",$AD$1,1)+1,LEN($AD$1))</f>
        <v>Column1.Type_bâtiment 33 - Récaptiulatif</v>
      </c>
      <c r="U33" t="str">
        <f ca="1">DPE_33680[[#Headers],[Column1.Etiquette_GES]] &amp; " " &amp;  ROW() &amp; " - " &amp; MID($AD$1, FIND("]",$AD$1,1)+1,LEN($AD$1))</f>
        <v>Column1.Etiquette_GES 33 - Récaptiulatif</v>
      </c>
      <c r="V33" t="str">
        <f ca="1">DPE_33680[[#Headers],[Column1.Etiquette_DPE]] &amp; " " &amp;  ROW() &amp; " - " &amp; MID($AD$1, FIND("]",$AD$1,1)+1,LEN($AD$1))</f>
        <v>Column1.Etiquette_DPE 33 - Récaptiulatif</v>
      </c>
      <c r="W33" t="str">
        <f ca="1">DPE_33680[[#Headers],[Column1.Nom__commune_(Brut)]] &amp; " " &amp;  ROW() &amp; " - " &amp; MID($AD$1, FIND("]",$AD$1,1)+1,LEN($AD$1))</f>
        <v>Column1.Nom__commune_(Brut) 33 - Récaptiulatif</v>
      </c>
      <c r="X33" t="str">
        <f ca="1">DPE_33680[[#Headers],[Column1.Identifiant__BAN]] &amp; " " &amp;  ROW() &amp; " - " &amp; MID($AD$1, FIND("]",$AD$1,1)+1,LEN($AD$1))</f>
        <v>Column1.Identifiant__BAN 33 - Récaptiulatif</v>
      </c>
      <c r="Y33" t="str">
        <f ca="1">DPE_33680[[#Headers],[Column1.Nom__rue_(BAN)]] &amp; " " &amp;  ROW() &amp; " - " &amp; MID($AD$1, FIND("]",$AD$1,1)+1,LEN($AD$1))</f>
        <v>Column1.Nom__rue_(BAN) 33 - Récaptiulatif</v>
      </c>
      <c r="Z33" t="str">
        <f ca="1">DPE_33680[[#Headers],[Column1.Score_BAN]] &amp; " " &amp;  ROW() &amp; " - " &amp; MID($AD$1, FIND("]",$AD$1,1)+1,LEN($AD$1))</f>
        <v>Column1.Score_BAN 33 - Récaptiulatif</v>
      </c>
      <c r="AA33" t="str">
        <f ca="1">DPE_33680[[#Headers],[Column1.Logement_traversant_(0/1)]] &amp; " " &amp;  ROW() &amp; " - " &amp; MID($AD$1, FIND("]",$AD$1,1)+1,LEN($AD$1))</f>
        <v>Column1.Logement_traversant_(0/1) 33 - Récaptiulatif</v>
      </c>
      <c r="AB33" t="str">
        <f ca="1">DPE_33680[[#Headers],[Column1.Nombre_appartement]] &amp; " " &amp;  ROW() &amp; " - " &amp; MID($AD$1, FIND("]",$AD$1,1)+1,LEN($AD$1))</f>
        <v>Column1.Nombre_appartement 33 - Récaptiulatif</v>
      </c>
      <c r="AC33" t="str">
        <f ca="1">DPE_33680[[#Headers],[Column1.Surface_habitable_immeuble]] &amp; " " &amp;  ROW() &amp; " - " &amp; MID($AD$1, FIND("]",$AD$1,1)+1,LEN($AD$1))</f>
        <v>Column1.Surface_habitable_immeuble 33 - Récaptiulatif</v>
      </c>
    </row>
    <row r="34" spans="1:29" x14ac:dyDescent="0.25">
      <c r="A34" s="4">
        <v>44860</v>
      </c>
      <c r="B34" s="4">
        <v>44861</v>
      </c>
      <c r="C34" s="4">
        <v>44861</v>
      </c>
      <c r="D34" t="str">
        <f ca="1">DPE_33680[[#Headers],[Column1.Adresse_(BAN)]] &amp; " " &amp;  ROW() &amp; " - " &amp; MID($AD$1, FIND("]",$AD$1,1)+1,LEN($AD$1))</f>
        <v>Column1.Adresse_(BAN) 34 - Récaptiulatif</v>
      </c>
      <c r="E34" t="str">
        <f ca="1">DPE_33680[[#Headers],[Column1.Nom__commune_(BAN)]] &amp; " " &amp;  ROW() &amp; " - " &amp; MID($AD$1, FIND("]",$AD$1,1)+1,LEN($AD$1))</f>
        <v>Column1.Nom__commune_(BAN) 34 - Récaptiulatif</v>
      </c>
      <c r="F34" t="str">
        <f ca="1">DPE_33680[[#Headers],[Column1.Nombre_niveau_logement]] &amp; " " &amp;  ROW() &amp; " - " &amp; MID($AD$1, FIND("]",$AD$1,1)+1,LEN($AD$1))</f>
        <v>Column1.Nombre_niveau_logement 34 - Récaptiulatif</v>
      </c>
      <c r="G34" t="str">
        <f ca="1">DPE_33680[[#Headers],[Column1.Année_construction]] &amp; " " &amp;  ROW() &amp; " - " &amp; MID($AD$1, FIND("]",$AD$1,1)+1,LEN($AD$1))</f>
        <v>Column1.Année_construction 34 - Récaptiulatif</v>
      </c>
      <c r="H34" t="str">
        <f ca="1">DPE_33680[[#Headers],[Column1.N°_étage_appartement]] &amp; " " &amp;  ROW() &amp; " - " &amp; MID($AD$1, FIND("]",$AD$1,1)+1,LEN($AD$1))</f>
        <v>Column1.N°_étage_appartement 34 - Récaptiulatif</v>
      </c>
      <c r="I34" t="str">
        <f ca="1">DPE_33680[[#Headers],[Column1.Surface_habitable_desservie_par_installation_ECS]] &amp; " " &amp;  ROW() &amp; " - " &amp; MID($AD$1, FIND("]",$AD$1,1)+1,LEN($AD$1))</f>
        <v>Column1.Surface_habitable_desservie_par_installation_ECS 34 - Récaptiulatif</v>
      </c>
      <c r="J34" t="str">
        <f ca="1">DPE_33680[[#Headers],[Column1.Complément_d''adresse_logement]] &amp; " " &amp;  ROW() &amp; " - " &amp; MID($AD$1, FIND("]",$AD$1,1)+1,LEN($AD$1))</f>
        <v>Column1.Complément_d'adresse_logement 34 - Récaptiulatif</v>
      </c>
      <c r="K34" t="str">
        <f ca="1">DPE_33680[[#Headers],[Column1.Description_installation_chauffage_n°1]] &amp; " " &amp;  ROW() &amp; " - " &amp; MID($AD$1, FIND("]",$AD$1,1)+1,LEN($AD$1))</f>
        <v>Column1.Description_installation_chauffage_n°1 34 - Récaptiulatif</v>
      </c>
      <c r="L34" t="str">
        <f ca="1">DPE_33680[[#Headers],[Column1.N°_voie_(BAN)]] &amp; " " &amp;  ROW() &amp; " - " &amp; MID($AD$1, FIND("]",$AD$1,1)+1,LEN($AD$1))</f>
        <v>Column1.N°_voie_(BAN) 34 - Récaptiulatif</v>
      </c>
      <c r="M34" t="str">
        <f ca="1">DPE_33680[[#Headers],[Column1.N°DPE]] &amp; " " &amp;  ROW() &amp; " - " &amp; MID($AD$1, FIND("]",$AD$1,1)+1,LEN($AD$1))</f>
        <v>Column1.N°DPE 34 - Récaptiulatif</v>
      </c>
      <c r="N34" t="str">
        <f ca="1">DPE_33680[[#Headers],[Column1.Adresse_brute]] &amp; " " &amp;  ROW() &amp; " - " &amp; MID($AD$1, FIND("]",$AD$1,1)+1,LEN($AD$1))</f>
        <v>Column1.Adresse_brute 34 - Récaptiulatif</v>
      </c>
      <c r="O34" t="str">
        <f ca="1">DPE_33680[[#Headers],[Column1.Nombre_logements_desservis_par_installation_ECS]] &amp; " " &amp;  ROW() &amp; " - " &amp; MID($AD$1, FIND("]",$AD$1,1)+1,LEN($AD$1))</f>
        <v>Column1.Nombre_logements_desservis_par_installation_ECS 34 - Récaptiulatif</v>
      </c>
      <c r="P34" t="str">
        <f ca="1">DPE_33680[[#Headers],[Column1.Surface_habitable_logement]] &amp; " " &amp;  ROW() &amp; " - " &amp; MID($AD$1, FIND("]",$AD$1,1)+1,LEN($AD$1))</f>
        <v>Column1.Surface_habitable_logement 34 - Récaptiulatif</v>
      </c>
      <c r="Q34" t="str">
        <f ca="1">DPE_33680[[#Headers],[Column1.Code_postal_(brut)]] &amp; " " &amp;  ROW() &amp; " - " &amp; MID($AD$1, FIND("]",$AD$1,1)+1,LEN($AD$1))</f>
        <v>Column1.Code_postal_(brut) 34 - Récaptiulatif</v>
      </c>
      <c r="R34" t="str">
        <f ca="1">DPE_33680[[#Headers],[Column1.Période_construction]] &amp; " " &amp;  ROW() &amp; " - " &amp; MID($AD$1, FIND("]",$AD$1,1)+1,LEN($AD$1))</f>
        <v>Column1.Période_construction 34 - Récaptiulatif</v>
      </c>
      <c r="S34" t="str">
        <f ca="1">DPE_33680[[#Headers],[Column1.Code_postal_(BAN)]] &amp; " " &amp;  ROW() &amp; " - " &amp; MID($AD$1, FIND("]",$AD$1,1)+1,LEN($AD$1))</f>
        <v>Column1.Code_postal_(BAN) 34 - Récaptiulatif</v>
      </c>
      <c r="T34" t="str">
        <f ca="1">DPE_33680[[#Headers],[Column1.Type_bâtiment]] &amp; " " &amp;  ROW() &amp; " - " &amp; MID($AD$1, FIND("]",$AD$1,1)+1,LEN($AD$1))</f>
        <v>Column1.Type_bâtiment 34 - Récaptiulatif</v>
      </c>
      <c r="U34" t="str">
        <f ca="1">DPE_33680[[#Headers],[Column1.Etiquette_GES]] &amp; " " &amp;  ROW() &amp; " - " &amp; MID($AD$1, FIND("]",$AD$1,1)+1,LEN($AD$1))</f>
        <v>Column1.Etiquette_GES 34 - Récaptiulatif</v>
      </c>
      <c r="V34" t="str">
        <f ca="1">DPE_33680[[#Headers],[Column1.Etiquette_DPE]] &amp; " " &amp;  ROW() &amp; " - " &amp; MID($AD$1, FIND("]",$AD$1,1)+1,LEN($AD$1))</f>
        <v>Column1.Etiquette_DPE 34 - Récaptiulatif</v>
      </c>
      <c r="W34" t="str">
        <f ca="1">DPE_33680[[#Headers],[Column1.Nom__commune_(Brut)]] &amp; " " &amp;  ROW() &amp; " - " &amp; MID($AD$1, FIND("]",$AD$1,1)+1,LEN($AD$1))</f>
        <v>Column1.Nom__commune_(Brut) 34 - Récaptiulatif</v>
      </c>
      <c r="X34" t="str">
        <f ca="1">DPE_33680[[#Headers],[Column1.Identifiant__BAN]] &amp; " " &amp;  ROW() &amp; " - " &amp; MID($AD$1, FIND("]",$AD$1,1)+1,LEN($AD$1))</f>
        <v>Column1.Identifiant__BAN 34 - Récaptiulatif</v>
      </c>
      <c r="Y34" t="str">
        <f ca="1">DPE_33680[[#Headers],[Column1.Nom__rue_(BAN)]] &amp; " " &amp;  ROW() &amp; " - " &amp; MID($AD$1, FIND("]",$AD$1,1)+1,LEN($AD$1))</f>
        <v>Column1.Nom__rue_(BAN) 34 - Récaptiulatif</v>
      </c>
      <c r="Z34" t="str">
        <f ca="1">DPE_33680[[#Headers],[Column1.Score_BAN]] &amp; " " &amp;  ROW() &amp; " - " &amp; MID($AD$1, FIND("]",$AD$1,1)+1,LEN($AD$1))</f>
        <v>Column1.Score_BAN 34 - Récaptiulatif</v>
      </c>
      <c r="AA34" t="str">
        <f ca="1">DPE_33680[[#Headers],[Column1.Logement_traversant_(0/1)]] &amp; " " &amp;  ROW() &amp; " - " &amp; MID($AD$1, FIND("]",$AD$1,1)+1,LEN($AD$1))</f>
        <v>Column1.Logement_traversant_(0/1) 34 - Récaptiulatif</v>
      </c>
      <c r="AB34" t="str">
        <f ca="1">DPE_33680[[#Headers],[Column1.Nombre_appartement]] &amp; " " &amp;  ROW() &amp; " - " &amp; MID($AD$1, FIND("]",$AD$1,1)+1,LEN($AD$1))</f>
        <v>Column1.Nombre_appartement 34 - Récaptiulatif</v>
      </c>
      <c r="AC34" t="str">
        <f ca="1">DPE_33680[[#Headers],[Column1.Surface_habitable_immeuble]] &amp; " " &amp;  ROW() &amp; " - " &amp; MID($AD$1, FIND("]",$AD$1,1)+1,LEN($AD$1))</f>
        <v>Column1.Surface_habitable_immeuble 34 - Récaptiulatif</v>
      </c>
    </row>
    <row r="35" spans="1:29" x14ac:dyDescent="0.25">
      <c r="A35" s="4">
        <v>44861</v>
      </c>
      <c r="B35" s="4">
        <v>44861</v>
      </c>
      <c r="C35" s="4">
        <v>44861</v>
      </c>
      <c r="D35" t="str">
        <f ca="1">DPE_33680[[#Headers],[Column1.Adresse_(BAN)]] &amp; " " &amp;  ROW() &amp; " - " &amp; MID($AD$1, FIND("]",$AD$1,1)+1,LEN($AD$1))</f>
        <v>Column1.Adresse_(BAN) 35 - Récaptiulatif</v>
      </c>
      <c r="E35" t="str">
        <f ca="1">DPE_33680[[#Headers],[Column1.Nom__commune_(BAN)]] &amp; " " &amp;  ROW() &amp; " - " &amp; MID($AD$1, FIND("]",$AD$1,1)+1,LEN($AD$1))</f>
        <v>Column1.Nom__commune_(BAN) 35 - Récaptiulatif</v>
      </c>
      <c r="F35" t="str">
        <f ca="1">DPE_33680[[#Headers],[Column1.Nombre_niveau_logement]] &amp; " " &amp;  ROW() &amp; " - " &amp; MID($AD$1, FIND("]",$AD$1,1)+1,LEN($AD$1))</f>
        <v>Column1.Nombre_niveau_logement 35 - Récaptiulatif</v>
      </c>
      <c r="G35" t="str">
        <f ca="1">DPE_33680[[#Headers],[Column1.Année_construction]] &amp; " " &amp;  ROW() &amp; " - " &amp; MID($AD$1, FIND("]",$AD$1,1)+1,LEN($AD$1))</f>
        <v>Column1.Année_construction 35 - Récaptiulatif</v>
      </c>
      <c r="H35" t="str">
        <f ca="1">DPE_33680[[#Headers],[Column1.N°_étage_appartement]] &amp; " " &amp;  ROW() &amp; " - " &amp; MID($AD$1, FIND("]",$AD$1,1)+1,LEN($AD$1))</f>
        <v>Column1.N°_étage_appartement 35 - Récaptiulatif</v>
      </c>
      <c r="I35" t="str">
        <f ca="1">DPE_33680[[#Headers],[Column1.Surface_habitable_desservie_par_installation_ECS]] &amp; " " &amp;  ROW() &amp; " - " &amp; MID($AD$1, FIND("]",$AD$1,1)+1,LEN($AD$1))</f>
        <v>Column1.Surface_habitable_desservie_par_installation_ECS 35 - Récaptiulatif</v>
      </c>
      <c r="J35" t="str">
        <f ca="1">DPE_33680[[#Headers],[Column1.Complément_d''adresse_logement]] &amp; " " &amp;  ROW() &amp; " - " &amp; MID($AD$1, FIND("]",$AD$1,1)+1,LEN($AD$1))</f>
        <v>Column1.Complément_d'adresse_logement 35 - Récaptiulatif</v>
      </c>
      <c r="K35" t="str">
        <f ca="1">DPE_33680[[#Headers],[Column1.Description_installation_chauffage_n°1]] &amp; " " &amp;  ROW() &amp; " - " &amp; MID($AD$1, FIND("]",$AD$1,1)+1,LEN($AD$1))</f>
        <v>Column1.Description_installation_chauffage_n°1 35 - Récaptiulatif</v>
      </c>
      <c r="L35" t="str">
        <f ca="1">DPE_33680[[#Headers],[Column1.N°_voie_(BAN)]] &amp; " " &amp;  ROW() &amp; " - " &amp; MID($AD$1, FIND("]",$AD$1,1)+1,LEN($AD$1))</f>
        <v>Column1.N°_voie_(BAN) 35 - Récaptiulatif</v>
      </c>
      <c r="M35" t="str">
        <f ca="1">DPE_33680[[#Headers],[Column1.N°DPE]] &amp; " " &amp;  ROW() &amp; " - " &amp; MID($AD$1, FIND("]",$AD$1,1)+1,LEN($AD$1))</f>
        <v>Column1.N°DPE 35 - Récaptiulatif</v>
      </c>
      <c r="N35" t="str">
        <f ca="1">DPE_33680[[#Headers],[Column1.Adresse_brute]] &amp; " " &amp;  ROW() &amp; " - " &amp; MID($AD$1, FIND("]",$AD$1,1)+1,LEN($AD$1))</f>
        <v>Column1.Adresse_brute 35 - Récaptiulatif</v>
      </c>
      <c r="O35" t="str">
        <f ca="1">DPE_33680[[#Headers],[Column1.Nombre_logements_desservis_par_installation_ECS]] &amp; " " &amp;  ROW() &amp; " - " &amp; MID($AD$1, FIND("]",$AD$1,1)+1,LEN($AD$1))</f>
        <v>Column1.Nombre_logements_desservis_par_installation_ECS 35 - Récaptiulatif</v>
      </c>
      <c r="P35" t="str">
        <f ca="1">DPE_33680[[#Headers],[Column1.Surface_habitable_logement]] &amp; " " &amp;  ROW() &amp; " - " &amp; MID($AD$1, FIND("]",$AD$1,1)+1,LEN($AD$1))</f>
        <v>Column1.Surface_habitable_logement 35 - Récaptiulatif</v>
      </c>
      <c r="Q35" t="str">
        <f ca="1">DPE_33680[[#Headers],[Column1.Code_postal_(brut)]] &amp; " " &amp;  ROW() &amp; " - " &amp; MID($AD$1, FIND("]",$AD$1,1)+1,LEN($AD$1))</f>
        <v>Column1.Code_postal_(brut) 35 - Récaptiulatif</v>
      </c>
      <c r="R35" t="str">
        <f ca="1">DPE_33680[[#Headers],[Column1.Période_construction]] &amp; " " &amp;  ROW() &amp; " - " &amp; MID($AD$1, FIND("]",$AD$1,1)+1,LEN($AD$1))</f>
        <v>Column1.Période_construction 35 - Récaptiulatif</v>
      </c>
      <c r="S35" t="str">
        <f ca="1">DPE_33680[[#Headers],[Column1.Code_postal_(BAN)]] &amp; " " &amp;  ROW() &amp; " - " &amp; MID($AD$1, FIND("]",$AD$1,1)+1,LEN($AD$1))</f>
        <v>Column1.Code_postal_(BAN) 35 - Récaptiulatif</v>
      </c>
      <c r="T35" t="str">
        <f ca="1">DPE_33680[[#Headers],[Column1.Type_bâtiment]] &amp; " " &amp;  ROW() &amp; " - " &amp; MID($AD$1, FIND("]",$AD$1,1)+1,LEN($AD$1))</f>
        <v>Column1.Type_bâtiment 35 - Récaptiulatif</v>
      </c>
      <c r="U35" t="str">
        <f ca="1">DPE_33680[[#Headers],[Column1.Etiquette_GES]] &amp; " " &amp;  ROW() &amp; " - " &amp; MID($AD$1, FIND("]",$AD$1,1)+1,LEN($AD$1))</f>
        <v>Column1.Etiquette_GES 35 - Récaptiulatif</v>
      </c>
      <c r="V35" t="str">
        <f ca="1">DPE_33680[[#Headers],[Column1.Etiquette_DPE]] &amp; " " &amp;  ROW() &amp; " - " &amp; MID($AD$1, FIND("]",$AD$1,1)+1,LEN($AD$1))</f>
        <v>Column1.Etiquette_DPE 35 - Récaptiulatif</v>
      </c>
      <c r="W35" t="str">
        <f ca="1">DPE_33680[[#Headers],[Column1.Nom__commune_(Brut)]] &amp; " " &amp;  ROW() &amp; " - " &amp; MID($AD$1, FIND("]",$AD$1,1)+1,LEN($AD$1))</f>
        <v>Column1.Nom__commune_(Brut) 35 - Récaptiulatif</v>
      </c>
      <c r="X35" t="str">
        <f ca="1">DPE_33680[[#Headers],[Column1.Identifiant__BAN]] &amp; " " &amp;  ROW() &amp; " - " &amp; MID($AD$1, FIND("]",$AD$1,1)+1,LEN($AD$1))</f>
        <v>Column1.Identifiant__BAN 35 - Récaptiulatif</v>
      </c>
      <c r="Y35" t="str">
        <f ca="1">DPE_33680[[#Headers],[Column1.Nom__rue_(BAN)]] &amp; " " &amp;  ROW() &amp; " - " &amp; MID($AD$1, FIND("]",$AD$1,1)+1,LEN($AD$1))</f>
        <v>Column1.Nom__rue_(BAN) 35 - Récaptiulatif</v>
      </c>
      <c r="Z35" t="str">
        <f ca="1">DPE_33680[[#Headers],[Column1.Score_BAN]] &amp; " " &amp;  ROW() &amp; " - " &amp; MID($AD$1, FIND("]",$AD$1,1)+1,LEN($AD$1))</f>
        <v>Column1.Score_BAN 35 - Récaptiulatif</v>
      </c>
      <c r="AA35" t="str">
        <f ca="1">DPE_33680[[#Headers],[Column1.Logement_traversant_(0/1)]] &amp; " " &amp;  ROW() &amp; " - " &amp; MID($AD$1, FIND("]",$AD$1,1)+1,LEN($AD$1))</f>
        <v>Column1.Logement_traversant_(0/1) 35 - Récaptiulatif</v>
      </c>
      <c r="AB35" t="str">
        <f ca="1">DPE_33680[[#Headers],[Column1.Nombre_appartement]] &amp; " " &amp;  ROW() &amp; " - " &amp; MID($AD$1, FIND("]",$AD$1,1)+1,LEN($AD$1))</f>
        <v>Column1.Nombre_appartement 35 - Récaptiulatif</v>
      </c>
      <c r="AC35" t="str">
        <f ca="1">DPE_33680[[#Headers],[Column1.Surface_habitable_immeuble]] &amp; " " &amp;  ROW() &amp; " - " &amp; MID($AD$1, FIND("]",$AD$1,1)+1,LEN($AD$1))</f>
        <v>Column1.Surface_habitable_immeuble 35 - Récaptiulatif</v>
      </c>
    </row>
    <row r="36" spans="1:29" x14ac:dyDescent="0.25">
      <c r="A36" s="4">
        <v>44859</v>
      </c>
      <c r="B36" s="4">
        <v>44859</v>
      </c>
      <c r="C36" s="4">
        <v>44859</v>
      </c>
      <c r="D36" t="str">
        <f ca="1">DPE_33680[[#Headers],[Column1.Adresse_(BAN)]] &amp; " " &amp;  ROW() &amp; " - " &amp; MID($AD$1, FIND("]",$AD$1,1)+1,LEN($AD$1))</f>
        <v>Column1.Adresse_(BAN) 36 - Récaptiulatif</v>
      </c>
      <c r="E36" t="str">
        <f ca="1">DPE_33680[[#Headers],[Column1.Nom__commune_(BAN)]] &amp; " " &amp;  ROW() &amp; " - " &amp; MID($AD$1, FIND("]",$AD$1,1)+1,LEN($AD$1))</f>
        <v>Column1.Nom__commune_(BAN) 36 - Récaptiulatif</v>
      </c>
      <c r="F36" t="str">
        <f ca="1">DPE_33680[[#Headers],[Column1.Nombre_niveau_logement]] &amp; " " &amp;  ROW() &amp; " - " &amp; MID($AD$1, FIND("]",$AD$1,1)+1,LEN($AD$1))</f>
        <v>Column1.Nombre_niveau_logement 36 - Récaptiulatif</v>
      </c>
      <c r="G36" t="str">
        <f ca="1">DPE_33680[[#Headers],[Column1.Année_construction]] &amp; " " &amp;  ROW() &amp; " - " &amp; MID($AD$1, FIND("]",$AD$1,1)+1,LEN($AD$1))</f>
        <v>Column1.Année_construction 36 - Récaptiulatif</v>
      </c>
      <c r="H36" t="str">
        <f ca="1">DPE_33680[[#Headers],[Column1.N°_étage_appartement]] &amp; " " &amp;  ROW() &amp; " - " &amp; MID($AD$1, FIND("]",$AD$1,1)+1,LEN($AD$1))</f>
        <v>Column1.N°_étage_appartement 36 - Récaptiulatif</v>
      </c>
      <c r="I36" t="str">
        <f ca="1">DPE_33680[[#Headers],[Column1.Surface_habitable_desservie_par_installation_ECS]] &amp; " " &amp;  ROW() &amp; " - " &amp; MID($AD$1, FIND("]",$AD$1,1)+1,LEN($AD$1))</f>
        <v>Column1.Surface_habitable_desservie_par_installation_ECS 36 - Récaptiulatif</v>
      </c>
      <c r="J36" t="str">
        <f ca="1">DPE_33680[[#Headers],[Column1.Complément_d''adresse_logement]] &amp; " " &amp;  ROW() &amp; " - " &amp; MID($AD$1, FIND("]",$AD$1,1)+1,LEN($AD$1))</f>
        <v>Column1.Complément_d'adresse_logement 36 - Récaptiulatif</v>
      </c>
      <c r="K36" t="str">
        <f ca="1">DPE_33680[[#Headers],[Column1.Description_installation_chauffage_n°1]] &amp; " " &amp;  ROW() &amp; " - " &amp; MID($AD$1, FIND("]",$AD$1,1)+1,LEN($AD$1))</f>
        <v>Column1.Description_installation_chauffage_n°1 36 - Récaptiulatif</v>
      </c>
      <c r="L36" t="str">
        <f ca="1">DPE_33680[[#Headers],[Column1.N°_voie_(BAN)]] &amp; " " &amp;  ROW() &amp; " - " &amp; MID($AD$1, FIND("]",$AD$1,1)+1,LEN($AD$1))</f>
        <v>Column1.N°_voie_(BAN) 36 - Récaptiulatif</v>
      </c>
      <c r="M36" t="str">
        <f ca="1">DPE_33680[[#Headers],[Column1.N°DPE]] &amp; " " &amp;  ROW() &amp; " - " &amp; MID($AD$1, FIND("]",$AD$1,1)+1,LEN($AD$1))</f>
        <v>Column1.N°DPE 36 - Récaptiulatif</v>
      </c>
      <c r="N36" t="str">
        <f ca="1">DPE_33680[[#Headers],[Column1.Adresse_brute]] &amp; " " &amp;  ROW() &amp; " - " &amp; MID($AD$1, FIND("]",$AD$1,1)+1,LEN($AD$1))</f>
        <v>Column1.Adresse_brute 36 - Récaptiulatif</v>
      </c>
      <c r="O36" t="str">
        <f ca="1">DPE_33680[[#Headers],[Column1.Nombre_logements_desservis_par_installation_ECS]] &amp; " " &amp;  ROW() &amp; " - " &amp; MID($AD$1, FIND("]",$AD$1,1)+1,LEN($AD$1))</f>
        <v>Column1.Nombre_logements_desservis_par_installation_ECS 36 - Récaptiulatif</v>
      </c>
      <c r="P36" t="str">
        <f ca="1">DPE_33680[[#Headers],[Column1.Surface_habitable_logement]] &amp; " " &amp;  ROW() &amp; " - " &amp; MID($AD$1, FIND("]",$AD$1,1)+1,LEN($AD$1))</f>
        <v>Column1.Surface_habitable_logement 36 - Récaptiulatif</v>
      </c>
      <c r="Q36" t="str">
        <f ca="1">DPE_33680[[#Headers],[Column1.Code_postal_(brut)]] &amp; " " &amp;  ROW() &amp; " - " &amp; MID($AD$1, FIND("]",$AD$1,1)+1,LEN($AD$1))</f>
        <v>Column1.Code_postal_(brut) 36 - Récaptiulatif</v>
      </c>
      <c r="R36" t="str">
        <f ca="1">DPE_33680[[#Headers],[Column1.Période_construction]] &amp; " " &amp;  ROW() &amp; " - " &amp; MID($AD$1, FIND("]",$AD$1,1)+1,LEN($AD$1))</f>
        <v>Column1.Période_construction 36 - Récaptiulatif</v>
      </c>
      <c r="S36" t="str">
        <f ca="1">DPE_33680[[#Headers],[Column1.Code_postal_(BAN)]] &amp; " " &amp;  ROW() &amp; " - " &amp; MID($AD$1, FIND("]",$AD$1,1)+1,LEN($AD$1))</f>
        <v>Column1.Code_postal_(BAN) 36 - Récaptiulatif</v>
      </c>
      <c r="T36" t="str">
        <f ca="1">DPE_33680[[#Headers],[Column1.Type_bâtiment]] &amp; " " &amp;  ROW() &amp; " - " &amp; MID($AD$1, FIND("]",$AD$1,1)+1,LEN($AD$1))</f>
        <v>Column1.Type_bâtiment 36 - Récaptiulatif</v>
      </c>
      <c r="U36" t="str">
        <f ca="1">DPE_33680[[#Headers],[Column1.Etiquette_GES]] &amp; " " &amp;  ROW() &amp; " - " &amp; MID($AD$1, FIND("]",$AD$1,1)+1,LEN($AD$1))</f>
        <v>Column1.Etiquette_GES 36 - Récaptiulatif</v>
      </c>
      <c r="V36" t="str">
        <f ca="1">DPE_33680[[#Headers],[Column1.Etiquette_DPE]] &amp; " " &amp;  ROW() &amp; " - " &amp; MID($AD$1, FIND("]",$AD$1,1)+1,LEN($AD$1))</f>
        <v>Column1.Etiquette_DPE 36 - Récaptiulatif</v>
      </c>
      <c r="W36" t="str">
        <f ca="1">DPE_33680[[#Headers],[Column1.Nom__commune_(Brut)]] &amp; " " &amp;  ROW() &amp; " - " &amp; MID($AD$1, FIND("]",$AD$1,1)+1,LEN($AD$1))</f>
        <v>Column1.Nom__commune_(Brut) 36 - Récaptiulatif</v>
      </c>
      <c r="X36" t="str">
        <f ca="1">DPE_33680[[#Headers],[Column1.Identifiant__BAN]] &amp; " " &amp;  ROW() &amp; " - " &amp; MID($AD$1, FIND("]",$AD$1,1)+1,LEN($AD$1))</f>
        <v>Column1.Identifiant__BAN 36 - Récaptiulatif</v>
      </c>
      <c r="Y36" t="str">
        <f ca="1">DPE_33680[[#Headers],[Column1.Nom__rue_(BAN)]] &amp; " " &amp;  ROW() &amp; " - " &amp; MID($AD$1, FIND("]",$AD$1,1)+1,LEN($AD$1))</f>
        <v>Column1.Nom__rue_(BAN) 36 - Récaptiulatif</v>
      </c>
      <c r="Z36" t="str">
        <f ca="1">DPE_33680[[#Headers],[Column1.Score_BAN]] &amp; " " &amp;  ROW() &amp; " - " &amp; MID($AD$1, FIND("]",$AD$1,1)+1,LEN($AD$1))</f>
        <v>Column1.Score_BAN 36 - Récaptiulatif</v>
      </c>
      <c r="AA36" t="str">
        <f ca="1">DPE_33680[[#Headers],[Column1.Logement_traversant_(0/1)]] &amp; " " &amp;  ROW() &amp; " - " &amp; MID($AD$1, FIND("]",$AD$1,1)+1,LEN($AD$1))</f>
        <v>Column1.Logement_traversant_(0/1) 36 - Récaptiulatif</v>
      </c>
      <c r="AB36" t="str">
        <f ca="1">DPE_33680[[#Headers],[Column1.Nombre_appartement]] &amp; " " &amp;  ROW() &amp; " - " &amp; MID($AD$1, FIND("]",$AD$1,1)+1,LEN($AD$1))</f>
        <v>Column1.Nombre_appartement 36 - Récaptiulatif</v>
      </c>
      <c r="AC36" t="str">
        <f ca="1">DPE_33680[[#Headers],[Column1.Surface_habitable_immeuble]] &amp; " " &amp;  ROW() &amp; " - " &amp; MID($AD$1, FIND("]",$AD$1,1)+1,LEN($AD$1))</f>
        <v>Column1.Surface_habitable_immeuble 36 - Récaptiulatif</v>
      </c>
    </row>
    <row r="37" spans="1:29" x14ac:dyDescent="0.25">
      <c r="A37" s="4">
        <v>44859</v>
      </c>
      <c r="B37" s="4">
        <v>44859</v>
      </c>
      <c r="C37" s="4">
        <v>44859</v>
      </c>
      <c r="D37" t="str">
        <f ca="1">DPE_33680[[#Headers],[Column1.Adresse_(BAN)]] &amp; " " &amp;  ROW() &amp; " - " &amp; MID($AD$1, FIND("]",$AD$1,1)+1,LEN($AD$1))</f>
        <v>Column1.Adresse_(BAN) 37 - Récaptiulatif</v>
      </c>
      <c r="E37" t="str">
        <f ca="1">DPE_33680[[#Headers],[Column1.Nom__commune_(BAN)]] &amp; " " &amp;  ROW() &amp; " - " &amp; MID($AD$1, FIND("]",$AD$1,1)+1,LEN($AD$1))</f>
        <v>Column1.Nom__commune_(BAN) 37 - Récaptiulatif</v>
      </c>
      <c r="F37" t="str">
        <f ca="1">DPE_33680[[#Headers],[Column1.Nombre_niveau_logement]] &amp; " " &amp;  ROW() &amp; " - " &amp; MID($AD$1, FIND("]",$AD$1,1)+1,LEN($AD$1))</f>
        <v>Column1.Nombre_niveau_logement 37 - Récaptiulatif</v>
      </c>
      <c r="G37" t="str">
        <f ca="1">DPE_33680[[#Headers],[Column1.Année_construction]] &amp; " " &amp;  ROW() &amp; " - " &amp; MID($AD$1, FIND("]",$AD$1,1)+1,LEN($AD$1))</f>
        <v>Column1.Année_construction 37 - Récaptiulatif</v>
      </c>
      <c r="H37" t="str">
        <f ca="1">DPE_33680[[#Headers],[Column1.N°_étage_appartement]] &amp; " " &amp;  ROW() &amp; " - " &amp; MID($AD$1, FIND("]",$AD$1,1)+1,LEN($AD$1))</f>
        <v>Column1.N°_étage_appartement 37 - Récaptiulatif</v>
      </c>
      <c r="I37" t="str">
        <f ca="1">DPE_33680[[#Headers],[Column1.Surface_habitable_desservie_par_installation_ECS]] &amp; " " &amp;  ROW() &amp; " - " &amp; MID($AD$1, FIND("]",$AD$1,1)+1,LEN($AD$1))</f>
        <v>Column1.Surface_habitable_desservie_par_installation_ECS 37 - Récaptiulatif</v>
      </c>
      <c r="J37" t="str">
        <f ca="1">DPE_33680[[#Headers],[Column1.Complément_d''adresse_logement]] &amp; " " &amp;  ROW() &amp; " - " &amp; MID($AD$1, FIND("]",$AD$1,1)+1,LEN($AD$1))</f>
        <v>Column1.Complément_d'adresse_logement 37 - Récaptiulatif</v>
      </c>
      <c r="K37" t="str">
        <f ca="1">DPE_33680[[#Headers],[Column1.Description_installation_chauffage_n°1]] &amp; " " &amp;  ROW() &amp; " - " &amp; MID($AD$1, FIND("]",$AD$1,1)+1,LEN($AD$1))</f>
        <v>Column1.Description_installation_chauffage_n°1 37 - Récaptiulatif</v>
      </c>
      <c r="L37" t="str">
        <f ca="1">DPE_33680[[#Headers],[Column1.N°_voie_(BAN)]] &amp; " " &amp;  ROW() &amp; " - " &amp; MID($AD$1, FIND("]",$AD$1,1)+1,LEN($AD$1))</f>
        <v>Column1.N°_voie_(BAN) 37 - Récaptiulatif</v>
      </c>
      <c r="M37" t="str">
        <f ca="1">DPE_33680[[#Headers],[Column1.N°DPE]] &amp; " " &amp;  ROW() &amp; " - " &amp; MID($AD$1, FIND("]",$AD$1,1)+1,LEN($AD$1))</f>
        <v>Column1.N°DPE 37 - Récaptiulatif</v>
      </c>
      <c r="N37" t="str">
        <f ca="1">DPE_33680[[#Headers],[Column1.Adresse_brute]] &amp; " " &amp;  ROW() &amp; " - " &amp; MID($AD$1, FIND("]",$AD$1,1)+1,LEN($AD$1))</f>
        <v>Column1.Adresse_brute 37 - Récaptiulatif</v>
      </c>
      <c r="O37" t="str">
        <f ca="1">DPE_33680[[#Headers],[Column1.Nombre_logements_desservis_par_installation_ECS]] &amp; " " &amp;  ROW() &amp; " - " &amp; MID($AD$1, FIND("]",$AD$1,1)+1,LEN($AD$1))</f>
        <v>Column1.Nombre_logements_desservis_par_installation_ECS 37 - Récaptiulatif</v>
      </c>
      <c r="P37" t="str">
        <f ca="1">DPE_33680[[#Headers],[Column1.Surface_habitable_logement]] &amp; " " &amp;  ROW() &amp; " - " &amp; MID($AD$1, FIND("]",$AD$1,1)+1,LEN($AD$1))</f>
        <v>Column1.Surface_habitable_logement 37 - Récaptiulatif</v>
      </c>
      <c r="Q37" t="str">
        <f ca="1">DPE_33680[[#Headers],[Column1.Code_postal_(brut)]] &amp; " " &amp;  ROW() &amp; " - " &amp; MID($AD$1, FIND("]",$AD$1,1)+1,LEN($AD$1))</f>
        <v>Column1.Code_postal_(brut) 37 - Récaptiulatif</v>
      </c>
      <c r="R37" t="str">
        <f ca="1">DPE_33680[[#Headers],[Column1.Période_construction]] &amp; " " &amp;  ROW() &amp; " - " &amp; MID($AD$1, FIND("]",$AD$1,1)+1,LEN($AD$1))</f>
        <v>Column1.Période_construction 37 - Récaptiulatif</v>
      </c>
      <c r="S37" t="str">
        <f ca="1">DPE_33680[[#Headers],[Column1.Code_postal_(BAN)]] &amp; " " &amp;  ROW() &amp; " - " &amp; MID($AD$1, FIND("]",$AD$1,1)+1,LEN($AD$1))</f>
        <v>Column1.Code_postal_(BAN) 37 - Récaptiulatif</v>
      </c>
      <c r="T37" t="str">
        <f ca="1">DPE_33680[[#Headers],[Column1.Type_bâtiment]] &amp; " " &amp;  ROW() &amp; " - " &amp; MID($AD$1, FIND("]",$AD$1,1)+1,LEN($AD$1))</f>
        <v>Column1.Type_bâtiment 37 - Récaptiulatif</v>
      </c>
      <c r="U37" t="str">
        <f ca="1">DPE_33680[[#Headers],[Column1.Etiquette_GES]] &amp; " " &amp;  ROW() &amp; " - " &amp; MID($AD$1, FIND("]",$AD$1,1)+1,LEN($AD$1))</f>
        <v>Column1.Etiquette_GES 37 - Récaptiulatif</v>
      </c>
      <c r="V37" t="str">
        <f ca="1">DPE_33680[[#Headers],[Column1.Etiquette_DPE]] &amp; " " &amp;  ROW() &amp; " - " &amp; MID($AD$1, FIND("]",$AD$1,1)+1,LEN($AD$1))</f>
        <v>Column1.Etiquette_DPE 37 - Récaptiulatif</v>
      </c>
      <c r="W37" t="str">
        <f ca="1">DPE_33680[[#Headers],[Column1.Nom__commune_(Brut)]] &amp; " " &amp;  ROW() &amp; " - " &amp; MID($AD$1, FIND("]",$AD$1,1)+1,LEN($AD$1))</f>
        <v>Column1.Nom__commune_(Brut) 37 - Récaptiulatif</v>
      </c>
      <c r="X37" t="str">
        <f ca="1">DPE_33680[[#Headers],[Column1.Identifiant__BAN]] &amp; " " &amp;  ROW() &amp; " - " &amp; MID($AD$1, FIND("]",$AD$1,1)+1,LEN($AD$1))</f>
        <v>Column1.Identifiant__BAN 37 - Récaptiulatif</v>
      </c>
      <c r="Y37" t="str">
        <f ca="1">DPE_33680[[#Headers],[Column1.Nom__rue_(BAN)]] &amp; " " &amp;  ROW() &amp; " - " &amp; MID($AD$1, FIND("]",$AD$1,1)+1,LEN($AD$1))</f>
        <v>Column1.Nom__rue_(BAN) 37 - Récaptiulatif</v>
      </c>
      <c r="Z37" t="str">
        <f ca="1">DPE_33680[[#Headers],[Column1.Score_BAN]] &amp; " " &amp;  ROW() &amp; " - " &amp; MID($AD$1, FIND("]",$AD$1,1)+1,LEN($AD$1))</f>
        <v>Column1.Score_BAN 37 - Récaptiulatif</v>
      </c>
      <c r="AA37" t="str">
        <f ca="1">DPE_33680[[#Headers],[Column1.Logement_traversant_(0/1)]] &amp; " " &amp;  ROW() &amp; " - " &amp; MID($AD$1, FIND("]",$AD$1,1)+1,LEN($AD$1))</f>
        <v>Column1.Logement_traversant_(0/1) 37 - Récaptiulatif</v>
      </c>
      <c r="AB37" t="str">
        <f ca="1">DPE_33680[[#Headers],[Column1.Nombre_appartement]] &amp; " " &amp;  ROW() &amp; " - " &amp; MID($AD$1, FIND("]",$AD$1,1)+1,LEN($AD$1))</f>
        <v>Column1.Nombre_appartement 37 - Récaptiulatif</v>
      </c>
      <c r="AC37" t="str">
        <f ca="1">DPE_33680[[#Headers],[Column1.Surface_habitable_immeuble]] &amp; " " &amp;  ROW() &amp; " - " &amp; MID($AD$1, FIND("]",$AD$1,1)+1,LEN($AD$1))</f>
        <v>Column1.Surface_habitable_immeuble 37 - Récaptiulatif</v>
      </c>
    </row>
    <row r="38" spans="1:29" x14ac:dyDescent="0.25">
      <c r="A38" s="4">
        <v>44858</v>
      </c>
      <c r="B38" s="4">
        <v>44859</v>
      </c>
      <c r="C38" s="4">
        <v>44859</v>
      </c>
      <c r="D38" t="str">
        <f ca="1">DPE_33680[[#Headers],[Column1.Adresse_(BAN)]] &amp; " " &amp;  ROW() &amp; " - " &amp; MID($AD$1, FIND("]",$AD$1,1)+1,LEN($AD$1))</f>
        <v>Column1.Adresse_(BAN) 38 - Récaptiulatif</v>
      </c>
      <c r="E38" t="str">
        <f ca="1">DPE_33680[[#Headers],[Column1.Nom__commune_(BAN)]] &amp; " " &amp;  ROW() &amp; " - " &amp; MID($AD$1, FIND("]",$AD$1,1)+1,LEN($AD$1))</f>
        <v>Column1.Nom__commune_(BAN) 38 - Récaptiulatif</v>
      </c>
      <c r="F38" t="str">
        <f ca="1">DPE_33680[[#Headers],[Column1.Nombre_niveau_logement]] &amp; " " &amp;  ROW() &amp; " - " &amp; MID($AD$1, FIND("]",$AD$1,1)+1,LEN($AD$1))</f>
        <v>Column1.Nombre_niveau_logement 38 - Récaptiulatif</v>
      </c>
      <c r="G38" t="str">
        <f ca="1">DPE_33680[[#Headers],[Column1.Année_construction]] &amp; " " &amp;  ROW() &amp; " - " &amp; MID($AD$1, FIND("]",$AD$1,1)+1,LEN($AD$1))</f>
        <v>Column1.Année_construction 38 - Récaptiulatif</v>
      </c>
      <c r="H38" t="str">
        <f ca="1">DPE_33680[[#Headers],[Column1.N°_étage_appartement]] &amp; " " &amp;  ROW() &amp; " - " &amp; MID($AD$1, FIND("]",$AD$1,1)+1,LEN($AD$1))</f>
        <v>Column1.N°_étage_appartement 38 - Récaptiulatif</v>
      </c>
      <c r="I38" t="str">
        <f ca="1">DPE_33680[[#Headers],[Column1.Surface_habitable_desservie_par_installation_ECS]] &amp; " " &amp;  ROW() &amp; " - " &amp; MID($AD$1, FIND("]",$AD$1,1)+1,LEN($AD$1))</f>
        <v>Column1.Surface_habitable_desservie_par_installation_ECS 38 - Récaptiulatif</v>
      </c>
      <c r="J38" t="str">
        <f ca="1">DPE_33680[[#Headers],[Column1.Complément_d''adresse_logement]] &amp; " " &amp;  ROW() &amp; " - " &amp; MID($AD$1, FIND("]",$AD$1,1)+1,LEN($AD$1))</f>
        <v>Column1.Complément_d'adresse_logement 38 - Récaptiulatif</v>
      </c>
      <c r="K38" t="str">
        <f ca="1">DPE_33680[[#Headers],[Column1.Description_installation_chauffage_n°1]] &amp; " " &amp;  ROW() &amp; " - " &amp; MID($AD$1, FIND("]",$AD$1,1)+1,LEN($AD$1))</f>
        <v>Column1.Description_installation_chauffage_n°1 38 - Récaptiulatif</v>
      </c>
      <c r="L38" t="str">
        <f ca="1">DPE_33680[[#Headers],[Column1.N°_voie_(BAN)]] &amp; " " &amp;  ROW() &amp; " - " &amp; MID($AD$1, FIND("]",$AD$1,1)+1,LEN($AD$1))</f>
        <v>Column1.N°_voie_(BAN) 38 - Récaptiulatif</v>
      </c>
      <c r="M38" t="str">
        <f ca="1">DPE_33680[[#Headers],[Column1.N°DPE]] &amp; " " &amp;  ROW() &amp; " - " &amp; MID($AD$1, FIND("]",$AD$1,1)+1,LEN($AD$1))</f>
        <v>Column1.N°DPE 38 - Récaptiulatif</v>
      </c>
      <c r="N38" t="str">
        <f ca="1">DPE_33680[[#Headers],[Column1.Adresse_brute]] &amp; " " &amp;  ROW() &amp; " - " &amp; MID($AD$1, FIND("]",$AD$1,1)+1,LEN($AD$1))</f>
        <v>Column1.Adresse_brute 38 - Récaptiulatif</v>
      </c>
      <c r="O38" t="str">
        <f ca="1">DPE_33680[[#Headers],[Column1.Nombre_logements_desservis_par_installation_ECS]] &amp; " " &amp;  ROW() &amp; " - " &amp; MID($AD$1, FIND("]",$AD$1,1)+1,LEN($AD$1))</f>
        <v>Column1.Nombre_logements_desservis_par_installation_ECS 38 - Récaptiulatif</v>
      </c>
      <c r="P38" t="str">
        <f ca="1">DPE_33680[[#Headers],[Column1.Surface_habitable_logement]] &amp; " " &amp;  ROW() &amp; " - " &amp; MID($AD$1, FIND("]",$AD$1,1)+1,LEN($AD$1))</f>
        <v>Column1.Surface_habitable_logement 38 - Récaptiulatif</v>
      </c>
      <c r="Q38" t="str">
        <f ca="1">DPE_33680[[#Headers],[Column1.Code_postal_(brut)]] &amp; " " &amp;  ROW() &amp; " - " &amp; MID($AD$1, FIND("]",$AD$1,1)+1,LEN($AD$1))</f>
        <v>Column1.Code_postal_(brut) 38 - Récaptiulatif</v>
      </c>
      <c r="R38" t="str">
        <f ca="1">DPE_33680[[#Headers],[Column1.Période_construction]] &amp; " " &amp;  ROW() &amp; " - " &amp; MID($AD$1, FIND("]",$AD$1,1)+1,LEN($AD$1))</f>
        <v>Column1.Période_construction 38 - Récaptiulatif</v>
      </c>
      <c r="S38" t="str">
        <f ca="1">DPE_33680[[#Headers],[Column1.Code_postal_(BAN)]] &amp; " " &amp;  ROW() &amp; " - " &amp; MID($AD$1, FIND("]",$AD$1,1)+1,LEN($AD$1))</f>
        <v>Column1.Code_postal_(BAN) 38 - Récaptiulatif</v>
      </c>
      <c r="T38" t="str">
        <f ca="1">DPE_33680[[#Headers],[Column1.Type_bâtiment]] &amp; " " &amp;  ROW() &amp; " - " &amp; MID($AD$1, FIND("]",$AD$1,1)+1,LEN($AD$1))</f>
        <v>Column1.Type_bâtiment 38 - Récaptiulatif</v>
      </c>
      <c r="U38" t="str">
        <f ca="1">DPE_33680[[#Headers],[Column1.Etiquette_GES]] &amp; " " &amp;  ROW() &amp; " - " &amp; MID($AD$1, FIND("]",$AD$1,1)+1,LEN($AD$1))</f>
        <v>Column1.Etiquette_GES 38 - Récaptiulatif</v>
      </c>
      <c r="V38" t="str">
        <f ca="1">DPE_33680[[#Headers],[Column1.Etiquette_DPE]] &amp; " " &amp;  ROW() &amp; " - " &amp; MID($AD$1, FIND("]",$AD$1,1)+1,LEN($AD$1))</f>
        <v>Column1.Etiquette_DPE 38 - Récaptiulatif</v>
      </c>
      <c r="W38" t="str">
        <f ca="1">DPE_33680[[#Headers],[Column1.Nom__commune_(Brut)]] &amp; " " &amp;  ROW() &amp; " - " &amp; MID($AD$1, FIND("]",$AD$1,1)+1,LEN($AD$1))</f>
        <v>Column1.Nom__commune_(Brut) 38 - Récaptiulatif</v>
      </c>
      <c r="X38" t="str">
        <f ca="1">DPE_33680[[#Headers],[Column1.Identifiant__BAN]] &amp; " " &amp;  ROW() &amp; " - " &amp; MID($AD$1, FIND("]",$AD$1,1)+1,LEN($AD$1))</f>
        <v>Column1.Identifiant__BAN 38 - Récaptiulatif</v>
      </c>
      <c r="Y38" t="str">
        <f ca="1">DPE_33680[[#Headers],[Column1.Nom__rue_(BAN)]] &amp; " " &amp;  ROW() &amp; " - " &amp; MID($AD$1, FIND("]",$AD$1,1)+1,LEN($AD$1))</f>
        <v>Column1.Nom__rue_(BAN) 38 - Récaptiulatif</v>
      </c>
      <c r="Z38" t="str">
        <f ca="1">DPE_33680[[#Headers],[Column1.Score_BAN]] &amp; " " &amp;  ROW() &amp; " - " &amp; MID($AD$1, FIND("]",$AD$1,1)+1,LEN($AD$1))</f>
        <v>Column1.Score_BAN 38 - Récaptiulatif</v>
      </c>
      <c r="AA38" t="str">
        <f ca="1">DPE_33680[[#Headers],[Column1.Logement_traversant_(0/1)]] &amp; " " &amp;  ROW() &amp; " - " &amp; MID($AD$1, FIND("]",$AD$1,1)+1,LEN($AD$1))</f>
        <v>Column1.Logement_traversant_(0/1) 38 - Récaptiulatif</v>
      </c>
      <c r="AB38" t="str">
        <f ca="1">DPE_33680[[#Headers],[Column1.Nombre_appartement]] &amp; " " &amp;  ROW() &amp; " - " &amp; MID($AD$1, FIND("]",$AD$1,1)+1,LEN($AD$1))</f>
        <v>Column1.Nombre_appartement 38 - Récaptiulatif</v>
      </c>
      <c r="AC38" t="str">
        <f ca="1">DPE_33680[[#Headers],[Column1.Surface_habitable_immeuble]] &amp; " " &amp;  ROW() &amp; " - " &amp; MID($AD$1, FIND("]",$AD$1,1)+1,LEN($AD$1))</f>
        <v>Column1.Surface_habitable_immeuble 38 - Récaptiulatif</v>
      </c>
    </row>
    <row r="39" spans="1:29" x14ac:dyDescent="0.25">
      <c r="A39" s="4">
        <v>44859</v>
      </c>
      <c r="B39" s="4">
        <v>44859</v>
      </c>
      <c r="C39" s="4">
        <v>44859</v>
      </c>
      <c r="D39" t="str">
        <f ca="1">DPE_33680[[#Headers],[Column1.Adresse_(BAN)]] &amp; " " &amp;  ROW() &amp; " - " &amp; MID($AD$1, FIND("]",$AD$1,1)+1,LEN($AD$1))</f>
        <v>Column1.Adresse_(BAN) 39 - Récaptiulatif</v>
      </c>
      <c r="E39" t="str">
        <f ca="1">DPE_33680[[#Headers],[Column1.Nom__commune_(BAN)]] &amp; " " &amp;  ROW() &amp; " - " &amp; MID($AD$1, FIND("]",$AD$1,1)+1,LEN($AD$1))</f>
        <v>Column1.Nom__commune_(BAN) 39 - Récaptiulatif</v>
      </c>
      <c r="F39" t="str">
        <f ca="1">DPE_33680[[#Headers],[Column1.Nombre_niveau_logement]] &amp; " " &amp;  ROW() &amp; " - " &amp; MID($AD$1, FIND("]",$AD$1,1)+1,LEN($AD$1))</f>
        <v>Column1.Nombre_niveau_logement 39 - Récaptiulatif</v>
      </c>
      <c r="G39" t="str">
        <f ca="1">DPE_33680[[#Headers],[Column1.Année_construction]] &amp; " " &amp;  ROW() &amp; " - " &amp; MID($AD$1, FIND("]",$AD$1,1)+1,LEN($AD$1))</f>
        <v>Column1.Année_construction 39 - Récaptiulatif</v>
      </c>
      <c r="H39" t="str">
        <f ca="1">DPE_33680[[#Headers],[Column1.N°_étage_appartement]] &amp; " " &amp;  ROW() &amp; " - " &amp; MID($AD$1, FIND("]",$AD$1,1)+1,LEN($AD$1))</f>
        <v>Column1.N°_étage_appartement 39 - Récaptiulatif</v>
      </c>
      <c r="I39" t="str">
        <f ca="1">DPE_33680[[#Headers],[Column1.Surface_habitable_desservie_par_installation_ECS]] &amp; " " &amp;  ROW() &amp; " - " &amp; MID($AD$1, FIND("]",$AD$1,1)+1,LEN($AD$1))</f>
        <v>Column1.Surface_habitable_desservie_par_installation_ECS 39 - Récaptiulatif</v>
      </c>
      <c r="J39" t="str">
        <f ca="1">DPE_33680[[#Headers],[Column1.Complément_d''adresse_logement]] &amp; " " &amp;  ROW() &amp; " - " &amp; MID($AD$1, FIND("]",$AD$1,1)+1,LEN($AD$1))</f>
        <v>Column1.Complément_d'adresse_logement 39 - Récaptiulatif</v>
      </c>
      <c r="K39" t="str">
        <f ca="1">DPE_33680[[#Headers],[Column1.Description_installation_chauffage_n°1]] &amp; " " &amp;  ROW() &amp; " - " &amp; MID($AD$1, FIND("]",$AD$1,1)+1,LEN($AD$1))</f>
        <v>Column1.Description_installation_chauffage_n°1 39 - Récaptiulatif</v>
      </c>
      <c r="L39" t="str">
        <f ca="1">DPE_33680[[#Headers],[Column1.N°_voie_(BAN)]] &amp; " " &amp;  ROW() &amp; " - " &amp; MID($AD$1, FIND("]",$AD$1,1)+1,LEN($AD$1))</f>
        <v>Column1.N°_voie_(BAN) 39 - Récaptiulatif</v>
      </c>
      <c r="M39" t="str">
        <f ca="1">DPE_33680[[#Headers],[Column1.N°DPE]] &amp; " " &amp;  ROW() &amp; " - " &amp; MID($AD$1, FIND("]",$AD$1,1)+1,LEN($AD$1))</f>
        <v>Column1.N°DPE 39 - Récaptiulatif</v>
      </c>
      <c r="N39" t="str">
        <f ca="1">DPE_33680[[#Headers],[Column1.Adresse_brute]] &amp; " " &amp;  ROW() &amp; " - " &amp; MID($AD$1, FIND("]",$AD$1,1)+1,LEN($AD$1))</f>
        <v>Column1.Adresse_brute 39 - Récaptiulatif</v>
      </c>
      <c r="O39" t="str">
        <f ca="1">DPE_33680[[#Headers],[Column1.Nombre_logements_desservis_par_installation_ECS]] &amp; " " &amp;  ROW() &amp; " - " &amp; MID($AD$1, FIND("]",$AD$1,1)+1,LEN($AD$1))</f>
        <v>Column1.Nombre_logements_desservis_par_installation_ECS 39 - Récaptiulatif</v>
      </c>
      <c r="P39" t="str">
        <f ca="1">DPE_33680[[#Headers],[Column1.Surface_habitable_logement]] &amp; " " &amp;  ROW() &amp; " - " &amp; MID($AD$1, FIND("]",$AD$1,1)+1,LEN($AD$1))</f>
        <v>Column1.Surface_habitable_logement 39 - Récaptiulatif</v>
      </c>
      <c r="Q39" t="str">
        <f ca="1">DPE_33680[[#Headers],[Column1.Code_postal_(brut)]] &amp; " " &amp;  ROW() &amp; " - " &amp; MID($AD$1, FIND("]",$AD$1,1)+1,LEN($AD$1))</f>
        <v>Column1.Code_postal_(brut) 39 - Récaptiulatif</v>
      </c>
      <c r="R39" t="str">
        <f ca="1">DPE_33680[[#Headers],[Column1.Période_construction]] &amp; " " &amp;  ROW() &amp; " - " &amp; MID($AD$1, FIND("]",$AD$1,1)+1,LEN($AD$1))</f>
        <v>Column1.Période_construction 39 - Récaptiulatif</v>
      </c>
      <c r="S39" t="str">
        <f ca="1">DPE_33680[[#Headers],[Column1.Code_postal_(BAN)]] &amp; " " &amp;  ROW() &amp; " - " &amp; MID($AD$1, FIND("]",$AD$1,1)+1,LEN($AD$1))</f>
        <v>Column1.Code_postal_(BAN) 39 - Récaptiulatif</v>
      </c>
      <c r="T39" t="str">
        <f ca="1">DPE_33680[[#Headers],[Column1.Type_bâtiment]] &amp; " " &amp;  ROW() &amp; " - " &amp; MID($AD$1, FIND("]",$AD$1,1)+1,LEN($AD$1))</f>
        <v>Column1.Type_bâtiment 39 - Récaptiulatif</v>
      </c>
      <c r="U39" t="str">
        <f ca="1">DPE_33680[[#Headers],[Column1.Etiquette_GES]] &amp; " " &amp;  ROW() &amp; " - " &amp; MID($AD$1, FIND("]",$AD$1,1)+1,LEN($AD$1))</f>
        <v>Column1.Etiquette_GES 39 - Récaptiulatif</v>
      </c>
      <c r="V39" t="str">
        <f ca="1">DPE_33680[[#Headers],[Column1.Etiquette_DPE]] &amp; " " &amp;  ROW() &amp; " - " &amp; MID($AD$1, FIND("]",$AD$1,1)+1,LEN($AD$1))</f>
        <v>Column1.Etiquette_DPE 39 - Récaptiulatif</v>
      </c>
      <c r="W39" t="str">
        <f ca="1">DPE_33680[[#Headers],[Column1.Nom__commune_(Brut)]] &amp; " " &amp;  ROW() &amp; " - " &amp; MID($AD$1, FIND("]",$AD$1,1)+1,LEN($AD$1))</f>
        <v>Column1.Nom__commune_(Brut) 39 - Récaptiulatif</v>
      </c>
      <c r="X39" t="str">
        <f ca="1">DPE_33680[[#Headers],[Column1.Identifiant__BAN]] &amp; " " &amp;  ROW() &amp; " - " &amp; MID($AD$1, FIND("]",$AD$1,1)+1,LEN($AD$1))</f>
        <v>Column1.Identifiant__BAN 39 - Récaptiulatif</v>
      </c>
      <c r="Y39" t="str">
        <f ca="1">DPE_33680[[#Headers],[Column1.Nom__rue_(BAN)]] &amp; " " &amp;  ROW() &amp; " - " &amp; MID($AD$1, FIND("]",$AD$1,1)+1,LEN($AD$1))</f>
        <v>Column1.Nom__rue_(BAN) 39 - Récaptiulatif</v>
      </c>
      <c r="Z39" t="str">
        <f ca="1">DPE_33680[[#Headers],[Column1.Score_BAN]] &amp; " " &amp;  ROW() &amp; " - " &amp; MID($AD$1, FIND("]",$AD$1,1)+1,LEN($AD$1))</f>
        <v>Column1.Score_BAN 39 - Récaptiulatif</v>
      </c>
      <c r="AA39" t="str">
        <f ca="1">DPE_33680[[#Headers],[Column1.Logement_traversant_(0/1)]] &amp; " " &amp;  ROW() &amp; " - " &amp; MID($AD$1, FIND("]",$AD$1,1)+1,LEN($AD$1))</f>
        <v>Column1.Logement_traversant_(0/1) 39 - Récaptiulatif</v>
      </c>
      <c r="AB39" t="str">
        <f ca="1">DPE_33680[[#Headers],[Column1.Nombre_appartement]] &amp; " " &amp;  ROW() &amp; " - " &amp; MID($AD$1, FIND("]",$AD$1,1)+1,LEN($AD$1))</f>
        <v>Column1.Nombre_appartement 39 - Récaptiulatif</v>
      </c>
      <c r="AC39" t="str">
        <f ca="1">DPE_33680[[#Headers],[Column1.Surface_habitable_immeuble]] &amp; " " &amp;  ROW() &amp; " - " &amp; MID($AD$1, FIND("]",$AD$1,1)+1,LEN($AD$1))</f>
        <v>Column1.Surface_habitable_immeuble 39 - Récaptiulatif</v>
      </c>
    </row>
    <row r="40" spans="1:29" x14ac:dyDescent="0.25">
      <c r="A40" s="4">
        <v>44855</v>
      </c>
      <c r="B40" s="4">
        <v>44855</v>
      </c>
      <c r="C40" s="4">
        <v>44855</v>
      </c>
      <c r="D40" t="str">
        <f ca="1">DPE_33680[[#Headers],[Column1.Adresse_(BAN)]] &amp; " " &amp;  ROW() &amp; " - " &amp; MID($AD$1, FIND("]",$AD$1,1)+1,LEN($AD$1))</f>
        <v>Column1.Adresse_(BAN) 40 - Récaptiulatif</v>
      </c>
      <c r="E40" t="str">
        <f ca="1">DPE_33680[[#Headers],[Column1.Nom__commune_(BAN)]] &amp; " " &amp;  ROW() &amp; " - " &amp; MID($AD$1, FIND("]",$AD$1,1)+1,LEN($AD$1))</f>
        <v>Column1.Nom__commune_(BAN) 40 - Récaptiulatif</v>
      </c>
      <c r="F40" t="str">
        <f ca="1">DPE_33680[[#Headers],[Column1.Nombre_niveau_logement]] &amp; " " &amp;  ROW() &amp; " - " &amp; MID($AD$1, FIND("]",$AD$1,1)+1,LEN($AD$1))</f>
        <v>Column1.Nombre_niveau_logement 40 - Récaptiulatif</v>
      </c>
      <c r="G40" t="str">
        <f ca="1">DPE_33680[[#Headers],[Column1.Année_construction]] &amp; " " &amp;  ROW() &amp; " - " &amp; MID($AD$1, FIND("]",$AD$1,1)+1,LEN($AD$1))</f>
        <v>Column1.Année_construction 40 - Récaptiulatif</v>
      </c>
      <c r="H40" t="str">
        <f ca="1">DPE_33680[[#Headers],[Column1.N°_étage_appartement]] &amp; " " &amp;  ROW() &amp; " - " &amp; MID($AD$1, FIND("]",$AD$1,1)+1,LEN($AD$1))</f>
        <v>Column1.N°_étage_appartement 40 - Récaptiulatif</v>
      </c>
      <c r="I40" t="str">
        <f ca="1">DPE_33680[[#Headers],[Column1.Surface_habitable_desservie_par_installation_ECS]] &amp; " " &amp;  ROW() &amp; " - " &amp; MID($AD$1, FIND("]",$AD$1,1)+1,LEN($AD$1))</f>
        <v>Column1.Surface_habitable_desservie_par_installation_ECS 40 - Récaptiulatif</v>
      </c>
      <c r="J40" t="str">
        <f ca="1">DPE_33680[[#Headers],[Column1.Complément_d''adresse_logement]] &amp; " " &amp;  ROW() &amp; " - " &amp; MID($AD$1, FIND("]",$AD$1,1)+1,LEN($AD$1))</f>
        <v>Column1.Complément_d'adresse_logement 40 - Récaptiulatif</v>
      </c>
      <c r="K40" t="str">
        <f ca="1">DPE_33680[[#Headers],[Column1.Description_installation_chauffage_n°1]] &amp; " " &amp;  ROW() &amp; " - " &amp; MID($AD$1, FIND("]",$AD$1,1)+1,LEN($AD$1))</f>
        <v>Column1.Description_installation_chauffage_n°1 40 - Récaptiulatif</v>
      </c>
      <c r="L40" t="str">
        <f ca="1">DPE_33680[[#Headers],[Column1.N°_voie_(BAN)]] &amp; " " &amp;  ROW() &amp; " - " &amp; MID($AD$1, FIND("]",$AD$1,1)+1,LEN($AD$1))</f>
        <v>Column1.N°_voie_(BAN) 40 - Récaptiulatif</v>
      </c>
      <c r="M40" t="str">
        <f ca="1">DPE_33680[[#Headers],[Column1.N°DPE]] &amp; " " &amp;  ROW() &amp; " - " &amp; MID($AD$1, FIND("]",$AD$1,1)+1,LEN($AD$1))</f>
        <v>Column1.N°DPE 40 - Récaptiulatif</v>
      </c>
      <c r="N40" t="str">
        <f ca="1">DPE_33680[[#Headers],[Column1.Adresse_brute]] &amp; " " &amp;  ROW() &amp; " - " &amp; MID($AD$1, FIND("]",$AD$1,1)+1,LEN($AD$1))</f>
        <v>Column1.Adresse_brute 40 - Récaptiulatif</v>
      </c>
      <c r="O40" t="str">
        <f ca="1">DPE_33680[[#Headers],[Column1.Nombre_logements_desservis_par_installation_ECS]] &amp; " " &amp;  ROW() &amp; " - " &amp; MID($AD$1, FIND("]",$AD$1,1)+1,LEN($AD$1))</f>
        <v>Column1.Nombre_logements_desservis_par_installation_ECS 40 - Récaptiulatif</v>
      </c>
      <c r="P40" t="str">
        <f ca="1">DPE_33680[[#Headers],[Column1.Surface_habitable_logement]] &amp; " " &amp;  ROW() &amp; " - " &amp; MID($AD$1, FIND("]",$AD$1,1)+1,LEN($AD$1))</f>
        <v>Column1.Surface_habitable_logement 40 - Récaptiulatif</v>
      </c>
      <c r="Q40" t="str">
        <f ca="1">DPE_33680[[#Headers],[Column1.Code_postal_(brut)]] &amp; " " &amp;  ROW() &amp; " - " &amp; MID($AD$1, FIND("]",$AD$1,1)+1,LEN($AD$1))</f>
        <v>Column1.Code_postal_(brut) 40 - Récaptiulatif</v>
      </c>
      <c r="R40" t="str">
        <f ca="1">DPE_33680[[#Headers],[Column1.Période_construction]] &amp; " " &amp;  ROW() &amp; " - " &amp; MID($AD$1, FIND("]",$AD$1,1)+1,LEN($AD$1))</f>
        <v>Column1.Période_construction 40 - Récaptiulatif</v>
      </c>
      <c r="S40" t="str">
        <f ca="1">DPE_33680[[#Headers],[Column1.Code_postal_(BAN)]] &amp; " " &amp;  ROW() &amp; " - " &amp; MID($AD$1, FIND("]",$AD$1,1)+1,LEN($AD$1))</f>
        <v>Column1.Code_postal_(BAN) 40 - Récaptiulatif</v>
      </c>
      <c r="T40" t="str">
        <f ca="1">DPE_33680[[#Headers],[Column1.Type_bâtiment]] &amp; " " &amp;  ROW() &amp; " - " &amp; MID($AD$1, FIND("]",$AD$1,1)+1,LEN($AD$1))</f>
        <v>Column1.Type_bâtiment 40 - Récaptiulatif</v>
      </c>
      <c r="U40" t="str">
        <f ca="1">DPE_33680[[#Headers],[Column1.Etiquette_GES]] &amp; " " &amp;  ROW() &amp; " - " &amp; MID($AD$1, FIND("]",$AD$1,1)+1,LEN($AD$1))</f>
        <v>Column1.Etiquette_GES 40 - Récaptiulatif</v>
      </c>
      <c r="V40" t="str">
        <f ca="1">DPE_33680[[#Headers],[Column1.Etiquette_DPE]] &amp; " " &amp;  ROW() &amp; " - " &amp; MID($AD$1, FIND("]",$AD$1,1)+1,LEN($AD$1))</f>
        <v>Column1.Etiquette_DPE 40 - Récaptiulatif</v>
      </c>
      <c r="W40" t="str">
        <f ca="1">DPE_33680[[#Headers],[Column1.Nom__commune_(Brut)]] &amp; " " &amp;  ROW() &amp; " - " &amp; MID($AD$1, FIND("]",$AD$1,1)+1,LEN($AD$1))</f>
        <v>Column1.Nom__commune_(Brut) 40 - Récaptiulatif</v>
      </c>
      <c r="X40" t="str">
        <f ca="1">DPE_33680[[#Headers],[Column1.Identifiant__BAN]] &amp; " " &amp;  ROW() &amp; " - " &amp; MID($AD$1, FIND("]",$AD$1,1)+1,LEN($AD$1))</f>
        <v>Column1.Identifiant__BAN 40 - Récaptiulatif</v>
      </c>
      <c r="Y40" t="str">
        <f ca="1">DPE_33680[[#Headers],[Column1.Nom__rue_(BAN)]] &amp; " " &amp;  ROW() &amp; " - " &amp; MID($AD$1, FIND("]",$AD$1,1)+1,LEN($AD$1))</f>
        <v>Column1.Nom__rue_(BAN) 40 - Récaptiulatif</v>
      </c>
      <c r="Z40" t="str">
        <f ca="1">DPE_33680[[#Headers],[Column1.Score_BAN]] &amp; " " &amp;  ROW() &amp; " - " &amp; MID($AD$1, FIND("]",$AD$1,1)+1,LEN($AD$1))</f>
        <v>Column1.Score_BAN 40 - Récaptiulatif</v>
      </c>
      <c r="AA40" t="str">
        <f ca="1">DPE_33680[[#Headers],[Column1.Logement_traversant_(0/1)]] &amp; " " &amp;  ROW() &amp; " - " &amp; MID($AD$1, FIND("]",$AD$1,1)+1,LEN($AD$1))</f>
        <v>Column1.Logement_traversant_(0/1) 40 - Récaptiulatif</v>
      </c>
      <c r="AB40" t="str">
        <f ca="1">DPE_33680[[#Headers],[Column1.Nombre_appartement]] &amp; " " &amp;  ROW() &amp; " - " &amp; MID($AD$1, FIND("]",$AD$1,1)+1,LEN($AD$1))</f>
        <v>Column1.Nombre_appartement 40 - Récaptiulatif</v>
      </c>
      <c r="AC40" t="str">
        <f ca="1">DPE_33680[[#Headers],[Column1.Surface_habitable_immeuble]] &amp; " " &amp;  ROW() &amp; " - " &amp; MID($AD$1, FIND("]",$AD$1,1)+1,LEN($AD$1))</f>
        <v>Column1.Surface_habitable_immeuble 40 - Récaptiulatif</v>
      </c>
    </row>
    <row r="41" spans="1:29" x14ac:dyDescent="0.25">
      <c r="A41" s="4">
        <v>44855</v>
      </c>
      <c r="B41" s="4">
        <v>44855</v>
      </c>
      <c r="C41" s="4">
        <v>44855</v>
      </c>
      <c r="D41" t="str">
        <f ca="1">DPE_33680[[#Headers],[Column1.Adresse_(BAN)]] &amp; " " &amp;  ROW() &amp; " - " &amp; MID($AD$1, FIND("]",$AD$1,1)+1,LEN($AD$1))</f>
        <v>Column1.Adresse_(BAN) 41 - Récaptiulatif</v>
      </c>
      <c r="E41" t="str">
        <f ca="1">DPE_33680[[#Headers],[Column1.Nom__commune_(BAN)]] &amp; " " &amp;  ROW() &amp; " - " &amp; MID($AD$1, FIND("]",$AD$1,1)+1,LEN($AD$1))</f>
        <v>Column1.Nom__commune_(BAN) 41 - Récaptiulatif</v>
      </c>
      <c r="F41" t="str">
        <f ca="1">DPE_33680[[#Headers],[Column1.Nombre_niveau_logement]] &amp; " " &amp;  ROW() &amp; " - " &amp; MID($AD$1, FIND("]",$AD$1,1)+1,LEN($AD$1))</f>
        <v>Column1.Nombre_niveau_logement 41 - Récaptiulatif</v>
      </c>
      <c r="G41" t="str">
        <f ca="1">DPE_33680[[#Headers],[Column1.Année_construction]] &amp; " " &amp;  ROW() &amp; " - " &amp; MID($AD$1, FIND("]",$AD$1,1)+1,LEN($AD$1))</f>
        <v>Column1.Année_construction 41 - Récaptiulatif</v>
      </c>
      <c r="H41" t="str">
        <f ca="1">DPE_33680[[#Headers],[Column1.N°_étage_appartement]] &amp; " " &amp;  ROW() &amp; " - " &amp; MID($AD$1, FIND("]",$AD$1,1)+1,LEN($AD$1))</f>
        <v>Column1.N°_étage_appartement 41 - Récaptiulatif</v>
      </c>
      <c r="I41" t="str">
        <f ca="1">DPE_33680[[#Headers],[Column1.Surface_habitable_desservie_par_installation_ECS]] &amp; " " &amp;  ROW() &amp; " - " &amp; MID($AD$1, FIND("]",$AD$1,1)+1,LEN($AD$1))</f>
        <v>Column1.Surface_habitable_desservie_par_installation_ECS 41 - Récaptiulatif</v>
      </c>
      <c r="J41" t="str">
        <f ca="1">DPE_33680[[#Headers],[Column1.Complément_d''adresse_logement]] &amp; " " &amp;  ROW() &amp; " - " &amp; MID($AD$1, FIND("]",$AD$1,1)+1,LEN($AD$1))</f>
        <v>Column1.Complément_d'adresse_logement 41 - Récaptiulatif</v>
      </c>
      <c r="K41" t="str">
        <f ca="1">DPE_33680[[#Headers],[Column1.Description_installation_chauffage_n°1]] &amp; " " &amp;  ROW() &amp; " - " &amp; MID($AD$1, FIND("]",$AD$1,1)+1,LEN($AD$1))</f>
        <v>Column1.Description_installation_chauffage_n°1 41 - Récaptiulatif</v>
      </c>
      <c r="L41" t="str">
        <f ca="1">DPE_33680[[#Headers],[Column1.N°_voie_(BAN)]] &amp; " " &amp;  ROW() &amp; " - " &amp; MID($AD$1, FIND("]",$AD$1,1)+1,LEN($AD$1))</f>
        <v>Column1.N°_voie_(BAN) 41 - Récaptiulatif</v>
      </c>
      <c r="M41" t="str">
        <f ca="1">DPE_33680[[#Headers],[Column1.N°DPE]] &amp; " " &amp;  ROW() &amp; " - " &amp; MID($AD$1, FIND("]",$AD$1,1)+1,LEN($AD$1))</f>
        <v>Column1.N°DPE 41 - Récaptiulatif</v>
      </c>
      <c r="N41" t="str">
        <f ca="1">DPE_33680[[#Headers],[Column1.Adresse_brute]] &amp; " " &amp;  ROW() &amp; " - " &amp; MID($AD$1, FIND("]",$AD$1,1)+1,LEN($AD$1))</f>
        <v>Column1.Adresse_brute 41 - Récaptiulatif</v>
      </c>
      <c r="O41" t="str">
        <f ca="1">DPE_33680[[#Headers],[Column1.Nombre_logements_desservis_par_installation_ECS]] &amp; " " &amp;  ROW() &amp; " - " &amp; MID($AD$1, FIND("]",$AD$1,1)+1,LEN($AD$1))</f>
        <v>Column1.Nombre_logements_desservis_par_installation_ECS 41 - Récaptiulatif</v>
      </c>
      <c r="P41" t="str">
        <f ca="1">DPE_33680[[#Headers],[Column1.Surface_habitable_logement]] &amp; " " &amp;  ROW() &amp; " - " &amp; MID($AD$1, FIND("]",$AD$1,1)+1,LEN($AD$1))</f>
        <v>Column1.Surface_habitable_logement 41 - Récaptiulatif</v>
      </c>
      <c r="Q41" t="str">
        <f ca="1">DPE_33680[[#Headers],[Column1.Code_postal_(brut)]] &amp; " " &amp;  ROW() &amp; " - " &amp; MID($AD$1, FIND("]",$AD$1,1)+1,LEN($AD$1))</f>
        <v>Column1.Code_postal_(brut) 41 - Récaptiulatif</v>
      </c>
      <c r="R41" t="str">
        <f ca="1">DPE_33680[[#Headers],[Column1.Période_construction]] &amp; " " &amp;  ROW() &amp; " - " &amp; MID($AD$1, FIND("]",$AD$1,1)+1,LEN($AD$1))</f>
        <v>Column1.Période_construction 41 - Récaptiulatif</v>
      </c>
      <c r="S41" t="str">
        <f ca="1">DPE_33680[[#Headers],[Column1.Code_postal_(BAN)]] &amp; " " &amp;  ROW() &amp; " - " &amp; MID($AD$1, FIND("]",$AD$1,1)+1,LEN($AD$1))</f>
        <v>Column1.Code_postal_(BAN) 41 - Récaptiulatif</v>
      </c>
      <c r="T41" t="str">
        <f ca="1">DPE_33680[[#Headers],[Column1.Type_bâtiment]] &amp; " " &amp;  ROW() &amp; " - " &amp; MID($AD$1, FIND("]",$AD$1,1)+1,LEN($AD$1))</f>
        <v>Column1.Type_bâtiment 41 - Récaptiulatif</v>
      </c>
      <c r="U41" t="str">
        <f ca="1">DPE_33680[[#Headers],[Column1.Etiquette_GES]] &amp; " " &amp;  ROW() &amp; " - " &amp; MID($AD$1, FIND("]",$AD$1,1)+1,LEN($AD$1))</f>
        <v>Column1.Etiquette_GES 41 - Récaptiulatif</v>
      </c>
      <c r="V41" t="str">
        <f ca="1">DPE_33680[[#Headers],[Column1.Etiquette_DPE]] &amp; " " &amp;  ROW() &amp; " - " &amp; MID($AD$1, FIND("]",$AD$1,1)+1,LEN($AD$1))</f>
        <v>Column1.Etiquette_DPE 41 - Récaptiulatif</v>
      </c>
      <c r="W41" t="str">
        <f ca="1">DPE_33680[[#Headers],[Column1.Nom__commune_(Brut)]] &amp; " " &amp;  ROW() &amp; " - " &amp; MID($AD$1, FIND("]",$AD$1,1)+1,LEN($AD$1))</f>
        <v>Column1.Nom__commune_(Brut) 41 - Récaptiulatif</v>
      </c>
      <c r="X41" t="str">
        <f ca="1">DPE_33680[[#Headers],[Column1.Identifiant__BAN]] &amp; " " &amp;  ROW() &amp; " - " &amp; MID($AD$1, FIND("]",$AD$1,1)+1,LEN($AD$1))</f>
        <v>Column1.Identifiant__BAN 41 - Récaptiulatif</v>
      </c>
      <c r="Y41" t="str">
        <f ca="1">DPE_33680[[#Headers],[Column1.Nom__rue_(BAN)]] &amp; " " &amp;  ROW() &amp; " - " &amp; MID($AD$1, FIND("]",$AD$1,1)+1,LEN($AD$1))</f>
        <v>Column1.Nom__rue_(BAN) 41 - Récaptiulatif</v>
      </c>
      <c r="Z41" t="str">
        <f ca="1">DPE_33680[[#Headers],[Column1.Score_BAN]] &amp; " " &amp;  ROW() &amp; " - " &amp; MID($AD$1, FIND("]",$AD$1,1)+1,LEN($AD$1))</f>
        <v>Column1.Score_BAN 41 - Récaptiulatif</v>
      </c>
      <c r="AA41" t="str">
        <f ca="1">DPE_33680[[#Headers],[Column1.Logement_traversant_(0/1)]] &amp; " " &amp;  ROW() &amp; " - " &amp; MID($AD$1, FIND("]",$AD$1,1)+1,LEN($AD$1))</f>
        <v>Column1.Logement_traversant_(0/1) 41 - Récaptiulatif</v>
      </c>
      <c r="AB41" t="str">
        <f ca="1">DPE_33680[[#Headers],[Column1.Nombre_appartement]] &amp; " " &amp;  ROW() &amp; " - " &amp; MID($AD$1, FIND("]",$AD$1,1)+1,LEN($AD$1))</f>
        <v>Column1.Nombre_appartement 41 - Récaptiulatif</v>
      </c>
      <c r="AC41" t="str">
        <f ca="1">DPE_33680[[#Headers],[Column1.Surface_habitable_immeuble]] &amp; " " &amp;  ROW() &amp; " - " &amp; MID($AD$1, FIND("]",$AD$1,1)+1,LEN($AD$1))</f>
        <v>Column1.Surface_habitable_immeuble 41 - Récaptiulatif</v>
      </c>
    </row>
    <row r="42" spans="1:29" x14ac:dyDescent="0.25">
      <c r="A42" s="4">
        <v>44854</v>
      </c>
      <c r="B42" s="4">
        <v>44854</v>
      </c>
      <c r="C42" s="4">
        <v>44854</v>
      </c>
      <c r="D42" t="str">
        <f ca="1">DPE_33680[[#Headers],[Column1.Adresse_(BAN)]] &amp; " " &amp;  ROW() &amp; " - " &amp; MID($AD$1, FIND("]",$AD$1,1)+1,LEN($AD$1))</f>
        <v>Column1.Adresse_(BAN) 42 - Récaptiulatif</v>
      </c>
      <c r="E42" t="str">
        <f ca="1">DPE_33680[[#Headers],[Column1.Nom__commune_(BAN)]] &amp; " " &amp;  ROW() &amp; " - " &amp; MID($AD$1, FIND("]",$AD$1,1)+1,LEN($AD$1))</f>
        <v>Column1.Nom__commune_(BAN) 42 - Récaptiulatif</v>
      </c>
      <c r="F42" t="str">
        <f ca="1">DPE_33680[[#Headers],[Column1.Nombre_niveau_logement]] &amp; " " &amp;  ROW() &amp; " - " &amp; MID($AD$1, FIND("]",$AD$1,1)+1,LEN($AD$1))</f>
        <v>Column1.Nombre_niveau_logement 42 - Récaptiulatif</v>
      </c>
      <c r="G42" t="str">
        <f ca="1">DPE_33680[[#Headers],[Column1.Année_construction]] &amp; " " &amp;  ROW() &amp; " - " &amp; MID($AD$1, FIND("]",$AD$1,1)+1,LEN($AD$1))</f>
        <v>Column1.Année_construction 42 - Récaptiulatif</v>
      </c>
      <c r="H42" t="str">
        <f ca="1">DPE_33680[[#Headers],[Column1.N°_étage_appartement]] &amp; " " &amp;  ROW() &amp; " - " &amp; MID($AD$1, FIND("]",$AD$1,1)+1,LEN($AD$1))</f>
        <v>Column1.N°_étage_appartement 42 - Récaptiulatif</v>
      </c>
      <c r="I42" t="str">
        <f ca="1">DPE_33680[[#Headers],[Column1.Surface_habitable_desservie_par_installation_ECS]] &amp; " " &amp;  ROW() &amp; " - " &amp; MID($AD$1, FIND("]",$AD$1,1)+1,LEN($AD$1))</f>
        <v>Column1.Surface_habitable_desservie_par_installation_ECS 42 - Récaptiulatif</v>
      </c>
      <c r="J42" t="str">
        <f ca="1">DPE_33680[[#Headers],[Column1.Complément_d''adresse_logement]] &amp; " " &amp;  ROW() &amp; " - " &amp; MID($AD$1, FIND("]",$AD$1,1)+1,LEN($AD$1))</f>
        <v>Column1.Complément_d'adresse_logement 42 - Récaptiulatif</v>
      </c>
      <c r="K42" t="str">
        <f ca="1">DPE_33680[[#Headers],[Column1.Description_installation_chauffage_n°1]] &amp; " " &amp;  ROW() &amp; " - " &amp; MID($AD$1, FIND("]",$AD$1,1)+1,LEN($AD$1))</f>
        <v>Column1.Description_installation_chauffage_n°1 42 - Récaptiulatif</v>
      </c>
      <c r="L42" t="str">
        <f ca="1">DPE_33680[[#Headers],[Column1.N°_voie_(BAN)]] &amp; " " &amp;  ROW() &amp; " - " &amp; MID($AD$1, FIND("]",$AD$1,1)+1,LEN($AD$1))</f>
        <v>Column1.N°_voie_(BAN) 42 - Récaptiulatif</v>
      </c>
      <c r="M42" t="str">
        <f ca="1">DPE_33680[[#Headers],[Column1.N°DPE]] &amp; " " &amp;  ROW() &amp; " - " &amp; MID($AD$1, FIND("]",$AD$1,1)+1,LEN($AD$1))</f>
        <v>Column1.N°DPE 42 - Récaptiulatif</v>
      </c>
      <c r="N42" t="str">
        <f ca="1">DPE_33680[[#Headers],[Column1.Adresse_brute]] &amp; " " &amp;  ROW() &amp; " - " &amp; MID($AD$1, FIND("]",$AD$1,1)+1,LEN($AD$1))</f>
        <v>Column1.Adresse_brute 42 - Récaptiulatif</v>
      </c>
      <c r="O42" t="str">
        <f ca="1">DPE_33680[[#Headers],[Column1.Nombre_logements_desservis_par_installation_ECS]] &amp; " " &amp;  ROW() &amp; " - " &amp; MID($AD$1, FIND("]",$AD$1,1)+1,LEN($AD$1))</f>
        <v>Column1.Nombre_logements_desservis_par_installation_ECS 42 - Récaptiulatif</v>
      </c>
      <c r="P42" t="str">
        <f ca="1">DPE_33680[[#Headers],[Column1.Surface_habitable_logement]] &amp; " " &amp;  ROW() &amp; " - " &amp; MID($AD$1, FIND("]",$AD$1,1)+1,LEN($AD$1))</f>
        <v>Column1.Surface_habitable_logement 42 - Récaptiulatif</v>
      </c>
      <c r="Q42" t="str">
        <f ca="1">DPE_33680[[#Headers],[Column1.Code_postal_(brut)]] &amp; " " &amp;  ROW() &amp; " - " &amp; MID($AD$1, FIND("]",$AD$1,1)+1,LEN($AD$1))</f>
        <v>Column1.Code_postal_(brut) 42 - Récaptiulatif</v>
      </c>
      <c r="R42" t="str">
        <f ca="1">DPE_33680[[#Headers],[Column1.Période_construction]] &amp; " " &amp;  ROW() &amp; " - " &amp; MID($AD$1, FIND("]",$AD$1,1)+1,LEN($AD$1))</f>
        <v>Column1.Période_construction 42 - Récaptiulatif</v>
      </c>
      <c r="S42" t="str">
        <f ca="1">DPE_33680[[#Headers],[Column1.Code_postal_(BAN)]] &amp; " " &amp;  ROW() &amp; " - " &amp; MID($AD$1, FIND("]",$AD$1,1)+1,LEN($AD$1))</f>
        <v>Column1.Code_postal_(BAN) 42 - Récaptiulatif</v>
      </c>
      <c r="T42" t="str">
        <f ca="1">DPE_33680[[#Headers],[Column1.Type_bâtiment]] &amp; " " &amp;  ROW() &amp; " - " &amp; MID($AD$1, FIND("]",$AD$1,1)+1,LEN($AD$1))</f>
        <v>Column1.Type_bâtiment 42 - Récaptiulatif</v>
      </c>
      <c r="U42" t="str">
        <f ca="1">DPE_33680[[#Headers],[Column1.Etiquette_GES]] &amp; " " &amp;  ROW() &amp; " - " &amp; MID($AD$1, FIND("]",$AD$1,1)+1,LEN($AD$1))</f>
        <v>Column1.Etiquette_GES 42 - Récaptiulatif</v>
      </c>
      <c r="V42" t="str">
        <f ca="1">DPE_33680[[#Headers],[Column1.Etiquette_DPE]] &amp; " " &amp;  ROW() &amp; " - " &amp; MID($AD$1, FIND("]",$AD$1,1)+1,LEN($AD$1))</f>
        <v>Column1.Etiquette_DPE 42 - Récaptiulatif</v>
      </c>
      <c r="W42" t="str">
        <f ca="1">DPE_33680[[#Headers],[Column1.Nom__commune_(Brut)]] &amp; " " &amp;  ROW() &amp; " - " &amp; MID($AD$1, FIND("]",$AD$1,1)+1,LEN($AD$1))</f>
        <v>Column1.Nom__commune_(Brut) 42 - Récaptiulatif</v>
      </c>
      <c r="X42" t="str">
        <f ca="1">DPE_33680[[#Headers],[Column1.Identifiant__BAN]] &amp; " " &amp;  ROW() &amp; " - " &amp; MID($AD$1, FIND("]",$AD$1,1)+1,LEN($AD$1))</f>
        <v>Column1.Identifiant__BAN 42 - Récaptiulatif</v>
      </c>
      <c r="Y42" t="str">
        <f ca="1">DPE_33680[[#Headers],[Column1.Nom__rue_(BAN)]] &amp; " " &amp;  ROW() &amp; " - " &amp; MID($AD$1, FIND("]",$AD$1,1)+1,LEN($AD$1))</f>
        <v>Column1.Nom__rue_(BAN) 42 - Récaptiulatif</v>
      </c>
      <c r="Z42" t="str">
        <f ca="1">DPE_33680[[#Headers],[Column1.Score_BAN]] &amp; " " &amp;  ROW() &amp; " - " &amp; MID($AD$1, FIND("]",$AD$1,1)+1,LEN($AD$1))</f>
        <v>Column1.Score_BAN 42 - Récaptiulatif</v>
      </c>
      <c r="AA42" t="str">
        <f ca="1">DPE_33680[[#Headers],[Column1.Logement_traversant_(0/1)]] &amp; " " &amp;  ROW() &amp; " - " &amp; MID($AD$1, FIND("]",$AD$1,1)+1,LEN($AD$1))</f>
        <v>Column1.Logement_traversant_(0/1) 42 - Récaptiulatif</v>
      </c>
      <c r="AB42" t="str">
        <f ca="1">DPE_33680[[#Headers],[Column1.Nombre_appartement]] &amp; " " &amp;  ROW() &amp; " - " &amp; MID($AD$1, FIND("]",$AD$1,1)+1,LEN($AD$1))</f>
        <v>Column1.Nombre_appartement 42 - Récaptiulatif</v>
      </c>
      <c r="AC42" t="str">
        <f ca="1">DPE_33680[[#Headers],[Column1.Surface_habitable_immeuble]] &amp; " " &amp;  ROW() &amp; " - " &amp; MID($AD$1, FIND("]",$AD$1,1)+1,LEN($AD$1))</f>
        <v>Column1.Surface_habitable_immeuble 42 - Récaptiulatif</v>
      </c>
    </row>
    <row r="43" spans="1:29" x14ac:dyDescent="0.25">
      <c r="A43" s="4">
        <v>44854</v>
      </c>
      <c r="B43" s="4">
        <v>44854</v>
      </c>
      <c r="C43" s="4">
        <v>44854</v>
      </c>
      <c r="D43" t="str">
        <f ca="1">DPE_33680[[#Headers],[Column1.Adresse_(BAN)]] &amp; " " &amp;  ROW() &amp; " - " &amp; MID($AD$1, FIND("]",$AD$1,1)+1,LEN($AD$1))</f>
        <v>Column1.Adresse_(BAN) 43 - Récaptiulatif</v>
      </c>
      <c r="E43" t="str">
        <f ca="1">DPE_33680[[#Headers],[Column1.Nom__commune_(BAN)]] &amp; " " &amp;  ROW() &amp; " - " &amp; MID($AD$1, FIND("]",$AD$1,1)+1,LEN($AD$1))</f>
        <v>Column1.Nom__commune_(BAN) 43 - Récaptiulatif</v>
      </c>
      <c r="F43" t="str">
        <f ca="1">DPE_33680[[#Headers],[Column1.Nombre_niveau_logement]] &amp; " " &amp;  ROW() &amp; " - " &amp; MID($AD$1, FIND("]",$AD$1,1)+1,LEN($AD$1))</f>
        <v>Column1.Nombre_niveau_logement 43 - Récaptiulatif</v>
      </c>
      <c r="G43" t="str">
        <f ca="1">DPE_33680[[#Headers],[Column1.Année_construction]] &amp; " " &amp;  ROW() &amp; " - " &amp; MID($AD$1, FIND("]",$AD$1,1)+1,LEN($AD$1))</f>
        <v>Column1.Année_construction 43 - Récaptiulatif</v>
      </c>
      <c r="H43" t="str">
        <f ca="1">DPE_33680[[#Headers],[Column1.N°_étage_appartement]] &amp; " " &amp;  ROW() &amp; " - " &amp; MID($AD$1, FIND("]",$AD$1,1)+1,LEN($AD$1))</f>
        <v>Column1.N°_étage_appartement 43 - Récaptiulatif</v>
      </c>
      <c r="I43" t="str">
        <f ca="1">DPE_33680[[#Headers],[Column1.Surface_habitable_desservie_par_installation_ECS]] &amp; " " &amp;  ROW() &amp; " - " &amp; MID($AD$1, FIND("]",$AD$1,1)+1,LEN($AD$1))</f>
        <v>Column1.Surface_habitable_desservie_par_installation_ECS 43 - Récaptiulatif</v>
      </c>
      <c r="J43" t="str">
        <f ca="1">DPE_33680[[#Headers],[Column1.Complément_d''adresse_logement]] &amp; " " &amp;  ROW() &amp; " - " &amp; MID($AD$1, FIND("]",$AD$1,1)+1,LEN($AD$1))</f>
        <v>Column1.Complément_d'adresse_logement 43 - Récaptiulatif</v>
      </c>
      <c r="K43" t="str">
        <f ca="1">DPE_33680[[#Headers],[Column1.Description_installation_chauffage_n°1]] &amp; " " &amp;  ROW() &amp; " - " &amp; MID($AD$1, FIND("]",$AD$1,1)+1,LEN($AD$1))</f>
        <v>Column1.Description_installation_chauffage_n°1 43 - Récaptiulatif</v>
      </c>
      <c r="L43" t="str">
        <f ca="1">DPE_33680[[#Headers],[Column1.N°_voie_(BAN)]] &amp; " " &amp;  ROW() &amp; " - " &amp; MID($AD$1, FIND("]",$AD$1,1)+1,LEN($AD$1))</f>
        <v>Column1.N°_voie_(BAN) 43 - Récaptiulatif</v>
      </c>
      <c r="M43" t="str">
        <f ca="1">DPE_33680[[#Headers],[Column1.N°DPE]] &amp; " " &amp;  ROW() &amp; " - " &amp; MID($AD$1, FIND("]",$AD$1,1)+1,LEN($AD$1))</f>
        <v>Column1.N°DPE 43 - Récaptiulatif</v>
      </c>
      <c r="N43" t="str">
        <f ca="1">DPE_33680[[#Headers],[Column1.Adresse_brute]] &amp; " " &amp;  ROW() &amp; " - " &amp; MID($AD$1, FIND("]",$AD$1,1)+1,LEN($AD$1))</f>
        <v>Column1.Adresse_brute 43 - Récaptiulatif</v>
      </c>
      <c r="O43" t="str">
        <f ca="1">DPE_33680[[#Headers],[Column1.Nombre_logements_desservis_par_installation_ECS]] &amp; " " &amp;  ROW() &amp; " - " &amp; MID($AD$1, FIND("]",$AD$1,1)+1,LEN($AD$1))</f>
        <v>Column1.Nombre_logements_desservis_par_installation_ECS 43 - Récaptiulatif</v>
      </c>
      <c r="P43" t="str">
        <f ca="1">DPE_33680[[#Headers],[Column1.Surface_habitable_logement]] &amp; " " &amp;  ROW() &amp; " - " &amp; MID($AD$1, FIND("]",$AD$1,1)+1,LEN($AD$1))</f>
        <v>Column1.Surface_habitable_logement 43 - Récaptiulatif</v>
      </c>
      <c r="Q43" t="str">
        <f ca="1">DPE_33680[[#Headers],[Column1.Code_postal_(brut)]] &amp; " " &amp;  ROW() &amp; " - " &amp; MID($AD$1, FIND("]",$AD$1,1)+1,LEN($AD$1))</f>
        <v>Column1.Code_postal_(brut) 43 - Récaptiulatif</v>
      </c>
      <c r="R43" t="str">
        <f ca="1">DPE_33680[[#Headers],[Column1.Période_construction]] &amp; " " &amp;  ROW() &amp; " - " &amp; MID($AD$1, FIND("]",$AD$1,1)+1,LEN($AD$1))</f>
        <v>Column1.Période_construction 43 - Récaptiulatif</v>
      </c>
      <c r="S43" t="str">
        <f ca="1">DPE_33680[[#Headers],[Column1.Code_postal_(BAN)]] &amp; " " &amp;  ROW() &amp; " - " &amp; MID($AD$1, FIND("]",$AD$1,1)+1,LEN($AD$1))</f>
        <v>Column1.Code_postal_(BAN) 43 - Récaptiulatif</v>
      </c>
      <c r="T43" t="str">
        <f ca="1">DPE_33680[[#Headers],[Column1.Type_bâtiment]] &amp; " " &amp;  ROW() &amp; " - " &amp; MID($AD$1, FIND("]",$AD$1,1)+1,LEN($AD$1))</f>
        <v>Column1.Type_bâtiment 43 - Récaptiulatif</v>
      </c>
      <c r="U43" t="str">
        <f ca="1">DPE_33680[[#Headers],[Column1.Etiquette_GES]] &amp; " " &amp;  ROW() &amp; " - " &amp; MID($AD$1, FIND("]",$AD$1,1)+1,LEN($AD$1))</f>
        <v>Column1.Etiquette_GES 43 - Récaptiulatif</v>
      </c>
      <c r="V43" t="str">
        <f ca="1">DPE_33680[[#Headers],[Column1.Etiquette_DPE]] &amp; " " &amp;  ROW() &amp; " - " &amp; MID($AD$1, FIND("]",$AD$1,1)+1,LEN($AD$1))</f>
        <v>Column1.Etiquette_DPE 43 - Récaptiulatif</v>
      </c>
      <c r="W43" t="str">
        <f ca="1">DPE_33680[[#Headers],[Column1.Nom__commune_(Brut)]] &amp; " " &amp;  ROW() &amp; " - " &amp; MID($AD$1, FIND("]",$AD$1,1)+1,LEN($AD$1))</f>
        <v>Column1.Nom__commune_(Brut) 43 - Récaptiulatif</v>
      </c>
      <c r="X43" t="str">
        <f ca="1">DPE_33680[[#Headers],[Column1.Identifiant__BAN]] &amp; " " &amp;  ROW() &amp; " - " &amp; MID($AD$1, FIND("]",$AD$1,1)+1,LEN($AD$1))</f>
        <v>Column1.Identifiant__BAN 43 - Récaptiulatif</v>
      </c>
      <c r="Y43" t="str">
        <f ca="1">DPE_33680[[#Headers],[Column1.Nom__rue_(BAN)]] &amp; " " &amp;  ROW() &amp; " - " &amp; MID($AD$1, FIND("]",$AD$1,1)+1,LEN($AD$1))</f>
        <v>Column1.Nom__rue_(BAN) 43 - Récaptiulatif</v>
      </c>
      <c r="Z43" t="str">
        <f ca="1">DPE_33680[[#Headers],[Column1.Score_BAN]] &amp; " " &amp;  ROW() &amp; " - " &amp; MID($AD$1, FIND("]",$AD$1,1)+1,LEN($AD$1))</f>
        <v>Column1.Score_BAN 43 - Récaptiulatif</v>
      </c>
      <c r="AA43" t="str">
        <f ca="1">DPE_33680[[#Headers],[Column1.Logement_traversant_(0/1)]] &amp; " " &amp;  ROW() &amp; " - " &amp; MID($AD$1, FIND("]",$AD$1,1)+1,LEN($AD$1))</f>
        <v>Column1.Logement_traversant_(0/1) 43 - Récaptiulatif</v>
      </c>
      <c r="AB43" t="str">
        <f ca="1">DPE_33680[[#Headers],[Column1.Nombre_appartement]] &amp; " " &amp;  ROW() &amp; " - " &amp; MID($AD$1, FIND("]",$AD$1,1)+1,LEN($AD$1))</f>
        <v>Column1.Nombre_appartement 43 - Récaptiulatif</v>
      </c>
      <c r="AC43" t="str">
        <f ca="1">DPE_33680[[#Headers],[Column1.Surface_habitable_immeuble]] &amp; " " &amp;  ROW() &amp; " - " &amp; MID($AD$1, FIND("]",$AD$1,1)+1,LEN($AD$1))</f>
        <v>Column1.Surface_habitable_immeuble 43 - Récaptiulatif</v>
      </c>
    </row>
    <row r="44" spans="1:29" x14ac:dyDescent="0.25">
      <c r="A44" s="4">
        <v>44845</v>
      </c>
      <c r="B44" s="4">
        <v>44854</v>
      </c>
      <c r="C44" s="4">
        <v>44854</v>
      </c>
      <c r="D44" t="str">
        <f ca="1">DPE_33680[[#Headers],[Column1.Adresse_(BAN)]] &amp; " " &amp;  ROW() &amp; " - " &amp; MID($AD$1, FIND("]",$AD$1,1)+1,LEN($AD$1))</f>
        <v>Column1.Adresse_(BAN) 44 - Récaptiulatif</v>
      </c>
      <c r="E44" t="str">
        <f ca="1">DPE_33680[[#Headers],[Column1.Nom__commune_(BAN)]] &amp; " " &amp;  ROW() &amp; " - " &amp; MID($AD$1, FIND("]",$AD$1,1)+1,LEN($AD$1))</f>
        <v>Column1.Nom__commune_(BAN) 44 - Récaptiulatif</v>
      </c>
      <c r="F44" t="str">
        <f ca="1">DPE_33680[[#Headers],[Column1.Nombre_niveau_logement]] &amp; " " &amp;  ROW() &amp; " - " &amp; MID($AD$1, FIND("]",$AD$1,1)+1,LEN($AD$1))</f>
        <v>Column1.Nombre_niveau_logement 44 - Récaptiulatif</v>
      </c>
      <c r="G44" t="str">
        <f ca="1">DPE_33680[[#Headers],[Column1.Année_construction]] &amp; " " &amp;  ROW() &amp; " - " &amp; MID($AD$1, FIND("]",$AD$1,1)+1,LEN($AD$1))</f>
        <v>Column1.Année_construction 44 - Récaptiulatif</v>
      </c>
      <c r="H44" t="str">
        <f ca="1">DPE_33680[[#Headers],[Column1.N°_étage_appartement]] &amp; " " &amp;  ROW() &amp; " - " &amp; MID($AD$1, FIND("]",$AD$1,1)+1,LEN($AD$1))</f>
        <v>Column1.N°_étage_appartement 44 - Récaptiulatif</v>
      </c>
      <c r="I44" t="str">
        <f ca="1">DPE_33680[[#Headers],[Column1.Surface_habitable_desservie_par_installation_ECS]] &amp; " " &amp;  ROW() &amp; " - " &amp; MID($AD$1, FIND("]",$AD$1,1)+1,LEN($AD$1))</f>
        <v>Column1.Surface_habitable_desservie_par_installation_ECS 44 - Récaptiulatif</v>
      </c>
      <c r="J44" t="str">
        <f ca="1">DPE_33680[[#Headers],[Column1.Complément_d''adresse_logement]] &amp; " " &amp;  ROW() &amp; " - " &amp; MID($AD$1, FIND("]",$AD$1,1)+1,LEN($AD$1))</f>
        <v>Column1.Complément_d'adresse_logement 44 - Récaptiulatif</v>
      </c>
      <c r="K44" t="str">
        <f ca="1">DPE_33680[[#Headers],[Column1.Description_installation_chauffage_n°1]] &amp; " " &amp;  ROW() &amp; " - " &amp; MID($AD$1, FIND("]",$AD$1,1)+1,LEN($AD$1))</f>
        <v>Column1.Description_installation_chauffage_n°1 44 - Récaptiulatif</v>
      </c>
      <c r="L44" t="str">
        <f ca="1">DPE_33680[[#Headers],[Column1.N°_voie_(BAN)]] &amp; " " &amp;  ROW() &amp; " - " &amp; MID($AD$1, FIND("]",$AD$1,1)+1,LEN($AD$1))</f>
        <v>Column1.N°_voie_(BAN) 44 - Récaptiulatif</v>
      </c>
      <c r="M44" t="str">
        <f ca="1">DPE_33680[[#Headers],[Column1.N°DPE]] &amp; " " &amp;  ROW() &amp; " - " &amp; MID($AD$1, FIND("]",$AD$1,1)+1,LEN($AD$1))</f>
        <v>Column1.N°DPE 44 - Récaptiulatif</v>
      </c>
      <c r="N44" t="str">
        <f ca="1">DPE_33680[[#Headers],[Column1.Adresse_brute]] &amp; " " &amp;  ROW() &amp; " - " &amp; MID($AD$1, FIND("]",$AD$1,1)+1,LEN($AD$1))</f>
        <v>Column1.Adresse_brute 44 - Récaptiulatif</v>
      </c>
      <c r="O44" t="str">
        <f ca="1">DPE_33680[[#Headers],[Column1.Nombre_logements_desservis_par_installation_ECS]] &amp; " " &amp;  ROW() &amp; " - " &amp; MID($AD$1, FIND("]",$AD$1,1)+1,LEN($AD$1))</f>
        <v>Column1.Nombre_logements_desservis_par_installation_ECS 44 - Récaptiulatif</v>
      </c>
      <c r="P44" t="str">
        <f ca="1">DPE_33680[[#Headers],[Column1.Surface_habitable_logement]] &amp; " " &amp;  ROW() &amp; " - " &amp; MID($AD$1, FIND("]",$AD$1,1)+1,LEN($AD$1))</f>
        <v>Column1.Surface_habitable_logement 44 - Récaptiulatif</v>
      </c>
      <c r="Q44" t="str">
        <f ca="1">DPE_33680[[#Headers],[Column1.Code_postal_(brut)]] &amp; " " &amp;  ROW() &amp; " - " &amp; MID($AD$1, FIND("]",$AD$1,1)+1,LEN($AD$1))</f>
        <v>Column1.Code_postal_(brut) 44 - Récaptiulatif</v>
      </c>
      <c r="R44" t="str">
        <f ca="1">DPE_33680[[#Headers],[Column1.Période_construction]] &amp; " " &amp;  ROW() &amp; " - " &amp; MID($AD$1, FIND("]",$AD$1,1)+1,LEN($AD$1))</f>
        <v>Column1.Période_construction 44 - Récaptiulatif</v>
      </c>
      <c r="S44" t="str">
        <f ca="1">DPE_33680[[#Headers],[Column1.Code_postal_(BAN)]] &amp; " " &amp;  ROW() &amp; " - " &amp; MID($AD$1, FIND("]",$AD$1,1)+1,LEN($AD$1))</f>
        <v>Column1.Code_postal_(BAN) 44 - Récaptiulatif</v>
      </c>
      <c r="T44" t="str">
        <f ca="1">DPE_33680[[#Headers],[Column1.Type_bâtiment]] &amp; " " &amp;  ROW() &amp; " - " &amp; MID($AD$1, FIND("]",$AD$1,1)+1,LEN($AD$1))</f>
        <v>Column1.Type_bâtiment 44 - Récaptiulatif</v>
      </c>
      <c r="U44" t="str">
        <f ca="1">DPE_33680[[#Headers],[Column1.Etiquette_GES]] &amp; " " &amp;  ROW() &amp; " - " &amp; MID($AD$1, FIND("]",$AD$1,1)+1,LEN($AD$1))</f>
        <v>Column1.Etiquette_GES 44 - Récaptiulatif</v>
      </c>
      <c r="V44" t="str">
        <f ca="1">DPE_33680[[#Headers],[Column1.Etiquette_DPE]] &amp; " " &amp;  ROW() &amp; " - " &amp; MID($AD$1, FIND("]",$AD$1,1)+1,LEN($AD$1))</f>
        <v>Column1.Etiquette_DPE 44 - Récaptiulatif</v>
      </c>
      <c r="W44" t="str">
        <f ca="1">DPE_33680[[#Headers],[Column1.Nom__commune_(Brut)]] &amp; " " &amp;  ROW() &amp; " - " &amp; MID($AD$1, FIND("]",$AD$1,1)+1,LEN($AD$1))</f>
        <v>Column1.Nom__commune_(Brut) 44 - Récaptiulatif</v>
      </c>
      <c r="X44" t="str">
        <f ca="1">DPE_33680[[#Headers],[Column1.Identifiant__BAN]] &amp; " " &amp;  ROW() &amp; " - " &amp; MID($AD$1, FIND("]",$AD$1,1)+1,LEN($AD$1))</f>
        <v>Column1.Identifiant__BAN 44 - Récaptiulatif</v>
      </c>
      <c r="Y44" t="str">
        <f ca="1">DPE_33680[[#Headers],[Column1.Nom__rue_(BAN)]] &amp; " " &amp;  ROW() &amp; " - " &amp; MID($AD$1, FIND("]",$AD$1,1)+1,LEN($AD$1))</f>
        <v>Column1.Nom__rue_(BAN) 44 - Récaptiulatif</v>
      </c>
      <c r="Z44" t="str">
        <f ca="1">DPE_33680[[#Headers],[Column1.Score_BAN]] &amp; " " &amp;  ROW() &amp; " - " &amp; MID($AD$1, FIND("]",$AD$1,1)+1,LEN($AD$1))</f>
        <v>Column1.Score_BAN 44 - Récaptiulatif</v>
      </c>
      <c r="AA44" t="str">
        <f ca="1">DPE_33680[[#Headers],[Column1.Logement_traversant_(0/1)]] &amp; " " &amp;  ROW() &amp; " - " &amp; MID($AD$1, FIND("]",$AD$1,1)+1,LEN($AD$1))</f>
        <v>Column1.Logement_traversant_(0/1) 44 - Récaptiulatif</v>
      </c>
      <c r="AB44" t="str">
        <f ca="1">DPE_33680[[#Headers],[Column1.Nombre_appartement]] &amp; " " &amp;  ROW() &amp; " - " &amp; MID($AD$1, FIND("]",$AD$1,1)+1,LEN($AD$1))</f>
        <v>Column1.Nombre_appartement 44 - Récaptiulatif</v>
      </c>
      <c r="AC44" t="str">
        <f ca="1">DPE_33680[[#Headers],[Column1.Surface_habitable_immeuble]] &amp; " " &amp;  ROW() &amp; " - " &amp; MID($AD$1, FIND("]",$AD$1,1)+1,LEN($AD$1))</f>
        <v>Column1.Surface_habitable_immeuble 44 - Récaptiulatif</v>
      </c>
    </row>
    <row r="45" spans="1:29" x14ac:dyDescent="0.25">
      <c r="A45" s="4">
        <v>44853</v>
      </c>
      <c r="B45" s="4">
        <v>44853</v>
      </c>
      <c r="C45" s="4">
        <v>44853</v>
      </c>
      <c r="D45" t="str">
        <f ca="1">DPE_33680[[#Headers],[Column1.Adresse_(BAN)]] &amp; " " &amp;  ROW() &amp; " - " &amp; MID($AD$1, FIND("]",$AD$1,1)+1,LEN($AD$1))</f>
        <v>Column1.Adresse_(BAN) 45 - Récaptiulatif</v>
      </c>
      <c r="E45" t="str">
        <f ca="1">DPE_33680[[#Headers],[Column1.Nom__commune_(BAN)]] &amp; " " &amp;  ROW() &amp; " - " &amp; MID($AD$1, FIND("]",$AD$1,1)+1,LEN($AD$1))</f>
        <v>Column1.Nom__commune_(BAN) 45 - Récaptiulatif</v>
      </c>
      <c r="F45" t="str">
        <f ca="1">DPE_33680[[#Headers],[Column1.Nombre_niveau_logement]] &amp; " " &amp;  ROW() &amp; " - " &amp; MID($AD$1, FIND("]",$AD$1,1)+1,LEN($AD$1))</f>
        <v>Column1.Nombre_niveau_logement 45 - Récaptiulatif</v>
      </c>
      <c r="G45" t="str">
        <f ca="1">DPE_33680[[#Headers],[Column1.Année_construction]] &amp; " " &amp;  ROW() &amp; " - " &amp; MID($AD$1, FIND("]",$AD$1,1)+1,LEN($AD$1))</f>
        <v>Column1.Année_construction 45 - Récaptiulatif</v>
      </c>
      <c r="H45" t="str">
        <f ca="1">DPE_33680[[#Headers],[Column1.N°_étage_appartement]] &amp; " " &amp;  ROW() &amp; " - " &amp; MID($AD$1, FIND("]",$AD$1,1)+1,LEN($AD$1))</f>
        <v>Column1.N°_étage_appartement 45 - Récaptiulatif</v>
      </c>
      <c r="I45" t="str">
        <f ca="1">DPE_33680[[#Headers],[Column1.Surface_habitable_desservie_par_installation_ECS]] &amp; " " &amp;  ROW() &amp; " - " &amp; MID($AD$1, FIND("]",$AD$1,1)+1,LEN($AD$1))</f>
        <v>Column1.Surface_habitable_desservie_par_installation_ECS 45 - Récaptiulatif</v>
      </c>
      <c r="J45" t="str">
        <f ca="1">DPE_33680[[#Headers],[Column1.Complément_d''adresse_logement]] &amp; " " &amp;  ROW() &amp; " - " &amp; MID($AD$1, FIND("]",$AD$1,1)+1,LEN($AD$1))</f>
        <v>Column1.Complément_d'adresse_logement 45 - Récaptiulatif</v>
      </c>
      <c r="K45" t="str">
        <f ca="1">DPE_33680[[#Headers],[Column1.Description_installation_chauffage_n°1]] &amp; " " &amp;  ROW() &amp; " - " &amp; MID($AD$1, FIND("]",$AD$1,1)+1,LEN($AD$1))</f>
        <v>Column1.Description_installation_chauffage_n°1 45 - Récaptiulatif</v>
      </c>
      <c r="L45" t="str">
        <f ca="1">DPE_33680[[#Headers],[Column1.N°_voie_(BAN)]] &amp; " " &amp;  ROW() &amp; " - " &amp; MID($AD$1, FIND("]",$AD$1,1)+1,LEN($AD$1))</f>
        <v>Column1.N°_voie_(BAN) 45 - Récaptiulatif</v>
      </c>
      <c r="M45" t="str">
        <f ca="1">DPE_33680[[#Headers],[Column1.N°DPE]] &amp; " " &amp;  ROW() &amp; " - " &amp; MID($AD$1, FIND("]",$AD$1,1)+1,LEN($AD$1))</f>
        <v>Column1.N°DPE 45 - Récaptiulatif</v>
      </c>
      <c r="N45" t="str">
        <f ca="1">DPE_33680[[#Headers],[Column1.Adresse_brute]] &amp; " " &amp;  ROW() &amp; " - " &amp; MID($AD$1, FIND("]",$AD$1,1)+1,LEN($AD$1))</f>
        <v>Column1.Adresse_brute 45 - Récaptiulatif</v>
      </c>
      <c r="O45" t="str">
        <f ca="1">DPE_33680[[#Headers],[Column1.Nombre_logements_desservis_par_installation_ECS]] &amp; " " &amp;  ROW() &amp; " - " &amp; MID($AD$1, FIND("]",$AD$1,1)+1,LEN($AD$1))</f>
        <v>Column1.Nombre_logements_desservis_par_installation_ECS 45 - Récaptiulatif</v>
      </c>
      <c r="P45" t="str">
        <f ca="1">DPE_33680[[#Headers],[Column1.Surface_habitable_logement]] &amp; " " &amp;  ROW() &amp; " - " &amp; MID($AD$1, FIND("]",$AD$1,1)+1,LEN($AD$1))</f>
        <v>Column1.Surface_habitable_logement 45 - Récaptiulatif</v>
      </c>
      <c r="Q45" t="str">
        <f ca="1">DPE_33680[[#Headers],[Column1.Code_postal_(brut)]] &amp; " " &amp;  ROW() &amp; " - " &amp; MID($AD$1, FIND("]",$AD$1,1)+1,LEN($AD$1))</f>
        <v>Column1.Code_postal_(brut) 45 - Récaptiulatif</v>
      </c>
      <c r="R45" t="str">
        <f ca="1">DPE_33680[[#Headers],[Column1.Période_construction]] &amp; " " &amp;  ROW() &amp; " - " &amp; MID($AD$1, FIND("]",$AD$1,1)+1,LEN($AD$1))</f>
        <v>Column1.Période_construction 45 - Récaptiulatif</v>
      </c>
      <c r="S45" t="str">
        <f ca="1">DPE_33680[[#Headers],[Column1.Code_postal_(BAN)]] &amp; " " &amp;  ROW() &amp; " - " &amp; MID($AD$1, FIND("]",$AD$1,1)+1,LEN($AD$1))</f>
        <v>Column1.Code_postal_(BAN) 45 - Récaptiulatif</v>
      </c>
      <c r="T45" t="str">
        <f ca="1">DPE_33680[[#Headers],[Column1.Type_bâtiment]] &amp; " " &amp;  ROW() &amp; " - " &amp; MID($AD$1, FIND("]",$AD$1,1)+1,LEN($AD$1))</f>
        <v>Column1.Type_bâtiment 45 - Récaptiulatif</v>
      </c>
      <c r="U45" t="str">
        <f ca="1">DPE_33680[[#Headers],[Column1.Etiquette_GES]] &amp; " " &amp;  ROW() &amp; " - " &amp; MID($AD$1, FIND("]",$AD$1,1)+1,LEN($AD$1))</f>
        <v>Column1.Etiquette_GES 45 - Récaptiulatif</v>
      </c>
      <c r="V45" t="str">
        <f ca="1">DPE_33680[[#Headers],[Column1.Etiquette_DPE]] &amp; " " &amp;  ROW() &amp; " - " &amp; MID($AD$1, FIND("]",$AD$1,1)+1,LEN($AD$1))</f>
        <v>Column1.Etiquette_DPE 45 - Récaptiulatif</v>
      </c>
      <c r="W45" t="str">
        <f ca="1">DPE_33680[[#Headers],[Column1.Nom__commune_(Brut)]] &amp; " " &amp;  ROW() &amp; " - " &amp; MID($AD$1, FIND("]",$AD$1,1)+1,LEN($AD$1))</f>
        <v>Column1.Nom__commune_(Brut) 45 - Récaptiulatif</v>
      </c>
      <c r="X45" t="str">
        <f ca="1">DPE_33680[[#Headers],[Column1.Identifiant__BAN]] &amp; " " &amp;  ROW() &amp; " - " &amp; MID($AD$1, FIND("]",$AD$1,1)+1,LEN($AD$1))</f>
        <v>Column1.Identifiant__BAN 45 - Récaptiulatif</v>
      </c>
      <c r="Y45" t="str">
        <f ca="1">DPE_33680[[#Headers],[Column1.Nom__rue_(BAN)]] &amp; " " &amp;  ROW() &amp; " - " &amp; MID($AD$1, FIND("]",$AD$1,1)+1,LEN($AD$1))</f>
        <v>Column1.Nom__rue_(BAN) 45 - Récaptiulatif</v>
      </c>
      <c r="Z45" t="str">
        <f ca="1">DPE_33680[[#Headers],[Column1.Score_BAN]] &amp; " " &amp;  ROW() &amp; " - " &amp; MID($AD$1, FIND("]",$AD$1,1)+1,LEN($AD$1))</f>
        <v>Column1.Score_BAN 45 - Récaptiulatif</v>
      </c>
      <c r="AA45" t="str">
        <f ca="1">DPE_33680[[#Headers],[Column1.Logement_traversant_(0/1)]] &amp; " " &amp;  ROW() &amp; " - " &amp; MID($AD$1, FIND("]",$AD$1,1)+1,LEN($AD$1))</f>
        <v>Column1.Logement_traversant_(0/1) 45 - Récaptiulatif</v>
      </c>
      <c r="AB45" t="str">
        <f ca="1">DPE_33680[[#Headers],[Column1.Nombre_appartement]] &amp; " " &amp;  ROW() &amp; " - " &amp; MID($AD$1, FIND("]",$AD$1,1)+1,LEN($AD$1))</f>
        <v>Column1.Nombre_appartement 45 - Récaptiulatif</v>
      </c>
      <c r="AC45" t="str">
        <f ca="1">DPE_33680[[#Headers],[Column1.Surface_habitable_immeuble]] &amp; " " &amp;  ROW() &amp; " - " &amp; MID($AD$1, FIND("]",$AD$1,1)+1,LEN($AD$1))</f>
        <v>Column1.Surface_habitable_immeuble 45 - Récaptiulatif</v>
      </c>
    </row>
    <row r="46" spans="1:29" x14ac:dyDescent="0.25">
      <c r="A46" s="4">
        <v>44853</v>
      </c>
      <c r="B46" s="4">
        <v>44853</v>
      </c>
      <c r="C46" s="4">
        <v>44853</v>
      </c>
      <c r="D46" t="str">
        <f ca="1">DPE_33680[[#Headers],[Column1.Adresse_(BAN)]] &amp; " " &amp;  ROW() &amp; " - " &amp; MID($AD$1, FIND("]",$AD$1,1)+1,LEN($AD$1))</f>
        <v>Column1.Adresse_(BAN) 46 - Récaptiulatif</v>
      </c>
      <c r="E46" t="str">
        <f ca="1">DPE_33680[[#Headers],[Column1.Nom__commune_(BAN)]] &amp; " " &amp;  ROW() &amp; " - " &amp; MID($AD$1, FIND("]",$AD$1,1)+1,LEN($AD$1))</f>
        <v>Column1.Nom__commune_(BAN) 46 - Récaptiulatif</v>
      </c>
      <c r="F46" t="str">
        <f ca="1">DPE_33680[[#Headers],[Column1.Nombre_niveau_logement]] &amp; " " &amp;  ROW() &amp; " - " &amp; MID($AD$1, FIND("]",$AD$1,1)+1,LEN($AD$1))</f>
        <v>Column1.Nombre_niveau_logement 46 - Récaptiulatif</v>
      </c>
      <c r="G46" t="str">
        <f ca="1">DPE_33680[[#Headers],[Column1.Année_construction]] &amp; " " &amp;  ROW() &amp; " - " &amp; MID($AD$1, FIND("]",$AD$1,1)+1,LEN($AD$1))</f>
        <v>Column1.Année_construction 46 - Récaptiulatif</v>
      </c>
      <c r="H46" t="str">
        <f ca="1">DPE_33680[[#Headers],[Column1.N°_étage_appartement]] &amp; " " &amp;  ROW() &amp; " - " &amp; MID($AD$1, FIND("]",$AD$1,1)+1,LEN($AD$1))</f>
        <v>Column1.N°_étage_appartement 46 - Récaptiulatif</v>
      </c>
      <c r="I46" t="str">
        <f ca="1">DPE_33680[[#Headers],[Column1.Surface_habitable_desservie_par_installation_ECS]] &amp; " " &amp;  ROW() &amp; " - " &amp; MID($AD$1, FIND("]",$AD$1,1)+1,LEN($AD$1))</f>
        <v>Column1.Surface_habitable_desservie_par_installation_ECS 46 - Récaptiulatif</v>
      </c>
      <c r="J46" t="str">
        <f ca="1">DPE_33680[[#Headers],[Column1.Complément_d''adresse_logement]] &amp; " " &amp;  ROW() &amp; " - " &amp; MID($AD$1, FIND("]",$AD$1,1)+1,LEN($AD$1))</f>
        <v>Column1.Complément_d'adresse_logement 46 - Récaptiulatif</v>
      </c>
      <c r="K46" t="str">
        <f ca="1">DPE_33680[[#Headers],[Column1.Description_installation_chauffage_n°1]] &amp; " " &amp;  ROW() &amp; " - " &amp; MID($AD$1, FIND("]",$AD$1,1)+1,LEN($AD$1))</f>
        <v>Column1.Description_installation_chauffage_n°1 46 - Récaptiulatif</v>
      </c>
      <c r="L46" t="str">
        <f ca="1">DPE_33680[[#Headers],[Column1.N°_voie_(BAN)]] &amp; " " &amp;  ROW() &amp; " - " &amp; MID($AD$1, FIND("]",$AD$1,1)+1,LEN($AD$1))</f>
        <v>Column1.N°_voie_(BAN) 46 - Récaptiulatif</v>
      </c>
      <c r="M46" t="str">
        <f ca="1">DPE_33680[[#Headers],[Column1.N°DPE]] &amp; " " &amp;  ROW() &amp; " - " &amp; MID($AD$1, FIND("]",$AD$1,1)+1,LEN($AD$1))</f>
        <v>Column1.N°DPE 46 - Récaptiulatif</v>
      </c>
      <c r="N46" t="str">
        <f ca="1">DPE_33680[[#Headers],[Column1.Adresse_brute]] &amp; " " &amp;  ROW() &amp; " - " &amp; MID($AD$1, FIND("]",$AD$1,1)+1,LEN($AD$1))</f>
        <v>Column1.Adresse_brute 46 - Récaptiulatif</v>
      </c>
      <c r="O46" t="str">
        <f ca="1">DPE_33680[[#Headers],[Column1.Nombre_logements_desservis_par_installation_ECS]] &amp; " " &amp;  ROW() &amp; " - " &amp; MID($AD$1, FIND("]",$AD$1,1)+1,LEN($AD$1))</f>
        <v>Column1.Nombre_logements_desservis_par_installation_ECS 46 - Récaptiulatif</v>
      </c>
      <c r="P46" t="str">
        <f ca="1">DPE_33680[[#Headers],[Column1.Surface_habitable_logement]] &amp; " " &amp;  ROW() &amp; " - " &amp; MID($AD$1, FIND("]",$AD$1,1)+1,LEN($AD$1))</f>
        <v>Column1.Surface_habitable_logement 46 - Récaptiulatif</v>
      </c>
      <c r="Q46" t="str">
        <f ca="1">DPE_33680[[#Headers],[Column1.Code_postal_(brut)]] &amp; " " &amp;  ROW() &amp; " - " &amp; MID($AD$1, FIND("]",$AD$1,1)+1,LEN($AD$1))</f>
        <v>Column1.Code_postal_(brut) 46 - Récaptiulatif</v>
      </c>
      <c r="R46" t="str">
        <f ca="1">DPE_33680[[#Headers],[Column1.Période_construction]] &amp; " " &amp;  ROW() &amp; " - " &amp; MID($AD$1, FIND("]",$AD$1,1)+1,LEN($AD$1))</f>
        <v>Column1.Période_construction 46 - Récaptiulatif</v>
      </c>
      <c r="S46" t="str">
        <f ca="1">DPE_33680[[#Headers],[Column1.Code_postal_(BAN)]] &amp; " " &amp;  ROW() &amp; " - " &amp; MID($AD$1, FIND("]",$AD$1,1)+1,LEN($AD$1))</f>
        <v>Column1.Code_postal_(BAN) 46 - Récaptiulatif</v>
      </c>
      <c r="T46" t="str">
        <f ca="1">DPE_33680[[#Headers],[Column1.Type_bâtiment]] &amp; " " &amp;  ROW() &amp; " - " &amp; MID($AD$1, FIND("]",$AD$1,1)+1,LEN($AD$1))</f>
        <v>Column1.Type_bâtiment 46 - Récaptiulatif</v>
      </c>
      <c r="U46" t="str">
        <f ca="1">DPE_33680[[#Headers],[Column1.Etiquette_GES]] &amp; " " &amp;  ROW() &amp; " - " &amp; MID($AD$1, FIND("]",$AD$1,1)+1,LEN($AD$1))</f>
        <v>Column1.Etiquette_GES 46 - Récaptiulatif</v>
      </c>
      <c r="V46" t="str">
        <f ca="1">DPE_33680[[#Headers],[Column1.Etiquette_DPE]] &amp; " " &amp;  ROW() &amp; " - " &amp; MID($AD$1, FIND("]",$AD$1,1)+1,LEN($AD$1))</f>
        <v>Column1.Etiquette_DPE 46 - Récaptiulatif</v>
      </c>
      <c r="W46" t="str">
        <f ca="1">DPE_33680[[#Headers],[Column1.Nom__commune_(Brut)]] &amp; " " &amp;  ROW() &amp; " - " &amp; MID($AD$1, FIND("]",$AD$1,1)+1,LEN($AD$1))</f>
        <v>Column1.Nom__commune_(Brut) 46 - Récaptiulatif</v>
      </c>
      <c r="X46" t="str">
        <f ca="1">DPE_33680[[#Headers],[Column1.Identifiant__BAN]] &amp; " " &amp;  ROW() &amp; " - " &amp; MID($AD$1, FIND("]",$AD$1,1)+1,LEN($AD$1))</f>
        <v>Column1.Identifiant__BAN 46 - Récaptiulatif</v>
      </c>
      <c r="Y46" t="str">
        <f ca="1">DPE_33680[[#Headers],[Column1.Nom__rue_(BAN)]] &amp; " " &amp;  ROW() &amp; " - " &amp; MID($AD$1, FIND("]",$AD$1,1)+1,LEN($AD$1))</f>
        <v>Column1.Nom__rue_(BAN) 46 - Récaptiulatif</v>
      </c>
      <c r="Z46" t="str">
        <f ca="1">DPE_33680[[#Headers],[Column1.Score_BAN]] &amp; " " &amp;  ROW() &amp; " - " &amp; MID($AD$1, FIND("]",$AD$1,1)+1,LEN($AD$1))</f>
        <v>Column1.Score_BAN 46 - Récaptiulatif</v>
      </c>
      <c r="AA46" t="str">
        <f ca="1">DPE_33680[[#Headers],[Column1.Logement_traversant_(0/1)]] &amp; " " &amp;  ROW() &amp; " - " &amp; MID($AD$1, FIND("]",$AD$1,1)+1,LEN($AD$1))</f>
        <v>Column1.Logement_traversant_(0/1) 46 - Récaptiulatif</v>
      </c>
      <c r="AB46" t="str">
        <f ca="1">DPE_33680[[#Headers],[Column1.Nombre_appartement]] &amp; " " &amp;  ROW() &amp; " - " &amp; MID($AD$1, FIND("]",$AD$1,1)+1,LEN($AD$1))</f>
        <v>Column1.Nombre_appartement 46 - Récaptiulatif</v>
      </c>
      <c r="AC46" t="str">
        <f ca="1">DPE_33680[[#Headers],[Column1.Surface_habitable_immeuble]] &amp; " " &amp;  ROW() &amp; " - " &amp; MID($AD$1, FIND("]",$AD$1,1)+1,LEN($AD$1))</f>
        <v>Column1.Surface_habitable_immeuble 46 - Récaptiulatif</v>
      </c>
    </row>
    <row r="47" spans="1:29" x14ac:dyDescent="0.25">
      <c r="A47" s="4">
        <v>44852</v>
      </c>
      <c r="B47" s="4">
        <v>44852</v>
      </c>
      <c r="C47" s="4">
        <v>44852</v>
      </c>
      <c r="D47" t="str">
        <f ca="1">DPE_33680[[#Headers],[Column1.Adresse_(BAN)]] &amp; " " &amp;  ROW() &amp; " - " &amp; MID($AD$1, FIND("]",$AD$1,1)+1,LEN($AD$1))</f>
        <v>Column1.Adresse_(BAN) 47 - Récaptiulatif</v>
      </c>
      <c r="E47" t="str">
        <f ca="1">DPE_33680[[#Headers],[Column1.Nom__commune_(BAN)]] &amp; " " &amp;  ROW() &amp; " - " &amp; MID($AD$1, FIND("]",$AD$1,1)+1,LEN($AD$1))</f>
        <v>Column1.Nom__commune_(BAN) 47 - Récaptiulatif</v>
      </c>
      <c r="F47" t="str">
        <f ca="1">DPE_33680[[#Headers],[Column1.Nombre_niveau_logement]] &amp; " " &amp;  ROW() &amp; " - " &amp; MID($AD$1, FIND("]",$AD$1,1)+1,LEN($AD$1))</f>
        <v>Column1.Nombre_niveau_logement 47 - Récaptiulatif</v>
      </c>
      <c r="G47" t="str">
        <f ca="1">DPE_33680[[#Headers],[Column1.Année_construction]] &amp; " " &amp;  ROW() &amp; " - " &amp; MID($AD$1, FIND("]",$AD$1,1)+1,LEN($AD$1))</f>
        <v>Column1.Année_construction 47 - Récaptiulatif</v>
      </c>
      <c r="H47" t="str">
        <f ca="1">DPE_33680[[#Headers],[Column1.N°_étage_appartement]] &amp; " " &amp;  ROW() &amp; " - " &amp; MID($AD$1, FIND("]",$AD$1,1)+1,LEN($AD$1))</f>
        <v>Column1.N°_étage_appartement 47 - Récaptiulatif</v>
      </c>
      <c r="I47" t="str">
        <f ca="1">DPE_33680[[#Headers],[Column1.Surface_habitable_desservie_par_installation_ECS]] &amp; " " &amp;  ROW() &amp; " - " &amp; MID($AD$1, FIND("]",$AD$1,1)+1,LEN($AD$1))</f>
        <v>Column1.Surface_habitable_desservie_par_installation_ECS 47 - Récaptiulatif</v>
      </c>
      <c r="J47" t="str">
        <f ca="1">DPE_33680[[#Headers],[Column1.Complément_d''adresse_logement]] &amp; " " &amp;  ROW() &amp; " - " &amp; MID($AD$1, FIND("]",$AD$1,1)+1,LEN($AD$1))</f>
        <v>Column1.Complément_d'adresse_logement 47 - Récaptiulatif</v>
      </c>
      <c r="K47" t="str">
        <f ca="1">DPE_33680[[#Headers],[Column1.Description_installation_chauffage_n°1]] &amp; " " &amp;  ROW() &amp; " - " &amp; MID($AD$1, FIND("]",$AD$1,1)+1,LEN($AD$1))</f>
        <v>Column1.Description_installation_chauffage_n°1 47 - Récaptiulatif</v>
      </c>
      <c r="L47" t="str">
        <f ca="1">DPE_33680[[#Headers],[Column1.N°_voie_(BAN)]] &amp; " " &amp;  ROW() &amp; " - " &amp; MID($AD$1, FIND("]",$AD$1,1)+1,LEN($AD$1))</f>
        <v>Column1.N°_voie_(BAN) 47 - Récaptiulatif</v>
      </c>
      <c r="M47" t="str">
        <f ca="1">DPE_33680[[#Headers],[Column1.N°DPE]] &amp; " " &amp;  ROW() &amp; " - " &amp; MID($AD$1, FIND("]",$AD$1,1)+1,LEN($AD$1))</f>
        <v>Column1.N°DPE 47 - Récaptiulatif</v>
      </c>
      <c r="N47" t="str">
        <f ca="1">DPE_33680[[#Headers],[Column1.Adresse_brute]] &amp; " " &amp;  ROW() &amp; " - " &amp; MID($AD$1, FIND("]",$AD$1,1)+1,LEN($AD$1))</f>
        <v>Column1.Adresse_brute 47 - Récaptiulatif</v>
      </c>
      <c r="O47" t="str">
        <f ca="1">DPE_33680[[#Headers],[Column1.Nombre_logements_desservis_par_installation_ECS]] &amp; " " &amp;  ROW() &amp; " - " &amp; MID($AD$1, FIND("]",$AD$1,1)+1,LEN($AD$1))</f>
        <v>Column1.Nombre_logements_desservis_par_installation_ECS 47 - Récaptiulatif</v>
      </c>
      <c r="P47" t="str">
        <f ca="1">DPE_33680[[#Headers],[Column1.Surface_habitable_logement]] &amp; " " &amp;  ROW() &amp; " - " &amp; MID($AD$1, FIND("]",$AD$1,1)+1,LEN($AD$1))</f>
        <v>Column1.Surface_habitable_logement 47 - Récaptiulatif</v>
      </c>
      <c r="Q47" t="str">
        <f ca="1">DPE_33680[[#Headers],[Column1.Code_postal_(brut)]] &amp; " " &amp;  ROW() &amp; " - " &amp; MID($AD$1, FIND("]",$AD$1,1)+1,LEN($AD$1))</f>
        <v>Column1.Code_postal_(brut) 47 - Récaptiulatif</v>
      </c>
      <c r="R47" t="str">
        <f ca="1">DPE_33680[[#Headers],[Column1.Période_construction]] &amp; " " &amp;  ROW() &amp; " - " &amp; MID($AD$1, FIND("]",$AD$1,1)+1,LEN($AD$1))</f>
        <v>Column1.Période_construction 47 - Récaptiulatif</v>
      </c>
      <c r="S47" t="str">
        <f ca="1">DPE_33680[[#Headers],[Column1.Code_postal_(BAN)]] &amp; " " &amp;  ROW() &amp; " - " &amp; MID($AD$1, FIND("]",$AD$1,1)+1,LEN($AD$1))</f>
        <v>Column1.Code_postal_(BAN) 47 - Récaptiulatif</v>
      </c>
      <c r="T47" t="str">
        <f ca="1">DPE_33680[[#Headers],[Column1.Type_bâtiment]] &amp; " " &amp;  ROW() &amp; " - " &amp; MID($AD$1, FIND("]",$AD$1,1)+1,LEN($AD$1))</f>
        <v>Column1.Type_bâtiment 47 - Récaptiulatif</v>
      </c>
      <c r="U47" t="str">
        <f ca="1">DPE_33680[[#Headers],[Column1.Etiquette_GES]] &amp; " " &amp;  ROW() &amp; " - " &amp; MID($AD$1, FIND("]",$AD$1,1)+1,LEN($AD$1))</f>
        <v>Column1.Etiquette_GES 47 - Récaptiulatif</v>
      </c>
      <c r="V47" t="str">
        <f ca="1">DPE_33680[[#Headers],[Column1.Etiquette_DPE]] &amp; " " &amp;  ROW() &amp; " - " &amp; MID($AD$1, FIND("]",$AD$1,1)+1,LEN($AD$1))</f>
        <v>Column1.Etiquette_DPE 47 - Récaptiulatif</v>
      </c>
      <c r="W47" t="str">
        <f ca="1">DPE_33680[[#Headers],[Column1.Nom__commune_(Brut)]] &amp; " " &amp;  ROW() &amp; " - " &amp; MID($AD$1, FIND("]",$AD$1,1)+1,LEN($AD$1))</f>
        <v>Column1.Nom__commune_(Brut) 47 - Récaptiulatif</v>
      </c>
      <c r="X47" t="str">
        <f ca="1">DPE_33680[[#Headers],[Column1.Identifiant__BAN]] &amp; " " &amp;  ROW() &amp; " - " &amp; MID($AD$1, FIND("]",$AD$1,1)+1,LEN($AD$1))</f>
        <v>Column1.Identifiant__BAN 47 - Récaptiulatif</v>
      </c>
      <c r="Y47" t="str">
        <f ca="1">DPE_33680[[#Headers],[Column1.Nom__rue_(BAN)]] &amp; " " &amp;  ROW() &amp; " - " &amp; MID($AD$1, FIND("]",$AD$1,1)+1,LEN($AD$1))</f>
        <v>Column1.Nom__rue_(BAN) 47 - Récaptiulatif</v>
      </c>
      <c r="Z47" t="str">
        <f ca="1">DPE_33680[[#Headers],[Column1.Score_BAN]] &amp; " " &amp;  ROW() &amp; " - " &amp; MID($AD$1, FIND("]",$AD$1,1)+1,LEN($AD$1))</f>
        <v>Column1.Score_BAN 47 - Récaptiulatif</v>
      </c>
      <c r="AA47" t="str">
        <f ca="1">DPE_33680[[#Headers],[Column1.Logement_traversant_(0/1)]] &amp; " " &amp;  ROW() &amp; " - " &amp; MID($AD$1, FIND("]",$AD$1,1)+1,LEN($AD$1))</f>
        <v>Column1.Logement_traversant_(0/1) 47 - Récaptiulatif</v>
      </c>
      <c r="AB47" t="str">
        <f ca="1">DPE_33680[[#Headers],[Column1.Nombre_appartement]] &amp; " " &amp;  ROW() &amp; " - " &amp; MID($AD$1, FIND("]",$AD$1,1)+1,LEN($AD$1))</f>
        <v>Column1.Nombre_appartement 47 - Récaptiulatif</v>
      </c>
      <c r="AC47" t="str">
        <f ca="1">DPE_33680[[#Headers],[Column1.Surface_habitable_immeuble]] &amp; " " &amp;  ROW() &amp; " - " &amp; MID($AD$1, FIND("]",$AD$1,1)+1,LEN($AD$1))</f>
        <v>Column1.Surface_habitable_immeuble 47 - Récaptiulatif</v>
      </c>
    </row>
    <row r="48" spans="1:29" x14ac:dyDescent="0.25">
      <c r="A48" s="4">
        <v>44851</v>
      </c>
      <c r="B48" s="4">
        <v>44852</v>
      </c>
      <c r="C48" s="4">
        <v>44851</v>
      </c>
      <c r="D48" t="str">
        <f ca="1">DPE_33680[[#Headers],[Column1.Adresse_(BAN)]] &amp; " " &amp;  ROW() &amp; " - " &amp; MID($AD$1, FIND("]",$AD$1,1)+1,LEN($AD$1))</f>
        <v>Column1.Adresse_(BAN) 48 - Récaptiulatif</v>
      </c>
      <c r="E48" t="str">
        <f ca="1">DPE_33680[[#Headers],[Column1.Nom__commune_(BAN)]] &amp; " " &amp;  ROW() &amp; " - " &amp; MID($AD$1, FIND("]",$AD$1,1)+1,LEN($AD$1))</f>
        <v>Column1.Nom__commune_(BAN) 48 - Récaptiulatif</v>
      </c>
      <c r="F48" t="str">
        <f ca="1">DPE_33680[[#Headers],[Column1.Nombre_niveau_logement]] &amp; " " &amp;  ROW() &amp; " - " &amp; MID($AD$1, FIND("]",$AD$1,1)+1,LEN($AD$1))</f>
        <v>Column1.Nombre_niveau_logement 48 - Récaptiulatif</v>
      </c>
      <c r="G48" t="str">
        <f ca="1">DPE_33680[[#Headers],[Column1.Année_construction]] &amp; " " &amp;  ROW() &amp; " - " &amp; MID($AD$1, FIND("]",$AD$1,1)+1,LEN($AD$1))</f>
        <v>Column1.Année_construction 48 - Récaptiulatif</v>
      </c>
      <c r="H48" t="str">
        <f ca="1">DPE_33680[[#Headers],[Column1.N°_étage_appartement]] &amp; " " &amp;  ROW() &amp; " - " &amp; MID($AD$1, FIND("]",$AD$1,1)+1,LEN($AD$1))</f>
        <v>Column1.N°_étage_appartement 48 - Récaptiulatif</v>
      </c>
      <c r="I48" t="str">
        <f ca="1">DPE_33680[[#Headers],[Column1.Surface_habitable_desservie_par_installation_ECS]] &amp; " " &amp;  ROW() &amp; " - " &amp; MID($AD$1, FIND("]",$AD$1,1)+1,LEN($AD$1))</f>
        <v>Column1.Surface_habitable_desservie_par_installation_ECS 48 - Récaptiulatif</v>
      </c>
      <c r="J48" t="str">
        <f ca="1">DPE_33680[[#Headers],[Column1.Complément_d''adresse_logement]] &amp; " " &amp;  ROW() &amp; " - " &amp; MID($AD$1, FIND("]",$AD$1,1)+1,LEN($AD$1))</f>
        <v>Column1.Complément_d'adresse_logement 48 - Récaptiulatif</v>
      </c>
      <c r="K48" t="str">
        <f ca="1">DPE_33680[[#Headers],[Column1.Description_installation_chauffage_n°1]] &amp; " " &amp;  ROW() &amp; " - " &amp; MID($AD$1, FIND("]",$AD$1,1)+1,LEN($AD$1))</f>
        <v>Column1.Description_installation_chauffage_n°1 48 - Récaptiulatif</v>
      </c>
      <c r="L48" t="str">
        <f ca="1">DPE_33680[[#Headers],[Column1.N°_voie_(BAN)]] &amp; " " &amp;  ROW() &amp; " - " &amp; MID($AD$1, FIND("]",$AD$1,1)+1,LEN($AD$1))</f>
        <v>Column1.N°_voie_(BAN) 48 - Récaptiulatif</v>
      </c>
      <c r="M48" t="str">
        <f ca="1">DPE_33680[[#Headers],[Column1.N°DPE]] &amp; " " &amp;  ROW() &amp; " - " &amp; MID($AD$1, FIND("]",$AD$1,1)+1,LEN($AD$1))</f>
        <v>Column1.N°DPE 48 - Récaptiulatif</v>
      </c>
      <c r="N48" t="str">
        <f ca="1">DPE_33680[[#Headers],[Column1.Adresse_brute]] &amp; " " &amp;  ROW() &amp; " - " &amp; MID($AD$1, FIND("]",$AD$1,1)+1,LEN($AD$1))</f>
        <v>Column1.Adresse_brute 48 - Récaptiulatif</v>
      </c>
      <c r="O48" t="str">
        <f ca="1">DPE_33680[[#Headers],[Column1.Nombre_logements_desservis_par_installation_ECS]] &amp; " " &amp;  ROW() &amp; " - " &amp; MID($AD$1, FIND("]",$AD$1,1)+1,LEN($AD$1))</f>
        <v>Column1.Nombre_logements_desservis_par_installation_ECS 48 - Récaptiulatif</v>
      </c>
      <c r="P48" t="str">
        <f ca="1">DPE_33680[[#Headers],[Column1.Surface_habitable_logement]] &amp; " " &amp;  ROW() &amp; " - " &amp; MID($AD$1, FIND("]",$AD$1,1)+1,LEN($AD$1))</f>
        <v>Column1.Surface_habitable_logement 48 - Récaptiulatif</v>
      </c>
      <c r="Q48" t="str">
        <f ca="1">DPE_33680[[#Headers],[Column1.Code_postal_(brut)]] &amp; " " &amp;  ROW() &amp; " - " &amp; MID($AD$1, FIND("]",$AD$1,1)+1,LEN($AD$1))</f>
        <v>Column1.Code_postal_(brut) 48 - Récaptiulatif</v>
      </c>
      <c r="R48" t="str">
        <f ca="1">DPE_33680[[#Headers],[Column1.Période_construction]] &amp; " " &amp;  ROW() &amp; " - " &amp; MID($AD$1, FIND("]",$AD$1,1)+1,LEN($AD$1))</f>
        <v>Column1.Période_construction 48 - Récaptiulatif</v>
      </c>
      <c r="S48" t="str">
        <f ca="1">DPE_33680[[#Headers],[Column1.Code_postal_(BAN)]] &amp; " " &amp;  ROW() &amp; " - " &amp; MID($AD$1, FIND("]",$AD$1,1)+1,LEN($AD$1))</f>
        <v>Column1.Code_postal_(BAN) 48 - Récaptiulatif</v>
      </c>
      <c r="T48" t="str">
        <f ca="1">DPE_33680[[#Headers],[Column1.Type_bâtiment]] &amp; " " &amp;  ROW() &amp; " - " &amp; MID($AD$1, FIND("]",$AD$1,1)+1,LEN($AD$1))</f>
        <v>Column1.Type_bâtiment 48 - Récaptiulatif</v>
      </c>
      <c r="U48" t="str">
        <f ca="1">DPE_33680[[#Headers],[Column1.Etiquette_GES]] &amp; " " &amp;  ROW() &amp; " - " &amp; MID($AD$1, FIND("]",$AD$1,1)+1,LEN($AD$1))</f>
        <v>Column1.Etiquette_GES 48 - Récaptiulatif</v>
      </c>
      <c r="V48" t="str">
        <f ca="1">DPE_33680[[#Headers],[Column1.Etiquette_DPE]] &amp; " " &amp;  ROW() &amp; " - " &amp; MID($AD$1, FIND("]",$AD$1,1)+1,LEN($AD$1))</f>
        <v>Column1.Etiquette_DPE 48 - Récaptiulatif</v>
      </c>
      <c r="W48" t="str">
        <f ca="1">DPE_33680[[#Headers],[Column1.Nom__commune_(Brut)]] &amp; " " &amp;  ROW() &amp; " - " &amp; MID($AD$1, FIND("]",$AD$1,1)+1,LEN($AD$1))</f>
        <v>Column1.Nom__commune_(Brut) 48 - Récaptiulatif</v>
      </c>
      <c r="X48" t="str">
        <f ca="1">DPE_33680[[#Headers],[Column1.Identifiant__BAN]] &amp; " " &amp;  ROW() &amp; " - " &amp; MID($AD$1, FIND("]",$AD$1,1)+1,LEN($AD$1))</f>
        <v>Column1.Identifiant__BAN 48 - Récaptiulatif</v>
      </c>
      <c r="Y48" t="str">
        <f ca="1">DPE_33680[[#Headers],[Column1.Nom__rue_(BAN)]] &amp; " " &amp;  ROW() &amp; " - " &amp; MID($AD$1, FIND("]",$AD$1,1)+1,LEN($AD$1))</f>
        <v>Column1.Nom__rue_(BAN) 48 - Récaptiulatif</v>
      </c>
      <c r="Z48" t="str">
        <f ca="1">DPE_33680[[#Headers],[Column1.Score_BAN]] &amp; " " &amp;  ROW() &amp; " - " &amp; MID($AD$1, FIND("]",$AD$1,1)+1,LEN($AD$1))</f>
        <v>Column1.Score_BAN 48 - Récaptiulatif</v>
      </c>
      <c r="AA48" t="str">
        <f ca="1">DPE_33680[[#Headers],[Column1.Logement_traversant_(0/1)]] &amp; " " &amp;  ROW() &amp; " - " &amp; MID($AD$1, FIND("]",$AD$1,1)+1,LEN($AD$1))</f>
        <v>Column1.Logement_traversant_(0/1) 48 - Récaptiulatif</v>
      </c>
      <c r="AB48" t="str">
        <f ca="1">DPE_33680[[#Headers],[Column1.Nombre_appartement]] &amp; " " &amp;  ROW() &amp; " - " &amp; MID($AD$1, FIND("]",$AD$1,1)+1,LEN($AD$1))</f>
        <v>Column1.Nombre_appartement 48 - Récaptiulatif</v>
      </c>
      <c r="AC48" t="str">
        <f ca="1">DPE_33680[[#Headers],[Column1.Surface_habitable_immeuble]] &amp; " " &amp;  ROW() &amp; " - " &amp; MID($AD$1, FIND("]",$AD$1,1)+1,LEN($AD$1))</f>
        <v>Column1.Surface_habitable_immeuble 48 - Récaptiulatif</v>
      </c>
    </row>
    <row r="49" spans="1:29" x14ac:dyDescent="0.25">
      <c r="A49" s="4">
        <v>44847</v>
      </c>
      <c r="B49" s="4">
        <v>44851</v>
      </c>
      <c r="C49" s="4">
        <v>44851</v>
      </c>
      <c r="D49" t="str">
        <f ca="1">DPE_33680[[#Headers],[Column1.Adresse_(BAN)]] &amp; " " &amp;  ROW() &amp; " - " &amp; MID($AD$1, FIND("]",$AD$1,1)+1,LEN($AD$1))</f>
        <v>Column1.Adresse_(BAN) 49 - Récaptiulatif</v>
      </c>
      <c r="E49" t="str">
        <f ca="1">DPE_33680[[#Headers],[Column1.Nom__commune_(BAN)]] &amp; " " &amp;  ROW() &amp; " - " &amp; MID($AD$1, FIND("]",$AD$1,1)+1,LEN($AD$1))</f>
        <v>Column1.Nom__commune_(BAN) 49 - Récaptiulatif</v>
      </c>
      <c r="F49" t="str">
        <f ca="1">DPE_33680[[#Headers],[Column1.Nombre_niveau_logement]] &amp; " " &amp;  ROW() &amp; " - " &amp; MID($AD$1, FIND("]",$AD$1,1)+1,LEN($AD$1))</f>
        <v>Column1.Nombre_niveau_logement 49 - Récaptiulatif</v>
      </c>
      <c r="G49" t="str">
        <f ca="1">DPE_33680[[#Headers],[Column1.Année_construction]] &amp; " " &amp;  ROW() &amp; " - " &amp; MID($AD$1, FIND("]",$AD$1,1)+1,LEN($AD$1))</f>
        <v>Column1.Année_construction 49 - Récaptiulatif</v>
      </c>
      <c r="H49" t="str">
        <f ca="1">DPE_33680[[#Headers],[Column1.N°_étage_appartement]] &amp; " " &amp;  ROW() &amp; " - " &amp; MID($AD$1, FIND("]",$AD$1,1)+1,LEN($AD$1))</f>
        <v>Column1.N°_étage_appartement 49 - Récaptiulatif</v>
      </c>
      <c r="I49" t="str">
        <f ca="1">DPE_33680[[#Headers],[Column1.Surface_habitable_desservie_par_installation_ECS]] &amp; " " &amp;  ROW() &amp; " - " &amp; MID($AD$1, FIND("]",$AD$1,1)+1,LEN($AD$1))</f>
        <v>Column1.Surface_habitable_desservie_par_installation_ECS 49 - Récaptiulatif</v>
      </c>
      <c r="J49" t="str">
        <f ca="1">DPE_33680[[#Headers],[Column1.Complément_d''adresse_logement]] &amp; " " &amp;  ROW() &amp; " - " &amp; MID($AD$1, FIND("]",$AD$1,1)+1,LEN($AD$1))</f>
        <v>Column1.Complément_d'adresse_logement 49 - Récaptiulatif</v>
      </c>
      <c r="K49" t="str">
        <f ca="1">DPE_33680[[#Headers],[Column1.Description_installation_chauffage_n°1]] &amp; " " &amp;  ROW() &amp; " - " &amp; MID($AD$1, FIND("]",$AD$1,1)+1,LEN($AD$1))</f>
        <v>Column1.Description_installation_chauffage_n°1 49 - Récaptiulatif</v>
      </c>
      <c r="L49" t="str">
        <f ca="1">DPE_33680[[#Headers],[Column1.N°_voie_(BAN)]] &amp; " " &amp;  ROW() &amp; " - " &amp; MID($AD$1, FIND("]",$AD$1,1)+1,LEN($AD$1))</f>
        <v>Column1.N°_voie_(BAN) 49 - Récaptiulatif</v>
      </c>
      <c r="M49" t="str">
        <f ca="1">DPE_33680[[#Headers],[Column1.N°DPE]] &amp; " " &amp;  ROW() &amp; " - " &amp; MID($AD$1, FIND("]",$AD$1,1)+1,LEN($AD$1))</f>
        <v>Column1.N°DPE 49 - Récaptiulatif</v>
      </c>
      <c r="N49" t="str">
        <f ca="1">DPE_33680[[#Headers],[Column1.Adresse_brute]] &amp; " " &amp;  ROW() &amp; " - " &amp; MID($AD$1, FIND("]",$AD$1,1)+1,LEN($AD$1))</f>
        <v>Column1.Adresse_brute 49 - Récaptiulatif</v>
      </c>
      <c r="O49" t="str">
        <f ca="1">DPE_33680[[#Headers],[Column1.Nombre_logements_desservis_par_installation_ECS]] &amp; " " &amp;  ROW() &amp; " - " &amp; MID($AD$1, FIND("]",$AD$1,1)+1,LEN($AD$1))</f>
        <v>Column1.Nombre_logements_desservis_par_installation_ECS 49 - Récaptiulatif</v>
      </c>
      <c r="P49" t="str">
        <f ca="1">DPE_33680[[#Headers],[Column1.Surface_habitable_logement]] &amp; " " &amp;  ROW() &amp; " - " &amp; MID($AD$1, FIND("]",$AD$1,1)+1,LEN($AD$1))</f>
        <v>Column1.Surface_habitable_logement 49 - Récaptiulatif</v>
      </c>
      <c r="Q49" t="str">
        <f ca="1">DPE_33680[[#Headers],[Column1.Code_postal_(brut)]] &amp; " " &amp;  ROW() &amp; " - " &amp; MID($AD$1, FIND("]",$AD$1,1)+1,LEN($AD$1))</f>
        <v>Column1.Code_postal_(brut) 49 - Récaptiulatif</v>
      </c>
      <c r="R49" t="str">
        <f ca="1">DPE_33680[[#Headers],[Column1.Période_construction]] &amp; " " &amp;  ROW() &amp; " - " &amp; MID($AD$1, FIND("]",$AD$1,1)+1,LEN($AD$1))</f>
        <v>Column1.Période_construction 49 - Récaptiulatif</v>
      </c>
      <c r="S49" t="str">
        <f ca="1">DPE_33680[[#Headers],[Column1.Code_postal_(BAN)]] &amp; " " &amp;  ROW() &amp; " - " &amp; MID($AD$1, FIND("]",$AD$1,1)+1,LEN($AD$1))</f>
        <v>Column1.Code_postal_(BAN) 49 - Récaptiulatif</v>
      </c>
      <c r="T49" t="str">
        <f ca="1">DPE_33680[[#Headers],[Column1.Type_bâtiment]] &amp; " " &amp;  ROW() &amp; " - " &amp; MID($AD$1, FIND("]",$AD$1,1)+1,LEN($AD$1))</f>
        <v>Column1.Type_bâtiment 49 - Récaptiulatif</v>
      </c>
      <c r="U49" t="str">
        <f ca="1">DPE_33680[[#Headers],[Column1.Etiquette_GES]] &amp; " " &amp;  ROW() &amp; " - " &amp; MID($AD$1, FIND("]",$AD$1,1)+1,LEN($AD$1))</f>
        <v>Column1.Etiquette_GES 49 - Récaptiulatif</v>
      </c>
      <c r="V49" t="str">
        <f ca="1">DPE_33680[[#Headers],[Column1.Etiquette_DPE]] &amp; " " &amp;  ROW() &amp; " - " &amp; MID($AD$1, FIND("]",$AD$1,1)+1,LEN($AD$1))</f>
        <v>Column1.Etiquette_DPE 49 - Récaptiulatif</v>
      </c>
      <c r="W49" t="str">
        <f ca="1">DPE_33680[[#Headers],[Column1.Nom__commune_(Brut)]] &amp; " " &amp;  ROW() &amp; " - " &amp; MID($AD$1, FIND("]",$AD$1,1)+1,LEN($AD$1))</f>
        <v>Column1.Nom__commune_(Brut) 49 - Récaptiulatif</v>
      </c>
      <c r="X49" t="str">
        <f ca="1">DPE_33680[[#Headers],[Column1.Identifiant__BAN]] &amp; " " &amp;  ROW() &amp; " - " &amp; MID($AD$1, FIND("]",$AD$1,1)+1,LEN($AD$1))</f>
        <v>Column1.Identifiant__BAN 49 - Récaptiulatif</v>
      </c>
      <c r="Y49" t="str">
        <f ca="1">DPE_33680[[#Headers],[Column1.Nom__rue_(BAN)]] &amp; " " &amp;  ROW() &amp; " - " &amp; MID($AD$1, FIND("]",$AD$1,1)+1,LEN($AD$1))</f>
        <v>Column1.Nom__rue_(BAN) 49 - Récaptiulatif</v>
      </c>
      <c r="Z49" t="str">
        <f ca="1">DPE_33680[[#Headers],[Column1.Score_BAN]] &amp; " " &amp;  ROW() &amp; " - " &amp; MID($AD$1, FIND("]",$AD$1,1)+1,LEN($AD$1))</f>
        <v>Column1.Score_BAN 49 - Récaptiulatif</v>
      </c>
      <c r="AA49" t="str">
        <f ca="1">DPE_33680[[#Headers],[Column1.Logement_traversant_(0/1)]] &amp; " " &amp;  ROW() &amp; " - " &amp; MID($AD$1, FIND("]",$AD$1,1)+1,LEN($AD$1))</f>
        <v>Column1.Logement_traversant_(0/1) 49 - Récaptiulatif</v>
      </c>
      <c r="AB49" t="str">
        <f ca="1">DPE_33680[[#Headers],[Column1.Nombre_appartement]] &amp; " " &amp;  ROW() &amp; " - " &amp; MID($AD$1, FIND("]",$AD$1,1)+1,LEN($AD$1))</f>
        <v>Column1.Nombre_appartement 49 - Récaptiulatif</v>
      </c>
      <c r="AC49" t="str">
        <f ca="1">DPE_33680[[#Headers],[Column1.Surface_habitable_immeuble]] &amp; " " &amp;  ROW() &amp; " - " &amp; MID($AD$1, FIND("]",$AD$1,1)+1,LEN($AD$1))</f>
        <v>Column1.Surface_habitable_immeuble 49 - Récaptiulatif</v>
      </c>
    </row>
    <row r="50" spans="1:29" x14ac:dyDescent="0.25">
      <c r="A50" s="4">
        <v>44851</v>
      </c>
      <c r="B50" s="4">
        <v>44851</v>
      </c>
      <c r="C50" s="4">
        <v>44851</v>
      </c>
      <c r="D50" t="str">
        <f ca="1">DPE_33680[[#Headers],[Column1.Adresse_(BAN)]] &amp; " " &amp;  ROW() &amp; " - " &amp; MID($AD$1, FIND("]",$AD$1,1)+1,LEN($AD$1))</f>
        <v>Column1.Adresse_(BAN) 50 - Récaptiulatif</v>
      </c>
      <c r="E50" t="str">
        <f ca="1">DPE_33680[[#Headers],[Column1.Nom__commune_(BAN)]] &amp; " " &amp;  ROW() &amp; " - " &amp; MID($AD$1, FIND("]",$AD$1,1)+1,LEN($AD$1))</f>
        <v>Column1.Nom__commune_(BAN) 50 - Récaptiulatif</v>
      </c>
      <c r="F50" t="str">
        <f ca="1">DPE_33680[[#Headers],[Column1.Nombre_niveau_logement]] &amp; " " &amp;  ROW() &amp; " - " &amp; MID($AD$1, FIND("]",$AD$1,1)+1,LEN($AD$1))</f>
        <v>Column1.Nombre_niveau_logement 50 - Récaptiulatif</v>
      </c>
      <c r="G50" t="str">
        <f ca="1">DPE_33680[[#Headers],[Column1.Année_construction]] &amp; " " &amp;  ROW() &amp; " - " &amp; MID($AD$1, FIND("]",$AD$1,1)+1,LEN($AD$1))</f>
        <v>Column1.Année_construction 50 - Récaptiulatif</v>
      </c>
      <c r="H50" t="str">
        <f ca="1">DPE_33680[[#Headers],[Column1.N°_étage_appartement]] &amp; " " &amp;  ROW() &amp; " - " &amp; MID($AD$1, FIND("]",$AD$1,1)+1,LEN($AD$1))</f>
        <v>Column1.N°_étage_appartement 50 - Récaptiulatif</v>
      </c>
      <c r="I50" t="str">
        <f ca="1">DPE_33680[[#Headers],[Column1.Surface_habitable_desservie_par_installation_ECS]] &amp; " " &amp;  ROW() &amp; " - " &amp; MID($AD$1, FIND("]",$AD$1,1)+1,LEN($AD$1))</f>
        <v>Column1.Surface_habitable_desservie_par_installation_ECS 50 - Récaptiulatif</v>
      </c>
      <c r="J50" t="str">
        <f ca="1">DPE_33680[[#Headers],[Column1.Complément_d''adresse_logement]] &amp; " " &amp;  ROW() &amp; " - " &amp; MID($AD$1, FIND("]",$AD$1,1)+1,LEN($AD$1))</f>
        <v>Column1.Complément_d'adresse_logement 50 - Récaptiulatif</v>
      </c>
      <c r="K50" t="str">
        <f ca="1">DPE_33680[[#Headers],[Column1.Description_installation_chauffage_n°1]] &amp; " " &amp;  ROW() &amp; " - " &amp; MID($AD$1, FIND("]",$AD$1,1)+1,LEN($AD$1))</f>
        <v>Column1.Description_installation_chauffage_n°1 50 - Récaptiulatif</v>
      </c>
      <c r="L50" t="str">
        <f ca="1">DPE_33680[[#Headers],[Column1.N°_voie_(BAN)]] &amp; " " &amp;  ROW() &amp; " - " &amp; MID($AD$1, FIND("]",$AD$1,1)+1,LEN($AD$1))</f>
        <v>Column1.N°_voie_(BAN) 50 - Récaptiulatif</v>
      </c>
      <c r="M50" t="str">
        <f ca="1">DPE_33680[[#Headers],[Column1.N°DPE]] &amp; " " &amp;  ROW() &amp; " - " &amp; MID($AD$1, FIND("]",$AD$1,1)+1,LEN($AD$1))</f>
        <v>Column1.N°DPE 50 - Récaptiulatif</v>
      </c>
      <c r="N50" t="str">
        <f ca="1">DPE_33680[[#Headers],[Column1.Adresse_brute]] &amp; " " &amp;  ROW() &amp; " - " &amp; MID($AD$1, FIND("]",$AD$1,1)+1,LEN($AD$1))</f>
        <v>Column1.Adresse_brute 50 - Récaptiulatif</v>
      </c>
      <c r="O50" t="str">
        <f ca="1">DPE_33680[[#Headers],[Column1.Nombre_logements_desservis_par_installation_ECS]] &amp; " " &amp;  ROW() &amp; " - " &amp; MID($AD$1, FIND("]",$AD$1,1)+1,LEN($AD$1))</f>
        <v>Column1.Nombre_logements_desservis_par_installation_ECS 50 - Récaptiulatif</v>
      </c>
      <c r="P50" t="str">
        <f ca="1">DPE_33680[[#Headers],[Column1.Surface_habitable_logement]] &amp; " " &amp;  ROW() &amp; " - " &amp; MID($AD$1, FIND("]",$AD$1,1)+1,LEN($AD$1))</f>
        <v>Column1.Surface_habitable_logement 50 - Récaptiulatif</v>
      </c>
      <c r="Q50" t="str">
        <f ca="1">DPE_33680[[#Headers],[Column1.Code_postal_(brut)]] &amp; " " &amp;  ROW() &amp; " - " &amp; MID($AD$1, FIND("]",$AD$1,1)+1,LEN($AD$1))</f>
        <v>Column1.Code_postal_(brut) 50 - Récaptiulatif</v>
      </c>
      <c r="R50" t="str">
        <f ca="1">DPE_33680[[#Headers],[Column1.Période_construction]] &amp; " " &amp;  ROW() &amp; " - " &amp; MID($AD$1, FIND("]",$AD$1,1)+1,LEN($AD$1))</f>
        <v>Column1.Période_construction 50 - Récaptiulatif</v>
      </c>
      <c r="S50" t="str">
        <f ca="1">DPE_33680[[#Headers],[Column1.Code_postal_(BAN)]] &amp; " " &amp;  ROW() &amp; " - " &amp; MID($AD$1, FIND("]",$AD$1,1)+1,LEN($AD$1))</f>
        <v>Column1.Code_postal_(BAN) 50 - Récaptiulatif</v>
      </c>
      <c r="T50" t="str">
        <f ca="1">DPE_33680[[#Headers],[Column1.Type_bâtiment]] &amp; " " &amp;  ROW() &amp; " - " &amp; MID($AD$1, FIND("]",$AD$1,1)+1,LEN($AD$1))</f>
        <v>Column1.Type_bâtiment 50 - Récaptiulatif</v>
      </c>
      <c r="U50" t="str">
        <f ca="1">DPE_33680[[#Headers],[Column1.Etiquette_GES]] &amp; " " &amp;  ROW() &amp; " - " &amp; MID($AD$1, FIND("]",$AD$1,1)+1,LEN($AD$1))</f>
        <v>Column1.Etiquette_GES 50 - Récaptiulatif</v>
      </c>
      <c r="V50" t="str">
        <f ca="1">DPE_33680[[#Headers],[Column1.Etiquette_DPE]] &amp; " " &amp;  ROW() &amp; " - " &amp; MID($AD$1, FIND("]",$AD$1,1)+1,LEN($AD$1))</f>
        <v>Column1.Etiquette_DPE 50 - Récaptiulatif</v>
      </c>
      <c r="W50" t="str">
        <f ca="1">DPE_33680[[#Headers],[Column1.Nom__commune_(Brut)]] &amp; " " &amp;  ROW() &amp; " - " &amp; MID($AD$1, FIND("]",$AD$1,1)+1,LEN($AD$1))</f>
        <v>Column1.Nom__commune_(Brut) 50 - Récaptiulatif</v>
      </c>
      <c r="X50" t="str">
        <f ca="1">DPE_33680[[#Headers],[Column1.Identifiant__BAN]] &amp; " " &amp;  ROW() &amp; " - " &amp; MID($AD$1, FIND("]",$AD$1,1)+1,LEN($AD$1))</f>
        <v>Column1.Identifiant__BAN 50 - Récaptiulatif</v>
      </c>
      <c r="Y50" t="str">
        <f ca="1">DPE_33680[[#Headers],[Column1.Nom__rue_(BAN)]] &amp; " " &amp;  ROW() &amp; " - " &amp; MID($AD$1, FIND("]",$AD$1,1)+1,LEN($AD$1))</f>
        <v>Column1.Nom__rue_(BAN) 50 - Récaptiulatif</v>
      </c>
      <c r="Z50" t="str">
        <f ca="1">DPE_33680[[#Headers],[Column1.Score_BAN]] &amp; " " &amp;  ROW() &amp; " - " &amp; MID($AD$1, FIND("]",$AD$1,1)+1,LEN($AD$1))</f>
        <v>Column1.Score_BAN 50 - Récaptiulatif</v>
      </c>
      <c r="AA50" t="str">
        <f ca="1">DPE_33680[[#Headers],[Column1.Logement_traversant_(0/1)]] &amp; " " &amp;  ROW() &amp; " - " &amp; MID($AD$1, FIND("]",$AD$1,1)+1,LEN($AD$1))</f>
        <v>Column1.Logement_traversant_(0/1) 50 - Récaptiulatif</v>
      </c>
      <c r="AB50" t="str">
        <f ca="1">DPE_33680[[#Headers],[Column1.Nombre_appartement]] &amp; " " &amp;  ROW() &amp; " - " &amp; MID($AD$1, FIND("]",$AD$1,1)+1,LEN($AD$1))</f>
        <v>Column1.Nombre_appartement 50 - Récaptiulatif</v>
      </c>
      <c r="AC50" t="str">
        <f ca="1">DPE_33680[[#Headers],[Column1.Surface_habitable_immeuble]] &amp; " " &amp;  ROW() &amp; " - " &amp; MID($AD$1, FIND("]",$AD$1,1)+1,LEN($AD$1))</f>
        <v>Column1.Surface_habitable_immeuble 50 - Récaptiulatif</v>
      </c>
    </row>
    <row r="51" spans="1:29" x14ac:dyDescent="0.25">
      <c r="A51" s="4">
        <v>44851</v>
      </c>
      <c r="B51" s="4">
        <v>44851</v>
      </c>
      <c r="C51" s="4">
        <v>44851</v>
      </c>
      <c r="D51" t="str">
        <f ca="1">DPE_33680[[#Headers],[Column1.Adresse_(BAN)]] &amp; " " &amp;  ROW() &amp; " - " &amp; MID($AD$1, FIND("]",$AD$1,1)+1,LEN($AD$1))</f>
        <v>Column1.Adresse_(BAN) 51 - Récaptiulatif</v>
      </c>
      <c r="E51" t="str">
        <f ca="1">DPE_33680[[#Headers],[Column1.Nom__commune_(BAN)]] &amp; " " &amp;  ROW() &amp; " - " &amp; MID($AD$1, FIND("]",$AD$1,1)+1,LEN($AD$1))</f>
        <v>Column1.Nom__commune_(BAN) 51 - Récaptiulatif</v>
      </c>
      <c r="F51" t="str">
        <f ca="1">DPE_33680[[#Headers],[Column1.Nombre_niveau_logement]] &amp; " " &amp;  ROW() &amp; " - " &amp; MID($AD$1, FIND("]",$AD$1,1)+1,LEN($AD$1))</f>
        <v>Column1.Nombre_niveau_logement 51 - Récaptiulatif</v>
      </c>
      <c r="G51" t="str">
        <f ca="1">DPE_33680[[#Headers],[Column1.Année_construction]] &amp; " " &amp;  ROW() &amp; " - " &amp; MID($AD$1, FIND("]",$AD$1,1)+1,LEN($AD$1))</f>
        <v>Column1.Année_construction 51 - Récaptiulatif</v>
      </c>
      <c r="H51" t="str">
        <f ca="1">DPE_33680[[#Headers],[Column1.N°_étage_appartement]] &amp; " " &amp;  ROW() &amp; " - " &amp; MID($AD$1, FIND("]",$AD$1,1)+1,LEN($AD$1))</f>
        <v>Column1.N°_étage_appartement 51 - Récaptiulatif</v>
      </c>
      <c r="I51" t="str">
        <f ca="1">DPE_33680[[#Headers],[Column1.Surface_habitable_desservie_par_installation_ECS]] &amp; " " &amp;  ROW() &amp; " - " &amp; MID($AD$1, FIND("]",$AD$1,1)+1,LEN($AD$1))</f>
        <v>Column1.Surface_habitable_desservie_par_installation_ECS 51 - Récaptiulatif</v>
      </c>
      <c r="J51" t="str">
        <f ca="1">DPE_33680[[#Headers],[Column1.Complément_d''adresse_logement]] &amp; " " &amp;  ROW() &amp; " - " &amp; MID($AD$1, FIND("]",$AD$1,1)+1,LEN($AD$1))</f>
        <v>Column1.Complément_d'adresse_logement 51 - Récaptiulatif</v>
      </c>
      <c r="K51" t="str">
        <f ca="1">DPE_33680[[#Headers],[Column1.Description_installation_chauffage_n°1]] &amp; " " &amp;  ROW() &amp; " - " &amp; MID($AD$1, FIND("]",$AD$1,1)+1,LEN($AD$1))</f>
        <v>Column1.Description_installation_chauffage_n°1 51 - Récaptiulatif</v>
      </c>
      <c r="L51" t="str">
        <f ca="1">DPE_33680[[#Headers],[Column1.N°_voie_(BAN)]] &amp; " " &amp;  ROW() &amp; " - " &amp; MID($AD$1, FIND("]",$AD$1,1)+1,LEN($AD$1))</f>
        <v>Column1.N°_voie_(BAN) 51 - Récaptiulatif</v>
      </c>
      <c r="M51" t="str">
        <f ca="1">DPE_33680[[#Headers],[Column1.N°DPE]] &amp; " " &amp;  ROW() &amp; " - " &amp; MID($AD$1, FIND("]",$AD$1,1)+1,LEN($AD$1))</f>
        <v>Column1.N°DPE 51 - Récaptiulatif</v>
      </c>
      <c r="N51" t="str">
        <f ca="1">DPE_33680[[#Headers],[Column1.Adresse_brute]] &amp; " " &amp;  ROW() &amp; " - " &amp; MID($AD$1, FIND("]",$AD$1,1)+1,LEN($AD$1))</f>
        <v>Column1.Adresse_brute 51 - Récaptiulatif</v>
      </c>
      <c r="O51" t="str">
        <f ca="1">DPE_33680[[#Headers],[Column1.Nombre_logements_desservis_par_installation_ECS]] &amp; " " &amp;  ROW() &amp; " - " &amp; MID($AD$1, FIND("]",$AD$1,1)+1,LEN($AD$1))</f>
        <v>Column1.Nombre_logements_desservis_par_installation_ECS 51 - Récaptiulatif</v>
      </c>
      <c r="P51" t="str">
        <f ca="1">DPE_33680[[#Headers],[Column1.Surface_habitable_logement]] &amp; " " &amp;  ROW() &amp; " - " &amp; MID($AD$1, FIND("]",$AD$1,1)+1,LEN($AD$1))</f>
        <v>Column1.Surface_habitable_logement 51 - Récaptiulatif</v>
      </c>
      <c r="Q51" t="str">
        <f ca="1">DPE_33680[[#Headers],[Column1.Code_postal_(brut)]] &amp; " " &amp;  ROW() &amp; " - " &amp; MID($AD$1, FIND("]",$AD$1,1)+1,LEN($AD$1))</f>
        <v>Column1.Code_postal_(brut) 51 - Récaptiulatif</v>
      </c>
      <c r="R51" t="str">
        <f ca="1">DPE_33680[[#Headers],[Column1.Période_construction]] &amp; " " &amp;  ROW() &amp; " - " &amp; MID($AD$1, FIND("]",$AD$1,1)+1,LEN($AD$1))</f>
        <v>Column1.Période_construction 51 - Récaptiulatif</v>
      </c>
      <c r="S51" t="str">
        <f ca="1">DPE_33680[[#Headers],[Column1.Code_postal_(BAN)]] &amp; " " &amp;  ROW() &amp; " - " &amp; MID($AD$1, FIND("]",$AD$1,1)+1,LEN($AD$1))</f>
        <v>Column1.Code_postal_(BAN) 51 - Récaptiulatif</v>
      </c>
      <c r="T51" t="str">
        <f ca="1">DPE_33680[[#Headers],[Column1.Type_bâtiment]] &amp; " " &amp;  ROW() &amp; " - " &amp; MID($AD$1, FIND("]",$AD$1,1)+1,LEN($AD$1))</f>
        <v>Column1.Type_bâtiment 51 - Récaptiulatif</v>
      </c>
      <c r="U51" t="str">
        <f ca="1">DPE_33680[[#Headers],[Column1.Etiquette_GES]] &amp; " " &amp;  ROW() &amp; " - " &amp; MID($AD$1, FIND("]",$AD$1,1)+1,LEN($AD$1))</f>
        <v>Column1.Etiquette_GES 51 - Récaptiulatif</v>
      </c>
      <c r="V51" t="str">
        <f ca="1">DPE_33680[[#Headers],[Column1.Etiquette_DPE]] &amp; " " &amp;  ROW() &amp; " - " &amp; MID($AD$1, FIND("]",$AD$1,1)+1,LEN($AD$1))</f>
        <v>Column1.Etiquette_DPE 51 - Récaptiulatif</v>
      </c>
      <c r="W51" t="str">
        <f ca="1">DPE_33680[[#Headers],[Column1.Nom__commune_(Brut)]] &amp; " " &amp;  ROW() &amp; " - " &amp; MID($AD$1, FIND("]",$AD$1,1)+1,LEN($AD$1))</f>
        <v>Column1.Nom__commune_(Brut) 51 - Récaptiulatif</v>
      </c>
      <c r="X51" t="str">
        <f ca="1">DPE_33680[[#Headers],[Column1.Identifiant__BAN]] &amp; " " &amp;  ROW() &amp; " - " &amp; MID($AD$1, FIND("]",$AD$1,1)+1,LEN($AD$1))</f>
        <v>Column1.Identifiant__BAN 51 - Récaptiulatif</v>
      </c>
      <c r="Y51" t="str">
        <f ca="1">DPE_33680[[#Headers],[Column1.Nom__rue_(BAN)]] &amp; " " &amp;  ROW() &amp; " - " &amp; MID($AD$1, FIND("]",$AD$1,1)+1,LEN($AD$1))</f>
        <v>Column1.Nom__rue_(BAN) 51 - Récaptiulatif</v>
      </c>
      <c r="Z51" t="str">
        <f ca="1">DPE_33680[[#Headers],[Column1.Score_BAN]] &amp; " " &amp;  ROW() &amp; " - " &amp; MID($AD$1, FIND("]",$AD$1,1)+1,LEN($AD$1))</f>
        <v>Column1.Score_BAN 51 - Récaptiulatif</v>
      </c>
      <c r="AA51" t="str">
        <f ca="1">DPE_33680[[#Headers],[Column1.Logement_traversant_(0/1)]] &amp; " " &amp;  ROW() &amp; " - " &amp; MID($AD$1, FIND("]",$AD$1,1)+1,LEN($AD$1))</f>
        <v>Column1.Logement_traversant_(0/1) 51 - Récaptiulatif</v>
      </c>
      <c r="AB51" t="str">
        <f ca="1">DPE_33680[[#Headers],[Column1.Nombre_appartement]] &amp; " " &amp;  ROW() &amp; " - " &amp; MID($AD$1, FIND("]",$AD$1,1)+1,LEN($AD$1))</f>
        <v>Column1.Nombre_appartement 51 - Récaptiulatif</v>
      </c>
      <c r="AC51" t="str">
        <f ca="1">DPE_33680[[#Headers],[Column1.Surface_habitable_immeuble]] &amp; " " &amp;  ROW() &amp; " - " &amp; MID($AD$1, FIND("]",$AD$1,1)+1,LEN($AD$1))</f>
        <v>Column1.Surface_habitable_immeuble 51 - Récaptiulatif</v>
      </c>
    </row>
    <row r="52" spans="1:29" x14ac:dyDescent="0.25">
      <c r="A52" s="4">
        <v>44848</v>
      </c>
      <c r="B52" s="4">
        <v>44848</v>
      </c>
      <c r="C52" s="4">
        <v>44848</v>
      </c>
      <c r="D52" t="str">
        <f ca="1">DPE_33680[[#Headers],[Column1.Adresse_(BAN)]] &amp; " " &amp;  ROW() &amp; " - " &amp; MID($AD$1, FIND("]",$AD$1,1)+1,LEN($AD$1))</f>
        <v>Column1.Adresse_(BAN) 52 - Récaptiulatif</v>
      </c>
      <c r="E52" t="str">
        <f ca="1">DPE_33680[[#Headers],[Column1.Nom__commune_(BAN)]] &amp; " " &amp;  ROW() &amp; " - " &amp; MID($AD$1, FIND("]",$AD$1,1)+1,LEN($AD$1))</f>
        <v>Column1.Nom__commune_(BAN) 52 - Récaptiulatif</v>
      </c>
      <c r="F52" t="str">
        <f ca="1">DPE_33680[[#Headers],[Column1.Nombre_niveau_logement]] &amp; " " &amp;  ROW() &amp; " - " &amp; MID($AD$1, FIND("]",$AD$1,1)+1,LEN($AD$1))</f>
        <v>Column1.Nombre_niveau_logement 52 - Récaptiulatif</v>
      </c>
      <c r="G52" t="str">
        <f ca="1">DPE_33680[[#Headers],[Column1.Année_construction]] &amp; " " &amp;  ROW() &amp; " - " &amp; MID($AD$1, FIND("]",$AD$1,1)+1,LEN($AD$1))</f>
        <v>Column1.Année_construction 52 - Récaptiulatif</v>
      </c>
      <c r="H52" t="str">
        <f ca="1">DPE_33680[[#Headers],[Column1.N°_étage_appartement]] &amp; " " &amp;  ROW() &amp; " - " &amp; MID($AD$1, FIND("]",$AD$1,1)+1,LEN($AD$1))</f>
        <v>Column1.N°_étage_appartement 52 - Récaptiulatif</v>
      </c>
      <c r="I52" t="str">
        <f ca="1">DPE_33680[[#Headers],[Column1.Surface_habitable_desservie_par_installation_ECS]] &amp; " " &amp;  ROW() &amp; " - " &amp; MID($AD$1, FIND("]",$AD$1,1)+1,LEN($AD$1))</f>
        <v>Column1.Surface_habitable_desservie_par_installation_ECS 52 - Récaptiulatif</v>
      </c>
      <c r="J52" t="str">
        <f ca="1">DPE_33680[[#Headers],[Column1.Complément_d''adresse_logement]] &amp; " " &amp;  ROW() &amp; " - " &amp; MID($AD$1, FIND("]",$AD$1,1)+1,LEN($AD$1))</f>
        <v>Column1.Complément_d'adresse_logement 52 - Récaptiulatif</v>
      </c>
      <c r="K52" t="str">
        <f ca="1">DPE_33680[[#Headers],[Column1.Description_installation_chauffage_n°1]] &amp; " " &amp;  ROW() &amp; " - " &amp; MID($AD$1, FIND("]",$AD$1,1)+1,LEN($AD$1))</f>
        <v>Column1.Description_installation_chauffage_n°1 52 - Récaptiulatif</v>
      </c>
      <c r="L52" t="str">
        <f ca="1">DPE_33680[[#Headers],[Column1.N°_voie_(BAN)]] &amp; " " &amp;  ROW() &amp; " - " &amp; MID($AD$1, FIND("]",$AD$1,1)+1,LEN($AD$1))</f>
        <v>Column1.N°_voie_(BAN) 52 - Récaptiulatif</v>
      </c>
      <c r="M52" t="str">
        <f ca="1">DPE_33680[[#Headers],[Column1.N°DPE]] &amp; " " &amp;  ROW() &amp; " - " &amp; MID($AD$1, FIND("]",$AD$1,1)+1,LEN($AD$1))</f>
        <v>Column1.N°DPE 52 - Récaptiulatif</v>
      </c>
      <c r="N52" t="str">
        <f ca="1">DPE_33680[[#Headers],[Column1.Adresse_brute]] &amp; " " &amp;  ROW() &amp; " - " &amp; MID($AD$1, FIND("]",$AD$1,1)+1,LEN($AD$1))</f>
        <v>Column1.Adresse_brute 52 - Récaptiulatif</v>
      </c>
      <c r="O52" t="str">
        <f ca="1">DPE_33680[[#Headers],[Column1.Nombre_logements_desservis_par_installation_ECS]] &amp; " " &amp;  ROW() &amp; " - " &amp; MID($AD$1, FIND("]",$AD$1,1)+1,LEN($AD$1))</f>
        <v>Column1.Nombre_logements_desservis_par_installation_ECS 52 - Récaptiulatif</v>
      </c>
      <c r="P52" t="str">
        <f ca="1">DPE_33680[[#Headers],[Column1.Surface_habitable_logement]] &amp; " " &amp;  ROW() &amp; " - " &amp; MID($AD$1, FIND("]",$AD$1,1)+1,LEN($AD$1))</f>
        <v>Column1.Surface_habitable_logement 52 - Récaptiulatif</v>
      </c>
      <c r="Q52" t="str">
        <f ca="1">DPE_33680[[#Headers],[Column1.Code_postal_(brut)]] &amp; " " &amp;  ROW() &amp; " - " &amp; MID($AD$1, FIND("]",$AD$1,1)+1,LEN($AD$1))</f>
        <v>Column1.Code_postal_(brut) 52 - Récaptiulatif</v>
      </c>
      <c r="R52" t="str">
        <f ca="1">DPE_33680[[#Headers],[Column1.Période_construction]] &amp; " " &amp;  ROW() &amp; " - " &amp; MID($AD$1, FIND("]",$AD$1,1)+1,LEN($AD$1))</f>
        <v>Column1.Période_construction 52 - Récaptiulatif</v>
      </c>
      <c r="S52" t="str">
        <f ca="1">DPE_33680[[#Headers],[Column1.Code_postal_(BAN)]] &amp; " " &amp;  ROW() &amp; " - " &amp; MID($AD$1, FIND("]",$AD$1,1)+1,LEN($AD$1))</f>
        <v>Column1.Code_postal_(BAN) 52 - Récaptiulatif</v>
      </c>
      <c r="T52" t="str">
        <f ca="1">DPE_33680[[#Headers],[Column1.Type_bâtiment]] &amp; " " &amp;  ROW() &amp; " - " &amp; MID($AD$1, FIND("]",$AD$1,1)+1,LEN($AD$1))</f>
        <v>Column1.Type_bâtiment 52 - Récaptiulatif</v>
      </c>
      <c r="U52" t="str">
        <f ca="1">DPE_33680[[#Headers],[Column1.Etiquette_GES]] &amp; " " &amp;  ROW() &amp; " - " &amp; MID($AD$1, FIND("]",$AD$1,1)+1,LEN($AD$1))</f>
        <v>Column1.Etiquette_GES 52 - Récaptiulatif</v>
      </c>
      <c r="V52" t="str">
        <f ca="1">DPE_33680[[#Headers],[Column1.Etiquette_DPE]] &amp; " " &amp;  ROW() &amp; " - " &amp; MID($AD$1, FIND("]",$AD$1,1)+1,LEN($AD$1))</f>
        <v>Column1.Etiquette_DPE 52 - Récaptiulatif</v>
      </c>
      <c r="W52" t="str">
        <f ca="1">DPE_33680[[#Headers],[Column1.Nom__commune_(Brut)]] &amp; " " &amp;  ROW() &amp; " - " &amp; MID($AD$1, FIND("]",$AD$1,1)+1,LEN($AD$1))</f>
        <v>Column1.Nom__commune_(Brut) 52 - Récaptiulatif</v>
      </c>
      <c r="X52" t="str">
        <f ca="1">DPE_33680[[#Headers],[Column1.Identifiant__BAN]] &amp; " " &amp;  ROW() &amp; " - " &amp; MID($AD$1, FIND("]",$AD$1,1)+1,LEN($AD$1))</f>
        <v>Column1.Identifiant__BAN 52 - Récaptiulatif</v>
      </c>
      <c r="Y52" t="str">
        <f ca="1">DPE_33680[[#Headers],[Column1.Nom__rue_(BAN)]] &amp; " " &amp;  ROW() &amp; " - " &amp; MID($AD$1, FIND("]",$AD$1,1)+1,LEN($AD$1))</f>
        <v>Column1.Nom__rue_(BAN) 52 - Récaptiulatif</v>
      </c>
      <c r="Z52" t="str">
        <f ca="1">DPE_33680[[#Headers],[Column1.Score_BAN]] &amp; " " &amp;  ROW() &amp; " - " &amp; MID($AD$1, FIND("]",$AD$1,1)+1,LEN($AD$1))</f>
        <v>Column1.Score_BAN 52 - Récaptiulatif</v>
      </c>
      <c r="AA52" t="str">
        <f ca="1">DPE_33680[[#Headers],[Column1.Logement_traversant_(0/1)]] &amp; " " &amp;  ROW() &amp; " - " &amp; MID($AD$1, FIND("]",$AD$1,1)+1,LEN($AD$1))</f>
        <v>Column1.Logement_traversant_(0/1) 52 - Récaptiulatif</v>
      </c>
      <c r="AB52" t="str">
        <f ca="1">DPE_33680[[#Headers],[Column1.Nombre_appartement]] &amp; " " &amp;  ROW() &amp; " - " &amp; MID($AD$1, FIND("]",$AD$1,1)+1,LEN($AD$1))</f>
        <v>Column1.Nombre_appartement 52 - Récaptiulatif</v>
      </c>
      <c r="AC52" t="str">
        <f ca="1">DPE_33680[[#Headers],[Column1.Surface_habitable_immeuble]] &amp; " " &amp;  ROW() &amp; " - " &amp; MID($AD$1, FIND("]",$AD$1,1)+1,LEN($AD$1))</f>
        <v>Column1.Surface_habitable_immeuble 52 - Récaptiulatif</v>
      </c>
    </row>
    <row r="53" spans="1:29" x14ac:dyDescent="0.25">
      <c r="A53" s="4">
        <v>44848</v>
      </c>
      <c r="B53" s="4">
        <v>44848</v>
      </c>
      <c r="C53" s="4">
        <v>44848</v>
      </c>
      <c r="D53" t="str">
        <f ca="1">DPE_33680[[#Headers],[Column1.Adresse_(BAN)]] &amp; " " &amp;  ROW() &amp; " - " &amp; MID($AD$1, FIND("]",$AD$1,1)+1,LEN($AD$1))</f>
        <v>Column1.Adresse_(BAN) 53 - Récaptiulatif</v>
      </c>
      <c r="E53" t="str">
        <f ca="1">DPE_33680[[#Headers],[Column1.Nom__commune_(BAN)]] &amp; " " &amp;  ROW() &amp; " - " &amp; MID($AD$1, FIND("]",$AD$1,1)+1,LEN($AD$1))</f>
        <v>Column1.Nom__commune_(BAN) 53 - Récaptiulatif</v>
      </c>
      <c r="F53" t="str">
        <f ca="1">DPE_33680[[#Headers],[Column1.Nombre_niveau_logement]] &amp; " " &amp;  ROW() &amp; " - " &amp; MID($AD$1, FIND("]",$AD$1,1)+1,LEN($AD$1))</f>
        <v>Column1.Nombre_niveau_logement 53 - Récaptiulatif</v>
      </c>
      <c r="G53" t="str">
        <f ca="1">DPE_33680[[#Headers],[Column1.Année_construction]] &amp; " " &amp;  ROW() &amp; " - " &amp; MID($AD$1, FIND("]",$AD$1,1)+1,LEN($AD$1))</f>
        <v>Column1.Année_construction 53 - Récaptiulatif</v>
      </c>
      <c r="H53" t="str">
        <f ca="1">DPE_33680[[#Headers],[Column1.N°_étage_appartement]] &amp; " " &amp;  ROW() &amp; " - " &amp; MID($AD$1, FIND("]",$AD$1,1)+1,LEN($AD$1))</f>
        <v>Column1.N°_étage_appartement 53 - Récaptiulatif</v>
      </c>
      <c r="I53" t="str">
        <f ca="1">DPE_33680[[#Headers],[Column1.Surface_habitable_desservie_par_installation_ECS]] &amp; " " &amp;  ROW() &amp; " - " &amp; MID($AD$1, FIND("]",$AD$1,1)+1,LEN($AD$1))</f>
        <v>Column1.Surface_habitable_desservie_par_installation_ECS 53 - Récaptiulatif</v>
      </c>
      <c r="J53" t="str">
        <f ca="1">DPE_33680[[#Headers],[Column1.Complément_d''adresse_logement]] &amp; " " &amp;  ROW() &amp; " - " &amp; MID($AD$1, FIND("]",$AD$1,1)+1,LEN($AD$1))</f>
        <v>Column1.Complément_d'adresse_logement 53 - Récaptiulatif</v>
      </c>
      <c r="K53" t="str">
        <f ca="1">DPE_33680[[#Headers],[Column1.Description_installation_chauffage_n°1]] &amp; " " &amp;  ROW() &amp; " - " &amp; MID($AD$1, FIND("]",$AD$1,1)+1,LEN($AD$1))</f>
        <v>Column1.Description_installation_chauffage_n°1 53 - Récaptiulatif</v>
      </c>
      <c r="L53" t="str">
        <f ca="1">DPE_33680[[#Headers],[Column1.N°_voie_(BAN)]] &amp; " " &amp;  ROW() &amp; " - " &amp; MID($AD$1, FIND("]",$AD$1,1)+1,LEN($AD$1))</f>
        <v>Column1.N°_voie_(BAN) 53 - Récaptiulatif</v>
      </c>
      <c r="M53" t="str">
        <f ca="1">DPE_33680[[#Headers],[Column1.N°DPE]] &amp; " " &amp;  ROW() &amp; " - " &amp; MID($AD$1, FIND("]",$AD$1,1)+1,LEN($AD$1))</f>
        <v>Column1.N°DPE 53 - Récaptiulatif</v>
      </c>
      <c r="N53" t="str">
        <f ca="1">DPE_33680[[#Headers],[Column1.Adresse_brute]] &amp; " " &amp;  ROW() &amp; " - " &amp; MID($AD$1, FIND("]",$AD$1,1)+1,LEN($AD$1))</f>
        <v>Column1.Adresse_brute 53 - Récaptiulatif</v>
      </c>
      <c r="O53" t="str">
        <f ca="1">DPE_33680[[#Headers],[Column1.Nombre_logements_desservis_par_installation_ECS]] &amp; " " &amp;  ROW() &amp; " - " &amp; MID($AD$1, FIND("]",$AD$1,1)+1,LEN($AD$1))</f>
        <v>Column1.Nombre_logements_desservis_par_installation_ECS 53 - Récaptiulatif</v>
      </c>
      <c r="P53" t="str">
        <f ca="1">DPE_33680[[#Headers],[Column1.Surface_habitable_logement]] &amp; " " &amp;  ROW() &amp; " - " &amp; MID($AD$1, FIND("]",$AD$1,1)+1,LEN($AD$1))</f>
        <v>Column1.Surface_habitable_logement 53 - Récaptiulatif</v>
      </c>
      <c r="Q53" t="str">
        <f ca="1">DPE_33680[[#Headers],[Column1.Code_postal_(brut)]] &amp; " " &amp;  ROW() &amp; " - " &amp; MID($AD$1, FIND("]",$AD$1,1)+1,LEN($AD$1))</f>
        <v>Column1.Code_postal_(brut) 53 - Récaptiulatif</v>
      </c>
      <c r="R53" t="str">
        <f ca="1">DPE_33680[[#Headers],[Column1.Période_construction]] &amp; " " &amp;  ROW() &amp; " - " &amp; MID($AD$1, FIND("]",$AD$1,1)+1,LEN($AD$1))</f>
        <v>Column1.Période_construction 53 - Récaptiulatif</v>
      </c>
      <c r="S53" t="str">
        <f ca="1">DPE_33680[[#Headers],[Column1.Code_postal_(BAN)]] &amp; " " &amp;  ROW() &amp; " - " &amp; MID($AD$1, FIND("]",$AD$1,1)+1,LEN($AD$1))</f>
        <v>Column1.Code_postal_(BAN) 53 - Récaptiulatif</v>
      </c>
      <c r="T53" t="str">
        <f ca="1">DPE_33680[[#Headers],[Column1.Type_bâtiment]] &amp; " " &amp;  ROW() &amp; " - " &amp; MID($AD$1, FIND("]",$AD$1,1)+1,LEN($AD$1))</f>
        <v>Column1.Type_bâtiment 53 - Récaptiulatif</v>
      </c>
      <c r="U53" t="str">
        <f ca="1">DPE_33680[[#Headers],[Column1.Etiquette_GES]] &amp; " " &amp;  ROW() &amp; " - " &amp; MID($AD$1, FIND("]",$AD$1,1)+1,LEN($AD$1))</f>
        <v>Column1.Etiquette_GES 53 - Récaptiulatif</v>
      </c>
      <c r="V53" t="str">
        <f ca="1">DPE_33680[[#Headers],[Column1.Etiquette_DPE]] &amp; " " &amp;  ROW() &amp; " - " &amp; MID($AD$1, FIND("]",$AD$1,1)+1,LEN($AD$1))</f>
        <v>Column1.Etiquette_DPE 53 - Récaptiulatif</v>
      </c>
      <c r="W53" t="str">
        <f ca="1">DPE_33680[[#Headers],[Column1.Nom__commune_(Brut)]] &amp; " " &amp;  ROW() &amp; " - " &amp; MID($AD$1, FIND("]",$AD$1,1)+1,LEN($AD$1))</f>
        <v>Column1.Nom__commune_(Brut) 53 - Récaptiulatif</v>
      </c>
      <c r="X53" t="str">
        <f ca="1">DPE_33680[[#Headers],[Column1.Identifiant__BAN]] &amp; " " &amp;  ROW() &amp; " - " &amp; MID($AD$1, FIND("]",$AD$1,1)+1,LEN($AD$1))</f>
        <v>Column1.Identifiant__BAN 53 - Récaptiulatif</v>
      </c>
      <c r="Y53" t="str">
        <f ca="1">DPE_33680[[#Headers],[Column1.Nom__rue_(BAN)]] &amp; " " &amp;  ROW() &amp; " - " &amp; MID($AD$1, FIND("]",$AD$1,1)+1,LEN($AD$1))</f>
        <v>Column1.Nom__rue_(BAN) 53 - Récaptiulatif</v>
      </c>
      <c r="Z53" t="str">
        <f ca="1">DPE_33680[[#Headers],[Column1.Score_BAN]] &amp; " " &amp;  ROW() &amp; " - " &amp; MID($AD$1, FIND("]",$AD$1,1)+1,LEN($AD$1))</f>
        <v>Column1.Score_BAN 53 - Récaptiulatif</v>
      </c>
      <c r="AA53" t="str">
        <f ca="1">DPE_33680[[#Headers],[Column1.Logement_traversant_(0/1)]] &amp; " " &amp;  ROW() &amp; " - " &amp; MID($AD$1, FIND("]",$AD$1,1)+1,LEN($AD$1))</f>
        <v>Column1.Logement_traversant_(0/1) 53 - Récaptiulatif</v>
      </c>
      <c r="AB53" t="str">
        <f ca="1">DPE_33680[[#Headers],[Column1.Nombre_appartement]] &amp; " " &amp;  ROW() &amp; " - " &amp; MID($AD$1, FIND("]",$AD$1,1)+1,LEN($AD$1))</f>
        <v>Column1.Nombre_appartement 53 - Récaptiulatif</v>
      </c>
      <c r="AC53" t="str">
        <f ca="1">DPE_33680[[#Headers],[Column1.Surface_habitable_immeuble]] &amp; " " &amp;  ROW() &amp; " - " &amp; MID($AD$1, FIND("]",$AD$1,1)+1,LEN($AD$1))</f>
        <v>Column1.Surface_habitable_immeuble 53 - Récaptiulatif</v>
      </c>
    </row>
    <row r="54" spans="1:29" x14ac:dyDescent="0.25">
      <c r="A54" s="4">
        <v>44848</v>
      </c>
      <c r="B54" s="4">
        <v>44848</v>
      </c>
      <c r="C54" s="4">
        <v>44848</v>
      </c>
      <c r="D54" t="str">
        <f ca="1">DPE_33680[[#Headers],[Column1.Adresse_(BAN)]] &amp; " " &amp;  ROW() &amp; " - " &amp; MID($AD$1, FIND("]",$AD$1,1)+1,LEN($AD$1))</f>
        <v>Column1.Adresse_(BAN) 54 - Récaptiulatif</v>
      </c>
      <c r="E54" t="str">
        <f ca="1">DPE_33680[[#Headers],[Column1.Nom__commune_(BAN)]] &amp; " " &amp;  ROW() &amp; " - " &amp; MID($AD$1, FIND("]",$AD$1,1)+1,LEN($AD$1))</f>
        <v>Column1.Nom__commune_(BAN) 54 - Récaptiulatif</v>
      </c>
      <c r="F54" t="str">
        <f ca="1">DPE_33680[[#Headers],[Column1.Nombre_niveau_logement]] &amp; " " &amp;  ROW() &amp; " - " &amp; MID($AD$1, FIND("]",$AD$1,1)+1,LEN($AD$1))</f>
        <v>Column1.Nombre_niveau_logement 54 - Récaptiulatif</v>
      </c>
      <c r="G54" t="str">
        <f ca="1">DPE_33680[[#Headers],[Column1.Année_construction]] &amp; " " &amp;  ROW() &amp; " - " &amp; MID($AD$1, FIND("]",$AD$1,1)+1,LEN($AD$1))</f>
        <v>Column1.Année_construction 54 - Récaptiulatif</v>
      </c>
      <c r="H54" t="str">
        <f ca="1">DPE_33680[[#Headers],[Column1.N°_étage_appartement]] &amp; " " &amp;  ROW() &amp; " - " &amp; MID($AD$1, FIND("]",$AD$1,1)+1,LEN($AD$1))</f>
        <v>Column1.N°_étage_appartement 54 - Récaptiulatif</v>
      </c>
      <c r="I54" t="str">
        <f ca="1">DPE_33680[[#Headers],[Column1.Surface_habitable_desservie_par_installation_ECS]] &amp; " " &amp;  ROW() &amp; " - " &amp; MID($AD$1, FIND("]",$AD$1,1)+1,LEN($AD$1))</f>
        <v>Column1.Surface_habitable_desservie_par_installation_ECS 54 - Récaptiulatif</v>
      </c>
      <c r="J54" t="str">
        <f ca="1">DPE_33680[[#Headers],[Column1.Complément_d''adresse_logement]] &amp; " " &amp;  ROW() &amp; " - " &amp; MID($AD$1, FIND("]",$AD$1,1)+1,LEN($AD$1))</f>
        <v>Column1.Complément_d'adresse_logement 54 - Récaptiulatif</v>
      </c>
      <c r="K54" t="str">
        <f ca="1">DPE_33680[[#Headers],[Column1.Description_installation_chauffage_n°1]] &amp; " " &amp;  ROW() &amp; " - " &amp; MID($AD$1, FIND("]",$AD$1,1)+1,LEN($AD$1))</f>
        <v>Column1.Description_installation_chauffage_n°1 54 - Récaptiulatif</v>
      </c>
      <c r="L54" t="str">
        <f ca="1">DPE_33680[[#Headers],[Column1.N°_voie_(BAN)]] &amp; " " &amp;  ROW() &amp; " - " &amp; MID($AD$1, FIND("]",$AD$1,1)+1,LEN($AD$1))</f>
        <v>Column1.N°_voie_(BAN) 54 - Récaptiulatif</v>
      </c>
      <c r="M54" t="str">
        <f ca="1">DPE_33680[[#Headers],[Column1.N°DPE]] &amp; " " &amp;  ROW() &amp; " - " &amp; MID($AD$1, FIND("]",$AD$1,1)+1,LEN($AD$1))</f>
        <v>Column1.N°DPE 54 - Récaptiulatif</v>
      </c>
      <c r="N54" t="str">
        <f ca="1">DPE_33680[[#Headers],[Column1.Adresse_brute]] &amp; " " &amp;  ROW() &amp; " - " &amp; MID($AD$1, FIND("]",$AD$1,1)+1,LEN($AD$1))</f>
        <v>Column1.Adresse_brute 54 - Récaptiulatif</v>
      </c>
      <c r="O54" t="str">
        <f ca="1">DPE_33680[[#Headers],[Column1.Nombre_logements_desservis_par_installation_ECS]] &amp; " " &amp;  ROW() &amp; " - " &amp; MID($AD$1, FIND("]",$AD$1,1)+1,LEN($AD$1))</f>
        <v>Column1.Nombre_logements_desservis_par_installation_ECS 54 - Récaptiulatif</v>
      </c>
      <c r="P54" t="str">
        <f ca="1">DPE_33680[[#Headers],[Column1.Surface_habitable_logement]] &amp; " " &amp;  ROW() &amp; " - " &amp; MID($AD$1, FIND("]",$AD$1,1)+1,LEN($AD$1))</f>
        <v>Column1.Surface_habitable_logement 54 - Récaptiulatif</v>
      </c>
      <c r="Q54" t="str">
        <f ca="1">DPE_33680[[#Headers],[Column1.Code_postal_(brut)]] &amp; " " &amp;  ROW() &amp; " - " &amp; MID($AD$1, FIND("]",$AD$1,1)+1,LEN($AD$1))</f>
        <v>Column1.Code_postal_(brut) 54 - Récaptiulatif</v>
      </c>
      <c r="R54" t="str">
        <f ca="1">DPE_33680[[#Headers],[Column1.Période_construction]] &amp; " " &amp;  ROW() &amp; " - " &amp; MID($AD$1, FIND("]",$AD$1,1)+1,LEN($AD$1))</f>
        <v>Column1.Période_construction 54 - Récaptiulatif</v>
      </c>
      <c r="S54" t="str">
        <f ca="1">DPE_33680[[#Headers],[Column1.Code_postal_(BAN)]] &amp; " " &amp;  ROW() &amp; " - " &amp; MID($AD$1, FIND("]",$AD$1,1)+1,LEN($AD$1))</f>
        <v>Column1.Code_postal_(BAN) 54 - Récaptiulatif</v>
      </c>
      <c r="T54" t="str">
        <f ca="1">DPE_33680[[#Headers],[Column1.Type_bâtiment]] &amp; " " &amp;  ROW() &amp; " - " &amp; MID($AD$1, FIND("]",$AD$1,1)+1,LEN($AD$1))</f>
        <v>Column1.Type_bâtiment 54 - Récaptiulatif</v>
      </c>
      <c r="U54" t="str">
        <f ca="1">DPE_33680[[#Headers],[Column1.Etiquette_GES]] &amp; " " &amp;  ROW() &amp; " - " &amp; MID($AD$1, FIND("]",$AD$1,1)+1,LEN($AD$1))</f>
        <v>Column1.Etiquette_GES 54 - Récaptiulatif</v>
      </c>
      <c r="V54" t="str">
        <f ca="1">DPE_33680[[#Headers],[Column1.Etiquette_DPE]] &amp; " " &amp;  ROW() &amp; " - " &amp; MID($AD$1, FIND("]",$AD$1,1)+1,LEN($AD$1))</f>
        <v>Column1.Etiquette_DPE 54 - Récaptiulatif</v>
      </c>
      <c r="W54" t="str">
        <f ca="1">DPE_33680[[#Headers],[Column1.Nom__commune_(Brut)]] &amp; " " &amp;  ROW() &amp; " - " &amp; MID($AD$1, FIND("]",$AD$1,1)+1,LEN($AD$1))</f>
        <v>Column1.Nom__commune_(Brut) 54 - Récaptiulatif</v>
      </c>
      <c r="X54" t="str">
        <f ca="1">DPE_33680[[#Headers],[Column1.Identifiant__BAN]] &amp; " " &amp;  ROW() &amp; " - " &amp; MID($AD$1, FIND("]",$AD$1,1)+1,LEN($AD$1))</f>
        <v>Column1.Identifiant__BAN 54 - Récaptiulatif</v>
      </c>
      <c r="Y54" t="str">
        <f ca="1">DPE_33680[[#Headers],[Column1.Nom__rue_(BAN)]] &amp; " " &amp;  ROW() &amp; " - " &amp; MID($AD$1, FIND("]",$AD$1,1)+1,LEN($AD$1))</f>
        <v>Column1.Nom__rue_(BAN) 54 - Récaptiulatif</v>
      </c>
      <c r="Z54" t="str">
        <f ca="1">DPE_33680[[#Headers],[Column1.Score_BAN]] &amp; " " &amp;  ROW() &amp; " - " &amp; MID($AD$1, FIND("]",$AD$1,1)+1,LEN($AD$1))</f>
        <v>Column1.Score_BAN 54 - Récaptiulatif</v>
      </c>
      <c r="AA54" t="str">
        <f ca="1">DPE_33680[[#Headers],[Column1.Logement_traversant_(0/1)]] &amp; " " &amp;  ROW() &amp; " - " &amp; MID($AD$1, FIND("]",$AD$1,1)+1,LEN($AD$1))</f>
        <v>Column1.Logement_traversant_(0/1) 54 - Récaptiulatif</v>
      </c>
      <c r="AB54" t="str">
        <f ca="1">DPE_33680[[#Headers],[Column1.Nombre_appartement]] &amp; " " &amp;  ROW() &amp; " - " &amp; MID($AD$1, FIND("]",$AD$1,1)+1,LEN($AD$1))</f>
        <v>Column1.Nombre_appartement 54 - Récaptiulatif</v>
      </c>
      <c r="AC54" t="str">
        <f ca="1">DPE_33680[[#Headers],[Column1.Surface_habitable_immeuble]] &amp; " " &amp;  ROW() &amp; " - " &amp; MID($AD$1, FIND("]",$AD$1,1)+1,LEN($AD$1))</f>
        <v>Column1.Surface_habitable_immeuble 54 - Récaptiulatif</v>
      </c>
    </row>
    <row r="55" spans="1:29" x14ac:dyDescent="0.25">
      <c r="A55" s="4">
        <v>44848</v>
      </c>
      <c r="B55" s="4">
        <v>44848</v>
      </c>
      <c r="C55" s="4">
        <v>44850</v>
      </c>
      <c r="D55" t="str">
        <f ca="1">DPE_33680[[#Headers],[Column1.Adresse_(BAN)]] &amp; " " &amp;  ROW() &amp; " - " &amp; MID($AD$1, FIND("]",$AD$1,1)+1,LEN($AD$1))</f>
        <v>Column1.Adresse_(BAN) 55 - Récaptiulatif</v>
      </c>
      <c r="E55" t="str">
        <f ca="1">DPE_33680[[#Headers],[Column1.Nom__commune_(BAN)]] &amp; " " &amp;  ROW() &amp; " - " &amp; MID($AD$1, FIND("]",$AD$1,1)+1,LEN($AD$1))</f>
        <v>Column1.Nom__commune_(BAN) 55 - Récaptiulatif</v>
      </c>
      <c r="F55" t="str">
        <f ca="1">DPE_33680[[#Headers],[Column1.Nombre_niveau_logement]] &amp; " " &amp;  ROW() &amp; " - " &amp; MID($AD$1, FIND("]",$AD$1,1)+1,LEN($AD$1))</f>
        <v>Column1.Nombre_niveau_logement 55 - Récaptiulatif</v>
      </c>
      <c r="G55" t="str">
        <f ca="1">DPE_33680[[#Headers],[Column1.Année_construction]] &amp; " " &amp;  ROW() &amp; " - " &amp; MID($AD$1, FIND("]",$AD$1,1)+1,LEN($AD$1))</f>
        <v>Column1.Année_construction 55 - Récaptiulatif</v>
      </c>
      <c r="H55" t="str">
        <f ca="1">DPE_33680[[#Headers],[Column1.N°_étage_appartement]] &amp; " " &amp;  ROW() &amp; " - " &amp; MID($AD$1, FIND("]",$AD$1,1)+1,LEN($AD$1))</f>
        <v>Column1.N°_étage_appartement 55 - Récaptiulatif</v>
      </c>
      <c r="I55" t="str">
        <f ca="1">DPE_33680[[#Headers],[Column1.Surface_habitable_desservie_par_installation_ECS]] &amp; " " &amp;  ROW() &amp; " - " &amp; MID($AD$1, FIND("]",$AD$1,1)+1,LEN($AD$1))</f>
        <v>Column1.Surface_habitable_desservie_par_installation_ECS 55 - Récaptiulatif</v>
      </c>
      <c r="J55" t="str">
        <f ca="1">DPE_33680[[#Headers],[Column1.Complément_d''adresse_logement]] &amp; " " &amp;  ROW() &amp; " - " &amp; MID($AD$1, FIND("]",$AD$1,1)+1,LEN($AD$1))</f>
        <v>Column1.Complément_d'adresse_logement 55 - Récaptiulatif</v>
      </c>
      <c r="K55" t="str">
        <f ca="1">DPE_33680[[#Headers],[Column1.Description_installation_chauffage_n°1]] &amp; " " &amp;  ROW() &amp; " - " &amp; MID($AD$1, FIND("]",$AD$1,1)+1,LEN($AD$1))</f>
        <v>Column1.Description_installation_chauffage_n°1 55 - Récaptiulatif</v>
      </c>
      <c r="L55" t="str">
        <f ca="1">DPE_33680[[#Headers],[Column1.N°_voie_(BAN)]] &amp; " " &amp;  ROW() &amp; " - " &amp; MID($AD$1, FIND("]",$AD$1,1)+1,LEN($AD$1))</f>
        <v>Column1.N°_voie_(BAN) 55 - Récaptiulatif</v>
      </c>
      <c r="M55" t="str">
        <f ca="1">DPE_33680[[#Headers],[Column1.N°DPE]] &amp; " " &amp;  ROW() &amp; " - " &amp; MID($AD$1, FIND("]",$AD$1,1)+1,LEN($AD$1))</f>
        <v>Column1.N°DPE 55 - Récaptiulatif</v>
      </c>
      <c r="N55" t="str">
        <f ca="1">DPE_33680[[#Headers],[Column1.Adresse_brute]] &amp; " " &amp;  ROW() &amp; " - " &amp; MID($AD$1, FIND("]",$AD$1,1)+1,LEN($AD$1))</f>
        <v>Column1.Adresse_brute 55 - Récaptiulatif</v>
      </c>
      <c r="O55" t="str">
        <f ca="1">DPE_33680[[#Headers],[Column1.Nombre_logements_desservis_par_installation_ECS]] &amp; " " &amp;  ROW() &amp; " - " &amp; MID($AD$1, FIND("]",$AD$1,1)+1,LEN($AD$1))</f>
        <v>Column1.Nombre_logements_desservis_par_installation_ECS 55 - Récaptiulatif</v>
      </c>
      <c r="P55" t="str">
        <f ca="1">DPE_33680[[#Headers],[Column1.Surface_habitable_logement]] &amp; " " &amp;  ROW() &amp; " - " &amp; MID($AD$1, FIND("]",$AD$1,1)+1,LEN($AD$1))</f>
        <v>Column1.Surface_habitable_logement 55 - Récaptiulatif</v>
      </c>
      <c r="Q55" t="str">
        <f ca="1">DPE_33680[[#Headers],[Column1.Code_postal_(brut)]] &amp; " " &amp;  ROW() &amp; " - " &amp; MID($AD$1, FIND("]",$AD$1,1)+1,LEN($AD$1))</f>
        <v>Column1.Code_postal_(brut) 55 - Récaptiulatif</v>
      </c>
      <c r="R55" t="str">
        <f ca="1">DPE_33680[[#Headers],[Column1.Période_construction]] &amp; " " &amp;  ROW() &amp; " - " &amp; MID($AD$1, FIND("]",$AD$1,1)+1,LEN($AD$1))</f>
        <v>Column1.Période_construction 55 - Récaptiulatif</v>
      </c>
      <c r="S55" t="str">
        <f ca="1">DPE_33680[[#Headers],[Column1.Code_postal_(BAN)]] &amp; " " &amp;  ROW() &amp; " - " &amp; MID($AD$1, FIND("]",$AD$1,1)+1,LEN($AD$1))</f>
        <v>Column1.Code_postal_(BAN) 55 - Récaptiulatif</v>
      </c>
      <c r="T55" t="str">
        <f ca="1">DPE_33680[[#Headers],[Column1.Type_bâtiment]] &amp; " " &amp;  ROW() &amp; " - " &amp; MID($AD$1, FIND("]",$AD$1,1)+1,LEN($AD$1))</f>
        <v>Column1.Type_bâtiment 55 - Récaptiulatif</v>
      </c>
      <c r="U55" t="str">
        <f ca="1">DPE_33680[[#Headers],[Column1.Etiquette_GES]] &amp; " " &amp;  ROW() &amp; " - " &amp; MID($AD$1, FIND("]",$AD$1,1)+1,LEN($AD$1))</f>
        <v>Column1.Etiquette_GES 55 - Récaptiulatif</v>
      </c>
      <c r="V55" t="str">
        <f ca="1">DPE_33680[[#Headers],[Column1.Etiquette_DPE]] &amp; " " &amp;  ROW() &amp; " - " &amp; MID($AD$1, FIND("]",$AD$1,1)+1,LEN($AD$1))</f>
        <v>Column1.Etiquette_DPE 55 - Récaptiulatif</v>
      </c>
      <c r="W55" t="str">
        <f ca="1">DPE_33680[[#Headers],[Column1.Nom__commune_(Brut)]] &amp; " " &amp;  ROW() &amp; " - " &amp; MID($AD$1, FIND("]",$AD$1,1)+1,LEN($AD$1))</f>
        <v>Column1.Nom__commune_(Brut) 55 - Récaptiulatif</v>
      </c>
      <c r="X55" t="str">
        <f ca="1">DPE_33680[[#Headers],[Column1.Identifiant__BAN]] &amp; " " &amp;  ROW() &amp; " - " &amp; MID($AD$1, FIND("]",$AD$1,1)+1,LEN($AD$1))</f>
        <v>Column1.Identifiant__BAN 55 - Récaptiulatif</v>
      </c>
      <c r="Y55" t="str">
        <f ca="1">DPE_33680[[#Headers],[Column1.Nom__rue_(BAN)]] &amp; " " &amp;  ROW() &amp; " - " &amp; MID($AD$1, FIND("]",$AD$1,1)+1,LEN($AD$1))</f>
        <v>Column1.Nom__rue_(BAN) 55 - Récaptiulatif</v>
      </c>
      <c r="Z55" t="str">
        <f ca="1">DPE_33680[[#Headers],[Column1.Score_BAN]] &amp; " " &amp;  ROW() &amp; " - " &amp; MID($AD$1, FIND("]",$AD$1,1)+1,LEN($AD$1))</f>
        <v>Column1.Score_BAN 55 - Récaptiulatif</v>
      </c>
      <c r="AA55" t="str">
        <f ca="1">DPE_33680[[#Headers],[Column1.Logement_traversant_(0/1)]] &amp; " " &amp;  ROW() &amp; " - " &amp; MID($AD$1, FIND("]",$AD$1,1)+1,LEN($AD$1))</f>
        <v>Column1.Logement_traversant_(0/1) 55 - Récaptiulatif</v>
      </c>
      <c r="AB55" t="str">
        <f ca="1">DPE_33680[[#Headers],[Column1.Nombre_appartement]] &amp; " " &amp;  ROW() &amp; " - " &amp; MID($AD$1, FIND("]",$AD$1,1)+1,LEN($AD$1))</f>
        <v>Column1.Nombre_appartement 55 - Récaptiulatif</v>
      </c>
      <c r="AC55" t="str">
        <f ca="1">DPE_33680[[#Headers],[Column1.Surface_habitable_immeuble]] &amp; " " &amp;  ROW() &amp; " - " &amp; MID($AD$1, FIND("]",$AD$1,1)+1,LEN($AD$1))</f>
        <v>Column1.Surface_habitable_immeuble 55 - Récaptiulatif</v>
      </c>
    </row>
    <row r="56" spans="1:29" x14ac:dyDescent="0.25">
      <c r="A56" s="4">
        <v>44847</v>
      </c>
      <c r="B56" s="4">
        <v>44848</v>
      </c>
      <c r="C56" s="4">
        <v>44848</v>
      </c>
      <c r="D56" t="str">
        <f ca="1">DPE_33680[[#Headers],[Column1.Adresse_(BAN)]] &amp; " " &amp;  ROW() &amp; " - " &amp; MID($AD$1, FIND("]",$AD$1,1)+1,LEN($AD$1))</f>
        <v>Column1.Adresse_(BAN) 56 - Récaptiulatif</v>
      </c>
      <c r="E56" t="str">
        <f ca="1">DPE_33680[[#Headers],[Column1.Nom__commune_(BAN)]] &amp; " " &amp;  ROW() &amp; " - " &amp; MID($AD$1, FIND("]",$AD$1,1)+1,LEN($AD$1))</f>
        <v>Column1.Nom__commune_(BAN) 56 - Récaptiulatif</v>
      </c>
      <c r="F56" t="str">
        <f ca="1">DPE_33680[[#Headers],[Column1.Nombre_niveau_logement]] &amp; " " &amp;  ROW() &amp; " - " &amp; MID($AD$1, FIND("]",$AD$1,1)+1,LEN($AD$1))</f>
        <v>Column1.Nombre_niveau_logement 56 - Récaptiulatif</v>
      </c>
      <c r="G56" t="str">
        <f ca="1">DPE_33680[[#Headers],[Column1.Année_construction]] &amp; " " &amp;  ROW() &amp; " - " &amp; MID($AD$1, FIND("]",$AD$1,1)+1,LEN($AD$1))</f>
        <v>Column1.Année_construction 56 - Récaptiulatif</v>
      </c>
      <c r="H56" t="str">
        <f ca="1">DPE_33680[[#Headers],[Column1.N°_étage_appartement]] &amp; " " &amp;  ROW() &amp; " - " &amp; MID($AD$1, FIND("]",$AD$1,1)+1,LEN($AD$1))</f>
        <v>Column1.N°_étage_appartement 56 - Récaptiulatif</v>
      </c>
      <c r="I56" t="str">
        <f ca="1">DPE_33680[[#Headers],[Column1.Surface_habitable_desservie_par_installation_ECS]] &amp; " " &amp;  ROW() &amp; " - " &amp; MID($AD$1, FIND("]",$AD$1,1)+1,LEN($AD$1))</f>
        <v>Column1.Surface_habitable_desservie_par_installation_ECS 56 - Récaptiulatif</v>
      </c>
      <c r="J56" t="str">
        <f ca="1">DPE_33680[[#Headers],[Column1.Complément_d''adresse_logement]] &amp; " " &amp;  ROW() &amp; " - " &amp; MID($AD$1, FIND("]",$AD$1,1)+1,LEN($AD$1))</f>
        <v>Column1.Complément_d'adresse_logement 56 - Récaptiulatif</v>
      </c>
      <c r="K56" t="str">
        <f ca="1">DPE_33680[[#Headers],[Column1.Description_installation_chauffage_n°1]] &amp; " " &amp;  ROW() &amp; " - " &amp; MID($AD$1, FIND("]",$AD$1,1)+1,LEN($AD$1))</f>
        <v>Column1.Description_installation_chauffage_n°1 56 - Récaptiulatif</v>
      </c>
      <c r="L56" t="str">
        <f ca="1">DPE_33680[[#Headers],[Column1.N°_voie_(BAN)]] &amp; " " &amp;  ROW() &amp; " - " &amp; MID($AD$1, FIND("]",$AD$1,1)+1,LEN($AD$1))</f>
        <v>Column1.N°_voie_(BAN) 56 - Récaptiulatif</v>
      </c>
      <c r="M56" t="str">
        <f ca="1">DPE_33680[[#Headers],[Column1.N°DPE]] &amp; " " &amp;  ROW() &amp; " - " &amp; MID($AD$1, FIND("]",$AD$1,1)+1,LEN($AD$1))</f>
        <v>Column1.N°DPE 56 - Récaptiulatif</v>
      </c>
      <c r="N56" t="str">
        <f ca="1">DPE_33680[[#Headers],[Column1.Adresse_brute]] &amp; " " &amp;  ROW() &amp; " - " &amp; MID($AD$1, FIND("]",$AD$1,1)+1,LEN($AD$1))</f>
        <v>Column1.Adresse_brute 56 - Récaptiulatif</v>
      </c>
      <c r="O56" t="str">
        <f ca="1">DPE_33680[[#Headers],[Column1.Nombre_logements_desservis_par_installation_ECS]] &amp; " " &amp;  ROW() &amp; " - " &amp; MID($AD$1, FIND("]",$AD$1,1)+1,LEN($AD$1))</f>
        <v>Column1.Nombre_logements_desservis_par_installation_ECS 56 - Récaptiulatif</v>
      </c>
      <c r="P56" t="str">
        <f ca="1">DPE_33680[[#Headers],[Column1.Surface_habitable_logement]] &amp; " " &amp;  ROW() &amp; " - " &amp; MID($AD$1, FIND("]",$AD$1,1)+1,LEN($AD$1))</f>
        <v>Column1.Surface_habitable_logement 56 - Récaptiulatif</v>
      </c>
      <c r="Q56" t="str">
        <f ca="1">DPE_33680[[#Headers],[Column1.Code_postal_(brut)]] &amp; " " &amp;  ROW() &amp; " - " &amp; MID($AD$1, FIND("]",$AD$1,1)+1,LEN($AD$1))</f>
        <v>Column1.Code_postal_(brut) 56 - Récaptiulatif</v>
      </c>
      <c r="R56" t="str">
        <f ca="1">DPE_33680[[#Headers],[Column1.Période_construction]] &amp; " " &amp;  ROW() &amp; " - " &amp; MID($AD$1, FIND("]",$AD$1,1)+1,LEN($AD$1))</f>
        <v>Column1.Période_construction 56 - Récaptiulatif</v>
      </c>
      <c r="S56" t="str">
        <f ca="1">DPE_33680[[#Headers],[Column1.Code_postal_(BAN)]] &amp; " " &amp;  ROW() &amp; " - " &amp; MID($AD$1, FIND("]",$AD$1,1)+1,LEN($AD$1))</f>
        <v>Column1.Code_postal_(BAN) 56 - Récaptiulatif</v>
      </c>
      <c r="T56" t="str">
        <f ca="1">DPE_33680[[#Headers],[Column1.Type_bâtiment]] &amp; " " &amp;  ROW() &amp; " - " &amp; MID($AD$1, FIND("]",$AD$1,1)+1,LEN($AD$1))</f>
        <v>Column1.Type_bâtiment 56 - Récaptiulatif</v>
      </c>
      <c r="U56" t="str">
        <f ca="1">DPE_33680[[#Headers],[Column1.Etiquette_GES]] &amp; " " &amp;  ROW() &amp; " - " &amp; MID($AD$1, FIND("]",$AD$1,1)+1,LEN($AD$1))</f>
        <v>Column1.Etiquette_GES 56 - Récaptiulatif</v>
      </c>
      <c r="V56" t="str">
        <f ca="1">DPE_33680[[#Headers],[Column1.Etiquette_DPE]] &amp; " " &amp;  ROW() &amp; " - " &amp; MID($AD$1, FIND("]",$AD$1,1)+1,LEN($AD$1))</f>
        <v>Column1.Etiquette_DPE 56 - Récaptiulatif</v>
      </c>
      <c r="W56" t="str">
        <f ca="1">DPE_33680[[#Headers],[Column1.Nom__commune_(Brut)]] &amp; " " &amp;  ROW() &amp; " - " &amp; MID($AD$1, FIND("]",$AD$1,1)+1,LEN($AD$1))</f>
        <v>Column1.Nom__commune_(Brut) 56 - Récaptiulatif</v>
      </c>
      <c r="X56" t="str">
        <f ca="1">DPE_33680[[#Headers],[Column1.Identifiant__BAN]] &amp; " " &amp;  ROW() &amp; " - " &amp; MID($AD$1, FIND("]",$AD$1,1)+1,LEN($AD$1))</f>
        <v>Column1.Identifiant__BAN 56 - Récaptiulatif</v>
      </c>
      <c r="Y56" t="str">
        <f ca="1">DPE_33680[[#Headers],[Column1.Nom__rue_(BAN)]] &amp; " " &amp;  ROW() &amp; " - " &amp; MID($AD$1, FIND("]",$AD$1,1)+1,LEN($AD$1))</f>
        <v>Column1.Nom__rue_(BAN) 56 - Récaptiulatif</v>
      </c>
      <c r="Z56" t="str">
        <f ca="1">DPE_33680[[#Headers],[Column1.Score_BAN]] &amp; " " &amp;  ROW() &amp; " - " &amp; MID($AD$1, FIND("]",$AD$1,1)+1,LEN($AD$1))</f>
        <v>Column1.Score_BAN 56 - Récaptiulatif</v>
      </c>
      <c r="AA56" t="str">
        <f ca="1">DPE_33680[[#Headers],[Column1.Logement_traversant_(0/1)]] &amp; " " &amp;  ROW() &amp; " - " &amp; MID($AD$1, FIND("]",$AD$1,1)+1,LEN($AD$1))</f>
        <v>Column1.Logement_traversant_(0/1) 56 - Récaptiulatif</v>
      </c>
      <c r="AB56" t="str">
        <f ca="1">DPE_33680[[#Headers],[Column1.Nombre_appartement]] &amp; " " &amp;  ROW() &amp; " - " &amp; MID($AD$1, FIND("]",$AD$1,1)+1,LEN($AD$1))</f>
        <v>Column1.Nombre_appartement 56 - Récaptiulatif</v>
      </c>
      <c r="AC56" t="str">
        <f ca="1">DPE_33680[[#Headers],[Column1.Surface_habitable_immeuble]] &amp; " " &amp;  ROW() &amp; " - " &amp; MID($AD$1, FIND("]",$AD$1,1)+1,LEN($AD$1))</f>
        <v>Column1.Surface_habitable_immeuble 56 - Récaptiulatif</v>
      </c>
    </row>
    <row r="57" spans="1:29" x14ac:dyDescent="0.25">
      <c r="A57" s="4">
        <v>44847</v>
      </c>
      <c r="B57" s="4">
        <v>44847</v>
      </c>
      <c r="C57" s="4">
        <v>44847</v>
      </c>
      <c r="D57" t="str">
        <f ca="1">DPE_33680[[#Headers],[Column1.Adresse_(BAN)]] &amp; " " &amp;  ROW() &amp; " - " &amp; MID($AD$1, FIND("]",$AD$1,1)+1,LEN($AD$1))</f>
        <v>Column1.Adresse_(BAN) 57 - Récaptiulatif</v>
      </c>
      <c r="E57" t="str">
        <f ca="1">DPE_33680[[#Headers],[Column1.Nom__commune_(BAN)]] &amp; " " &amp;  ROW() &amp; " - " &amp; MID($AD$1, FIND("]",$AD$1,1)+1,LEN($AD$1))</f>
        <v>Column1.Nom__commune_(BAN) 57 - Récaptiulatif</v>
      </c>
      <c r="F57" t="str">
        <f ca="1">DPE_33680[[#Headers],[Column1.Nombre_niveau_logement]] &amp; " " &amp;  ROW() &amp; " - " &amp; MID($AD$1, FIND("]",$AD$1,1)+1,LEN($AD$1))</f>
        <v>Column1.Nombre_niveau_logement 57 - Récaptiulatif</v>
      </c>
      <c r="G57" t="str">
        <f ca="1">DPE_33680[[#Headers],[Column1.Année_construction]] &amp; " " &amp;  ROW() &amp; " - " &amp; MID($AD$1, FIND("]",$AD$1,1)+1,LEN($AD$1))</f>
        <v>Column1.Année_construction 57 - Récaptiulatif</v>
      </c>
      <c r="H57" t="str">
        <f ca="1">DPE_33680[[#Headers],[Column1.N°_étage_appartement]] &amp; " " &amp;  ROW() &amp; " - " &amp; MID($AD$1, FIND("]",$AD$1,1)+1,LEN($AD$1))</f>
        <v>Column1.N°_étage_appartement 57 - Récaptiulatif</v>
      </c>
      <c r="I57" t="str">
        <f ca="1">DPE_33680[[#Headers],[Column1.Surface_habitable_desservie_par_installation_ECS]] &amp; " " &amp;  ROW() &amp; " - " &amp; MID($AD$1, FIND("]",$AD$1,1)+1,LEN($AD$1))</f>
        <v>Column1.Surface_habitable_desservie_par_installation_ECS 57 - Récaptiulatif</v>
      </c>
      <c r="J57" t="str">
        <f ca="1">DPE_33680[[#Headers],[Column1.Complément_d''adresse_logement]] &amp; " " &amp;  ROW() &amp; " - " &amp; MID($AD$1, FIND("]",$AD$1,1)+1,LEN($AD$1))</f>
        <v>Column1.Complément_d'adresse_logement 57 - Récaptiulatif</v>
      </c>
      <c r="K57" t="str">
        <f ca="1">DPE_33680[[#Headers],[Column1.Description_installation_chauffage_n°1]] &amp; " " &amp;  ROW() &amp; " - " &amp; MID($AD$1, FIND("]",$AD$1,1)+1,LEN($AD$1))</f>
        <v>Column1.Description_installation_chauffage_n°1 57 - Récaptiulatif</v>
      </c>
      <c r="L57" t="str">
        <f ca="1">DPE_33680[[#Headers],[Column1.N°_voie_(BAN)]] &amp; " " &amp;  ROW() &amp; " - " &amp; MID($AD$1, FIND("]",$AD$1,1)+1,LEN($AD$1))</f>
        <v>Column1.N°_voie_(BAN) 57 - Récaptiulatif</v>
      </c>
      <c r="M57" t="str">
        <f ca="1">DPE_33680[[#Headers],[Column1.N°DPE]] &amp; " " &amp;  ROW() &amp; " - " &amp; MID($AD$1, FIND("]",$AD$1,1)+1,LEN($AD$1))</f>
        <v>Column1.N°DPE 57 - Récaptiulatif</v>
      </c>
      <c r="N57" t="str">
        <f ca="1">DPE_33680[[#Headers],[Column1.Adresse_brute]] &amp; " " &amp;  ROW() &amp; " - " &amp; MID($AD$1, FIND("]",$AD$1,1)+1,LEN($AD$1))</f>
        <v>Column1.Adresse_brute 57 - Récaptiulatif</v>
      </c>
      <c r="O57" t="str">
        <f ca="1">DPE_33680[[#Headers],[Column1.Nombre_logements_desservis_par_installation_ECS]] &amp; " " &amp;  ROW() &amp; " - " &amp; MID($AD$1, FIND("]",$AD$1,1)+1,LEN($AD$1))</f>
        <v>Column1.Nombre_logements_desservis_par_installation_ECS 57 - Récaptiulatif</v>
      </c>
      <c r="P57" t="str">
        <f ca="1">DPE_33680[[#Headers],[Column1.Surface_habitable_logement]] &amp; " " &amp;  ROW() &amp; " - " &amp; MID($AD$1, FIND("]",$AD$1,1)+1,LEN($AD$1))</f>
        <v>Column1.Surface_habitable_logement 57 - Récaptiulatif</v>
      </c>
      <c r="Q57" t="str">
        <f ca="1">DPE_33680[[#Headers],[Column1.Code_postal_(brut)]] &amp; " " &amp;  ROW() &amp; " - " &amp; MID($AD$1, FIND("]",$AD$1,1)+1,LEN($AD$1))</f>
        <v>Column1.Code_postal_(brut) 57 - Récaptiulatif</v>
      </c>
      <c r="R57" t="str">
        <f ca="1">DPE_33680[[#Headers],[Column1.Période_construction]] &amp; " " &amp;  ROW() &amp; " - " &amp; MID($AD$1, FIND("]",$AD$1,1)+1,LEN($AD$1))</f>
        <v>Column1.Période_construction 57 - Récaptiulatif</v>
      </c>
      <c r="S57" t="str">
        <f ca="1">DPE_33680[[#Headers],[Column1.Code_postal_(BAN)]] &amp; " " &amp;  ROW() &amp; " - " &amp; MID($AD$1, FIND("]",$AD$1,1)+1,LEN($AD$1))</f>
        <v>Column1.Code_postal_(BAN) 57 - Récaptiulatif</v>
      </c>
      <c r="T57" t="str">
        <f ca="1">DPE_33680[[#Headers],[Column1.Type_bâtiment]] &amp; " " &amp;  ROW() &amp; " - " &amp; MID($AD$1, FIND("]",$AD$1,1)+1,LEN($AD$1))</f>
        <v>Column1.Type_bâtiment 57 - Récaptiulatif</v>
      </c>
      <c r="U57" t="str">
        <f ca="1">DPE_33680[[#Headers],[Column1.Etiquette_GES]] &amp; " " &amp;  ROW() &amp; " - " &amp; MID($AD$1, FIND("]",$AD$1,1)+1,LEN($AD$1))</f>
        <v>Column1.Etiquette_GES 57 - Récaptiulatif</v>
      </c>
      <c r="V57" t="str">
        <f ca="1">DPE_33680[[#Headers],[Column1.Etiquette_DPE]] &amp; " " &amp;  ROW() &amp; " - " &amp; MID($AD$1, FIND("]",$AD$1,1)+1,LEN($AD$1))</f>
        <v>Column1.Etiquette_DPE 57 - Récaptiulatif</v>
      </c>
      <c r="W57" t="str">
        <f ca="1">DPE_33680[[#Headers],[Column1.Nom__commune_(Brut)]] &amp; " " &amp;  ROW() &amp; " - " &amp; MID($AD$1, FIND("]",$AD$1,1)+1,LEN($AD$1))</f>
        <v>Column1.Nom__commune_(Brut) 57 - Récaptiulatif</v>
      </c>
      <c r="X57" t="str">
        <f ca="1">DPE_33680[[#Headers],[Column1.Identifiant__BAN]] &amp; " " &amp;  ROW() &amp; " - " &amp; MID($AD$1, FIND("]",$AD$1,1)+1,LEN($AD$1))</f>
        <v>Column1.Identifiant__BAN 57 - Récaptiulatif</v>
      </c>
      <c r="Y57" t="str">
        <f ca="1">DPE_33680[[#Headers],[Column1.Nom__rue_(BAN)]] &amp; " " &amp;  ROW() &amp; " - " &amp; MID($AD$1, FIND("]",$AD$1,1)+1,LEN($AD$1))</f>
        <v>Column1.Nom__rue_(BAN) 57 - Récaptiulatif</v>
      </c>
      <c r="Z57" t="str">
        <f ca="1">DPE_33680[[#Headers],[Column1.Score_BAN]] &amp; " " &amp;  ROW() &amp; " - " &amp; MID($AD$1, FIND("]",$AD$1,1)+1,LEN($AD$1))</f>
        <v>Column1.Score_BAN 57 - Récaptiulatif</v>
      </c>
      <c r="AA57" t="str">
        <f ca="1">DPE_33680[[#Headers],[Column1.Logement_traversant_(0/1)]] &amp; " " &amp;  ROW() &amp; " - " &amp; MID($AD$1, FIND("]",$AD$1,1)+1,LEN($AD$1))</f>
        <v>Column1.Logement_traversant_(0/1) 57 - Récaptiulatif</v>
      </c>
      <c r="AB57" t="str">
        <f ca="1">DPE_33680[[#Headers],[Column1.Nombre_appartement]] &amp; " " &amp;  ROW() &amp; " - " &amp; MID($AD$1, FIND("]",$AD$1,1)+1,LEN($AD$1))</f>
        <v>Column1.Nombre_appartement 57 - Récaptiulatif</v>
      </c>
      <c r="AC57" t="str">
        <f ca="1">DPE_33680[[#Headers],[Column1.Surface_habitable_immeuble]] &amp; " " &amp;  ROW() &amp; " - " &amp; MID($AD$1, FIND("]",$AD$1,1)+1,LEN($AD$1))</f>
        <v>Column1.Surface_habitable_immeuble 57 - Récaptiulatif</v>
      </c>
    </row>
    <row r="58" spans="1:29" x14ac:dyDescent="0.25">
      <c r="A58" s="4">
        <v>44847</v>
      </c>
      <c r="B58" s="4">
        <v>44847</v>
      </c>
      <c r="C58" s="4">
        <v>44847</v>
      </c>
      <c r="D58" t="str">
        <f ca="1">DPE_33680[[#Headers],[Column1.Adresse_(BAN)]] &amp; " " &amp;  ROW() &amp; " - " &amp; MID($AD$1, FIND("]",$AD$1,1)+1,LEN($AD$1))</f>
        <v>Column1.Adresse_(BAN) 58 - Récaptiulatif</v>
      </c>
      <c r="E58" t="str">
        <f ca="1">DPE_33680[[#Headers],[Column1.Nom__commune_(BAN)]] &amp; " " &amp;  ROW() &amp; " - " &amp; MID($AD$1, FIND("]",$AD$1,1)+1,LEN($AD$1))</f>
        <v>Column1.Nom__commune_(BAN) 58 - Récaptiulatif</v>
      </c>
      <c r="F58" t="str">
        <f ca="1">DPE_33680[[#Headers],[Column1.Nombre_niveau_logement]] &amp; " " &amp;  ROW() &amp; " - " &amp; MID($AD$1, FIND("]",$AD$1,1)+1,LEN($AD$1))</f>
        <v>Column1.Nombre_niveau_logement 58 - Récaptiulatif</v>
      </c>
      <c r="G58" t="str">
        <f ca="1">DPE_33680[[#Headers],[Column1.Année_construction]] &amp; " " &amp;  ROW() &amp; " - " &amp; MID($AD$1, FIND("]",$AD$1,1)+1,LEN($AD$1))</f>
        <v>Column1.Année_construction 58 - Récaptiulatif</v>
      </c>
      <c r="H58" t="str">
        <f ca="1">DPE_33680[[#Headers],[Column1.N°_étage_appartement]] &amp; " " &amp;  ROW() &amp; " - " &amp; MID($AD$1, FIND("]",$AD$1,1)+1,LEN($AD$1))</f>
        <v>Column1.N°_étage_appartement 58 - Récaptiulatif</v>
      </c>
      <c r="I58" t="str">
        <f ca="1">DPE_33680[[#Headers],[Column1.Surface_habitable_desservie_par_installation_ECS]] &amp; " " &amp;  ROW() &amp; " - " &amp; MID($AD$1, FIND("]",$AD$1,1)+1,LEN($AD$1))</f>
        <v>Column1.Surface_habitable_desservie_par_installation_ECS 58 - Récaptiulatif</v>
      </c>
      <c r="J58" t="str">
        <f ca="1">DPE_33680[[#Headers],[Column1.Complément_d''adresse_logement]] &amp; " " &amp;  ROW() &amp; " - " &amp; MID($AD$1, FIND("]",$AD$1,1)+1,LEN($AD$1))</f>
        <v>Column1.Complément_d'adresse_logement 58 - Récaptiulatif</v>
      </c>
      <c r="K58" t="str">
        <f ca="1">DPE_33680[[#Headers],[Column1.Description_installation_chauffage_n°1]] &amp; " " &amp;  ROW() &amp; " - " &amp; MID($AD$1, FIND("]",$AD$1,1)+1,LEN($AD$1))</f>
        <v>Column1.Description_installation_chauffage_n°1 58 - Récaptiulatif</v>
      </c>
      <c r="L58" t="str">
        <f ca="1">DPE_33680[[#Headers],[Column1.N°_voie_(BAN)]] &amp; " " &amp;  ROW() &amp; " - " &amp; MID($AD$1, FIND("]",$AD$1,1)+1,LEN($AD$1))</f>
        <v>Column1.N°_voie_(BAN) 58 - Récaptiulatif</v>
      </c>
      <c r="M58" t="str">
        <f ca="1">DPE_33680[[#Headers],[Column1.N°DPE]] &amp; " " &amp;  ROW() &amp; " - " &amp; MID($AD$1, FIND("]",$AD$1,1)+1,LEN($AD$1))</f>
        <v>Column1.N°DPE 58 - Récaptiulatif</v>
      </c>
      <c r="N58" t="str">
        <f ca="1">DPE_33680[[#Headers],[Column1.Adresse_brute]] &amp; " " &amp;  ROW() &amp; " - " &amp; MID($AD$1, FIND("]",$AD$1,1)+1,LEN($AD$1))</f>
        <v>Column1.Adresse_brute 58 - Récaptiulatif</v>
      </c>
      <c r="O58" t="str">
        <f ca="1">DPE_33680[[#Headers],[Column1.Nombre_logements_desservis_par_installation_ECS]] &amp; " " &amp;  ROW() &amp; " - " &amp; MID($AD$1, FIND("]",$AD$1,1)+1,LEN($AD$1))</f>
        <v>Column1.Nombre_logements_desservis_par_installation_ECS 58 - Récaptiulatif</v>
      </c>
      <c r="P58" t="str">
        <f ca="1">DPE_33680[[#Headers],[Column1.Surface_habitable_logement]] &amp; " " &amp;  ROW() &amp; " - " &amp; MID($AD$1, FIND("]",$AD$1,1)+1,LEN($AD$1))</f>
        <v>Column1.Surface_habitable_logement 58 - Récaptiulatif</v>
      </c>
      <c r="Q58" t="str">
        <f ca="1">DPE_33680[[#Headers],[Column1.Code_postal_(brut)]] &amp; " " &amp;  ROW() &amp; " - " &amp; MID($AD$1, FIND("]",$AD$1,1)+1,LEN($AD$1))</f>
        <v>Column1.Code_postal_(brut) 58 - Récaptiulatif</v>
      </c>
      <c r="R58" t="str">
        <f ca="1">DPE_33680[[#Headers],[Column1.Période_construction]] &amp; " " &amp;  ROW() &amp; " - " &amp; MID($AD$1, FIND("]",$AD$1,1)+1,LEN($AD$1))</f>
        <v>Column1.Période_construction 58 - Récaptiulatif</v>
      </c>
      <c r="S58" t="str">
        <f ca="1">DPE_33680[[#Headers],[Column1.Code_postal_(BAN)]] &amp; " " &amp;  ROW() &amp; " - " &amp; MID($AD$1, FIND("]",$AD$1,1)+1,LEN($AD$1))</f>
        <v>Column1.Code_postal_(BAN) 58 - Récaptiulatif</v>
      </c>
      <c r="T58" t="str">
        <f ca="1">DPE_33680[[#Headers],[Column1.Type_bâtiment]] &amp; " " &amp;  ROW() &amp; " - " &amp; MID($AD$1, FIND("]",$AD$1,1)+1,LEN($AD$1))</f>
        <v>Column1.Type_bâtiment 58 - Récaptiulatif</v>
      </c>
      <c r="U58" t="str">
        <f ca="1">DPE_33680[[#Headers],[Column1.Etiquette_GES]] &amp; " " &amp;  ROW() &amp; " - " &amp; MID($AD$1, FIND("]",$AD$1,1)+1,LEN($AD$1))</f>
        <v>Column1.Etiquette_GES 58 - Récaptiulatif</v>
      </c>
      <c r="V58" t="str">
        <f ca="1">DPE_33680[[#Headers],[Column1.Etiquette_DPE]] &amp; " " &amp;  ROW() &amp; " - " &amp; MID($AD$1, FIND("]",$AD$1,1)+1,LEN($AD$1))</f>
        <v>Column1.Etiquette_DPE 58 - Récaptiulatif</v>
      </c>
      <c r="W58" t="str">
        <f ca="1">DPE_33680[[#Headers],[Column1.Nom__commune_(Brut)]] &amp; " " &amp;  ROW() &amp; " - " &amp; MID($AD$1, FIND("]",$AD$1,1)+1,LEN($AD$1))</f>
        <v>Column1.Nom__commune_(Brut) 58 - Récaptiulatif</v>
      </c>
      <c r="X58" t="str">
        <f ca="1">DPE_33680[[#Headers],[Column1.Identifiant__BAN]] &amp; " " &amp;  ROW() &amp; " - " &amp; MID($AD$1, FIND("]",$AD$1,1)+1,LEN($AD$1))</f>
        <v>Column1.Identifiant__BAN 58 - Récaptiulatif</v>
      </c>
      <c r="Y58" t="str">
        <f ca="1">DPE_33680[[#Headers],[Column1.Nom__rue_(BAN)]] &amp; " " &amp;  ROW() &amp; " - " &amp; MID($AD$1, FIND("]",$AD$1,1)+1,LEN($AD$1))</f>
        <v>Column1.Nom__rue_(BAN) 58 - Récaptiulatif</v>
      </c>
      <c r="Z58" t="str">
        <f ca="1">DPE_33680[[#Headers],[Column1.Score_BAN]] &amp; " " &amp;  ROW() &amp; " - " &amp; MID($AD$1, FIND("]",$AD$1,1)+1,LEN($AD$1))</f>
        <v>Column1.Score_BAN 58 - Récaptiulatif</v>
      </c>
      <c r="AA58" t="str">
        <f ca="1">DPE_33680[[#Headers],[Column1.Logement_traversant_(0/1)]] &amp; " " &amp;  ROW() &amp; " - " &amp; MID($AD$1, FIND("]",$AD$1,1)+1,LEN($AD$1))</f>
        <v>Column1.Logement_traversant_(0/1) 58 - Récaptiulatif</v>
      </c>
      <c r="AB58" t="str">
        <f ca="1">DPE_33680[[#Headers],[Column1.Nombre_appartement]] &amp; " " &amp;  ROW() &amp; " - " &amp; MID($AD$1, FIND("]",$AD$1,1)+1,LEN($AD$1))</f>
        <v>Column1.Nombre_appartement 58 - Récaptiulatif</v>
      </c>
      <c r="AC58" t="str">
        <f ca="1">DPE_33680[[#Headers],[Column1.Surface_habitable_immeuble]] &amp; " " &amp;  ROW() &amp; " - " &amp; MID($AD$1, FIND("]",$AD$1,1)+1,LEN($AD$1))</f>
        <v>Column1.Surface_habitable_immeuble 58 - Récaptiulatif</v>
      </c>
    </row>
    <row r="59" spans="1:29" x14ac:dyDescent="0.25">
      <c r="A59" s="4">
        <v>44846</v>
      </c>
      <c r="B59" s="4">
        <v>44846</v>
      </c>
      <c r="C59" s="4">
        <v>44846</v>
      </c>
      <c r="D59" t="str">
        <f ca="1">DPE_33680[[#Headers],[Column1.Adresse_(BAN)]] &amp; " " &amp;  ROW() &amp; " - " &amp; MID($AD$1, FIND("]",$AD$1,1)+1,LEN($AD$1))</f>
        <v>Column1.Adresse_(BAN) 59 - Récaptiulatif</v>
      </c>
      <c r="E59" t="str">
        <f ca="1">DPE_33680[[#Headers],[Column1.Nom__commune_(BAN)]] &amp; " " &amp;  ROW() &amp; " - " &amp; MID($AD$1, FIND("]",$AD$1,1)+1,LEN($AD$1))</f>
        <v>Column1.Nom__commune_(BAN) 59 - Récaptiulatif</v>
      </c>
      <c r="F59" t="str">
        <f ca="1">DPE_33680[[#Headers],[Column1.Nombre_niveau_logement]] &amp; " " &amp;  ROW() &amp; " - " &amp; MID($AD$1, FIND("]",$AD$1,1)+1,LEN($AD$1))</f>
        <v>Column1.Nombre_niveau_logement 59 - Récaptiulatif</v>
      </c>
      <c r="G59" t="str">
        <f ca="1">DPE_33680[[#Headers],[Column1.Année_construction]] &amp; " " &amp;  ROW() &amp; " - " &amp; MID($AD$1, FIND("]",$AD$1,1)+1,LEN($AD$1))</f>
        <v>Column1.Année_construction 59 - Récaptiulatif</v>
      </c>
      <c r="H59" t="str">
        <f ca="1">DPE_33680[[#Headers],[Column1.N°_étage_appartement]] &amp; " " &amp;  ROW() &amp; " - " &amp; MID($AD$1, FIND("]",$AD$1,1)+1,LEN($AD$1))</f>
        <v>Column1.N°_étage_appartement 59 - Récaptiulatif</v>
      </c>
      <c r="I59" t="str">
        <f ca="1">DPE_33680[[#Headers],[Column1.Surface_habitable_desservie_par_installation_ECS]] &amp; " " &amp;  ROW() &amp; " - " &amp; MID($AD$1, FIND("]",$AD$1,1)+1,LEN($AD$1))</f>
        <v>Column1.Surface_habitable_desservie_par_installation_ECS 59 - Récaptiulatif</v>
      </c>
      <c r="J59" t="str">
        <f ca="1">DPE_33680[[#Headers],[Column1.Complément_d''adresse_logement]] &amp; " " &amp;  ROW() &amp; " - " &amp; MID($AD$1, FIND("]",$AD$1,1)+1,LEN($AD$1))</f>
        <v>Column1.Complément_d'adresse_logement 59 - Récaptiulatif</v>
      </c>
      <c r="K59" t="str">
        <f ca="1">DPE_33680[[#Headers],[Column1.Description_installation_chauffage_n°1]] &amp; " " &amp;  ROW() &amp; " - " &amp; MID($AD$1, FIND("]",$AD$1,1)+1,LEN($AD$1))</f>
        <v>Column1.Description_installation_chauffage_n°1 59 - Récaptiulatif</v>
      </c>
      <c r="L59" t="str">
        <f ca="1">DPE_33680[[#Headers],[Column1.N°_voie_(BAN)]] &amp; " " &amp;  ROW() &amp; " - " &amp; MID($AD$1, FIND("]",$AD$1,1)+1,LEN($AD$1))</f>
        <v>Column1.N°_voie_(BAN) 59 - Récaptiulatif</v>
      </c>
      <c r="M59" t="str">
        <f ca="1">DPE_33680[[#Headers],[Column1.N°DPE]] &amp; " " &amp;  ROW() &amp; " - " &amp; MID($AD$1, FIND("]",$AD$1,1)+1,LEN($AD$1))</f>
        <v>Column1.N°DPE 59 - Récaptiulatif</v>
      </c>
      <c r="N59" t="str">
        <f ca="1">DPE_33680[[#Headers],[Column1.Adresse_brute]] &amp; " " &amp;  ROW() &amp; " - " &amp; MID($AD$1, FIND("]",$AD$1,1)+1,LEN($AD$1))</f>
        <v>Column1.Adresse_brute 59 - Récaptiulatif</v>
      </c>
      <c r="O59" t="str">
        <f ca="1">DPE_33680[[#Headers],[Column1.Nombre_logements_desservis_par_installation_ECS]] &amp; " " &amp;  ROW() &amp; " - " &amp; MID($AD$1, FIND("]",$AD$1,1)+1,LEN($AD$1))</f>
        <v>Column1.Nombre_logements_desservis_par_installation_ECS 59 - Récaptiulatif</v>
      </c>
      <c r="P59" t="str">
        <f ca="1">DPE_33680[[#Headers],[Column1.Surface_habitable_logement]] &amp; " " &amp;  ROW() &amp; " - " &amp; MID($AD$1, FIND("]",$AD$1,1)+1,LEN($AD$1))</f>
        <v>Column1.Surface_habitable_logement 59 - Récaptiulatif</v>
      </c>
      <c r="Q59" t="str">
        <f ca="1">DPE_33680[[#Headers],[Column1.Code_postal_(brut)]] &amp; " " &amp;  ROW() &amp; " - " &amp; MID($AD$1, FIND("]",$AD$1,1)+1,LEN($AD$1))</f>
        <v>Column1.Code_postal_(brut) 59 - Récaptiulatif</v>
      </c>
      <c r="R59" t="str">
        <f ca="1">DPE_33680[[#Headers],[Column1.Période_construction]] &amp; " " &amp;  ROW() &amp; " - " &amp; MID($AD$1, FIND("]",$AD$1,1)+1,LEN($AD$1))</f>
        <v>Column1.Période_construction 59 - Récaptiulatif</v>
      </c>
      <c r="S59" t="str">
        <f ca="1">DPE_33680[[#Headers],[Column1.Code_postal_(BAN)]] &amp; " " &amp;  ROW() &amp; " - " &amp; MID($AD$1, FIND("]",$AD$1,1)+1,LEN($AD$1))</f>
        <v>Column1.Code_postal_(BAN) 59 - Récaptiulatif</v>
      </c>
      <c r="T59" t="str">
        <f ca="1">DPE_33680[[#Headers],[Column1.Type_bâtiment]] &amp; " " &amp;  ROW() &amp; " - " &amp; MID($AD$1, FIND("]",$AD$1,1)+1,LEN($AD$1))</f>
        <v>Column1.Type_bâtiment 59 - Récaptiulatif</v>
      </c>
      <c r="U59" t="str">
        <f ca="1">DPE_33680[[#Headers],[Column1.Etiquette_GES]] &amp; " " &amp;  ROW() &amp; " - " &amp; MID($AD$1, FIND("]",$AD$1,1)+1,LEN($AD$1))</f>
        <v>Column1.Etiquette_GES 59 - Récaptiulatif</v>
      </c>
      <c r="V59" t="str">
        <f ca="1">DPE_33680[[#Headers],[Column1.Etiquette_DPE]] &amp; " " &amp;  ROW() &amp; " - " &amp; MID($AD$1, FIND("]",$AD$1,1)+1,LEN($AD$1))</f>
        <v>Column1.Etiquette_DPE 59 - Récaptiulatif</v>
      </c>
      <c r="W59" t="str">
        <f ca="1">DPE_33680[[#Headers],[Column1.Nom__commune_(Brut)]] &amp; " " &amp;  ROW() &amp; " - " &amp; MID($AD$1, FIND("]",$AD$1,1)+1,LEN($AD$1))</f>
        <v>Column1.Nom__commune_(Brut) 59 - Récaptiulatif</v>
      </c>
      <c r="X59" t="str">
        <f ca="1">DPE_33680[[#Headers],[Column1.Identifiant__BAN]] &amp; " " &amp;  ROW() &amp; " - " &amp; MID($AD$1, FIND("]",$AD$1,1)+1,LEN($AD$1))</f>
        <v>Column1.Identifiant__BAN 59 - Récaptiulatif</v>
      </c>
      <c r="Y59" t="str">
        <f ca="1">DPE_33680[[#Headers],[Column1.Nom__rue_(BAN)]] &amp; " " &amp;  ROW() &amp; " - " &amp; MID($AD$1, FIND("]",$AD$1,1)+1,LEN($AD$1))</f>
        <v>Column1.Nom__rue_(BAN) 59 - Récaptiulatif</v>
      </c>
      <c r="Z59" t="str">
        <f ca="1">DPE_33680[[#Headers],[Column1.Score_BAN]] &amp; " " &amp;  ROW() &amp; " - " &amp; MID($AD$1, FIND("]",$AD$1,1)+1,LEN($AD$1))</f>
        <v>Column1.Score_BAN 59 - Récaptiulatif</v>
      </c>
      <c r="AA59" t="str">
        <f ca="1">DPE_33680[[#Headers],[Column1.Logement_traversant_(0/1)]] &amp; " " &amp;  ROW() &amp; " - " &amp; MID($AD$1, FIND("]",$AD$1,1)+1,LEN($AD$1))</f>
        <v>Column1.Logement_traversant_(0/1) 59 - Récaptiulatif</v>
      </c>
      <c r="AB59" t="str">
        <f ca="1">DPE_33680[[#Headers],[Column1.Nombre_appartement]] &amp; " " &amp;  ROW() &amp; " - " &amp; MID($AD$1, FIND("]",$AD$1,1)+1,LEN($AD$1))</f>
        <v>Column1.Nombre_appartement 59 - Récaptiulatif</v>
      </c>
      <c r="AC59" t="str">
        <f ca="1">DPE_33680[[#Headers],[Column1.Surface_habitable_immeuble]] &amp; " " &amp;  ROW() &amp; " - " &amp; MID($AD$1, FIND("]",$AD$1,1)+1,LEN($AD$1))</f>
        <v>Column1.Surface_habitable_immeuble 59 - Récaptiulatif</v>
      </c>
    </row>
    <row r="60" spans="1:29" x14ac:dyDescent="0.25">
      <c r="A60" s="4">
        <v>44846</v>
      </c>
      <c r="B60" s="4">
        <v>44846</v>
      </c>
      <c r="C60" s="4">
        <v>44846</v>
      </c>
      <c r="D60" t="str">
        <f ca="1">DPE_33680[[#Headers],[Column1.Adresse_(BAN)]] &amp; " " &amp;  ROW() &amp; " - " &amp; MID($AD$1, FIND("]",$AD$1,1)+1,LEN($AD$1))</f>
        <v>Column1.Adresse_(BAN) 60 - Récaptiulatif</v>
      </c>
      <c r="E60" t="str">
        <f ca="1">DPE_33680[[#Headers],[Column1.Nom__commune_(BAN)]] &amp; " " &amp;  ROW() &amp; " - " &amp; MID($AD$1, FIND("]",$AD$1,1)+1,LEN($AD$1))</f>
        <v>Column1.Nom__commune_(BAN) 60 - Récaptiulatif</v>
      </c>
      <c r="F60" t="str">
        <f ca="1">DPE_33680[[#Headers],[Column1.Nombre_niveau_logement]] &amp; " " &amp;  ROW() &amp; " - " &amp; MID($AD$1, FIND("]",$AD$1,1)+1,LEN($AD$1))</f>
        <v>Column1.Nombre_niveau_logement 60 - Récaptiulatif</v>
      </c>
      <c r="G60" t="str">
        <f ca="1">DPE_33680[[#Headers],[Column1.Année_construction]] &amp; " " &amp;  ROW() &amp; " - " &amp; MID($AD$1, FIND("]",$AD$1,1)+1,LEN($AD$1))</f>
        <v>Column1.Année_construction 60 - Récaptiulatif</v>
      </c>
      <c r="H60" t="str">
        <f ca="1">DPE_33680[[#Headers],[Column1.N°_étage_appartement]] &amp; " " &amp;  ROW() &amp; " - " &amp; MID($AD$1, FIND("]",$AD$1,1)+1,LEN($AD$1))</f>
        <v>Column1.N°_étage_appartement 60 - Récaptiulatif</v>
      </c>
      <c r="I60" t="str">
        <f ca="1">DPE_33680[[#Headers],[Column1.Surface_habitable_desservie_par_installation_ECS]] &amp; " " &amp;  ROW() &amp; " - " &amp; MID($AD$1, FIND("]",$AD$1,1)+1,LEN($AD$1))</f>
        <v>Column1.Surface_habitable_desservie_par_installation_ECS 60 - Récaptiulatif</v>
      </c>
      <c r="J60" t="str">
        <f ca="1">DPE_33680[[#Headers],[Column1.Complément_d''adresse_logement]] &amp; " " &amp;  ROW() &amp; " - " &amp; MID($AD$1, FIND("]",$AD$1,1)+1,LEN($AD$1))</f>
        <v>Column1.Complément_d'adresse_logement 60 - Récaptiulatif</v>
      </c>
      <c r="K60" t="str">
        <f ca="1">DPE_33680[[#Headers],[Column1.Description_installation_chauffage_n°1]] &amp; " " &amp;  ROW() &amp; " - " &amp; MID($AD$1, FIND("]",$AD$1,1)+1,LEN($AD$1))</f>
        <v>Column1.Description_installation_chauffage_n°1 60 - Récaptiulatif</v>
      </c>
      <c r="L60" t="str">
        <f ca="1">DPE_33680[[#Headers],[Column1.N°_voie_(BAN)]] &amp; " " &amp;  ROW() &amp; " - " &amp; MID($AD$1, FIND("]",$AD$1,1)+1,LEN($AD$1))</f>
        <v>Column1.N°_voie_(BAN) 60 - Récaptiulatif</v>
      </c>
      <c r="M60" t="str">
        <f ca="1">DPE_33680[[#Headers],[Column1.N°DPE]] &amp; " " &amp;  ROW() &amp; " - " &amp; MID($AD$1, FIND("]",$AD$1,1)+1,LEN($AD$1))</f>
        <v>Column1.N°DPE 60 - Récaptiulatif</v>
      </c>
      <c r="N60" t="str">
        <f ca="1">DPE_33680[[#Headers],[Column1.Adresse_brute]] &amp; " " &amp;  ROW() &amp; " - " &amp; MID($AD$1, FIND("]",$AD$1,1)+1,LEN($AD$1))</f>
        <v>Column1.Adresse_brute 60 - Récaptiulatif</v>
      </c>
      <c r="O60" t="str">
        <f ca="1">DPE_33680[[#Headers],[Column1.Nombre_logements_desservis_par_installation_ECS]] &amp; " " &amp;  ROW() &amp; " - " &amp; MID($AD$1, FIND("]",$AD$1,1)+1,LEN($AD$1))</f>
        <v>Column1.Nombre_logements_desservis_par_installation_ECS 60 - Récaptiulatif</v>
      </c>
      <c r="P60" t="str">
        <f ca="1">DPE_33680[[#Headers],[Column1.Surface_habitable_logement]] &amp; " " &amp;  ROW() &amp; " - " &amp; MID($AD$1, FIND("]",$AD$1,1)+1,LEN($AD$1))</f>
        <v>Column1.Surface_habitable_logement 60 - Récaptiulatif</v>
      </c>
      <c r="Q60" t="str">
        <f ca="1">DPE_33680[[#Headers],[Column1.Code_postal_(brut)]] &amp; " " &amp;  ROW() &amp; " - " &amp; MID($AD$1, FIND("]",$AD$1,1)+1,LEN($AD$1))</f>
        <v>Column1.Code_postal_(brut) 60 - Récaptiulatif</v>
      </c>
      <c r="R60" t="str">
        <f ca="1">DPE_33680[[#Headers],[Column1.Période_construction]] &amp; " " &amp;  ROW() &amp; " - " &amp; MID($AD$1, FIND("]",$AD$1,1)+1,LEN($AD$1))</f>
        <v>Column1.Période_construction 60 - Récaptiulatif</v>
      </c>
      <c r="S60" t="str">
        <f ca="1">DPE_33680[[#Headers],[Column1.Code_postal_(BAN)]] &amp; " " &amp;  ROW() &amp; " - " &amp; MID($AD$1, FIND("]",$AD$1,1)+1,LEN($AD$1))</f>
        <v>Column1.Code_postal_(BAN) 60 - Récaptiulatif</v>
      </c>
      <c r="T60" t="str">
        <f ca="1">DPE_33680[[#Headers],[Column1.Type_bâtiment]] &amp; " " &amp;  ROW() &amp; " - " &amp; MID($AD$1, FIND("]",$AD$1,1)+1,LEN($AD$1))</f>
        <v>Column1.Type_bâtiment 60 - Récaptiulatif</v>
      </c>
      <c r="U60" t="str">
        <f ca="1">DPE_33680[[#Headers],[Column1.Etiquette_GES]] &amp; " " &amp;  ROW() &amp; " - " &amp; MID($AD$1, FIND("]",$AD$1,1)+1,LEN($AD$1))</f>
        <v>Column1.Etiquette_GES 60 - Récaptiulatif</v>
      </c>
      <c r="V60" t="str">
        <f ca="1">DPE_33680[[#Headers],[Column1.Etiquette_DPE]] &amp; " " &amp;  ROW() &amp; " - " &amp; MID($AD$1, FIND("]",$AD$1,1)+1,LEN($AD$1))</f>
        <v>Column1.Etiquette_DPE 60 - Récaptiulatif</v>
      </c>
      <c r="W60" t="str">
        <f ca="1">DPE_33680[[#Headers],[Column1.Nom__commune_(Brut)]] &amp; " " &amp;  ROW() &amp; " - " &amp; MID($AD$1, FIND("]",$AD$1,1)+1,LEN($AD$1))</f>
        <v>Column1.Nom__commune_(Brut) 60 - Récaptiulatif</v>
      </c>
      <c r="X60" t="str">
        <f ca="1">DPE_33680[[#Headers],[Column1.Identifiant__BAN]] &amp; " " &amp;  ROW() &amp; " - " &amp; MID($AD$1, FIND("]",$AD$1,1)+1,LEN($AD$1))</f>
        <v>Column1.Identifiant__BAN 60 - Récaptiulatif</v>
      </c>
      <c r="Y60" t="str">
        <f ca="1">DPE_33680[[#Headers],[Column1.Nom__rue_(BAN)]] &amp; " " &amp;  ROW() &amp; " - " &amp; MID($AD$1, FIND("]",$AD$1,1)+1,LEN($AD$1))</f>
        <v>Column1.Nom__rue_(BAN) 60 - Récaptiulatif</v>
      </c>
      <c r="Z60" t="str">
        <f ca="1">DPE_33680[[#Headers],[Column1.Score_BAN]] &amp; " " &amp;  ROW() &amp; " - " &amp; MID($AD$1, FIND("]",$AD$1,1)+1,LEN($AD$1))</f>
        <v>Column1.Score_BAN 60 - Récaptiulatif</v>
      </c>
      <c r="AA60" t="str">
        <f ca="1">DPE_33680[[#Headers],[Column1.Logement_traversant_(0/1)]] &amp; " " &amp;  ROW() &amp; " - " &amp; MID($AD$1, FIND("]",$AD$1,1)+1,LEN($AD$1))</f>
        <v>Column1.Logement_traversant_(0/1) 60 - Récaptiulatif</v>
      </c>
      <c r="AB60" t="str">
        <f ca="1">DPE_33680[[#Headers],[Column1.Nombre_appartement]] &amp; " " &amp;  ROW() &amp; " - " &amp; MID($AD$1, FIND("]",$AD$1,1)+1,LEN($AD$1))</f>
        <v>Column1.Nombre_appartement 60 - Récaptiulatif</v>
      </c>
      <c r="AC60" t="str">
        <f ca="1">DPE_33680[[#Headers],[Column1.Surface_habitable_immeuble]] &amp; " " &amp;  ROW() &amp; " - " &amp; MID($AD$1, FIND("]",$AD$1,1)+1,LEN($AD$1))</f>
        <v>Column1.Surface_habitable_immeuble 60 - Récaptiulatif</v>
      </c>
    </row>
    <row r="61" spans="1:29" x14ac:dyDescent="0.25">
      <c r="A61" s="4">
        <v>44846</v>
      </c>
      <c r="B61" s="4">
        <v>44846</v>
      </c>
      <c r="C61" s="4">
        <v>44846</v>
      </c>
      <c r="D61" t="str">
        <f ca="1">DPE_33680[[#Headers],[Column1.Adresse_(BAN)]] &amp; " " &amp;  ROW() &amp; " - " &amp; MID($AD$1, FIND("]",$AD$1,1)+1,LEN($AD$1))</f>
        <v>Column1.Adresse_(BAN) 61 - Récaptiulatif</v>
      </c>
      <c r="E61" t="str">
        <f ca="1">DPE_33680[[#Headers],[Column1.Nom__commune_(BAN)]] &amp; " " &amp;  ROW() &amp; " - " &amp; MID($AD$1, FIND("]",$AD$1,1)+1,LEN($AD$1))</f>
        <v>Column1.Nom__commune_(BAN) 61 - Récaptiulatif</v>
      </c>
      <c r="F61" t="str">
        <f ca="1">DPE_33680[[#Headers],[Column1.Nombre_niveau_logement]] &amp; " " &amp;  ROW() &amp; " - " &amp; MID($AD$1, FIND("]",$AD$1,1)+1,LEN($AD$1))</f>
        <v>Column1.Nombre_niveau_logement 61 - Récaptiulatif</v>
      </c>
      <c r="G61" t="str">
        <f ca="1">DPE_33680[[#Headers],[Column1.Année_construction]] &amp; " " &amp;  ROW() &amp; " - " &amp; MID($AD$1, FIND("]",$AD$1,1)+1,LEN($AD$1))</f>
        <v>Column1.Année_construction 61 - Récaptiulatif</v>
      </c>
      <c r="H61" t="str">
        <f ca="1">DPE_33680[[#Headers],[Column1.N°_étage_appartement]] &amp; " " &amp;  ROW() &amp; " - " &amp; MID($AD$1, FIND("]",$AD$1,1)+1,LEN($AD$1))</f>
        <v>Column1.N°_étage_appartement 61 - Récaptiulatif</v>
      </c>
      <c r="I61" t="str">
        <f ca="1">DPE_33680[[#Headers],[Column1.Surface_habitable_desservie_par_installation_ECS]] &amp; " " &amp;  ROW() &amp; " - " &amp; MID($AD$1, FIND("]",$AD$1,1)+1,LEN($AD$1))</f>
        <v>Column1.Surface_habitable_desservie_par_installation_ECS 61 - Récaptiulatif</v>
      </c>
      <c r="J61" t="str">
        <f ca="1">DPE_33680[[#Headers],[Column1.Complément_d''adresse_logement]] &amp; " " &amp;  ROW() &amp; " - " &amp; MID($AD$1, FIND("]",$AD$1,1)+1,LEN($AD$1))</f>
        <v>Column1.Complément_d'adresse_logement 61 - Récaptiulatif</v>
      </c>
      <c r="K61" t="str">
        <f ca="1">DPE_33680[[#Headers],[Column1.Description_installation_chauffage_n°1]] &amp; " " &amp;  ROW() &amp; " - " &amp; MID($AD$1, FIND("]",$AD$1,1)+1,LEN($AD$1))</f>
        <v>Column1.Description_installation_chauffage_n°1 61 - Récaptiulatif</v>
      </c>
      <c r="L61" t="str">
        <f ca="1">DPE_33680[[#Headers],[Column1.N°_voie_(BAN)]] &amp; " " &amp;  ROW() &amp; " - " &amp; MID($AD$1, FIND("]",$AD$1,1)+1,LEN($AD$1))</f>
        <v>Column1.N°_voie_(BAN) 61 - Récaptiulatif</v>
      </c>
      <c r="M61" t="str">
        <f ca="1">DPE_33680[[#Headers],[Column1.N°DPE]] &amp; " " &amp;  ROW() &amp; " - " &amp; MID($AD$1, FIND("]",$AD$1,1)+1,LEN($AD$1))</f>
        <v>Column1.N°DPE 61 - Récaptiulatif</v>
      </c>
      <c r="N61" t="str">
        <f ca="1">DPE_33680[[#Headers],[Column1.Adresse_brute]] &amp; " " &amp;  ROW() &amp; " - " &amp; MID($AD$1, FIND("]",$AD$1,1)+1,LEN($AD$1))</f>
        <v>Column1.Adresse_brute 61 - Récaptiulatif</v>
      </c>
      <c r="O61" t="str">
        <f ca="1">DPE_33680[[#Headers],[Column1.Nombre_logements_desservis_par_installation_ECS]] &amp; " " &amp;  ROW() &amp; " - " &amp; MID($AD$1, FIND("]",$AD$1,1)+1,LEN($AD$1))</f>
        <v>Column1.Nombre_logements_desservis_par_installation_ECS 61 - Récaptiulatif</v>
      </c>
      <c r="P61" t="str">
        <f ca="1">DPE_33680[[#Headers],[Column1.Surface_habitable_logement]] &amp; " " &amp;  ROW() &amp; " - " &amp; MID($AD$1, FIND("]",$AD$1,1)+1,LEN($AD$1))</f>
        <v>Column1.Surface_habitable_logement 61 - Récaptiulatif</v>
      </c>
      <c r="Q61" t="str">
        <f ca="1">DPE_33680[[#Headers],[Column1.Code_postal_(brut)]] &amp; " " &amp;  ROW() &amp; " - " &amp; MID($AD$1, FIND("]",$AD$1,1)+1,LEN($AD$1))</f>
        <v>Column1.Code_postal_(brut) 61 - Récaptiulatif</v>
      </c>
      <c r="R61" t="str">
        <f ca="1">DPE_33680[[#Headers],[Column1.Période_construction]] &amp; " " &amp;  ROW() &amp; " - " &amp; MID($AD$1, FIND("]",$AD$1,1)+1,LEN($AD$1))</f>
        <v>Column1.Période_construction 61 - Récaptiulatif</v>
      </c>
      <c r="S61" t="str">
        <f ca="1">DPE_33680[[#Headers],[Column1.Code_postal_(BAN)]] &amp; " " &amp;  ROW() &amp; " - " &amp; MID($AD$1, FIND("]",$AD$1,1)+1,LEN($AD$1))</f>
        <v>Column1.Code_postal_(BAN) 61 - Récaptiulatif</v>
      </c>
      <c r="T61" t="str">
        <f ca="1">DPE_33680[[#Headers],[Column1.Type_bâtiment]] &amp; " " &amp;  ROW() &amp; " - " &amp; MID($AD$1, FIND("]",$AD$1,1)+1,LEN($AD$1))</f>
        <v>Column1.Type_bâtiment 61 - Récaptiulatif</v>
      </c>
      <c r="U61" t="str">
        <f ca="1">DPE_33680[[#Headers],[Column1.Etiquette_GES]] &amp; " " &amp;  ROW() &amp; " - " &amp; MID($AD$1, FIND("]",$AD$1,1)+1,LEN($AD$1))</f>
        <v>Column1.Etiquette_GES 61 - Récaptiulatif</v>
      </c>
      <c r="V61" t="str">
        <f ca="1">DPE_33680[[#Headers],[Column1.Etiquette_DPE]] &amp; " " &amp;  ROW() &amp; " - " &amp; MID($AD$1, FIND("]",$AD$1,1)+1,LEN($AD$1))</f>
        <v>Column1.Etiquette_DPE 61 - Récaptiulatif</v>
      </c>
      <c r="W61" t="str">
        <f ca="1">DPE_33680[[#Headers],[Column1.Nom__commune_(Brut)]] &amp; " " &amp;  ROW() &amp; " - " &amp; MID($AD$1, FIND("]",$AD$1,1)+1,LEN($AD$1))</f>
        <v>Column1.Nom__commune_(Brut) 61 - Récaptiulatif</v>
      </c>
      <c r="X61" t="str">
        <f ca="1">DPE_33680[[#Headers],[Column1.Identifiant__BAN]] &amp; " " &amp;  ROW() &amp; " - " &amp; MID($AD$1, FIND("]",$AD$1,1)+1,LEN($AD$1))</f>
        <v>Column1.Identifiant__BAN 61 - Récaptiulatif</v>
      </c>
      <c r="Y61" t="str">
        <f ca="1">DPE_33680[[#Headers],[Column1.Nom__rue_(BAN)]] &amp; " " &amp;  ROW() &amp; " - " &amp; MID($AD$1, FIND("]",$AD$1,1)+1,LEN($AD$1))</f>
        <v>Column1.Nom__rue_(BAN) 61 - Récaptiulatif</v>
      </c>
      <c r="Z61" t="str">
        <f ca="1">DPE_33680[[#Headers],[Column1.Score_BAN]] &amp; " " &amp;  ROW() &amp; " - " &amp; MID($AD$1, FIND("]",$AD$1,1)+1,LEN($AD$1))</f>
        <v>Column1.Score_BAN 61 - Récaptiulatif</v>
      </c>
      <c r="AA61" t="str">
        <f ca="1">DPE_33680[[#Headers],[Column1.Logement_traversant_(0/1)]] &amp; " " &amp;  ROW() &amp; " - " &amp; MID($AD$1, FIND("]",$AD$1,1)+1,LEN($AD$1))</f>
        <v>Column1.Logement_traversant_(0/1) 61 - Récaptiulatif</v>
      </c>
      <c r="AB61" t="str">
        <f ca="1">DPE_33680[[#Headers],[Column1.Nombre_appartement]] &amp; " " &amp;  ROW() &amp; " - " &amp; MID($AD$1, FIND("]",$AD$1,1)+1,LEN($AD$1))</f>
        <v>Column1.Nombre_appartement 61 - Récaptiulatif</v>
      </c>
      <c r="AC61" t="str">
        <f ca="1">DPE_33680[[#Headers],[Column1.Surface_habitable_immeuble]] &amp; " " &amp;  ROW() &amp; " - " &amp; MID($AD$1, FIND("]",$AD$1,1)+1,LEN($AD$1))</f>
        <v>Column1.Surface_habitable_immeuble 61 - Récaptiulatif</v>
      </c>
    </row>
    <row r="62" spans="1:29" x14ac:dyDescent="0.25">
      <c r="A62" s="4">
        <v>44846</v>
      </c>
      <c r="B62" s="4">
        <v>44846</v>
      </c>
      <c r="C62" s="4">
        <v>44846</v>
      </c>
      <c r="D62" t="str">
        <f ca="1">DPE_33680[[#Headers],[Column1.Adresse_(BAN)]] &amp; " " &amp;  ROW() &amp; " - " &amp; MID($AD$1, FIND("]",$AD$1,1)+1,LEN($AD$1))</f>
        <v>Column1.Adresse_(BAN) 62 - Récaptiulatif</v>
      </c>
      <c r="E62" t="str">
        <f ca="1">DPE_33680[[#Headers],[Column1.Nom__commune_(BAN)]] &amp; " " &amp;  ROW() &amp; " - " &amp; MID($AD$1, FIND("]",$AD$1,1)+1,LEN($AD$1))</f>
        <v>Column1.Nom__commune_(BAN) 62 - Récaptiulatif</v>
      </c>
      <c r="F62" t="str">
        <f ca="1">DPE_33680[[#Headers],[Column1.Nombre_niveau_logement]] &amp; " " &amp;  ROW() &amp; " - " &amp; MID($AD$1, FIND("]",$AD$1,1)+1,LEN($AD$1))</f>
        <v>Column1.Nombre_niveau_logement 62 - Récaptiulatif</v>
      </c>
      <c r="G62" t="str">
        <f ca="1">DPE_33680[[#Headers],[Column1.Année_construction]] &amp; " " &amp;  ROW() &amp; " - " &amp; MID($AD$1, FIND("]",$AD$1,1)+1,LEN($AD$1))</f>
        <v>Column1.Année_construction 62 - Récaptiulatif</v>
      </c>
      <c r="H62" t="str">
        <f ca="1">DPE_33680[[#Headers],[Column1.N°_étage_appartement]] &amp; " " &amp;  ROW() &amp; " - " &amp; MID($AD$1, FIND("]",$AD$1,1)+1,LEN($AD$1))</f>
        <v>Column1.N°_étage_appartement 62 - Récaptiulatif</v>
      </c>
      <c r="I62" t="str">
        <f ca="1">DPE_33680[[#Headers],[Column1.Surface_habitable_desservie_par_installation_ECS]] &amp; " " &amp;  ROW() &amp; " - " &amp; MID($AD$1, FIND("]",$AD$1,1)+1,LEN($AD$1))</f>
        <v>Column1.Surface_habitable_desservie_par_installation_ECS 62 - Récaptiulatif</v>
      </c>
      <c r="J62" t="str">
        <f ca="1">DPE_33680[[#Headers],[Column1.Complément_d''adresse_logement]] &amp; " " &amp;  ROW() &amp; " - " &amp; MID($AD$1, FIND("]",$AD$1,1)+1,LEN($AD$1))</f>
        <v>Column1.Complément_d'adresse_logement 62 - Récaptiulatif</v>
      </c>
      <c r="K62" t="str">
        <f ca="1">DPE_33680[[#Headers],[Column1.Description_installation_chauffage_n°1]] &amp; " " &amp;  ROW() &amp; " - " &amp; MID($AD$1, FIND("]",$AD$1,1)+1,LEN($AD$1))</f>
        <v>Column1.Description_installation_chauffage_n°1 62 - Récaptiulatif</v>
      </c>
      <c r="L62" t="str">
        <f ca="1">DPE_33680[[#Headers],[Column1.N°_voie_(BAN)]] &amp; " " &amp;  ROW() &amp; " - " &amp; MID($AD$1, FIND("]",$AD$1,1)+1,LEN($AD$1))</f>
        <v>Column1.N°_voie_(BAN) 62 - Récaptiulatif</v>
      </c>
      <c r="M62" t="str">
        <f ca="1">DPE_33680[[#Headers],[Column1.N°DPE]] &amp; " " &amp;  ROW() &amp; " - " &amp; MID($AD$1, FIND("]",$AD$1,1)+1,LEN($AD$1))</f>
        <v>Column1.N°DPE 62 - Récaptiulatif</v>
      </c>
      <c r="N62" t="str">
        <f ca="1">DPE_33680[[#Headers],[Column1.Adresse_brute]] &amp; " " &amp;  ROW() &amp; " - " &amp; MID($AD$1, FIND("]",$AD$1,1)+1,LEN($AD$1))</f>
        <v>Column1.Adresse_brute 62 - Récaptiulatif</v>
      </c>
      <c r="O62" t="str">
        <f ca="1">DPE_33680[[#Headers],[Column1.Nombre_logements_desservis_par_installation_ECS]] &amp; " " &amp;  ROW() &amp; " - " &amp; MID($AD$1, FIND("]",$AD$1,1)+1,LEN($AD$1))</f>
        <v>Column1.Nombre_logements_desservis_par_installation_ECS 62 - Récaptiulatif</v>
      </c>
      <c r="P62" t="str">
        <f ca="1">DPE_33680[[#Headers],[Column1.Surface_habitable_logement]] &amp; " " &amp;  ROW() &amp; " - " &amp; MID($AD$1, FIND("]",$AD$1,1)+1,LEN($AD$1))</f>
        <v>Column1.Surface_habitable_logement 62 - Récaptiulatif</v>
      </c>
      <c r="Q62" t="str">
        <f ca="1">DPE_33680[[#Headers],[Column1.Code_postal_(brut)]] &amp; " " &amp;  ROW() &amp; " - " &amp; MID($AD$1, FIND("]",$AD$1,1)+1,LEN($AD$1))</f>
        <v>Column1.Code_postal_(brut) 62 - Récaptiulatif</v>
      </c>
      <c r="R62" t="str">
        <f ca="1">DPE_33680[[#Headers],[Column1.Période_construction]] &amp; " " &amp;  ROW() &amp; " - " &amp; MID($AD$1, FIND("]",$AD$1,1)+1,LEN($AD$1))</f>
        <v>Column1.Période_construction 62 - Récaptiulatif</v>
      </c>
      <c r="S62" t="str">
        <f ca="1">DPE_33680[[#Headers],[Column1.Code_postal_(BAN)]] &amp; " " &amp;  ROW() &amp; " - " &amp; MID($AD$1, FIND("]",$AD$1,1)+1,LEN($AD$1))</f>
        <v>Column1.Code_postal_(BAN) 62 - Récaptiulatif</v>
      </c>
      <c r="T62" t="str">
        <f ca="1">DPE_33680[[#Headers],[Column1.Type_bâtiment]] &amp; " " &amp;  ROW() &amp; " - " &amp; MID($AD$1, FIND("]",$AD$1,1)+1,LEN($AD$1))</f>
        <v>Column1.Type_bâtiment 62 - Récaptiulatif</v>
      </c>
      <c r="U62" t="str">
        <f ca="1">DPE_33680[[#Headers],[Column1.Etiquette_GES]] &amp; " " &amp;  ROW() &amp; " - " &amp; MID($AD$1, FIND("]",$AD$1,1)+1,LEN($AD$1))</f>
        <v>Column1.Etiquette_GES 62 - Récaptiulatif</v>
      </c>
      <c r="V62" t="str">
        <f ca="1">DPE_33680[[#Headers],[Column1.Etiquette_DPE]] &amp; " " &amp;  ROW() &amp; " - " &amp; MID($AD$1, FIND("]",$AD$1,1)+1,LEN($AD$1))</f>
        <v>Column1.Etiquette_DPE 62 - Récaptiulatif</v>
      </c>
      <c r="W62" t="str">
        <f ca="1">DPE_33680[[#Headers],[Column1.Nom__commune_(Brut)]] &amp; " " &amp;  ROW() &amp; " - " &amp; MID($AD$1, FIND("]",$AD$1,1)+1,LEN($AD$1))</f>
        <v>Column1.Nom__commune_(Brut) 62 - Récaptiulatif</v>
      </c>
      <c r="X62" t="str">
        <f ca="1">DPE_33680[[#Headers],[Column1.Identifiant__BAN]] &amp; " " &amp;  ROW() &amp; " - " &amp; MID($AD$1, FIND("]",$AD$1,1)+1,LEN($AD$1))</f>
        <v>Column1.Identifiant__BAN 62 - Récaptiulatif</v>
      </c>
      <c r="Y62" t="str">
        <f ca="1">DPE_33680[[#Headers],[Column1.Nom__rue_(BAN)]] &amp; " " &amp;  ROW() &amp; " - " &amp; MID($AD$1, FIND("]",$AD$1,1)+1,LEN($AD$1))</f>
        <v>Column1.Nom__rue_(BAN) 62 - Récaptiulatif</v>
      </c>
      <c r="Z62" t="str">
        <f ca="1">DPE_33680[[#Headers],[Column1.Score_BAN]] &amp; " " &amp;  ROW() &amp; " - " &amp; MID($AD$1, FIND("]",$AD$1,1)+1,LEN($AD$1))</f>
        <v>Column1.Score_BAN 62 - Récaptiulatif</v>
      </c>
      <c r="AA62" t="str">
        <f ca="1">DPE_33680[[#Headers],[Column1.Logement_traversant_(0/1)]] &amp; " " &amp;  ROW() &amp; " - " &amp; MID($AD$1, FIND("]",$AD$1,1)+1,LEN($AD$1))</f>
        <v>Column1.Logement_traversant_(0/1) 62 - Récaptiulatif</v>
      </c>
      <c r="AB62" t="str">
        <f ca="1">DPE_33680[[#Headers],[Column1.Nombre_appartement]] &amp; " " &amp;  ROW() &amp; " - " &amp; MID($AD$1, FIND("]",$AD$1,1)+1,LEN($AD$1))</f>
        <v>Column1.Nombre_appartement 62 - Récaptiulatif</v>
      </c>
      <c r="AC62" t="str">
        <f ca="1">DPE_33680[[#Headers],[Column1.Surface_habitable_immeuble]] &amp; " " &amp;  ROW() &amp; " - " &amp; MID($AD$1, FIND("]",$AD$1,1)+1,LEN($AD$1))</f>
        <v>Column1.Surface_habitable_immeuble 62 - Récaptiulatif</v>
      </c>
    </row>
    <row r="63" spans="1:29" x14ac:dyDescent="0.25">
      <c r="A63" s="4">
        <v>44841</v>
      </c>
      <c r="B63" s="4">
        <v>44841</v>
      </c>
      <c r="C63" s="4">
        <v>44841</v>
      </c>
      <c r="D63" t="str">
        <f ca="1">DPE_33680[[#Headers],[Column1.Adresse_(BAN)]] &amp; " " &amp;  ROW() &amp; " - " &amp; MID($AD$1, FIND("]",$AD$1,1)+1,LEN($AD$1))</f>
        <v>Column1.Adresse_(BAN) 63 - Récaptiulatif</v>
      </c>
      <c r="E63" t="str">
        <f ca="1">DPE_33680[[#Headers],[Column1.Nom__commune_(BAN)]] &amp; " " &amp;  ROW() &amp; " - " &amp; MID($AD$1, FIND("]",$AD$1,1)+1,LEN($AD$1))</f>
        <v>Column1.Nom__commune_(BAN) 63 - Récaptiulatif</v>
      </c>
      <c r="F63" t="str">
        <f ca="1">DPE_33680[[#Headers],[Column1.Nombre_niveau_logement]] &amp; " " &amp;  ROW() &amp; " - " &amp; MID($AD$1, FIND("]",$AD$1,1)+1,LEN($AD$1))</f>
        <v>Column1.Nombre_niveau_logement 63 - Récaptiulatif</v>
      </c>
      <c r="G63" t="str">
        <f ca="1">DPE_33680[[#Headers],[Column1.Année_construction]] &amp; " " &amp;  ROW() &amp; " - " &amp; MID($AD$1, FIND("]",$AD$1,1)+1,LEN($AD$1))</f>
        <v>Column1.Année_construction 63 - Récaptiulatif</v>
      </c>
      <c r="H63" t="str">
        <f ca="1">DPE_33680[[#Headers],[Column1.N°_étage_appartement]] &amp; " " &amp;  ROW() &amp; " - " &amp; MID($AD$1, FIND("]",$AD$1,1)+1,LEN($AD$1))</f>
        <v>Column1.N°_étage_appartement 63 - Récaptiulatif</v>
      </c>
      <c r="I63" t="str">
        <f ca="1">DPE_33680[[#Headers],[Column1.Surface_habitable_desservie_par_installation_ECS]] &amp; " " &amp;  ROW() &amp; " - " &amp; MID($AD$1, FIND("]",$AD$1,1)+1,LEN($AD$1))</f>
        <v>Column1.Surface_habitable_desservie_par_installation_ECS 63 - Récaptiulatif</v>
      </c>
      <c r="J63" t="str">
        <f ca="1">DPE_33680[[#Headers],[Column1.Complément_d''adresse_logement]] &amp; " " &amp;  ROW() &amp; " - " &amp; MID($AD$1, FIND("]",$AD$1,1)+1,LEN($AD$1))</f>
        <v>Column1.Complément_d'adresse_logement 63 - Récaptiulatif</v>
      </c>
      <c r="K63" t="str">
        <f ca="1">DPE_33680[[#Headers],[Column1.Description_installation_chauffage_n°1]] &amp; " " &amp;  ROW() &amp; " - " &amp; MID($AD$1, FIND("]",$AD$1,1)+1,LEN($AD$1))</f>
        <v>Column1.Description_installation_chauffage_n°1 63 - Récaptiulatif</v>
      </c>
      <c r="L63" t="str">
        <f ca="1">DPE_33680[[#Headers],[Column1.N°_voie_(BAN)]] &amp; " " &amp;  ROW() &amp; " - " &amp; MID($AD$1, FIND("]",$AD$1,1)+1,LEN($AD$1))</f>
        <v>Column1.N°_voie_(BAN) 63 - Récaptiulatif</v>
      </c>
      <c r="M63" t="str">
        <f ca="1">DPE_33680[[#Headers],[Column1.N°DPE]] &amp; " " &amp;  ROW() &amp; " - " &amp; MID($AD$1, FIND("]",$AD$1,1)+1,LEN($AD$1))</f>
        <v>Column1.N°DPE 63 - Récaptiulatif</v>
      </c>
      <c r="N63" t="str">
        <f ca="1">DPE_33680[[#Headers],[Column1.Adresse_brute]] &amp; " " &amp;  ROW() &amp; " - " &amp; MID($AD$1, FIND("]",$AD$1,1)+1,LEN($AD$1))</f>
        <v>Column1.Adresse_brute 63 - Récaptiulatif</v>
      </c>
      <c r="O63" t="str">
        <f ca="1">DPE_33680[[#Headers],[Column1.Nombre_logements_desservis_par_installation_ECS]] &amp; " " &amp;  ROW() &amp; " - " &amp; MID($AD$1, FIND("]",$AD$1,1)+1,LEN($AD$1))</f>
        <v>Column1.Nombre_logements_desservis_par_installation_ECS 63 - Récaptiulatif</v>
      </c>
      <c r="P63" t="str">
        <f ca="1">DPE_33680[[#Headers],[Column1.Surface_habitable_logement]] &amp; " " &amp;  ROW() &amp; " - " &amp; MID($AD$1, FIND("]",$AD$1,1)+1,LEN($AD$1))</f>
        <v>Column1.Surface_habitable_logement 63 - Récaptiulatif</v>
      </c>
      <c r="Q63" t="str">
        <f ca="1">DPE_33680[[#Headers],[Column1.Code_postal_(brut)]] &amp; " " &amp;  ROW() &amp; " - " &amp; MID($AD$1, FIND("]",$AD$1,1)+1,LEN($AD$1))</f>
        <v>Column1.Code_postal_(brut) 63 - Récaptiulatif</v>
      </c>
      <c r="R63" t="str">
        <f ca="1">DPE_33680[[#Headers],[Column1.Période_construction]] &amp; " " &amp;  ROW() &amp; " - " &amp; MID($AD$1, FIND("]",$AD$1,1)+1,LEN($AD$1))</f>
        <v>Column1.Période_construction 63 - Récaptiulatif</v>
      </c>
      <c r="S63" t="str">
        <f ca="1">DPE_33680[[#Headers],[Column1.Code_postal_(BAN)]] &amp; " " &amp;  ROW() &amp; " - " &amp; MID($AD$1, FIND("]",$AD$1,1)+1,LEN($AD$1))</f>
        <v>Column1.Code_postal_(BAN) 63 - Récaptiulatif</v>
      </c>
      <c r="T63" t="str">
        <f ca="1">DPE_33680[[#Headers],[Column1.Type_bâtiment]] &amp; " " &amp;  ROW() &amp; " - " &amp; MID($AD$1, FIND("]",$AD$1,1)+1,LEN($AD$1))</f>
        <v>Column1.Type_bâtiment 63 - Récaptiulatif</v>
      </c>
      <c r="U63" t="str">
        <f ca="1">DPE_33680[[#Headers],[Column1.Etiquette_GES]] &amp; " " &amp;  ROW() &amp; " - " &amp; MID($AD$1, FIND("]",$AD$1,1)+1,LEN($AD$1))</f>
        <v>Column1.Etiquette_GES 63 - Récaptiulatif</v>
      </c>
      <c r="V63" t="str">
        <f ca="1">DPE_33680[[#Headers],[Column1.Etiquette_DPE]] &amp; " " &amp;  ROW() &amp; " - " &amp; MID($AD$1, FIND("]",$AD$1,1)+1,LEN($AD$1))</f>
        <v>Column1.Etiquette_DPE 63 - Récaptiulatif</v>
      </c>
      <c r="W63" t="str">
        <f ca="1">DPE_33680[[#Headers],[Column1.Nom__commune_(Brut)]] &amp; " " &amp;  ROW() &amp; " - " &amp; MID($AD$1, FIND("]",$AD$1,1)+1,LEN($AD$1))</f>
        <v>Column1.Nom__commune_(Brut) 63 - Récaptiulatif</v>
      </c>
      <c r="X63" t="str">
        <f ca="1">DPE_33680[[#Headers],[Column1.Identifiant__BAN]] &amp; " " &amp;  ROW() &amp; " - " &amp; MID($AD$1, FIND("]",$AD$1,1)+1,LEN($AD$1))</f>
        <v>Column1.Identifiant__BAN 63 - Récaptiulatif</v>
      </c>
      <c r="Y63" t="str">
        <f ca="1">DPE_33680[[#Headers],[Column1.Nom__rue_(BAN)]] &amp; " " &amp;  ROW() &amp; " - " &amp; MID($AD$1, FIND("]",$AD$1,1)+1,LEN($AD$1))</f>
        <v>Column1.Nom__rue_(BAN) 63 - Récaptiulatif</v>
      </c>
      <c r="Z63" t="str">
        <f ca="1">DPE_33680[[#Headers],[Column1.Score_BAN]] &amp; " " &amp;  ROW() &amp; " - " &amp; MID($AD$1, FIND("]",$AD$1,1)+1,LEN($AD$1))</f>
        <v>Column1.Score_BAN 63 - Récaptiulatif</v>
      </c>
      <c r="AA63" t="str">
        <f ca="1">DPE_33680[[#Headers],[Column1.Logement_traversant_(0/1)]] &amp; " " &amp;  ROW() &amp; " - " &amp; MID($AD$1, FIND("]",$AD$1,1)+1,LEN($AD$1))</f>
        <v>Column1.Logement_traversant_(0/1) 63 - Récaptiulatif</v>
      </c>
      <c r="AB63" t="str">
        <f ca="1">DPE_33680[[#Headers],[Column1.Nombre_appartement]] &amp; " " &amp;  ROW() &amp; " - " &amp; MID($AD$1, FIND("]",$AD$1,1)+1,LEN($AD$1))</f>
        <v>Column1.Nombre_appartement 63 - Récaptiulatif</v>
      </c>
      <c r="AC63" t="str">
        <f ca="1">DPE_33680[[#Headers],[Column1.Surface_habitable_immeuble]] &amp; " " &amp;  ROW() &amp; " - " &amp; MID($AD$1, FIND("]",$AD$1,1)+1,LEN($AD$1))</f>
        <v>Column1.Surface_habitable_immeuble 63 - Récaptiulatif</v>
      </c>
    </row>
    <row r="64" spans="1:29" x14ac:dyDescent="0.25">
      <c r="A64" s="4">
        <v>44841</v>
      </c>
      <c r="B64" s="4">
        <v>44841</v>
      </c>
      <c r="C64" s="4">
        <v>44841</v>
      </c>
      <c r="D64" t="str">
        <f ca="1">DPE_33680[[#Headers],[Column1.Adresse_(BAN)]] &amp; " " &amp;  ROW() &amp; " - " &amp; MID($AD$1, FIND("]",$AD$1,1)+1,LEN($AD$1))</f>
        <v>Column1.Adresse_(BAN) 64 - Récaptiulatif</v>
      </c>
      <c r="E64" t="str">
        <f ca="1">DPE_33680[[#Headers],[Column1.Nom__commune_(BAN)]] &amp; " " &amp;  ROW() &amp; " - " &amp; MID($AD$1, FIND("]",$AD$1,1)+1,LEN($AD$1))</f>
        <v>Column1.Nom__commune_(BAN) 64 - Récaptiulatif</v>
      </c>
      <c r="F64" t="str">
        <f ca="1">DPE_33680[[#Headers],[Column1.Nombre_niveau_logement]] &amp; " " &amp;  ROW() &amp; " - " &amp; MID($AD$1, FIND("]",$AD$1,1)+1,LEN($AD$1))</f>
        <v>Column1.Nombre_niveau_logement 64 - Récaptiulatif</v>
      </c>
      <c r="G64" t="str">
        <f ca="1">DPE_33680[[#Headers],[Column1.Année_construction]] &amp; " " &amp;  ROW() &amp; " - " &amp; MID($AD$1, FIND("]",$AD$1,1)+1,LEN($AD$1))</f>
        <v>Column1.Année_construction 64 - Récaptiulatif</v>
      </c>
      <c r="H64" t="str">
        <f ca="1">DPE_33680[[#Headers],[Column1.N°_étage_appartement]] &amp; " " &amp;  ROW() &amp; " - " &amp; MID($AD$1, FIND("]",$AD$1,1)+1,LEN($AD$1))</f>
        <v>Column1.N°_étage_appartement 64 - Récaptiulatif</v>
      </c>
      <c r="I64" t="str">
        <f ca="1">DPE_33680[[#Headers],[Column1.Surface_habitable_desservie_par_installation_ECS]] &amp; " " &amp;  ROW() &amp; " - " &amp; MID($AD$1, FIND("]",$AD$1,1)+1,LEN($AD$1))</f>
        <v>Column1.Surface_habitable_desservie_par_installation_ECS 64 - Récaptiulatif</v>
      </c>
      <c r="J64" t="str">
        <f ca="1">DPE_33680[[#Headers],[Column1.Complément_d''adresse_logement]] &amp; " " &amp;  ROW() &amp; " - " &amp; MID($AD$1, FIND("]",$AD$1,1)+1,LEN($AD$1))</f>
        <v>Column1.Complément_d'adresse_logement 64 - Récaptiulatif</v>
      </c>
      <c r="K64" t="str">
        <f ca="1">DPE_33680[[#Headers],[Column1.Description_installation_chauffage_n°1]] &amp; " " &amp;  ROW() &amp; " - " &amp; MID($AD$1, FIND("]",$AD$1,1)+1,LEN($AD$1))</f>
        <v>Column1.Description_installation_chauffage_n°1 64 - Récaptiulatif</v>
      </c>
      <c r="L64" t="str">
        <f ca="1">DPE_33680[[#Headers],[Column1.N°_voie_(BAN)]] &amp; " " &amp;  ROW() &amp; " - " &amp; MID($AD$1, FIND("]",$AD$1,1)+1,LEN($AD$1))</f>
        <v>Column1.N°_voie_(BAN) 64 - Récaptiulatif</v>
      </c>
      <c r="M64" t="str">
        <f ca="1">DPE_33680[[#Headers],[Column1.N°DPE]] &amp; " " &amp;  ROW() &amp; " - " &amp; MID($AD$1, FIND("]",$AD$1,1)+1,LEN($AD$1))</f>
        <v>Column1.N°DPE 64 - Récaptiulatif</v>
      </c>
      <c r="N64" t="str">
        <f ca="1">DPE_33680[[#Headers],[Column1.Adresse_brute]] &amp; " " &amp;  ROW() &amp; " - " &amp; MID($AD$1, FIND("]",$AD$1,1)+1,LEN($AD$1))</f>
        <v>Column1.Adresse_brute 64 - Récaptiulatif</v>
      </c>
      <c r="O64" t="str">
        <f ca="1">DPE_33680[[#Headers],[Column1.Nombre_logements_desservis_par_installation_ECS]] &amp; " " &amp;  ROW() &amp; " - " &amp; MID($AD$1, FIND("]",$AD$1,1)+1,LEN($AD$1))</f>
        <v>Column1.Nombre_logements_desservis_par_installation_ECS 64 - Récaptiulatif</v>
      </c>
      <c r="P64" t="str">
        <f ca="1">DPE_33680[[#Headers],[Column1.Surface_habitable_logement]] &amp; " " &amp;  ROW() &amp; " - " &amp; MID($AD$1, FIND("]",$AD$1,1)+1,LEN($AD$1))</f>
        <v>Column1.Surface_habitable_logement 64 - Récaptiulatif</v>
      </c>
      <c r="Q64" t="str">
        <f ca="1">DPE_33680[[#Headers],[Column1.Code_postal_(brut)]] &amp; " " &amp;  ROW() &amp; " - " &amp; MID($AD$1, FIND("]",$AD$1,1)+1,LEN($AD$1))</f>
        <v>Column1.Code_postal_(brut) 64 - Récaptiulatif</v>
      </c>
      <c r="R64" t="str">
        <f ca="1">DPE_33680[[#Headers],[Column1.Période_construction]] &amp; " " &amp;  ROW() &amp; " - " &amp; MID($AD$1, FIND("]",$AD$1,1)+1,LEN($AD$1))</f>
        <v>Column1.Période_construction 64 - Récaptiulatif</v>
      </c>
      <c r="S64" t="str">
        <f ca="1">DPE_33680[[#Headers],[Column1.Code_postal_(BAN)]] &amp; " " &amp;  ROW() &amp; " - " &amp; MID($AD$1, FIND("]",$AD$1,1)+1,LEN($AD$1))</f>
        <v>Column1.Code_postal_(BAN) 64 - Récaptiulatif</v>
      </c>
      <c r="T64" t="str">
        <f ca="1">DPE_33680[[#Headers],[Column1.Type_bâtiment]] &amp; " " &amp;  ROW() &amp; " - " &amp; MID($AD$1, FIND("]",$AD$1,1)+1,LEN($AD$1))</f>
        <v>Column1.Type_bâtiment 64 - Récaptiulatif</v>
      </c>
      <c r="U64" t="str">
        <f ca="1">DPE_33680[[#Headers],[Column1.Etiquette_GES]] &amp; " " &amp;  ROW() &amp; " - " &amp; MID($AD$1, FIND("]",$AD$1,1)+1,LEN($AD$1))</f>
        <v>Column1.Etiquette_GES 64 - Récaptiulatif</v>
      </c>
      <c r="V64" t="str">
        <f ca="1">DPE_33680[[#Headers],[Column1.Etiquette_DPE]] &amp; " " &amp;  ROW() &amp; " - " &amp; MID($AD$1, FIND("]",$AD$1,1)+1,LEN($AD$1))</f>
        <v>Column1.Etiquette_DPE 64 - Récaptiulatif</v>
      </c>
      <c r="W64" t="str">
        <f ca="1">DPE_33680[[#Headers],[Column1.Nom__commune_(Brut)]] &amp; " " &amp;  ROW() &amp; " - " &amp; MID($AD$1, FIND("]",$AD$1,1)+1,LEN($AD$1))</f>
        <v>Column1.Nom__commune_(Brut) 64 - Récaptiulatif</v>
      </c>
      <c r="X64" t="str">
        <f ca="1">DPE_33680[[#Headers],[Column1.Identifiant__BAN]] &amp; " " &amp;  ROW() &amp; " - " &amp; MID($AD$1, FIND("]",$AD$1,1)+1,LEN($AD$1))</f>
        <v>Column1.Identifiant__BAN 64 - Récaptiulatif</v>
      </c>
      <c r="Y64" t="str">
        <f ca="1">DPE_33680[[#Headers],[Column1.Nom__rue_(BAN)]] &amp; " " &amp;  ROW() &amp; " - " &amp; MID($AD$1, FIND("]",$AD$1,1)+1,LEN($AD$1))</f>
        <v>Column1.Nom__rue_(BAN) 64 - Récaptiulatif</v>
      </c>
      <c r="Z64" t="str">
        <f ca="1">DPE_33680[[#Headers],[Column1.Score_BAN]] &amp; " " &amp;  ROW() &amp; " - " &amp; MID($AD$1, FIND("]",$AD$1,1)+1,LEN($AD$1))</f>
        <v>Column1.Score_BAN 64 - Récaptiulatif</v>
      </c>
      <c r="AA64" t="str">
        <f ca="1">DPE_33680[[#Headers],[Column1.Logement_traversant_(0/1)]] &amp; " " &amp;  ROW() &amp; " - " &amp; MID($AD$1, FIND("]",$AD$1,1)+1,LEN($AD$1))</f>
        <v>Column1.Logement_traversant_(0/1) 64 - Récaptiulatif</v>
      </c>
      <c r="AB64" t="str">
        <f ca="1">DPE_33680[[#Headers],[Column1.Nombre_appartement]] &amp; " " &amp;  ROW() &amp; " - " &amp; MID($AD$1, FIND("]",$AD$1,1)+1,LEN($AD$1))</f>
        <v>Column1.Nombre_appartement 64 - Récaptiulatif</v>
      </c>
      <c r="AC64" t="str">
        <f ca="1">DPE_33680[[#Headers],[Column1.Surface_habitable_immeuble]] &amp; " " &amp;  ROW() &amp; " - " &amp; MID($AD$1, FIND("]",$AD$1,1)+1,LEN($AD$1))</f>
        <v>Column1.Surface_habitable_immeuble 64 - Récaptiulatif</v>
      </c>
    </row>
    <row r="65" spans="1:29" x14ac:dyDescent="0.25">
      <c r="A65" s="4">
        <v>44838</v>
      </c>
      <c r="B65" s="4">
        <v>44839</v>
      </c>
      <c r="C65" s="4">
        <v>44839</v>
      </c>
      <c r="D65" t="str">
        <f ca="1">DPE_33680[[#Headers],[Column1.Adresse_(BAN)]] &amp; " " &amp;  ROW() &amp; " - " &amp; MID($AD$1, FIND("]",$AD$1,1)+1,LEN($AD$1))</f>
        <v>Column1.Adresse_(BAN) 65 - Récaptiulatif</v>
      </c>
      <c r="E65" t="str">
        <f ca="1">DPE_33680[[#Headers],[Column1.Nom__commune_(BAN)]] &amp; " " &amp;  ROW() &amp; " - " &amp; MID($AD$1, FIND("]",$AD$1,1)+1,LEN($AD$1))</f>
        <v>Column1.Nom__commune_(BAN) 65 - Récaptiulatif</v>
      </c>
      <c r="F65" t="str">
        <f ca="1">DPE_33680[[#Headers],[Column1.Nombre_niveau_logement]] &amp; " " &amp;  ROW() &amp; " - " &amp; MID($AD$1, FIND("]",$AD$1,1)+1,LEN($AD$1))</f>
        <v>Column1.Nombre_niveau_logement 65 - Récaptiulatif</v>
      </c>
      <c r="G65" t="str">
        <f ca="1">DPE_33680[[#Headers],[Column1.Année_construction]] &amp; " " &amp;  ROW() &amp; " - " &amp; MID($AD$1, FIND("]",$AD$1,1)+1,LEN($AD$1))</f>
        <v>Column1.Année_construction 65 - Récaptiulatif</v>
      </c>
      <c r="H65" t="str">
        <f ca="1">DPE_33680[[#Headers],[Column1.N°_étage_appartement]] &amp; " " &amp;  ROW() &amp; " - " &amp; MID($AD$1, FIND("]",$AD$1,1)+1,LEN($AD$1))</f>
        <v>Column1.N°_étage_appartement 65 - Récaptiulatif</v>
      </c>
      <c r="I65" t="str">
        <f ca="1">DPE_33680[[#Headers],[Column1.Surface_habitable_desservie_par_installation_ECS]] &amp; " " &amp;  ROW() &amp; " - " &amp; MID($AD$1, FIND("]",$AD$1,1)+1,LEN($AD$1))</f>
        <v>Column1.Surface_habitable_desservie_par_installation_ECS 65 - Récaptiulatif</v>
      </c>
      <c r="J65" t="str">
        <f ca="1">DPE_33680[[#Headers],[Column1.Complément_d''adresse_logement]] &amp; " " &amp;  ROW() &amp; " - " &amp; MID($AD$1, FIND("]",$AD$1,1)+1,LEN($AD$1))</f>
        <v>Column1.Complément_d'adresse_logement 65 - Récaptiulatif</v>
      </c>
      <c r="K65" t="str">
        <f ca="1">DPE_33680[[#Headers],[Column1.Description_installation_chauffage_n°1]] &amp; " " &amp;  ROW() &amp; " - " &amp; MID($AD$1, FIND("]",$AD$1,1)+1,LEN($AD$1))</f>
        <v>Column1.Description_installation_chauffage_n°1 65 - Récaptiulatif</v>
      </c>
      <c r="L65" t="str">
        <f ca="1">DPE_33680[[#Headers],[Column1.N°_voie_(BAN)]] &amp; " " &amp;  ROW() &amp; " - " &amp; MID($AD$1, FIND("]",$AD$1,1)+1,LEN($AD$1))</f>
        <v>Column1.N°_voie_(BAN) 65 - Récaptiulatif</v>
      </c>
      <c r="M65" t="str">
        <f ca="1">DPE_33680[[#Headers],[Column1.N°DPE]] &amp; " " &amp;  ROW() &amp; " - " &amp; MID($AD$1, FIND("]",$AD$1,1)+1,LEN($AD$1))</f>
        <v>Column1.N°DPE 65 - Récaptiulatif</v>
      </c>
      <c r="N65" t="str">
        <f ca="1">DPE_33680[[#Headers],[Column1.Adresse_brute]] &amp; " " &amp;  ROW() &amp; " - " &amp; MID($AD$1, FIND("]",$AD$1,1)+1,LEN($AD$1))</f>
        <v>Column1.Adresse_brute 65 - Récaptiulatif</v>
      </c>
      <c r="O65" t="str">
        <f ca="1">DPE_33680[[#Headers],[Column1.Nombre_logements_desservis_par_installation_ECS]] &amp; " " &amp;  ROW() &amp; " - " &amp; MID($AD$1, FIND("]",$AD$1,1)+1,LEN($AD$1))</f>
        <v>Column1.Nombre_logements_desservis_par_installation_ECS 65 - Récaptiulatif</v>
      </c>
      <c r="P65" t="str">
        <f ca="1">DPE_33680[[#Headers],[Column1.Surface_habitable_logement]] &amp; " " &amp;  ROW() &amp; " - " &amp; MID($AD$1, FIND("]",$AD$1,1)+1,LEN($AD$1))</f>
        <v>Column1.Surface_habitable_logement 65 - Récaptiulatif</v>
      </c>
      <c r="Q65" t="str">
        <f ca="1">DPE_33680[[#Headers],[Column1.Code_postal_(brut)]] &amp; " " &amp;  ROW() &amp; " - " &amp; MID($AD$1, FIND("]",$AD$1,1)+1,LEN($AD$1))</f>
        <v>Column1.Code_postal_(brut) 65 - Récaptiulatif</v>
      </c>
      <c r="R65" t="str">
        <f ca="1">DPE_33680[[#Headers],[Column1.Période_construction]] &amp; " " &amp;  ROW() &amp; " - " &amp; MID($AD$1, FIND("]",$AD$1,1)+1,LEN($AD$1))</f>
        <v>Column1.Période_construction 65 - Récaptiulatif</v>
      </c>
      <c r="S65" t="str">
        <f ca="1">DPE_33680[[#Headers],[Column1.Code_postal_(BAN)]] &amp; " " &amp;  ROW() &amp; " - " &amp; MID($AD$1, FIND("]",$AD$1,1)+1,LEN($AD$1))</f>
        <v>Column1.Code_postal_(BAN) 65 - Récaptiulatif</v>
      </c>
      <c r="T65" t="str">
        <f ca="1">DPE_33680[[#Headers],[Column1.Type_bâtiment]] &amp; " " &amp;  ROW() &amp; " - " &amp; MID($AD$1, FIND("]",$AD$1,1)+1,LEN($AD$1))</f>
        <v>Column1.Type_bâtiment 65 - Récaptiulatif</v>
      </c>
      <c r="U65" t="str">
        <f ca="1">DPE_33680[[#Headers],[Column1.Etiquette_GES]] &amp; " " &amp;  ROW() &amp; " - " &amp; MID($AD$1, FIND("]",$AD$1,1)+1,LEN($AD$1))</f>
        <v>Column1.Etiquette_GES 65 - Récaptiulatif</v>
      </c>
      <c r="V65" t="str">
        <f ca="1">DPE_33680[[#Headers],[Column1.Etiquette_DPE]] &amp; " " &amp;  ROW() &amp; " - " &amp; MID($AD$1, FIND("]",$AD$1,1)+1,LEN($AD$1))</f>
        <v>Column1.Etiquette_DPE 65 - Récaptiulatif</v>
      </c>
      <c r="W65" t="str">
        <f ca="1">DPE_33680[[#Headers],[Column1.Nom__commune_(Brut)]] &amp; " " &amp;  ROW() &amp; " - " &amp; MID($AD$1, FIND("]",$AD$1,1)+1,LEN($AD$1))</f>
        <v>Column1.Nom__commune_(Brut) 65 - Récaptiulatif</v>
      </c>
      <c r="X65" t="str">
        <f ca="1">DPE_33680[[#Headers],[Column1.Identifiant__BAN]] &amp; " " &amp;  ROW() &amp; " - " &amp; MID($AD$1, FIND("]",$AD$1,1)+1,LEN($AD$1))</f>
        <v>Column1.Identifiant__BAN 65 - Récaptiulatif</v>
      </c>
      <c r="Y65" t="str">
        <f ca="1">DPE_33680[[#Headers],[Column1.Nom__rue_(BAN)]] &amp; " " &amp;  ROW() &amp; " - " &amp; MID($AD$1, FIND("]",$AD$1,1)+1,LEN($AD$1))</f>
        <v>Column1.Nom__rue_(BAN) 65 - Récaptiulatif</v>
      </c>
      <c r="Z65" t="str">
        <f ca="1">DPE_33680[[#Headers],[Column1.Score_BAN]] &amp; " " &amp;  ROW() &amp; " - " &amp; MID($AD$1, FIND("]",$AD$1,1)+1,LEN($AD$1))</f>
        <v>Column1.Score_BAN 65 - Récaptiulatif</v>
      </c>
      <c r="AA65" t="str">
        <f ca="1">DPE_33680[[#Headers],[Column1.Logement_traversant_(0/1)]] &amp; " " &amp;  ROW() &amp; " - " &amp; MID($AD$1, FIND("]",$AD$1,1)+1,LEN($AD$1))</f>
        <v>Column1.Logement_traversant_(0/1) 65 - Récaptiulatif</v>
      </c>
      <c r="AB65" t="str">
        <f ca="1">DPE_33680[[#Headers],[Column1.Nombre_appartement]] &amp; " " &amp;  ROW() &amp; " - " &amp; MID($AD$1, FIND("]",$AD$1,1)+1,LEN($AD$1))</f>
        <v>Column1.Nombre_appartement 65 - Récaptiulatif</v>
      </c>
      <c r="AC65" t="str">
        <f ca="1">DPE_33680[[#Headers],[Column1.Surface_habitable_immeuble]] &amp; " " &amp;  ROW() &amp; " - " &amp; MID($AD$1, FIND("]",$AD$1,1)+1,LEN($AD$1))</f>
        <v>Column1.Surface_habitable_immeuble 65 - Récaptiulatif</v>
      </c>
    </row>
    <row r="66" spans="1:29" x14ac:dyDescent="0.25">
      <c r="A66" s="4">
        <v>44839</v>
      </c>
      <c r="B66" s="4">
        <v>44839</v>
      </c>
      <c r="C66" s="4">
        <v>44839</v>
      </c>
      <c r="D66" t="str">
        <f ca="1">DPE_33680[[#Headers],[Column1.Adresse_(BAN)]] &amp; " " &amp;  ROW() &amp; " - " &amp; MID($AD$1, FIND("]",$AD$1,1)+1,LEN($AD$1))</f>
        <v>Column1.Adresse_(BAN) 66 - Récaptiulatif</v>
      </c>
      <c r="E66" t="str">
        <f ca="1">DPE_33680[[#Headers],[Column1.Nom__commune_(BAN)]] &amp; " " &amp;  ROW() &amp; " - " &amp; MID($AD$1, FIND("]",$AD$1,1)+1,LEN($AD$1))</f>
        <v>Column1.Nom__commune_(BAN) 66 - Récaptiulatif</v>
      </c>
      <c r="F66" t="str">
        <f ca="1">DPE_33680[[#Headers],[Column1.Nombre_niveau_logement]] &amp; " " &amp;  ROW() &amp; " - " &amp; MID($AD$1, FIND("]",$AD$1,1)+1,LEN($AD$1))</f>
        <v>Column1.Nombre_niveau_logement 66 - Récaptiulatif</v>
      </c>
      <c r="G66" t="str">
        <f ca="1">DPE_33680[[#Headers],[Column1.Année_construction]] &amp; " " &amp;  ROW() &amp; " - " &amp; MID($AD$1, FIND("]",$AD$1,1)+1,LEN($AD$1))</f>
        <v>Column1.Année_construction 66 - Récaptiulatif</v>
      </c>
      <c r="H66" t="str">
        <f ca="1">DPE_33680[[#Headers],[Column1.N°_étage_appartement]] &amp; " " &amp;  ROW() &amp; " - " &amp; MID($AD$1, FIND("]",$AD$1,1)+1,LEN($AD$1))</f>
        <v>Column1.N°_étage_appartement 66 - Récaptiulatif</v>
      </c>
      <c r="I66" t="str">
        <f ca="1">DPE_33680[[#Headers],[Column1.Surface_habitable_desservie_par_installation_ECS]] &amp; " " &amp;  ROW() &amp; " - " &amp; MID($AD$1, FIND("]",$AD$1,1)+1,LEN($AD$1))</f>
        <v>Column1.Surface_habitable_desservie_par_installation_ECS 66 - Récaptiulatif</v>
      </c>
      <c r="J66" t="str">
        <f ca="1">DPE_33680[[#Headers],[Column1.Complément_d''adresse_logement]] &amp; " " &amp;  ROW() &amp; " - " &amp; MID($AD$1, FIND("]",$AD$1,1)+1,LEN($AD$1))</f>
        <v>Column1.Complément_d'adresse_logement 66 - Récaptiulatif</v>
      </c>
      <c r="K66" t="str">
        <f ca="1">DPE_33680[[#Headers],[Column1.Description_installation_chauffage_n°1]] &amp; " " &amp;  ROW() &amp; " - " &amp; MID($AD$1, FIND("]",$AD$1,1)+1,LEN($AD$1))</f>
        <v>Column1.Description_installation_chauffage_n°1 66 - Récaptiulatif</v>
      </c>
      <c r="L66" t="str">
        <f ca="1">DPE_33680[[#Headers],[Column1.N°_voie_(BAN)]] &amp; " " &amp;  ROW() &amp; " - " &amp; MID($AD$1, FIND("]",$AD$1,1)+1,LEN($AD$1))</f>
        <v>Column1.N°_voie_(BAN) 66 - Récaptiulatif</v>
      </c>
      <c r="M66" t="str">
        <f ca="1">DPE_33680[[#Headers],[Column1.N°DPE]] &amp; " " &amp;  ROW() &amp; " - " &amp; MID($AD$1, FIND("]",$AD$1,1)+1,LEN($AD$1))</f>
        <v>Column1.N°DPE 66 - Récaptiulatif</v>
      </c>
      <c r="N66" t="str">
        <f ca="1">DPE_33680[[#Headers],[Column1.Adresse_brute]] &amp; " " &amp;  ROW() &amp; " - " &amp; MID($AD$1, FIND("]",$AD$1,1)+1,LEN($AD$1))</f>
        <v>Column1.Adresse_brute 66 - Récaptiulatif</v>
      </c>
      <c r="O66" t="str">
        <f ca="1">DPE_33680[[#Headers],[Column1.Nombre_logements_desservis_par_installation_ECS]] &amp; " " &amp;  ROW() &amp; " - " &amp; MID($AD$1, FIND("]",$AD$1,1)+1,LEN($AD$1))</f>
        <v>Column1.Nombre_logements_desservis_par_installation_ECS 66 - Récaptiulatif</v>
      </c>
      <c r="P66" t="str">
        <f ca="1">DPE_33680[[#Headers],[Column1.Surface_habitable_logement]] &amp; " " &amp;  ROW() &amp; " - " &amp; MID($AD$1, FIND("]",$AD$1,1)+1,LEN($AD$1))</f>
        <v>Column1.Surface_habitable_logement 66 - Récaptiulatif</v>
      </c>
      <c r="Q66" t="str">
        <f ca="1">DPE_33680[[#Headers],[Column1.Code_postal_(brut)]] &amp; " " &amp;  ROW() &amp; " - " &amp; MID($AD$1, FIND("]",$AD$1,1)+1,LEN($AD$1))</f>
        <v>Column1.Code_postal_(brut) 66 - Récaptiulatif</v>
      </c>
      <c r="R66" t="str">
        <f ca="1">DPE_33680[[#Headers],[Column1.Période_construction]] &amp; " " &amp;  ROW() &amp; " - " &amp; MID($AD$1, FIND("]",$AD$1,1)+1,LEN($AD$1))</f>
        <v>Column1.Période_construction 66 - Récaptiulatif</v>
      </c>
      <c r="S66" t="str">
        <f ca="1">DPE_33680[[#Headers],[Column1.Code_postal_(BAN)]] &amp; " " &amp;  ROW() &amp; " - " &amp; MID($AD$1, FIND("]",$AD$1,1)+1,LEN($AD$1))</f>
        <v>Column1.Code_postal_(BAN) 66 - Récaptiulatif</v>
      </c>
      <c r="T66" t="str">
        <f ca="1">DPE_33680[[#Headers],[Column1.Type_bâtiment]] &amp; " " &amp;  ROW() &amp; " - " &amp; MID($AD$1, FIND("]",$AD$1,1)+1,LEN($AD$1))</f>
        <v>Column1.Type_bâtiment 66 - Récaptiulatif</v>
      </c>
      <c r="U66" t="str">
        <f ca="1">DPE_33680[[#Headers],[Column1.Etiquette_GES]] &amp; " " &amp;  ROW() &amp; " - " &amp; MID($AD$1, FIND("]",$AD$1,1)+1,LEN($AD$1))</f>
        <v>Column1.Etiquette_GES 66 - Récaptiulatif</v>
      </c>
      <c r="V66" t="str">
        <f ca="1">DPE_33680[[#Headers],[Column1.Etiquette_DPE]] &amp; " " &amp;  ROW() &amp; " - " &amp; MID($AD$1, FIND("]",$AD$1,1)+1,LEN($AD$1))</f>
        <v>Column1.Etiquette_DPE 66 - Récaptiulatif</v>
      </c>
      <c r="W66" t="str">
        <f ca="1">DPE_33680[[#Headers],[Column1.Nom__commune_(Brut)]] &amp; " " &amp;  ROW() &amp; " - " &amp; MID($AD$1, FIND("]",$AD$1,1)+1,LEN($AD$1))</f>
        <v>Column1.Nom__commune_(Brut) 66 - Récaptiulatif</v>
      </c>
      <c r="X66" t="str">
        <f ca="1">DPE_33680[[#Headers],[Column1.Identifiant__BAN]] &amp; " " &amp;  ROW() &amp; " - " &amp; MID($AD$1, FIND("]",$AD$1,1)+1,LEN($AD$1))</f>
        <v>Column1.Identifiant__BAN 66 - Récaptiulatif</v>
      </c>
      <c r="Y66" t="str">
        <f ca="1">DPE_33680[[#Headers],[Column1.Nom__rue_(BAN)]] &amp; " " &amp;  ROW() &amp; " - " &amp; MID($AD$1, FIND("]",$AD$1,1)+1,LEN($AD$1))</f>
        <v>Column1.Nom__rue_(BAN) 66 - Récaptiulatif</v>
      </c>
      <c r="Z66" t="str">
        <f ca="1">DPE_33680[[#Headers],[Column1.Score_BAN]] &amp; " " &amp;  ROW() &amp; " - " &amp; MID($AD$1, FIND("]",$AD$1,1)+1,LEN($AD$1))</f>
        <v>Column1.Score_BAN 66 - Récaptiulatif</v>
      </c>
      <c r="AA66" t="str">
        <f ca="1">DPE_33680[[#Headers],[Column1.Logement_traversant_(0/1)]] &amp; " " &amp;  ROW() &amp; " - " &amp; MID($AD$1, FIND("]",$AD$1,1)+1,LEN($AD$1))</f>
        <v>Column1.Logement_traversant_(0/1) 66 - Récaptiulatif</v>
      </c>
      <c r="AB66" t="str">
        <f ca="1">DPE_33680[[#Headers],[Column1.Nombre_appartement]] &amp; " " &amp;  ROW() &amp; " - " &amp; MID($AD$1, FIND("]",$AD$1,1)+1,LEN($AD$1))</f>
        <v>Column1.Nombre_appartement 66 - Récaptiulatif</v>
      </c>
      <c r="AC66" t="str">
        <f ca="1">DPE_33680[[#Headers],[Column1.Surface_habitable_immeuble]] &amp; " " &amp;  ROW() &amp; " - " &amp; MID($AD$1, FIND("]",$AD$1,1)+1,LEN($AD$1))</f>
        <v>Column1.Surface_habitable_immeuble 66 - Récaptiulatif</v>
      </c>
    </row>
    <row r="67" spans="1:29" x14ac:dyDescent="0.25">
      <c r="A67" s="4">
        <v>44839</v>
      </c>
      <c r="B67" s="4">
        <v>44839</v>
      </c>
      <c r="C67" s="4">
        <v>44840</v>
      </c>
      <c r="D67" t="str">
        <f ca="1">DPE_33680[[#Headers],[Column1.Adresse_(BAN)]] &amp; " " &amp;  ROW() &amp; " - " &amp; MID($AD$1, FIND("]",$AD$1,1)+1,LEN($AD$1))</f>
        <v>Column1.Adresse_(BAN) 67 - Récaptiulatif</v>
      </c>
      <c r="E67" t="str">
        <f ca="1">DPE_33680[[#Headers],[Column1.Nom__commune_(BAN)]] &amp; " " &amp;  ROW() &amp; " - " &amp; MID($AD$1, FIND("]",$AD$1,1)+1,LEN($AD$1))</f>
        <v>Column1.Nom__commune_(BAN) 67 - Récaptiulatif</v>
      </c>
      <c r="F67" t="str">
        <f ca="1">DPE_33680[[#Headers],[Column1.Nombre_niveau_logement]] &amp; " " &amp;  ROW() &amp; " - " &amp; MID($AD$1, FIND("]",$AD$1,1)+1,LEN($AD$1))</f>
        <v>Column1.Nombre_niveau_logement 67 - Récaptiulatif</v>
      </c>
      <c r="G67" t="str">
        <f ca="1">DPE_33680[[#Headers],[Column1.Année_construction]] &amp; " " &amp;  ROW() &amp; " - " &amp; MID($AD$1, FIND("]",$AD$1,1)+1,LEN($AD$1))</f>
        <v>Column1.Année_construction 67 - Récaptiulatif</v>
      </c>
      <c r="H67" t="str">
        <f ca="1">DPE_33680[[#Headers],[Column1.N°_étage_appartement]] &amp; " " &amp;  ROW() &amp; " - " &amp; MID($AD$1, FIND("]",$AD$1,1)+1,LEN($AD$1))</f>
        <v>Column1.N°_étage_appartement 67 - Récaptiulatif</v>
      </c>
      <c r="I67" t="str">
        <f ca="1">DPE_33680[[#Headers],[Column1.Surface_habitable_desservie_par_installation_ECS]] &amp; " " &amp;  ROW() &amp; " - " &amp; MID($AD$1, FIND("]",$AD$1,1)+1,LEN($AD$1))</f>
        <v>Column1.Surface_habitable_desservie_par_installation_ECS 67 - Récaptiulatif</v>
      </c>
      <c r="J67" t="str">
        <f ca="1">DPE_33680[[#Headers],[Column1.Complément_d''adresse_logement]] &amp; " " &amp;  ROW() &amp; " - " &amp; MID($AD$1, FIND("]",$AD$1,1)+1,LEN($AD$1))</f>
        <v>Column1.Complément_d'adresse_logement 67 - Récaptiulatif</v>
      </c>
      <c r="K67" t="str">
        <f ca="1">DPE_33680[[#Headers],[Column1.Description_installation_chauffage_n°1]] &amp; " " &amp;  ROW() &amp; " - " &amp; MID($AD$1, FIND("]",$AD$1,1)+1,LEN($AD$1))</f>
        <v>Column1.Description_installation_chauffage_n°1 67 - Récaptiulatif</v>
      </c>
      <c r="L67" t="str">
        <f ca="1">DPE_33680[[#Headers],[Column1.N°_voie_(BAN)]] &amp; " " &amp;  ROW() &amp; " - " &amp; MID($AD$1, FIND("]",$AD$1,1)+1,LEN($AD$1))</f>
        <v>Column1.N°_voie_(BAN) 67 - Récaptiulatif</v>
      </c>
      <c r="M67" t="str">
        <f ca="1">DPE_33680[[#Headers],[Column1.N°DPE]] &amp; " " &amp;  ROW() &amp; " - " &amp; MID($AD$1, FIND("]",$AD$1,1)+1,LEN($AD$1))</f>
        <v>Column1.N°DPE 67 - Récaptiulatif</v>
      </c>
      <c r="N67" t="str">
        <f ca="1">DPE_33680[[#Headers],[Column1.Adresse_brute]] &amp; " " &amp;  ROW() &amp; " - " &amp; MID($AD$1, FIND("]",$AD$1,1)+1,LEN($AD$1))</f>
        <v>Column1.Adresse_brute 67 - Récaptiulatif</v>
      </c>
      <c r="O67" t="str">
        <f ca="1">DPE_33680[[#Headers],[Column1.Nombre_logements_desservis_par_installation_ECS]] &amp; " " &amp;  ROW() &amp; " - " &amp; MID($AD$1, FIND("]",$AD$1,1)+1,LEN($AD$1))</f>
        <v>Column1.Nombre_logements_desservis_par_installation_ECS 67 - Récaptiulatif</v>
      </c>
      <c r="P67" t="str">
        <f ca="1">DPE_33680[[#Headers],[Column1.Surface_habitable_logement]] &amp; " " &amp;  ROW() &amp; " - " &amp; MID($AD$1, FIND("]",$AD$1,1)+1,LEN($AD$1))</f>
        <v>Column1.Surface_habitable_logement 67 - Récaptiulatif</v>
      </c>
      <c r="Q67" t="str">
        <f ca="1">DPE_33680[[#Headers],[Column1.Code_postal_(brut)]] &amp; " " &amp;  ROW() &amp; " - " &amp; MID($AD$1, FIND("]",$AD$1,1)+1,LEN($AD$1))</f>
        <v>Column1.Code_postal_(brut) 67 - Récaptiulatif</v>
      </c>
      <c r="R67" t="str">
        <f ca="1">DPE_33680[[#Headers],[Column1.Période_construction]] &amp; " " &amp;  ROW() &amp; " - " &amp; MID($AD$1, FIND("]",$AD$1,1)+1,LEN($AD$1))</f>
        <v>Column1.Période_construction 67 - Récaptiulatif</v>
      </c>
      <c r="S67" t="str">
        <f ca="1">DPE_33680[[#Headers],[Column1.Code_postal_(BAN)]] &amp; " " &amp;  ROW() &amp; " - " &amp; MID($AD$1, FIND("]",$AD$1,1)+1,LEN($AD$1))</f>
        <v>Column1.Code_postal_(BAN) 67 - Récaptiulatif</v>
      </c>
      <c r="T67" t="str">
        <f ca="1">DPE_33680[[#Headers],[Column1.Type_bâtiment]] &amp; " " &amp;  ROW() &amp; " - " &amp; MID($AD$1, FIND("]",$AD$1,1)+1,LEN($AD$1))</f>
        <v>Column1.Type_bâtiment 67 - Récaptiulatif</v>
      </c>
      <c r="U67" t="str">
        <f ca="1">DPE_33680[[#Headers],[Column1.Etiquette_GES]] &amp; " " &amp;  ROW() &amp; " - " &amp; MID($AD$1, FIND("]",$AD$1,1)+1,LEN($AD$1))</f>
        <v>Column1.Etiquette_GES 67 - Récaptiulatif</v>
      </c>
      <c r="V67" t="str">
        <f ca="1">DPE_33680[[#Headers],[Column1.Etiquette_DPE]] &amp; " " &amp;  ROW() &amp; " - " &amp; MID($AD$1, FIND("]",$AD$1,1)+1,LEN($AD$1))</f>
        <v>Column1.Etiquette_DPE 67 - Récaptiulatif</v>
      </c>
      <c r="W67" t="str">
        <f ca="1">DPE_33680[[#Headers],[Column1.Nom__commune_(Brut)]] &amp; " " &amp;  ROW() &amp; " - " &amp; MID($AD$1, FIND("]",$AD$1,1)+1,LEN($AD$1))</f>
        <v>Column1.Nom__commune_(Brut) 67 - Récaptiulatif</v>
      </c>
      <c r="X67" t="str">
        <f ca="1">DPE_33680[[#Headers],[Column1.Identifiant__BAN]] &amp; " " &amp;  ROW() &amp; " - " &amp; MID($AD$1, FIND("]",$AD$1,1)+1,LEN($AD$1))</f>
        <v>Column1.Identifiant__BAN 67 - Récaptiulatif</v>
      </c>
      <c r="Y67" t="str">
        <f ca="1">DPE_33680[[#Headers],[Column1.Nom__rue_(BAN)]] &amp; " " &amp;  ROW() &amp; " - " &amp; MID($AD$1, FIND("]",$AD$1,1)+1,LEN($AD$1))</f>
        <v>Column1.Nom__rue_(BAN) 67 - Récaptiulatif</v>
      </c>
      <c r="Z67" t="str">
        <f ca="1">DPE_33680[[#Headers],[Column1.Score_BAN]] &amp; " " &amp;  ROW() &amp; " - " &amp; MID($AD$1, FIND("]",$AD$1,1)+1,LEN($AD$1))</f>
        <v>Column1.Score_BAN 67 - Récaptiulatif</v>
      </c>
      <c r="AA67" t="str">
        <f ca="1">DPE_33680[[#Headers],[Column1.Logement_traversant_(0/1)]] &amp; " " &amp;  ROW() &amp; " - " &amp; MID($AD$1, FIND("]",$AD$1,1)+1,LEN($AD$1))</f>
        <v>Column1.Logement_traversant_(0/1) 67 - Récaptiulatif</v>
      </c>
      <c r="AB67" t="str">
        <f ca="1">DPE_33680[[#Headers],[Column1.Nombre_appartement]] &amp; " " &amp;  ROW() &amp; " - " &amp; MID($AD$1, FIND("]",$AD$1,1)+1,LEN($AD$1))</f>
        <v>Column1.Nombre_appartement 67 - Récaptiulatif</v>
      </c>
      <c r="AC67" t="str">
        <f ca="1">DPE_33680[[#Headers],[Column1.Surface_habitable_immeuble]] &amp; " " &amp;  ROW() &amp; " - " &amp; MID($AD$1, FIND("]",$AD$1,1)+1,LEN($AD$1))</f>
        <v>Column1.Surface_habitable_immeuble 67 - Récaptiulatif</v>
      </c>
    </row>
    <row r="68" spans="1:29" x14ac:dyDescent="0.25">
      <c r="A68" s="4">
        <v>44839</v>
      </c>
      <c r="B68" s="4">
        <v>44839</v>
      </c>
      <c r="C68" s="4">
        <v>44840</v>
      </c>
      <c r="D68" t="str">
        <f ca="1">DPE_33680[[#Headers],[Column1.Adresse_(BAN)]] &amp; " " &amp;  ROW() &amp; " - " &amp; MID($AD$1, FIND("]",$AD$1,1)+1,LEN($AD$1))</f>
        <v>Column1.Adresse_(BAN) 68 - Récaptiulatif</v>
      </c>
      <c r="E68" t="str">
        <f ca="1">DPE_33680[[#Headers],[Column1.Nom__commune_(BAN)]] &amp; " " &amp;  ROW() &amp; " - " &amp; MID($AD$1, FIND("]",$AD$1,1)+1,LEN($AD$1))</f>
        <v>Column1.Nom__commune_(BAN) 68 - Récaptiulatif</v>
      </c>
      <c r="F68" t="str">
        <f ca="1">DPE_33680[[#Headers],[Column1.Nombre_niveau_logement]] &amp; " " &amp;  ROW() &amp; " - " &amp; MID($AD$1, FIND("]",$AD$1,1)+1,LEN($AD$1))</f>
        <v>Column1.Nombre_niveau_logement 68 - Récaptiulatif</v>
      </c>
      <c r="G68" t="str">
        <f ca="1">DPE_33680[[#Headers],[Column1.Année_construction]] &amp; " " &amp;  ROW() &amp; " - " &amp; MID($AD$1, FIND("]",$AD$1,1)+1,LEN($AD$1))</f>
        <v>Column1.Année_construction 68 - Récaptiulatif</v>
      </c>
      <c r="H68" t="str">
        <f ca="1">DPE_33680[[#Headers],[Column1.N°_étage_appartement]] &amp; " " &amp;  ROW() &amp; " - " &amp; MID($AD$1, FIND("]",$AD$1,1)+1,LEN($AD$1))</f>
        <v>Column1.N°_étage_appartement 68 - Récaptiulatif</v>
      </c>
      <c r="I68" t="str">
        <f ca="1">DPE_33680[[#Headers],[Column1.Surface_habitable_desservie_par_installation_ECS]] &amp; " " &amp;  ROW() &amp; " - " &amp; MID($AD$1, FIND("]",$AD$1,1)+1,LEN($AD$1))</f>
        <v>Column1.Surface_habitable_desservie_par_installation_ECS 68 - Récaptiulatif</v>
      </c>
      <c r="J68" t="str">
        <f ca="1">DPE_33680[[#Headers],[Column1.Complément_d''adresse_logement]] &amp; " " &amp;  ROW() &amp; " - " &amp; MID($AD$1, FIND("]",$AD$1,1)+1,LEN($AD$1))</f>
        <v>Column1.Complément_d'adresse_logement 68 - Récaptiulatif</v>
      </c>
      <c r="K68" t="str">
        <f ca="1">DPE_33680[[#Headers],[Column1.Description_installation_chauffage_n°1]] &amp; " " &amp;  ROW() &amp; " - " &amp; MID($AD$1, FIND("]",$AD$1,1)+1,LEN($AD$1))</f>
        <v>Column1.Description_installation_chauffage_n°1 68 - Récaptiulatif</v>
      </c>
      <c r="L68" t="str">
        <f ca="1">DPE_33680[[#Headers],[Column1.N°_voie_(BAN)]] &amp; " " &amp;  ROW() &amp; " - " &amp; MID($AD$1, FIND("]",$AD$1,1)+1,LEN($AD$1))</f>
        <v>Column1.N°_voie_(BAN) 68 - Récaptiulatif</v>
      </c>
      <c r="M68" t="str">
        <f ca="1">DPE_33680[[#Headers],[Column1.N°DPE]] &amp; " " &amp;  ROW() &amp; " - " &amp; MID($AD$1, FIND("]",$AD$1,1)+1,LEN($AD$1))</f>
        <v>Column1.N°DPE 68 - Récaptiulatif</v>
      </c>
      <c r="N68" t="str">
        <f ca="1">DPE_33680[[#Headers],[Column1.Adresse_brute]] &amp; " " &amp;  ROW() &amp; " - " &amp; MID($AD$1, FIND("]",$AD$1,1)+1,LEN($AD$1))</f>
        <v>Column1.Adresse_brute 68 - Récaptiulatif</v>
      </c>
      <c r="O68" t="str">
        <f ca="1">DPE_33680[[#Headers],[Column1.Nombre_logements_desservis_par_installation_ECS]] &amp; " " &amp;  ROW() &amp; " - " &amp; MID($AD$1, FIND("]",$AD$1,1)+1,LEN($AD$1))</f>
        <v>Column1.Nombre_logements_desservis_par_installation_ECS 68 - Récaptiulatif</v>
      </c>
      <c r="P68" t="str">
        <f ca="1">DPE_33680[[#Headers],[Column1.Surface_habitable_logement]] &amp; " " &amp;  ROW() &amp; " - " &amp; MID($AD$1, FIND("]",$AD$1,1)+1,LEN($AD$1))</f>
        <v>Column1.Surface_habitable_logement 68 - Récaptiulatif</v>
      </c>
      <c r="Q68" t="str">
        <f ca="1">DPE_33680[[#Headers],[Column1.Code_postal_(brut)]] &amp; " " &amp;  ROW() &amp; " - " &amp; MID($AD$1, FIND("]",$AD$1,1)+1,LEN($AD$1))</f>
        <v>Column1.Code_postal_(brut) 68 - Récaptiulatif</v>
      </c>
      <c r="R68" t="str">
        <f ca="1">DPE_33680[[#Headers],[Column1.Période_construction]] &amp; " " &amp;  ROW() &amp; " - " &amp; MID($AD$1, FIND("]",$AD$1,1)+1,LEN($AD$1))</f>
        <v>Column1.Période_construction 68 - Récaptiulatif</v>
      </c>
      <c r="S68" t="str">
        <f ca="1">DPE_33680[[#Headers],[Column1.Code_postal_(BAN)]] &amp; " " &amp;  ROW() &amp; " - " &amp; MID($AD$1, FIND("]",$AD$1,1)+1,LEN($AD$1))</f>
        <v>Column1.Code_postal_(BAN) 68 - Récaptiulatif</v>
      </c>
      <c r="T68" t="str">
        <f ca="1">DPE_33680[[#Headers],[Column1.Type_bâtiment]] &amp; " " &amp;  ROW() &amp; " - " &amp; MID($AD$1, FIND("]",$AD$1,1)+1,LEN($AD$1))</f>
        <v>Column1.Type_bâtiment 68 - Récaptiulatif</v>
      </c>
      <c r="U68" t="str">
        <f ca="1">DPE_33680[[#Headers],[Column1.Etiquette_GES]] &amp; " " &amp;  ROW() &amp; " - " &amp; MID($AD$1, FIND("]",$AD$1,1)+1,LEN($AD$1))</f>
        <v>Column1.Etiquette_GES 68 - Récaptiulatif</v>
      </c>
      <c r="V68" t="str">
        <f ca="1">DPE_33680[[#Headers],[Column1.Etiquette_DPE]] &amp; " " &amp;  ROW() &amp; " - " &amp; MID($AD$1, FIND("]",$AD$1,1)+1,LEN($AD$1))</f>
        <v>Column1.Etiquette_DPE 68 - Récaptiulatif</v>
      </c>
      <c r="W68" t="str">
        <f ca="1">DPE_33680[[#Headers],[Column1.Nom__commune_(Brut)]] &amp; " " &amp;  ROW() &amp; " - " &amp; MID($AD$1, FIND("]",$AD$1,1)+1,LEN($AD$1))</f>
        <v>Column1.Nom__commune_(Brut) 68 - Récaptiulatif</v>
      </c>
      <c r="X68" t="str">
        <f ca="1">DPE_33680[[#Headers],[Column1.Identifiant__BAN]] &amp; " " &amp;  ROW() &amp; " - " &amp; MID($AD$1, FIND("]",$AD$1,1)+1,LEN($AD$1))</f>
        <v>Column1.Identifiant__BAN 68 - Récaptiulatif</v>
      </c>
      <c r="Y68" t="str">
        <f ca="1">DPE_33680[[#Headers],[Column1.Nom__rue_(BAN)]] &amp; " " &amp;  ROW() &amp; " - " &amp; MID($AD$1, FIND("]",$AD$1,1)+1,LEN($AD$1))</f>
        <v>Column1.Nom__rue_(BAN) 68 - Récaptiulatif</v>
      </c>
      <c r="Z68" t="str">
        <f ca="1">DPE_33680[[#Headers],[Column1.Score_BAN]] &amp; " " &amp;  ROW() &amp; " - " &amp; MID($AD$1, FIND("]",$AD$1,1)+1,LEN($AD$1))</f>
        <v>Column1.Score_BAN 68 - Récaptiulatif</v>
      </c>
      <c r="AA68" t="str">
        <f ca="1">DPE_33680[[#Headers],[Column1.Logement_traversant_(0/1)]] &amp; " " &amp;  ROW() &amp; " - " &amp; MID($AD$1, FIND("]",$AD$1,1)+1,LEN($AD$1))</f>
        <v>Column1.Logement_traversant_(0/1) 68 - Récaptiulatif</v>
      </c>
      <c r="AB68" t="str">
        <f ca="1">DPE_33680[[#Headers],[Column1.Nombre_appartement]] &amp; " " &amp;  ROW() &amp; " - " &amp; MID($AD$1, FIND("]",$AD$1,1)+1,LEN($AD$1))</f>
        <v>Column1.Nombre_appartement 68 - Récaptiulatif</v>
      </c>
      <c r="AC68" t="str">
        <f ca="1">DPE_33680[[#Headers],[Column1.Surface_habitable_immeuble]] &amp; " " &amp;  ROW() &amp; " - " &amp; MID($AD$1, FIND("]",$AD$1,1)+1,LEN($AD$1))</f>
        <v>Column1.Surface_habitable_immeuble 68 - Récaptiulatif</v>
      </c>
    </row>
    <row r="69" spans="1:29" x14ac:dyDescent="0.25">
      <c r="A69" s="4">
        <v>44838</v>
      </c>
      <c r="B69" s="4">
        <v>44839</v>
      </c>
      <c r="C69" s="4">
        <v>44839</v>
      </c>
      <c r="D69" t="str">
        <f ca="1">DPE_33680[[#Headers],[Column1.Adresse_(BAN)]] &amp; " " &amp;  ROW() &amp; " - " &amp; MID($AD$1, FIND("]",$AD$1,1)+1,LEN($AD$1))</f>
        <v>Column1.Adresse_(BAN) 69 - Récaptiulatif</v>
      </c>
      <c r="E69" t="str">
        <f ca="1">DPE_33680[[#Headers],[Column1.Nom__commune_(BAN)]] &amp; " " &amp;  ROW() &amp; " - " &amp; MID($AD$1, FIND("]",$AD$1,1)+1,LEN($AD$1))</f>
        <v>Column1.Nom__commune_(BAN) 69 - Récaptiulatif</v>
      </c>
      <c r="F69" t="str">
        <f ca="1">DPE_33680[[#Headers],[Column1.Nombre_niveau_logement]] &amp; " " &amp;  ROW() &amp; " - " &amp; MID($AD$1, FIND("]",$AD$1,1)+1,LEN($AD$1))</f>
        <v>Column1.Nombre_niveau_logement 69 - Récaptiulatif</v>
      </c>
      <c r="G69" t="str">
        <f ca="1">DPE_33680[[#Headers],[Column1.Année_construction]] &amp; " " &amp;  ROW() &amp; " - " &amp; MID($AD$1, FIND("]",$AD$1,1)+1,LEN($AD$1))</f>
        <v>Column1.Année_construction 69 - Récaptiulatif</v>
      </c>
      <c r="H69" t="str">
        <f ca="1">DPE_33680[[#Headers],[Column1.N°_étage_appartement]] &amp; " " &amp;  ROW() &amp; " - " &amp; MID($AD$1, FIND("]",$AD$1,1)+1,LEN($AD$1))</f>
        <v>Column1.N°_étage_appartement 69 - Récaptiulatif</v>
      </c>
      <c r="I69" t="str">
        <f ca="1">DPE_33680[[#Headers],[Column1.Surface_habitable_desservie_par_installation_ECS]] &amp; " " &amp;  ROW() &amp; " - " &amp; MID($AD$1, FIND("]",$AD$1,1)+1,LEN($AD$1))</f>
        <v>Column1.Surface_habitable_desservie_par_installation_ECS 69 - Récaptiulatif</v>
      </c>
      <c r="J69" t="str">
        <f ca="1">DPE_33680[[#Headers],[Column1.Complément_d''adresse_logement]] &amp; " " &amp;  ROW() &amp; " - " &amp; MID($AD$1, FIND("]",$AD$1,1)+1,LEN($AD$1))</f>
        <v>Column1.Complément_d'adresse_logement 69 - Récaptiulatif</v>
      </c>
      <c r="K69" t="str">
        <f ca="1">DPE_33680[[#Headers],[Column1.Description_installation_chauffage_n°1]] &amp; " " &amp;  ROW() &amp; " - " &amp; MID($AD$1, FIND("]",$AD$1,1)+1,LEN($AD$1))</f>
        <v>Column1.Description_installation_chauffage_n°1 69 - Récaptiulatif</v>
      </c>
      <c r="L69" t="str">
        <f ca="1">DPE_33680[[#Headers],[Column1.N°_voie_(BAN)]] &amp; " " &amp;  ROW() &amp; " - " &amp; MID($AD$1, FIND("]",$AD$1,1)+1,LEN($AD$1))</f>
        <v>Column1.N°_voie_(BAN) 69 - Récaptiulatif</v>
      </c>
      <c r="M69" t="str">
        <f ca="1">DPE_33680[[#Headers],[Column1.N°DPE]] &amp; " " &amp;  ROW() &amp; " - " &amp; MID($AD$1, FIND("]",$AD$1,1)+1,LEN($AD$1))</f>
        <v>Column1.N°DPE 69 - Récaptiulatif</v>
      </c>
      <c r="N69" t="str">
        <f ca="1">DPE_33680[[#Headers],[Column1.Adresse_brute]] &amp; " " &amp;  ROW() &amp; " - " &amp; MID($AD$1, FIND("]",$AD$1,1)+1,LEN($AD$1))</f>
        <v>Column1.Adresse_brute 69 - Récaptiulatif</v>
      </c>
      <c r="O69" t="str">
        <f ca="1">DPE_33680[[#Headers],[Column1.Nombre_logements_desservis_par_installation_ECS]] &amp; " " &amp;  ROW() &amp; " - " &amp; MID($AD$1, FIND("]",$AD$1,1)+1,LEN($AD$1))</f>
        <v>Column1.Nombre_logements_desservis_par_installation_ECS 69 - Récaptiulatif</v>
      </c>
      <c r="P69" t="str">
        <f ca="1">DPE_33680[[#Headers],[Column1.Surface_habitable_logement]] &amp; " " &amp;  ROW() &amp; " - " &amp; MID($AD$1, FIND("]",$AD$1,1)+1,LEN($AD$1))</f>
        <v>Column1.Surface_habitable_logement 69 - Récaptiulatif</v>
      </c>
      <c r="Q69" t="str">
        <f ca="1">DPE_33680[[#Headers],[Column1.Code_postal_(brut)]] &amp; " " &amp;  ROW() &amp; " - " &amp; MID($AD$1, FIND("]",$AD$1,1)+1,LEN($AD$1))</f>
        <v>Column1.Code_postal_(brut) 69 - Récaptiulatif</v>
      </c>
      <c r="R69" t="str">
        <f ca="1">DPE_33680[[#Headers],[Column1.Période_construction]] &amp; " " &amp;  ROW() &amp; " - " &amp; MID($AD$1, FIND("]",$AD$1,1)+1,LEN($AD$1))</f>
        <v>Column1.Période_construction 69 - Récaptiulatif</v>
      </c>
      <c r="S69" t="str">
        <f ca="1">DPE_33680[[#Headers],[Column1.Code_postal_(BAN)]] &amp; " " &amp;  ROW() &amp; " - " &amp; MID($AD$1, FIND("]",$AD$1,1)+1,LEN($AD$1))</f>
        <v>Column1.Code_postal_(BAN) 69 - Récaptiulatif</v>
      </c>
      <c r="T69" t="str">
        <f ca="1">DPE_33680[[#Headers],[Column1.Type_bâtiment]] &amp; " " &amp;  ROW() &amp; " - " &amp; MID($AD$1, FIND("]",$AD$1,1)+1,LEN($AD$1))</f>
        <v>Column1.Type_bâtiment 69 - Récaptiulatif</v>
      </c>
      <c r="U69" t="str">
        <f ca="1">DPE_33680[[#Headers],[Column1.Etiquette_GES]] &amp; " " &amp;  ROW() &amp; " - " &amp; MID($AD$1, FIND("]",$AD$1,1)+1,LEN($AD$1))</f>
        <v>Column1.Etiquette_GES 69 - Récaptiulatif</v>
      </c>
      <c r="V69" t="str">
        <f ca="1">DPE_33680[[#Headers],[Column1.Etiquette_DPE]] &amp; " " &amp;  ROW() &amp; " - " &amp; MID($AD$1, FIND("]",$AD$1,1)+1,LEN($AD$1))</f>
        <v>Column1.Etiquette_DPE 69 - Récaptiulatif</v>
      </c>
      <c r="W69" t="str">
        <f ca="1">DPE_33680[[#Headers],[Column1.Nom__commune_(Brut)]] &amp; " " &amp;  ROW() &amp; " - " &amp; MID($AD$1, FIND("]",$AD$1,1)+1,LEN($AD$1))</f>
        <v>Column1.Nom__commune_(Brut) 69 - Récaptiulatif</v>
      </c>
      <c r="X69" t="str">
        <f ca="1">DPE_33680[[#Headers],[Column1.Identifiant__BAN]] &amp; " " &amp;  ROW() &amp; " - " &amp; MID($AD$1, FIND("]",$AD$1,1)+1,LEN($AD$1))</f>
        <v>Column1.Identifiant__BAN 69 - Récaptiulatif</v>
      </c>
      <c r="Y69" t="str">
        <f ca="1">DPE_33680[[#Headers],[Column1.Nom__rue_(BAN)]] &amp; " " &amp;  ROW() &amp; " - " &amp; MID($AD$1, FIND("]",$AD$1,1)+1,LEN($AD$1))</f>
        <v>Column1.Nom__rue_(BAN) 69 - Récaptiulatif</v>
      </c>
      <c r="Z69" t="str">
        <f ca="1">DPE_33680[[#Headers],[Column1.Score_BAN]] &amp; " " &amp;  ROW() &amp; " - " &amp; MID($AD$1, FIND("]",$AD$1,1)+1,LEN($AD$1))</f>
        <v>Column1.Score_BAN 69 - Récaptiulatif</v>
      </c>
      <c r="AA69" t="str">
        <f ca="1">DPE_33680[[#Headers],[Column1.Logement_traversant_(0/1)]] &amp; " " &amp;  ROW() &amp; " - " &amp; MID($AD$1, FIND("]",$AD$1,1)+1,LEN($AD$1))</f>
        <v>Column1.Logement_traversant_(0/1) 69 - Récaptiulatif</v>
      </c>
      <c r="AB69" t="str">
        <f ca="1">DPE_33680[[#Headers],[Column1.Nombre_appartement]] &amp; " " &amp;  ROW() &amp; " - " &amp; MID($AD$1, FIND("]",$AD$1,1)+1,LEN($AD$1))</f>
        <v>Column1.Nombre_appartement 69 - Récaptiulatif</v>
      </c>
      <c r="AC69" t="str">
        <f ca="1">DPE_33680[[#Headers],[Column1.Surface_habitable_immeuble]] &amp; " " &amp;  ROW() &amp; " - " &amp; MID($AD$1, FIND("]",$AD$1,1)+1,LEN($AD$1))</f>
        <v>Column1.Surface_habitable_immeuble 69 - Récaptiulatif</v>
      </c>
    </row>
    <row r="70" spans="1:29" x14ac:dyDescent="0.25">
      <c r="A70" s="4">
        <v>44839</v>
      </c>
      <c r="B70" s="4">
        <v>44839</v>
      </c>
      <c r="C70" s="4">
        <v>44839</v>
      </c>
      <c r="D70" t="str">
        <f ca="1">DPE_33680[[#Headers],[Column1.Adresse_(BAN)]] &amp; " " &amp;  ROW() &amp; " - " &amp; MID($AD$1, FIND("]",$AD$1,1)+1,LEN($AD$1))</f>
        <v>Column1.Adresse_(BAN) 70 - Récaptiulatif</v>
      </c>
      <c r="E70" t="str">
        <f ca="1">DPE_33680[[#Headers],[Column1.Nom__commune_(BAN)]] &amp; " " &amp;  ROW() &amp; " - " &amp; MID($AD$1, FIND("]",$AD$1,1)+1,LEN($AD$1))</f>
        <v>Column1.Nom__commune_(BAN) 70 - Récaptiulatif</v>
      </c>
      <c r="F70" t="str">
        <f ca="1">DPE_33680[[#Headers],[Column1.Nombre_niveau_logement]] &amp; " " &amp;  ROW() &amp; " - " &amp; MID($AD$1, FIND("]",$AD$1,1)+1,LEN($AD$1))</f>
        <v>Column1.Nombre_niveau_logement 70 - Récaptiulatif</v>
      </c>
      <c r="G70" t="str">
        <f ca="1">DPE_33680[[#Headers],[Column1.Année_construction]] &amp; " " &amp;  ROW() &amp; " - " &amp; MID($AD$1, FIND("]",$AD$1,1)+1,LEN($AD$1))</f>
        <v>Column1.Année_construction 70 - Récaptiulatif</v>
      </c>
      <c r="H70" t="str">
        <f ca="1">DPE_33680[[#Headers],[Column1.N°_étage_appartement]] &amp; " " &amp;  ROW() &amp; " - " &amp; MID($AD$1, FIND("]",$AD$1,1)+1,LEN($AD$1))</f>
        <v>Column1.N°_étage_appartement 70 - Récaptiulatif</v>
      </c>
      <c r="I70" t="str">
        <f ca="1">DPE_33680[[#Headers],[Column1.Surface_habitable_desservie_par_installation_ECS]] &amp; " " &amp;  ROW() &amp; " - " &amp; MID($AD$1, FIND("]",$AD$1,1)+1,LEN($AD$1))</f>
        <v>Column1.Surface_habitable_desservie_par_installation_ECS 70 - Récaptiulatif</v>
      </c>
      <c r="J70" t="str">
        <f ca="1">DPE_33680[[#Headers],[Column1.Complément_d''adresse_logement]] &amp; " " &amp;  ROW() &amp; " - " &amp; MID($AD$1, FIND("]",$AD$1,1)+1,LEN($AD$1))</f>
        <v>Column1.Complément_d'adresse_logement 70 - Récaptiulatif</v>
      </c>
      <c r="K70" t="str">
        <f ca="1">DPE_33680[[#Headers],[Column1.Description_installation_chauffage_n°1]] &amp; " " &amp;  ROW() &amp; " - " &amp; MID($AD$1, FIND("]",$AD$1,1)+1,LEN($AD$1))</f>
        <v>Column1.Description_installation_chauffage_n°1 70 - Récaptiulatif</v>
      </c>
      <c r="L70" t="str">
        <f ca="1">DPE_33680[[#Headers],[Column1.N°_voie_(BAN)]] &amp; " " &amp;  ROW() &amp; " - " &amp; MID($AD$1, FIND("]",$AD$1,1)+1,LEN($AD$1))</f>
        <v>Column1.N°_voie_(BAN) 70 - Récaptiulatif</v>
      </c>
      <c r="M70" t="str">
        <f ca="1">DPE_33680[[#Headers],[Column1.N°DPE]] &amp; " " &amp;  ROW() &amp; " - " &amp; MID($AD$1, FIND("]",$AD$1,1)+1,LEN($AD$1))</f>
        <v>Column1.N°DPE 70 - Récaptiulatif</v>
      </c>
      <c r="N70" t="str">
        <f ca="1">DPE_33680[[#Headers],[Column1.Adresse_brute]] &amp; " " &amp;  ROW() &amp; " - " &amp; MID($AD$1, FIND("]",$AD$1,1)+1,LEN($AD$1))</f>
        <v>Column1.Adresse_brute 70 - Récaptiulatif</v>
      </c>
      <c r="O70" t="str">
        <f ca="1">DPE_33680[[#Headers],[Column1.Nombre_logements_desservis_par_installation_ECS]] &amp; " " &amp;  ROW() &amp; " - " &amp; MID($AD$1, FIND("]",$AD$1,1)+1,LEN($AD$1))</f>
        <v>Column1.Nombre_logements_desservis_par_installation_ECS 70 - Récaptiulatif</v>
      </c>
      <c r="P70" t="str">
        <f ca="1">DPE_33680[[#Headers],[Column1.Surface_habitable_logement]] &amp; " " &amp;  ROW() &amp; " - " &amp; MID($AD$1, FIND("]",$AD$1,1)+1,LEN($AD$1))</f>
        <v>Column1.Surface_habitable_logement 70 - Récaptiulatif</v>
      </c>
      <c r="Q70" t="str">
        <f ca="1">DPE_33680[[#Headers],[Column1.Code_postal_(brut)]] &amp; " " &amp;  ROW() &amp; " - " &amp; MID($AD$1, FIND("]",$AD$1,1)+1,LEN($AD$1))</f>
        <v>Column1.Code_postal_(brut) 70 - Récaptiulatif</v>
      </c>
      <c r="R70" t="str">
        <f ca="1">DPE_33680[[#Headers],[Column1.Période_construction]] &amp; " " &amp;  ROW() &amp; " - " &amp; MID($AD$1, FIND("]",$AD$1,1)+1,LEN($AD$1))</f>
        <v>Column1.Période_construction 70 - Récaptiulatif</v>
      </c>
      <c r="S70" t="str">
        <f ca="1">DPE_33680[[#Headers],[Column1.Code_postal_(BAN)]] &amp; " " &amp;  ROW() &amp; " - " &amp; MID($AD$1, FIND("]",$AD$1,1)+1,LEN($AD$1))</f>
        <v>Column1.Code_postal_(BAN) 70 - Récaptiulatif</v>
      </c>
      <c r="T70" t="str">
        <f ca="1">DPE_33680[[#Headers],[Column1.Type_bâtiment]] &amp; " " &amp;  ROW() &amp; " - " &amp; MID($AD$1, FIND("]",$AD$1,1)+1,LEN($AD$1))</f>
        <v>Column1.Type_bâtiment 70 - Récaptiulatif</v>
      </c>
      <c r="U70" t="str">
        <f ca="1">DPE_33680[[#Headers],[Column1.Etiquette_GES]] &amp; " " &amp;  ROW() &amp; " - " &amp; MID($AD$1, FIND("]",$AD$1,1)+1,LEN($AD$1))</f>
        <v>Column1.Etiquette_GES 70 - Récaptiulatif</v>
      </c>
      <c r="V70" t="str">
        <f ca="1">DPE_33680[[#Headers],[Column1.Etiquette_DPE]] &amp; " " &amp;  ROW() &amp; " - " &amp; MID($AD$1, FIND("]",$AD$1,1)+1,LEN($AD$1))</f>
        <v>Column1.Etiquette_DPE 70 - Récaptiulatif</v>
      </c>
      <c r="W70" t="str">
        <f ca="1">DPE_33680[[#Headers],[Column1.Nom__commune_(Brut)]] &amp; " " &amp;  ROW() &amp; " - " &amp; MID($AD$1, FIND("]",$AD$1,1)+1,LEN($AD$1))</f>
        <v>Column1.Nom__commune_(Brut) 70 - Récaptiulatif</v>
      </c>
      <c r="X70" t="str">
        <f ca="1">DPE_33680[[#Headers],[Column1.Identifiant__BAN]] &amp; " " &amp;  ROW() &amp; " - " &amp; MID($AD$1, FIND("]",$AD$1,1)+1,LEN($AD$1))</f>
        <v>Column1.Identifiant__BAN 70 - Récaptiulatif</v>
      </c>
      <c r="Y70" t="str">
        <f ca="1">DPE_33680[[#Headers],[Column1.Nom__rue_(BAN)]] &amp; " " &amp;  ROW() &amp; " - " &amp; MID($AD$1, FIND("]",$AD$1,1)+1,LEN($AD$1))</f>
        <v>Column1.Nom__rue_(BAN) 70 - Récaptiulatif</v>
      </c>
      <c r="Z70" t="str">
        <f ca="1">DPE_33680[[#Headers],[Column1.Score_BAN]] &amp; " " &amp;  ROW() &amp; " - " &amp; MID($AD$1, FIND("]",$AD$1,1)+1,LEN($AD$1))</f>
        <v>Column1.Score_BAN 70 - Récaptiulatif</v>
      </c>
      <c r="AA70" t="str">
        <f ca="1">DPE_33680[[#Headers],[Column1.Logement_traversant_(0/1)]] &amp; " " &amp;  ROW() &amp; " - " &amp; MID($AD$1, FIND("]",$AD$1,1)+1,LEN($AD$1))</f>
        <v>Column1.Logement_traversant_(0/1) 70 - Récaptiulatif</v>
      </c>
      <c r="AB70" t="str">
        <f ca="1">DPE_33680[[#Headers],[Column1.Nombre_appartement]] &amp; " " &amp;  ROW() &amp; " - " &amp; MID($AD$1, FIND("]",$AD$1,1)+1,LEN($AD$1))</f>
        <v>Column1.Nombre_appartement 70 - Récaptiulatif</v>
      </c>
      <c r="AC70" t="str">
        <f ca="1">DPE_33680[[#Headers],[Column1.Surface_habitable_immeuble]] &amp; " " &amp;  ROW() &amp; " - " &amp; MID($AD$1, FIND("]",$AD$1,1)+1,LEN($AD$1))</f>
        <v>Column1.Surface_habitable_immeuble 70 - Récaptiulatif</v>
      </c>
    </row>
    <row r="71" spans="1:29" x14ac:dyDescent="0.25">
      <c r="A71" s="4">
        <v>44839</v>
      </c>
      <c r="B71" s="4">
        <v>44839</v>
      </c>
      <c r="C71" s="4">
        <v>44840</v>
      </c>
      <c r="D71" t="str">
        <f ca="1">DPE_33680[[#Headers],[Column1.Adresse_(BAN)]] &amp; " " &amp;  ROW() &amp; " - " &amp; MID($AD$1, FIND("]",$AD$1,1)+1,LEN($AD$1))</f>
        <v>Column1.Adresse_(BAN) 71 - Récaptiulatif</v>
      </c>
      <c r="E71" t="str">
        <f ca="1">DPE_33680[[#Headers],[Column1.Nom__commune_(BAN)]] &amp; " " &amp;  ROW() &amp; " - " &amp; MID($AD$1, FIND("]",$AD$1,1)+1,LEN($AD$1))</f>
        <v>Column1.Nom__commune_(BAN) 71 - Récaptiulatif</v>
      </c>
      <c r="F71" t="str">
        <f ca="1">DPE_33680[[#Headers],[Column1.Nombre_niveau_logement]] &amp; " " &amp;  ROW() &amp; " - " &amp; MID($AD$1, FIND("]",$AD$1,1)+1,LEN($AD$1))</f>
        <v>Column1.Nombre_niveau_logement 71 - Récaptiulatif</v>
      </c>
      <c r="G71" t="str">
        <f ca="1">DPE_33680[[#Headers],[Column1.Année_construction]] &amp; " " &amp;  ROW() &amp; " - " &amp; MID($AD$1, FIND("]",$AD$1,1)+1,LEN($AD$1))</f>
        <v>Column1.Année_construction 71 - Récaptiulatif</v>
      </c>
      <c r="H71" t="str">
        <f ca="1">DPE_33680[[#Headers],[Column1.N°_étage_appartement]] &amp; " " &amp;  ROW() &amp; " - " &amp; MID($AD$1, FIND("]",$AD$1,1)+1,LEN($AD$1))</f>
        <v>Column1.N°_étage_appartement 71 - Récaptiulatif</v>
      </c>
      <c r="I71" t="str">
        <f ca="1">DPE_33680[[#Headers],[Column1.Surface_habitable_desservie_par_installation_ECS]] &amp; " " &amp;  ROW() &amp; " - " &amp; MID($AD$1, FIND("]",$AD$1,1)+1,LEN($AD$1))</f>
        <v>Column1.Surface_habitable_desservie_par_installation_ECS 71 - Récaptiulatif</v>
      </c>
      <c r="J71" t="str">
        <f ca="1">DPE_33680[[#Headers],[Column1.Complément_d''adresse_logement]] &amp; " " &amp;  ROW() &amp; " - " &amp; MID($AD$1, FIND("]",$AD$1,1)+1,LEN($AD$1))</f>
        <v>Column1.Complément_d'adresse_logement 71 - Récaptiulatif</v>
      </c>
      <c r="K71" t="str">
        <f ca="1">DPE_33680[[#Headers],[Column1.Description_installation_chauffage_n°1]] &amp; " " &amp;  ROW() &amp; " - " &amp; MID($AD$1, FIND("]",$AD$1,1)+1,LEN($AD$1))</f>
        <v>Column1.Description_installation_chauffage_n°1 71 - Récaptiulatif</v>
      </c>
      <c r="L71" t="str">
        <f ca="1">DPE_33680[[#Headers],[Column1.N°_voie_(BAN)]] &amp; " " &amp;  ROW() &amp; " - " &amp; MID($AD$1, FIND("]",$AD$1,1)+1,LEN($AD$1))</f>
        <v>Column1.N°_voie_(BAN) 71 - Récaptiulatif</v>
      </c>
      <c r="M71" t="str">
        <f ca="1">DPE_33680[[#Headers],[Column1.N°DPE]] &amp; " " &amp;  ROW() &amp; " - " &amp; MID($AD$1, FIND("]",$AD$1,1)+1,LEN($AD$1))</f>
        <v>Column1.N°DPE 71 - Récaptiulatif</v>
      </c>
      <c r="N71" t="str">
        <f ca="1">DPE_33680[[#Headers],[Column1.Adresse_brute]] &amp; " " &amp;  ROW() &amp; " - " &amp; MID($AD$1, FIND("]",$AD$1,1)+1,LEN($AD$1))</f>
        <v>Column1.Adresse_brute 71 - Récaptiulatif</v>
      </c>
      <c r="O71" t="str">
        <f ca="1">DPE_33680[[#Headers],[Column1.Nombre_logements_desservis_par_installation_ECS]] &amp; " " &amp;  ROW() &amp; " - " &amp; MID($AD$1, FIND("]",$AD$1,1)+1,LEN($AD$1))</f>
        <v>Column1.Nombre_logements_desservis_par_installation_ECS 71 - Récaptiulatif</v>
      </c>
      <c r="P71" t="str">
        <f ca="1">DPE_33680[[#Headers],[Column1.Surface_habitable_logement]] &amp; " " &amp;  ROW() &amp; " - " &amp; MID($AD$1, FIND("]",$AD$1,1)+1,LEN($AD$1))</f>
        <v>Column1.Surface_habitable_logement 71 - Récaptiulatif</v>
      </c>
      <c r="Q71" t="str">
        <f ca="1">DPE_33680[[#Headers],[Column1.Code_postal_(brut)]] &amp; " " &amp;  ROW() &amp; " - " &amp; MID($AD$1, FIND("]",$AD$1,1)+1,LEN($AD$1))</f>
        <v>Column1.Code_postal_(brut) 71 - Récaptiulatif</v>
      </c>
      <c r="R71" t="str">
        <f ca="1">DPE_33680[[#Headers],[Column1.Période_construction]] &amp; " " &amp;  ROW() &amp; " - " &amp; MID($AD$1, FIND("]",$AD$1,1)+1,LEN($AD$1))</f>
        <v>Column1.Période_construction 71 - Récaptiulatif</v>
      </c>
      <c r="S71" t="str">
        <f ca="1">DPE_33680[[#Headers],[Column1.Code_postal_(BAN)]] &amp; " " &amp;  ROW() &amp; " - " &amp; MID($AD$1, FIND("]",$AD$1,1)+1,LEN($AD$1))</f>
        <v>Column1.Code_postal_(BAN) 71 - Récaptiulatif</v>
      </c>
      <c r="T71" t="str">
        <f ca="1">DPE_33680[[#Headers],[Column1.Type_bâtiment]] &amp; " " &amp;  ROW() &amp; " - " &amp; MID($AD$1, FIND("]",$AD$1,1)+1,LEN($AD$1))</f>
        <v>Column1.Type_bâtiment 71 - Récaptiulatif</v>
      </c>
      <c r="U71" t="str">
        <f ca="1">DPE_33680[[#Headers],[Column1.Etiquette_GES]] &amp; " " &amp;  ROW() &amp; " - " &amp; MID($AD$1, FIND("]",$AD$1,1)+1,LEN($AD$1))</f>
        <v>Column1.Etiquette_GES 71 - Récaptiulatif</v>
      </c>
      <c r="V71" t="str">
        <f ca="1">DPE_33680[[#Headers],[Column1.Etiquette_DPE]] &amp; " " &amp;  ROW() &amp; " - " &amp; MID($AD$1, FIND("]",$AD$1,1)+1,LEN($AD$1))</f>
        <v>Column1.Etiquette_DPE 71 - Récaptiulatif</v>
      </c>
      <c r="W71" t="str">
        <f ca="1">DPE_33680[[#Headers],[Column1.Nom__commune_(Brut)]] &amp; " " &amp;  ROW() &amp; " - " &amp; MID($AD$1, FIND("]",$AD$1,1)+1,LEN($AD$1))</f>
        <v>Column1.Nom__commune_(Brut) 71 - Récaptiulatif</v>
      </c>
      <c r="X71" t="str">
        <f ca="1">DPE_33680[[#Headers],[Column1.Identifiant__BAN]] &amp; " " &amp;  ROW() &amp; " - " &amp; MID($AD$1, FIND("]",$AD$1,1)+1,LEN($AD$1))</f>
        <v>Column1.Identifiant__BAN 71 - Récaptiulatif</v>
      </c>
      <c r="Y71" t="str">
        <f ca="1">DPE_33680[[#Headers],[Column1.Nom__rue_(BAN)]] &amp; " " &amp;  ROW() &amp; " - " &amp; MID($AD$1, FIND("]",$AD$1,1)+1,LEN($AD$1))</f>
        <v>Column1.Nom__rue_(BAN) 71 - Récaptiulatif</v>
      </c>
      <c r="Z71" t="str">
        <f ca="1">DPE_33680[[#Headers],[Column1.Score_BAN]] &amp; " " &amp;  ROW() &amp; " - " &amp; MID($AD$1, FIND("]",$AD$1,1)+1,LEN($AD$1))</f>
        <v>Column1.Score_BAN 71 - Récaptiulatif</v>
      </c>
      <c r="AA71" t="str">
        <f ca="1">DPE_33680[[#Headers],[Column1.Logement_traversant_(0/1)]] &amp; " " &amp;  ROW() &amp; " - " &amp; MID($AD$1, FIND("]",$AD$1,1)+1,LEN($AD$1))</f>
        <v>Column1.Logement_traversant_(0/1) 71 - Récaptiulatif</v>
      </c>
      <c r="AB71" t="str">
        <f ca="1">DPE_33680[[#Headers],[Column1.Nombre_appartement]] &amp; " " &amp;  ROW() &amp; " - " &amp; MID($AD$1, FIND("]",$AD$1,1)+1,LEN($AD$1))</f>
        <v>Column1.Nombre_appartement 71 - Récaptiulatif</v>
      </c>
      <c r="AC71" t="str">
        <f ca="1">DPE_33680[[#Headers],[Column1.Surface_habitable_immeuble]] &amp; " " &amp;  ROW() &amp; " - " &amp; MID($AD$1, FIND("]",$AD$1,1)+1,LEN($AD$1))</f>
        <v>Column1.Surface_habitable_immeuble 71 - Récaptiulatif</v>
      </c>
    </row>
    <row r="72" spans="1:29" x14ac:dyDescent="0.25">
      <c r="A72" s="4">
        <v>44838</v>
      </c>
      <c r="B72" s="4">
        <v>44838</v>
      </c>
      <c r="C72" s="4">
        <v>44838</v>
      </c>
      <c r="D72" t="str">
        <f ca="1">DPE_33680[[#Headers],[Column1.Adresse_(BAN)]] &amp; " " &amp;  ROW() &amp; " - " &amp; MID($AD$1, FIND("]",$AD$1,1)+1,LEN($AD$1))</f>
        <v>Column1.Adresse_(BAN) 72 - Récaptiulatif</v>
      </c>
      <c r="E72" t="str">
        <f ca="1">DPE_33680[[#Headers],[Column1.Nom__commune_(BAN)]] &amp; " " &amp;  ROW() &amp; " - " &amp; MID($AD$1, FIND("]",$AD$1,1)+1,LEN($AD$1))</f>
        <v>Column1.Nom__commune_(BAN) 72 - Récaptiulatif</v>
      </c>
      <c r="F72" t="str">
        <f ca="1">DPE_33680[[#Headers],[Column1.Nombre_niveau_logement]] &amp; " " &amp;  ROW() &amp; " - " &amp; MID($AD$1, FIND("]",$AD$1,1)+1,LEN($AD$1))</f>
        <v>Column1.Nombre_niveau_logement 72 - Récaptiulatif</v>
      </c>
      <c r="G72" t="str">
        <f ca="1">DPE_33680[[#Headers],[Column1.Année_construction]] &amp; " " &amp;  ROW() &amp; " - " &amp; MID($AD$1, FIND("]",$AD$1,1)+1,LEN($AD$1))</f>
        <v>Column1.Année_construction 72 - Récaptiulatif</v>
      </c>
      <c r="H72" t="str">
        <f ca="1">DPE_33680[[#Headers],[Column1.N°_étage_appartement]] &amp; " " &amp;  ROW() &amp; " - " &amp; MID($AD$1, FIND("]",$AD$1,1)+1,LEN($AD$1))</f>
        <v>Column1.N°_étage_appartement 72 - Récaptiulatif</v>
      </c>
      <c r="I72" t="str">
        <f ca="1">DPE_33680[[#Headers],[Column1.Surface_habitable_desservie_par_installation_ECS]] &amp; " " &amp;  ROW() &amp; " - " &amp; MID($AD$1, FIND("]",$AD$1,1)+1,LEN($AD$1))</f>
        <v>Column1.Surface_habitable_desservie_par_installation_ECS 72 - Récaptiulatif</v>
      </c>
      <c r="J72" t="str">
        <f ca="1">DPE_33680[[#Headers],[Column1.Complément_d''adresse_logement]] &amp; " " &amp;  ROW() &amp; " - " &amp; MID($AD$1, FIND("]",$AD$1,1)+1,LEN($AD$1))</f>
        <v>Column1.Complément_d'adresse_logement 72 - Récaptiulatif</v>
      </c>
      <c r="K72" t="str">
        <f ca="1">DPE_33680[[#Headers],[Column1.Description_installation_chauffage_n°1]] &amp; " " &amp;  ROW() &amp; " - " &amp; MID($AD$1, FIND("]",$AD$1,1)+1,LEN($AD$1))</f>
        <v>Column1.Description_installation_chauffage_n°1 72 - Récaptiulatif</v>
      </c>
      <c r="L72" t="str">
        <f ca="1">DPE_33680[[#Headers],[Column1.N°_voie_(BAN)]] &amp; " " &amp;  ROW() &amp; " - " &amp; MID($AD$1, FIND("]",$AD$1,1)+1,LEN($AD$1))</f>
        <v>Column1.N°_voie_(BAN) 72 - Récaptiulatif</v>
      </c>
      <c r="M72" t="str">
        <f ca="1">DPE_33680[[#Headers],[Column1.N°DPE]] &amp; " " &amp;  ROW() &amp; " - " &amp; MID($AD$1, FIND("]",$AD$1,1)+1,LEN($AD$1))</f>
        <v>Column1.N°DPE 72 - Récaptiulatif</v>
      </c>
      <c r="N72" t="str">
        <f ca="1">DPE_33680[[#Headers],[Column1.Adresse_brute]] &amp; " " &amp;  ROW() &amp; " - " &amp; MID($AD$1, FIND("]",$AD$1,1)+1,LEN($AD$1))</f>
        <v>Column1.Adresse_brute 72 - Récaptiulatif</v>
      </c>
      <c r="O72" t="str">
        <f ca="1">DPE_33680[[#Headers],[Column1.Nombre_logements_desservis_par_installation_ECS]] &amp; " " &amp;  ROW() &amp; " - " &amp; MID($AD$1, FIND("]",$AD$1,1)+1,LEN($AD$1))</f>
        <v>Column1.Nombre_logements_desservis_par_installation_ECS 72 - Récaptiulatif</v>
      </c>
      <c r="P72" t="str">
        <f ca="1">DPE_33680[[#Headers],[Column1.Surface_habitable_logement]] &amp; " " &amp;  ROW() &amp; " - " &amp; MID($AD$1, FIND("]",$AD$1,1)+1,LEN($AD$1))</f>
        <v>Column1.Surface_habitable_logement 72 - Récaptiulatif</v>
      </c>
      <c r="Q72" t="str">
        <f ca="1">DPE_33680[[#Headers],[Column1.Code_postal_(brut)]] &amp; " " &amp;  ROW() &amp; " - " &amp; MID($AD$1, FIND("]",$AD$1,1)+1,LEN($AD$1))</f>
        <v>Column1.Code_postal_(brut) 72 - Récaptiulatif</v>
      </c>
      <c r="R72" t="str">
        <f ca="1">DPE_33680[[#Headers],[Column1.Période_construction]] &amp; " " &amp;  ROW() &amp; " - " &amp; MID($AD$1, FIND("]",$AD$1,1)+1,LEN($AD$1))</f>
        <v>Column1.Période_construction 72 - Récaptiulatif</v>
      </c>
      <c r="S72" t="str">
        <f ca="1">DPE_33680[[#Headers],[Column1.Code_postal_(BAN)]] &amp; " " &amp;  ROW() &amp; " - " &amp; MID($AD$1, FIND("]",$AD$1,1)+1,LEN($AD$1))</f>
        <v>Column1.Code_postal_(BAN) 72 - Récaptiulatif</v>
      </c>
      <c r="T72" t="str">
        <f ca="1">DPE_33680[[#Headers],[Column1.Type_bâtiment]] &amp; " " &amp;  ROW() &amp; " - " &amp; MID($AD$1, FIND("]",$AD$1,1)+1,LEN($AD$1))</f>
        <v>Column1.Type_bâtiment 72 - Récaptiulatif</v>
      </c>
      <c r="U72" t="str">
        <f ca="1">DPE_33680[[#Headers],[Column1.Etiquette_GES]] &amp; " " &amp;  ROW() &amp; " - " &amp; MID($AD$1, FIND("]",$AD$1,1)+1,LEN($AD$1))</f>
        <v>Column1.Etiquette_GES 72 - Récaptiulatif</v>
      </c>
      <c r="V72" t="str">
        <f ca="1">DPE_33680[[#Headers],[Column1.Etiquette_DPE]] &amp; " " &amp;  ROW() &amp; " - " &amp; MID($AD$1, FIND("]",$AD$1,1)+1,LEN($AD$1))</f>
        <v>Column1.Etiquette_DPE 72 - Récaptiulatif</v>
      </c>
      <c r="W72" t="str">
        <f ca="1">DPE_33680[[#Headers],[Column1.Nom__commune_(Brut)]] &amp; " " &amp;  ROW() &amp; " - " &amp; MID($AD$1, FIND("]",$AD$1,1)+1,LEN($AD$1))</f>
        <v>Column1.Nom__commune_(Brut) 72 - Récaptiulatif</v>
      </c>
      <c r="X72" t="str">
        <f ca="1">DPE_33680[[#Headers],[Column1.Identifiant__BAN]] &amp; " " &amp;  ROW() &amp; " - " &amp; MID($AD$1, FIND("]",$AD$1,1)+1,LEN($AD$1))</f>
        <v>Column1.Identifiant__BAN 72 - Récaptiulatif</v>
      </c>
      <c r="Y72" t="str">
        <f ca="1">DPE_33680[[#Headers],[Column1.Nom__rue_(BAN)]] &amp; " " &amp;  ROW() &amp; " - " &amp; MID($AD$1, FIND("]",$AD$1,1)+1,LEN($AD$1))</f>
        <v>Column1.Nom__rue_(BAN) 72 - Récaptiulatif</v>
      </c>
      <c r="Z72" t="str">
        <f ca="1">DPE_33680[[#Headers],[Column1.Score_BAN]] &amp; " " &amp;  ROW() &amp; " - " &amp; MID($AD$1, FIND("]",$AD$1,1)+1,LEN($AD$1))</f>
        <v>Column1.Score_BAN 72 - Récaptiulatif</v>
      </c>
      <c r="AA72" t="str">
        <f ca="1">DPE_33680[[#Headers],[Column1.Logement_traversant_(0/1)]] &amp; " " &amp;  ROW() &amp; " - " &amp; MID($AD$1, FIND("]",$AD$1,1)+1,LEN($AD$1))</f>
        <v>Column1.Logement_traversant_(0/1) 72 - Récaptiulatif</v>
      </c>
      <c r="AB72" t="str">
        <f ca="1">DPE_33680[[#Headers],[Column1.Nombre_appartement]] &amp; " " &amp;  ROW() &amp; " - " &amp; MID($AD$1, FIND("]",$AD$1,1)+1,LEN($AD$1))</f>
        <v>Column1.Nombre_appartement 72 - Récaptiulatif</v>
      </c>
      <c r="AC72" t="str">
        <f ca="1">DPE_33680[[#Headers],[Column1.Surface_habitable_immeuble]] &amp; " " &amp;  ROW() &amp; " - " &amp; MID($AD$1, FIND("]",$AD$1,1)+1,LEN($AD$1))</f>
        <v>Column1.Surface_habitable_immeuble 72 - Récaptiulatif</v>
      </c>
    </row>
    <row r="73" spans="1:29" x14ac:dyDescent="0.25">
      <c r="A73" s="4">
        <v>44838</v>
      </c>
      <c r="B73" s="4">
        <v>44838</v>
      </c>
      <c r="C73" s="4">
        <v>44838</v>
      </c>
      <c r="D73" t="str">
        <f ca="1">DPE_33680[[#Headers],[Column1.Adresse_(BAN)]] &amp; " " &amp;  ROW() &amp; " - " &amp; MID($AD$1, FIND("]",$AD$1,1)+1,LEN($AD$1))</f>
        <v>Column1.Adresse_(BAN) 73 - Récaptiulatif</v>
      </c>
      <c r="E73" t="str">
        <f ca="1">DPE_33680[[#Headers],[Column1.Nom__commune_(BAN)]] &amp; " " &amp;  ROW() &amp; " - " &amp; MID($AD$1, FIND("]",$AD$1,1)+1,LEN($AD$1))</f>
        <v>Column1.Nom__commune_(BAN) 73 - Récaptiulatif</v>
      </c>
      <c r="F73" t="str">
        <f ca="1">DPE_33680[[#Headers],[Column1.Nombre_niveau_logement]] &amp; " " &amp;  ROW() &amp; " - " &amp; MID($AD$1, FIND("]",$AD$1,1)+1,LEN($AD$1))</f>
        <v>Column1.Nombre_niveau_logement 73 - Récaptiulatif</v>
      </c>
      <c r="G73" t="str">
        <f ca="1">DPE_33680[[#Headers],[Column1.Année_construction]] &amp; " " &amp;  ROW() &amp; " - " &amp; MID($AD$1, FIND("]",$AD$1,1)+1,LEN($AD$1))</f>
        <v>Column1.Année_construction 73 - Récaptiulatif</v>
      </c>
      <c r="H73" t="str">
        <f ca="1">DPE_33680[[#Headers],[Column1.N°_étage_appartement]] &amp; " " &amp;  ROW() &amp; " - " &amp; MID($AD$1, FIND("]",$AD$1,1)+1,LEN($AD$1))</f>
        <v>Column1.N°_étage_appartement 73 - Récaptiulatif</v>
      </c>
      <c r="I73" t="str">
        <f ca="1">DPE_33680[[#Headers],[Column1.Surface_habitable_desservie_par_installation_ECS]] &amp; " " &amp;  ROW() &amp; " - " &amp; MID($AD$1, FIND("]",$AD$1,1)+1,LEN($AD$1))</f>
        <v>Column1.Surface_habitable_desservie_par_installation_ECS 73 - Récaptiulatif</v>
      </c>
      <c r="J73" t="str">
        <f ca="1">DPE_33680[[#Headers],[Column1.Complément_d''adresse_logement]] &amp; " " &amp;  ROW() &amp; " - " &amp; MID($AD$1, FIND("]",$AD$1,1)+1,LEN($AD$1))</f>
        <v>Column1.Complément_d'adresse_logement 73 - Récaptiulatif</v>
      </c>
      <c r="K73" t="str">
        <f ca="1">DPE_33680[[#Headers],[Column1.Description_installation_chauffage_n°1]] &amp; " " &amp;  ROW() &amp; " - " &amp; MID($AD$1, FIND("]",$AD$1,1)+1,LEN($AD$1))</f>
        <v>Column1.Description_installation_chauffage_n°1 73 - Récaptiulatif</v>
      </c>
      <c r="L73" t="str">
        <f ca="1">DPE_33680[[#Headers],[Column1.N°_voie_(BAN)]] &amp; " " &amp;  ROW() &amp; " - " &amp; MID($AD$1, FIND("]",$AD$1,1)+1,LEN($AD$1))</f>
        <v>Column1.N°_voie_(BAN) 73 - Récaptiulatif</v>
      </c>
      <c r="M73" t="str">
        <f ca="1">DPE_33680[[#Headers],[Column1.N°DPE]] &amp; " " &amp;  ROW() &amp; " - " &amp; MID($AD$1, FIND("]",$AD$1,1)+1,LEN($AD$1))</f>
        <v>Column1.N°DPE 73 - Récaptiulatif</v>
      </c>
      <c r="N73" t="str">
        <f ca="1">DPE_33680[[#Headers],[Column1.Adresse_brute]] &amp; " " &amp;  ROW() &amp; " - " &amp; MID($AD$1, FIND("]",$AD$1,1)+1,LEN($AD$1))</f>
        <v>Column1.Adresse_brute 73 - Récaptiulatif</v>
      </c>
      <c r="O73" t="str">
        <f ca="1">DPE_33680[[#Headers],[Column1.Nombre_logements_desservis_par_installation_ECS]] &amp; " " &amp;  ROW() &amp; " - " &amp; MID($AD$1, FIND("]",$AD$1,1)+1,LEN($AD$1))</f>
        <v>Column1.Nombre_logements_desservis_par_installation_ECS 73 - Récaptiulatif</v>
      </c>
      <c r="P73" t="str">
        <f ca="1">DPE_33680[[#Headers],[Column1.Surface_habitable_logement]] &amp; " " &amp;  ROW() &amp; " - " &amp; MID($AD$1, FIND("]",$AD$1,1)+1,LEN($AD$1))</f>
        <v>Column1.Surface_habitable_logement 73 - Récaptiulatif</v>
      </c>
      <c r="Q73" t="str">
        <f ca="1">DPE_33680[[#Headers],[Column1.Code_postal_(brut)]] &amp; " " &amp;  ROW() &amp; " - " &amp; MID($AD$1, FIND("]",$AD$1,1)+1,LEN($AD$1))</f>
        <v>Column1.Code_postal_(brut) 73 - Récaptiulatif</v>
      </c>
      <c r="R73" t="str">
        <f ca="1">DPE_33680[[#Headers],[Column1.Période_construction]] &amp; " " &amp;  ROW() &amp; " - " &amp; MID($AD$1, FIND("]",$AD$1,1)+1,LEN($AD$1))</f>
        <v>Column1.Période_construction 73 - Récaptiulatif</v>
      </c>
      <c r="S73" t="str">
        <f ca="1">DPE_33680[[#Headers],[Column1.Code_postal_(BAN)]] &amp; " " &amp;  ROW() &amp; " - " &amp; MID($AD$1, FIND("]",$AD$1,1)+1,LEN($AD$1))</f>
        <v>Column1.Code_postal_(BAN) 73 - Récaptiulatif</v>
      </c>
      <c r="T73" t="str">
        <f ca="1">DPE_33680[[#Headers],[Column1.Type_bâtiment]] &amp; " " &amp;  ROW() &amp; " - " &amp; MID($AD$1, FIND("]",$AD$1,1)+1,LEN($AD$1))</f>
        <v>Column1.Type_bâtiment 73 - Récaptiulatif</v>
      </c>
      <c r="U73" t="str">
        <f ca="1">DPE_33680[[#Headers],[Column1.Etiquette_GES]] &amp; " " &amp;  ROW() &amp; " - " &amp; MID($AD$1, FIND("]",$AD$1,1)+1,LEN($AD$1))</f>
        <v>Column1.Etiquette_GES 73 - Récaptiulatif</v>
      </c>
      <c r="V73" t="str">
        <f ca="1">DPE_33680[[#Headers],[Column1.Etiquette_DPE]] &amp; " " &amp;  ROW() &amp; " - " &amp; MID($AD$1, FIND("]",$AD$1,1)+1,LEN($AD$1))</f>
        <v>Column1.Etiquette_DPE 73 - Récaptiulatif</v>
      </c>
      <c r="W73" t="str">
        <f ca="1">DPE_33680[[#Headers],[Column1.Nom__commune_(Brut)]] &amp; " " &amp;  ROW() &amp; " - " &amp; MID($AD$1, FIND("]",$AD$1,1)+1,LEN($AD$1))</f>
        <v>Column1.Nom__commune_(Brut) 73 - Récaptiulatif</v>
      </c>
      <c r="X73" t="str">
        <f ca="1">DPE_33680[[#Headers],[Column1.Identifiant__BAN]] &amp; " " &amp;  ROW() &amp; " - " &amp; MID($AD$1, FIND("]",$AD$1,1)+1,LEN($AD$1))</f>
        <v>Column1.Identifiant__BAN 73 - Récaptiulatif</v>
      </c>
      <c r="Y73" t="str">
        <f ca="1">DPE_33680[[#Headers],[Column1.Nom__rue_(BAN)]] &amp; " " &amp;  ROW() &amp; " - " &amp; MID($AD$1, FIND("]",$AD$1,1)+1,LEN($AD$1))</f>
        <v>Column1.Nom__rue_(BAN) 73 - Récaptiulatif</v>
      </c>
      <c r="Z73" t="str">
        <f ca="1">DPE_33680[[#Headers],[Column1.Score_BAN]] &amp; " " &amp;  ROW() &amp; " - " &amp; MID($AD$1, FIND("]",$AD$1,1)+1,LEN($AD$1))</f>
        <v>Column1.Score_BAN 73 - Récaptiulatif</v>
      </c>
      <c r="AA73" t="str">
        <f ca="1">DPE_33680[[#Headers],[Column1.Logement_traversant_(0/1)]] &amp; " " &amp;  ROW() &amp; " - " &amp; MID($AD$1, FIND("]",$AD$1,1)+1,LEN($AD$1))</f>
        <v>Column1.Logement_traversant_(0/1) 73 - Récaptiulatif</v>
      </c>
      <c r="AB73" t="str">
        <f ca="1">DPE_33680[[#Headers],[Column1.Nombre_appartement]] &amp; " " &amp;  ROW() &amp; " - " &amp; MID($AD$1, FIND("]",$AD$1,1)+1,LEN($AD$1))</f>
        <v>Column1.Nombre_appartement 73 - Récaptiulatif</v>
      </c>
      <c r="AC73" t="str">
        <f ca="1">DPE_33680[[#Headers],[Column1.Surface_habitable_immeuble]] &amp; " " &amp;  ROW() &amp; " - " &amp; MID($AD$1, FIND("]",$AD$1,1)+1,LEN($AD$1))</f>
        <v>Column1.Surface_habitable_immeuble 73 - Récaptiulatif</v>
      </c>
    </row>
    <row r="74" spans="1:29" x14ac:dyDescent="0.25">
      <c r="A74" s="4">
        <v>44838</v>
      </c>
      <c r="B74" s="4">
        <v>44838</v>
      </c>
      <c r="C74" s="4">
        <v>44838</v>
      </c>
      <c r="D74" t="str">
        <f ca="1">DPE_33680[[#Headers],[Column1.Adresse_(BAN)]] &amp; " " &amp;  ROW() &amp; " - " &amp; MID($AD$1, FIND("]",$AD$1,1)+1,LEN($AD$1))</f>
        <v>Column1.Adresse_(BAN) 74 - Récaptiulatif</v>
      </c>
      <c r="E74" t="str">
        <f ca="1">DPE_33680[[#Headers],[Column1.Nom__commune_(BAN)]] &amp; " " &amp;  ROW() &amp; " - " &amp; MID($AD$1, FIND("]",$AD$1,1)+1,LEN($AD$1))</f>
        <v>Column1.Nom__commune_(BAN) 74 - Récaptiulatif</v>
      </c>
      <c r="F74" t="str">
        <f ca="1">DPE_33680[[#Headers],[Column1.Nombre_niveau_logement]] &amp; " " &amp;  ROW() &amp; " - " &amp; MID($AD$1, FIND("]",$AD$1,1)+1,LEN($AD$1))</f>
        <v>Column1.Nombre_niveau_logement 74 - Récaptiulatif</v>
      </c>
      <c r="G74" t="str">
        <f ca="1">DPE_33680[[#Headers],[Column1.Année_construction]] &amp; " " &amp;  ROW() &amp; " - " &amp; MID($AD$1, FIND("]",$AD$1,1)+1,LEN($AD$1))</f>
        <v>Column1.Année_construction 74 - Récaptiulatif</v>
      </c>
      <c r="H74" t="str">
        <f ca="1">DPE_33680[[#Headers],[Column1.N°_étage_appartement]] &amp; " " &amp;  ROW() &amp; " - " &amp; MID($AD$1, FIND("]",$AD$1,1)+1,LEN($AD$1))</f>
        <v>Column1.N°_étage_appartement 74 - Récaptiulatif</v>
      </c>
      <c r="I74" t="str">
        <f ca="1">DPE_33680[[#Headers],[Column1.Surface_habitable_desservie_par_installation_ECS]] &amp; " " &amp;  ROW() &amp; " - " &amp; MID($AD$1, FIND("]",$AD$1,1)+1,LEN($AD$1))</f>
        <v>Column1.Surface_habitable_desservie_par_installation_ECS 74 - Récaptiulatif</v>
      </c>
      <c r="J74" t="str">
        <f ca="1">DPE_33680[[#Headers],[Column1.Complément_d''adresse_logement]] &amp; " " &amp;  ROW() &amp; " - " &amp; MID($AD$1, FIND("]",$AD$1,1)+1,LEN($AD$1))</f>
        <v>Column1.Complément_d'adresse_logement 74 - Récaptiulatif</v>
      </c>
      <c r="K74" t="str">
        <f ca="1">DPE_33680[[#Headers],[Column1.Description_installation_chauffage_n°1]] &amp; " " &amp;  ROW() &amp; " - " &amp; MID($AD$1, FIND("]",$AD$1,1)+1,LEN($AD$1))</f>
        <v>Column1.Description_installation_chauffage_n°1 74 - Récaptiulatif</v>
      </c>
      <c r="L74" t="str">
        <f ca="1">DPE_33680[[#Headers],[Column1.N°_voie_(BAN)]] &amp; " " &amp;  ROW() &amp; " - " &amp; MID($AD$1, FIND("]",$AD$1,1)+1,LEN($AD$1))</f>
        <v>Column1.N°_voie_(BAN) 74 - Récaptiulatif</v>
      </c>
      <c r="M74" t="str">
        <f ca="1">DPE_33680[[#Headers],[Column1.N°DPE]] &amp; " " &amp;  ROW() &amp; " - " &amp; MID($AD$1, FIND("]",$AD$1,1)+1,LEN($AD$1))</f>
        <v>Column1.N°DPE 74 - Récaptiulatif</v>
      </c>
      <c r="N74" t="str">
        <f ca="1">DPE_33680[[#Headers],[Column1.Adresse_brute]] &amp; " " &amp;  ROW() &amp; " - " &amp; MID($AD$1, FIND("]",$AD$1,1)+1,LEN($AD$1))</f>
        <v>Column1.Adresse_brute 74 - Récaptiulatif</v>
      </c>
      <c r="O74" t="str">
        <f ca="1">DPE_33680[[#Headers],[Column1.Nombre_logements_desservis_par_installation_ECS]] &amp; " " &amp;  ROW() &amp; " - " &amp; MID($AD$1, FIND("]",$AD$1,1)+1,LEN($AD$1))</f>
        <v>Column1.Nombre_logements_desservis_par_installation_ECS 74 - Récaptiulatif</v>
      </c>
      <c r="P74" t="str">
        <f ca="1">DPE_33680[[#Headers],[Column1.Surface_habitable_logement]] &amp; " " &amp;  ROW() &amp; " - " &amp; MID($AD$1, FIND("]",$AD$1,1)+1,LEN($AD$1))</f>
        <v>Column1.Surface_habitable_logement 74 - Récaptiulatif</v>
      </c>
      <c r="Q74" t="str">
        <f ca="1">DPE_33680[[#Headers],[Column1.Code_postal_(brut)]] &amp; " " &amp;  ROW() &amp; " - " &amp; MID($AD$1, FIND("]",$AD$1,1)+1,LEN($AD$1))</f>
        <v>Column1.Code_postal_(brut) 74 - Récaptiulatif</v>
      </c>
      <c r="R74" t="str">
        <f ca="1">DPE_33680[[#Headers],[Column1.Période_construction]] &amp; " " &amp;  ROW() &amp; " - " &amp; MID($AD$1, FIND("]",$AD$1,1)+1,LEN($AD$1))</f>
        <v>Column1.Période_construction 74 - Récaptiulatif</v>
      </c>
      <c r="S74" t="str">
        <f ca="1">DPE_33680[[#Headers],[Column1.Code_postal_(BAN)]] &amp; " " &amp;  ROW() &amp; " - " &amp; MID($AD$1, FIND("]",$AD$1,1)+1,LEN($AD$1))</f>
        <v>Column1.Code_postal_(BAN) 74 - Récaptiulatif</v>
      </c>
      <c r="T74" t="str">
        <f ca="1">DPE_33680[[#Headers],[Column1.Type_bâtiment]] &amp; " " &amp;  ROW() &amp; " - " &amp; MID($AD$1, FIND("]",$AD$1,1)+1,LEN($AD$1))</f>
        <v>Column1.Type_bâtiment 74 - Récaptiulatif</v>
      </c>
      <c r="U74" t="str">
        <f ca="1">DPE_33680[[#Headers],[Column1.Etiquette_GES]] &amp; " " &amp;  ROW() &amp; " - " &amp; MID($AD$1, FIND("]",$AD$1,1)+1,LEN($AD$1))</f>
        <v>Column1.Etiquette_GES 74 - Récaptiulatif</v>
      </c>
      <c r="V74" t="str">
        <f ca="1">DPE_33680[[#Headers],[Column1.Etiquette_DPE]] &amp; " " &amp;  ROW() &amp; " - " &amp; MID($AD$1, FIND("]",$AD$1,1)+1,LEN($AD$1))</f>
        <v>Column1.Etiquette_DPE 74 - Récaptiulatif</v>
      </c>
      <c r="W74" t="str">
        <f ca="1">DPE_33680[[#Headers],[Column1.Nom__commune_(Brut)]] &amp; " " &amp;  ROW() &amp; " - " &amp; MID($AD$1, FIND("]",$AD$1,1)+1,LEN($AD$1))</f>
        <v>Column1.Nom__commune_(Brut) 74 - Récaptiulatif</v>
      </c>
      <c r="X74" t="str">
        <f ca="1">DPE_33680[[#Headers],[Column1.Identifiant__BAN]] &amp; " " &amp;  ROW() &amp; " - " &amp; MID($AD$1, FIND("]",$AD$1,1)+1,LEN($AD$1))</f>
        <v>Column1.Identifiant__BAN 74 - Récaptiulatif</v>
      </c>
      <c r="Y74" t="str">
        <f ca="1">DPE_33680[[#Headers],[Column1.Nom__rue_(BAN)]] &amp; " " &amp;  ROW() &amp; " - " &amp; MID($AD$1, FIND("]",$AD$1,1)+1,LEN($AD$1))</f>
        <v>Column1.Nom__rue_(BAN) 74 - Récaptiulatif</v>
      </c>
      <c r="Z74" t="str">
        <f ca="1">DPE_33680[[#Headers],[Column1.Score_BAN]] &amp; " " &amp;  ROW() &amp; " - " &amp; MID($AD$1, FIND("]",$AD$1,1)+1,LEN($AD$1))</f>
        <v>Column1.Score_BAN 74 - Récaptiulatif</v>
      </c>
      <c r="AA74" t="str">
        <f ca="1">DPE_33680[[#Headers],[Column1.Logement_traversant_(0/1)]] &amp; " " &amp;  ROW() &amp; " - " &amp; MID($AD$1, FIND("]",$AD$1,1)+1,LEN($AD$1))</f>
        <v>Column1.Logement_traversant_(0/1) 74 - Récaptiulatif</v>
      </c>
      <c r="AB74" t="str">
        <f ca="1">DPE_33680[[#Headers],[Column1.Nombre_appartement]] &amp; " " &amp;  ROW() &amp; " - " &amp; MID($AD$1, FIND("]",$AD$1,1)+1,LEN($AD$1))</f>
        <v>Column1.Nombre_appartement 74 - Récaptiulatif</v>
      </c>
      <c r="AC74" t="str">
        <f ca="1">DPE_33680[[#Headers],[Column1.Surface_habitable_immeuble]] &amp; " " &amp;  ROW() &amp; " - " &amp; MID($AD$1, FIND("]",$AD$1,1)+1,LEN($AD$1))</f>
        <v>Column1.Surface_habitable_immeuble 74 - Récaptiulatif</v>
      </c>
    </row>
    <row r="75" spans="1:29" x14ac:dyDescent="0.25">
      <c r="A75" s="4">
        <v>44838</v>
      </c>
      <c r="B75" s="4">
        <v>44838</v>
      </c>
      <c r="C75" s="4">
        <v>44838</v>
      </c>
      <c r="D75" t="str">
        <f ca="1">DPE_33680[[#Headers],[Column1.Adresse_(BAN)]] &amp; " " &amp;  ROW() &amp; " - " &amp; MID($AD$1, FIND("]",$AD$1,1)+1,LEN($AD$1))</f>
        <v>Column1.Adresse_(BAN) 75 - Récaptiulatif</v>
      </c>
      <c r="E75" t="str">
        <f ca="1">DPE_33680[[#Headers],[Column1.Nom__commune_(BAN)]] &amp; " " &amp;  ROW() &amp; " - " &amp; MID($AD$1, FIND("]",$AD$1,1)+1,LEN($AD$1))</f>
        <v>Column1.Nom__commune_(BAN) 75 - Récaptiulatif</v>
      </c>
      <c r="F75" t="str">
        <f ca="1">DPE_33680[[#Headers],[Column1.Nombre_niveau_logement]] &amp; " " &amp;  ROW() &amp; " - " &amp; MID($AD$1, FIND("]",$AD$1,1)+1,LEN($AD$1))</f>
        <v>Column1.Nombre_niveau_logement 75 - Récaptiulatif</v>
      </c>
      <c r="G75" t="str">
        <f ca="1">DPE_33680[[#Headers],[Column1.Année_construction]] &amp; " " &amp;  ROW() &amp; " - " &amp; MID($AD$1, FIND("]",$AD$1,1)+1,LEN($AD$1))</f>
        <v>Column1.Année_construction 75 - Récaptiulatif</v>
      </c>
      <c r="H75" t="str">
        <f ca="1">DPE_33680[[#Headers],[Column1.N°_étage_appartement]] &amp; " " &amp;  ROW() &amp; " - " &amp; MID($AD$1, FIND("]",$AD$1,1)+1,LEN($AD$1))</f>
        <v>Column1.N°_étage_appartement 75 - Récaptiulatif</v>
      </c>
      <c r="I75" t="str">
        <f ca="1">DPE_33680[[#Headers],[Column1.Surface_habitable_desservie_par_installation_ECS]] &amp; " " &amp;  ROW() &amp; " - " &amp; MID($AD$1, FIND("]",$AD$1,1)+1,LEN($AD$1))</f>
        <v>Column1.Surface_habitable_desservie_par_installation_ECS 75 - Récaptiulatif</v>
      </c>
      <c r="J75" t="str">
        <f ca="1">DPE_33680[[#Headers],[Column1.Complément_d''adresse_logement]] &amp; " " &amp;  ROW() &amp; " - " &amp; MID($AD$1, FIND("]",$AD$1,1)+1,LEN($AD$1))</f>
        <v>Column1.Complément_d'adresse_logement 75 - Récaptiulatif</v>
      </c>
      <c r="K75" t="str">
        <f ca="1">DPE_33680[[#Headers],[Column1.Description_installation_chauffage_n°1]] &amp; " " &amp;  ROW() &amp; " - " &amp; MID($AD$1, FIND("]",$AD$1,1)+1,LEN($AD$1))</f>
        <v>Column1.Description_installation_chauffage_n°1 75 - Récaptiulatif</v>
      </c>
      <c r="L75" t="str">
        <f ca="1">DPE_33680[[#Headers],[Column1.N°_voie_(BAN)]] &amp; " " &amp;  ROW() &amp; " - " &amp; MID($AD$1, FIND("]",$AD$1,1)+1,LEN($AD$1))</f>
        <v>Column1.N°_voie_(BAN) 75 - Récaptiulatif</v>
      </c>
      <c r="M75" t="str">
        <f ca="1">DPE_33680[[#Headers],[Column1.N°DPE]] &amp; " " &amp;  ROW() &amp; " - " &amp; MID($AD$1, FIND("]",$AD$1,1)+1,LEN($AD$1))</f>
        <v>Column1.N°DPE 75 - Récaptiulatif</v>
      </c>
      <c r="N75" t="str">
        <f ca="1">DPE_33680[[#Headers],[Column1.Adresse_brute]] &amp; " " &amp;  ROW() &amp; " - " &amp; MID($AD$1, FIND("]",$AD$1,1)+1,LEN($AD$1))</f>
        <v>Column1.Adresse_brute 75 - Récaptiulatif</v>
      </c>
      <c r="O75" t="str">
        <f ca="1">DPE_33680[[#Headers],[Column1.Nombre_logements_desservis_par_installation_ECS]] &amp; " " &amp;  ROW() &amp; " - " &amp; MID($AD$1, FIND("]",$AD$1,1)+1,LEN($AD$1))</f>
        <v>Column1.Nombre_logements_desservis_par_installation_ECS 75 - Récaptiulatif</v>
      </c>
      <c r="P75" t="str">
        <f ca="1">DPE_33680[[#Headers],[Column1.Surface_habitable_logement]] &amp; " " &amp;  ROW() &amp; " - " &amp; MID($AD$1, FIND("]",$AD$1,1)+1,LEN($AD$1))</f>
        <v>Column1.Surface_habitable_logement 75 - Récaptiulatif</v>
      </c>
      <c r="Q75" t="str">
        <f ca="1">DPE_33680[[#Headers],[Column1.Code_postal_(brut)]] &amp; " " &amp;  ROW() &amp; " - " &amp; MID($AD$1, FIND("]",$AD$1,1)+1,LEN($AD$1))</f>
        <v>Column1.Code_postal_(brut) 75 - Récaptiulatif</v>
      </c>
      <c r="R75" t="str">
        <f ca="1">DPE_33680[[#Headers],[Column1.Période_construction]] &amp; " " &amp;  ROW() &amp; " - " &amp; MID($AD$1, FIND("]",$AD$1,1)+1,LEN($AD$1))</f>
        <v>Column1.Période_construction 75 - Récaptiulatif</v>
      </c>
      <c r="S75" t="str">
        <f ca="1">DPE_33680[[#Headers],[Column1.Code_postal_(BAN)]] &amp; " " &amp;  ROW() &amp; " - " &amp; MID($AD$1, FIND("]",$AD$1,1)+1,LEN($AD$1))</f>
        <v>Column1.Code_postal_(BAN) 75 - Récaptiulatif</v>
      </c>
      <c r="T75" t="str">
        <f ca="1">DPE_33680[[#Headers],[Column1.Type_bâtiment]] &amp; " " &amp;  ROW() &amp; " - " &amp; MID($AD$1, FIND("]",$AD$1,1)+1,LEN($AD$1))</f>
        <v>Column1.Type_bâtiment 75 - Récaptiulatif</v>
      </c>
      <c r="U75" t="str">
        <f ca="1">DPE_33680[[#Headers],[Column1.Etiquette_GES]] &amp; " " &amp;  ROW() &amp; " - " &amp; MID($AD$1, FIND("]",$AD$1,1)+1,LEN($AD$1))</f>
        <v>Column1.Etiquette_GES 75 - Récaptiulatif</v>
      </c>
      <c r="V75" t="str">
        <f ca="1">DPE_33680[[#Headers],[Column1.Etiquette_DPE]] &amp; " " &amp;  ROW() &amp; " - " &amp; MID($AD$1, FIND("]",$AD$1,1)+1,LEN($AD$1))</f>
        <v>Column1.Etiquette_DPE 75 - Récaptiulatif</v>
      </c>
      <c r="W75" t="str">
        <f ca="1">DPE_33680[[#Headers],[Column1.Nom__commune_(Brut)]] &amp; " " &amp;  ROW() &amp; " - " &amp; MID($AD$1, FIND("]",$AD$1,1)+1,LEN($AD$1))</f>
        <v>Column1.Nom__commune_(Brut) 75 - Récaptiulatif</v>
      </c>
      <c r="X75" t="str">
        <f ca="1">DPE_33680[[#Headers],[Column1.Identifiant__BAN]] &amp; " " &amp;  ROW() &amp; " - " &amp; MID($AD$1, FIND("]",$AD$1,1)+1,LEN($AD$1))</f>
        <v>Column1.Identifiant__BAN 75 - Récaptiulatif</v>
      </c>
      <c r="Y75" t="str">
        <f ca="1">DPE_33680[[#Headers],[Column1.Nom__rue_(BAN)]] &amp; " " &amp;  ROW() &amp; " - " &amp; MID($AD$1, FIND("]",$AD$1,1)+1,LEN($AD$1))</f>
        <v>Column1.Nom__rue_(BAN) 75 - Récaptiulatif</v>
      </c>
      <c r="Z75" t="str">
        <f ca="1">DPE_33680[[#Headers],[Column1.Score_BAN]] &amp; " " &amp;  ROW() &amp; " - " &amp; MID($AD$1, FIND("]",$AD$1,1)+1,LEN($AD$1))</f>
        <v>Column1.Score_BAN 75 - Récaptiulatif</v>
      </c>
      <c r="AA75" t="str">
        <f ca="1">DPE_33680[[#Headers],[Column1.Logement_traversant_(0/1)]] &amp; " " &amp;  ROW() &amp; " - " &amp; MID($AD$1, FIND("]",$AD$1,1)+1,LEN($AD$1))</f>
        <v>Column1.Logement_traversant_(0/1) 75 - Récaptiulatif</v>
      </c>
      <c r="AB75" t="str">
        <f ca="1">DPE_33680[[#Headers],[Column1.Nombre_appartement]] &amp; " " &amp;  ROW() &amp; " - " &amp; MID($AD$1, FIND("]",$AD$1,1)+1,LEN($AD$1))</f>
        <v>Column1.Nombre_appartement 75 - Récaptiulatif</v>
      </c>
      <c r="AC75" t="str">
        <f ca="1">DPE_33680[[#Headers],[Column1.Surface_habitable_immeuble]] &amp; " " &amp;  ROW() &amp; " - " &amp; MID($AD$1, FIND("]",$AD$1,1)+1,LEN($AD$1))</f>
        <v>Column1.Surface_habitable_immeuble 75 - Récaptiulatif</v>
      </c>
    </row>
    <row r="76" spans="1:29" x14ac:dyDescent="0.25">
      <c r="A76" s="4"/>
      <c r="B76" s="4"/>
      <c r="C76" s="4"/>
    </row>
    <row r="77" spans="1:29" x14ac:dyDescent="0.25">
      <c r="A77" s="4"/>
      <c r="B77" s="4"/>
      <c r="C77" s="4"/>
    </row>
    <row r="78" spans="1:29" x14ac:dyDescent="0.25">
      <c r="A78" s="4"/>
      <c r="B78" s="4"/>
      <c r="C78" s="4"/>
    </row>
    <row r="79" spans="1:29" x14ac:dyDescent="0.25">
      <c r="A79" s="4"/>
      <c r="B79" s="4"/>
      <c r="C79" s="4"/>
    </row>
    <row r="80" spans="1:29" x14ac:dyDescent="0.25">
      <c r="A80" s="4"/>
      <c r="B80" s="4"/>
      <c r="C80" s="4"/>
    </row>
    <row r="81" spans="1:3" x14ac:dyDescent="0.25">
      <c r="A81" s="4"/>
      <c r="B81" s="4"/>
      <c r="C81" s="4"/>
    </row>
    <row r="82" spans="1:3" x14ac:dyDescent="0.25">
      <c r="A82" s="4"/>
      <c r="B82" s="4"/>
      <c r="C82" s="4"/>
    </row>
    <row r="83" spans="1:3" x14ac:dyDescent="0.25">
      <c r="A83" s="4"/>
      <c r="B83" s="4"/>
      <c r="C83" s="4"/>
    </row>
    <row r="84" spans="1:3" x14ac:dyDescent="0.25">
      <c r="A84" s="4"/>
      <c r="B84" s="4"/>
      <c r="C84" s="4"/>
    </row>
    <row r="85" spans="1:3" x14ac:dyDescent="0.25">
      <c r="A85" s="4"/>
      <c r="B85" s="4"/>
      <c r="C85" s="4"/>
    </row>
    <row r="86" spans="1:3" x14ac:dyDescent="0.25">
      <c r="A86" s="4"/>
      <c r="B86" s="4"/>
      <c r="C86" s="4"/>
    </row>
    <row r="87" spans="1:3" x14ac:dyDescent="0.25">
      <c r="A87" s="4"/>
      <c r="B87" s="4"/>
      <c r="C87" s="4"/>
    </row>
    <row r="88" spans="1:3" x14ac:dyDescent="0.25">
      <c r="A88" s="4"/>
      <c r="B88" s="4"/>
      <c r="C88" s="4"/>
    </row>
    <row r="89" spans="1:3" x14ac:dyDescent="0.25">
      <c r="A89" s="4"/>
      <c r="B89" s="4"/>
      <c r="C89" s="4"/>
    </row>
    <row r="90" spans="1:3" x14ac:dyDescent="0.25">
      <c r="A90" s="4"/>
      <c r="B90" s="4"/>
      <c r="C90" s="4"/>
    </row>
    <row r="91" spans="1:3" x14ac:dyDescent="0.25">
      <c r="A91" s="4"/>
      <c r="B91" s="4"/>
      <c r="C91" s="4"/>
    </row>
    <row r="92" spans="1:3" x14ac:dyDescent="0.25">
      <c r="A92" s="4"/>
      <c r="B92" s="4"/>
      <c r="C92" s="4"/>
    </row>
    <row r="93" spans="1:3" x14ac:dyDescent="0.25">
      <c r="A93" s="4"/>
      <c r="B93" s="4"/>
      <c r="C93" s="4"/>
    </row>
    <row r="94" spans="1:3" x14ac:dyDescent="0.25">
      <c r="A94" s="4"/>
      <c r="B94" s="4"/>
      <c r="C94" s="4"/>
    </row>
    <row r="95" spans="1:3" x14ac:dyDescent="0.25">
      <c r="A95" s="4"/>
      <c r="B95" s="4"/>
      <c r="C95" s="4"/>
    </row>
    <row r="96" spans="1:3" x14ac:dyDescent="0.25">
      <c r="A96" s="4"/>
      <c r="B96" s="4"/>
      <c r="C96" s="4"/>
    </row>
    <row r="97" spans="1:3" x14ac:dyDescent="0.25">
      <c r="A97" s="4"/>
      <c r="B97" s="4"/>
      <c r="C97" s="4"/>
    </row>
    <row r="98" spans="1:3" x14ac:dyDescent="0.25">
      <c r="A98" s="4"/>
      <c r="B98" s="4"/>
      <c r="C98" s="4"/>
    </row>
    <row r="99" spans="1:3" x14ac:dyDescent="0.25">
      <c r="A99" s="4"/>
      <c r="B99" s="4"/>
      <c r="C99" s="4"/>
    </row>
    <row r="100" spans="1:3" x14ac:dyDescent="0.25">
      <c r="A100" s="4"/>
      <c r="B100" s="4"/>
      <c r="C100" s="4"/>
    </row>
    <row r="101" spans="1:3" x14ac:dyDescent="0.25">
      <c r="A101" s="4"/>
      <c r="B101" s="4"/>
      <c r="C101" s="4"/>
    </row>
    <row r="102" spans="1:3" x14ac:dyDescent="0.25">
      <c r="A102" s="4"/>
      <c r="B102" s="4"/>
      <c r="C102" s="4"/>
    </row>
    <row r="103" spans="1:3" x14ac:dyDescent="0.25">
      <c r="A103" s="4"/>
      <c r="B103" s="4"/>
      <c r="C103" s="4"/>
    </row>
    <row r="104" spans="1:3" x14ac:dyDescent="0.25">
      <c r="A104" s="4"/>
      <c r="B104" s="4"/>
      <c r="C104" s="4"/>
    </row>
    <row r="105" spans="1:3" x14ac:dyDescent="0.25">
      <c r="A105" s="4"/>
      <c r="B105" s="4"/>
      <c r="C105" s="4"/>
    </row>
    <row r="106" spans="1:3" x14ac:dyDescent="0.25">
      <c r="A106" s="4"/>
      <c r="B106" s="4"/>
      <c r="C106" s="4"/>
    </row>
    <row r="107" spans="1:3" x14ac:dyDescent="0.25">
      <c r="A107" s="4"/>
      <c r="B107" s="4"/>
      <c r="C107" s="4"/>
    </row>
    <row r="108" spans="1:3" x14ac:dyDescent="0.25">
      <c r="A108" s="4"/>
      <c r="B108" s="4"/>
      <c r="C108" s="4"/>
    </row>
    <row r="109" spans="1:3" x14ac:dyDescent="0.25">
      <c r="A109" s="4"/>
      <c r="B109" s="4"/>
      <c r="C109" s="4"/>
    </row>
    <row r="110" spans="1:3" x14ac:dyDescent="0.25">
      <c r="A110" s="4"/>
      <c r="B110" s="4"/>
      <c r="C110" s="4"/>
    </row>
    <row r="111" spans="1:3" x14ac:dyDescent="0.25">
      <c r="A111" s="4"/>
      <c r="B111" s="4"/>
      <c r="C111" s="4"/>
    </row>
    <row r="112" spans="1:3" x14ac:dyDescent="0.25">
      <c r="A112" s="4"/>
      <c r="B112" s="4"/>
      <c r="C112" s="4"/>
    </row>
    <row r="113" spans="1:3" x14ac:dyDescent="0.25">
      <c r="A113" s="4"/>
      <c r="B113" s="4"/>
      <c r="C113" s="4"/>
    </row>
    <row r="114" spans="1:3" x14ac:dyDescent="0.25">
      <c r="A114" s="4"/>
      <c r="B114" s="4"/>
      <c r="C114" s="4"/>
    </row>
    <row r="115" spans="1:3" x14ac:dyDescent="0.25">
      <c r="A115" s="4"/>
      <c r="B115" s="4"/>
      <c r="C115" s="4"/>
    </row>
    <row r="116" spans="1:3" x14ac:dyDescent="0.25">
      <c r="A116" s="4"/>
      <c r="B116" s="4"/>
      <c r="C116" s="4"/>
    </row>
    <row r="117" spans="1:3" x14ac:dyDescent="0.25">
      <c r="A117" s="4"/>
      <c r="B117" s="4"/>
      <c r="C117" s="4"/>
    </row>
    <row r="118" spans="1:3" x14ac:dyDescent="0.25">
      <c r="A118" s="4"/>
      <c r="B118" s="4"/>
      <c r="C118" s="4"/>
    </row>
    <row r="119" spans="1:3" x14ac:dyDescent="0.25">
      <c r="A119" s="4"/>
      <c r="B119" s="4"/>
      <c r="C119" s="4"/>
    </row>
    <row r="120" spans="1:3" x14ac:dyDescent="0.25">
      <c r="A120" s="4"/>
      <c r="B120" s="4"/>
      <c r="C120" s="4"/>
    </row>
    <row r="121" spans="1:3" x14ac:dyDescent="0.25">
      <c r="A121" s="4"/>
      <c r="B121" s="4"/>
      <c r="C121" s="4"/>
    </row>
    <row r="122" spans="1:3" x14ac:dyDescent="0.25">
      <c r="A122" s="4"/>
      <c r="B122" s="4"/>
      <c r="C122" s="4"/>
    </row>
    <row r="123" spans="1:3" x14ac:dyDescent="0.25">
      <c r="A123" s="4"/>
      <c r="B123" s="4"/>
      <c r="C123" s="4"/>
    </row>
    <row r="124" spans="1:3" x14ac:dyDescent="0.25">
      <c r="A124" s="4"/>
      <c r="B124" s="4"/>
      <c r="C124" s="4"/>
    </row>
    <row r="125" spans="1:3" x14ac:dyDescent="0.25">
      <c r="A125" s="4"/>
      <c r="B125" s="4"/>
      <c r="C125" s="4"/>
    </row>
    <row r="126" spans="1:3" x14ac:dyDescent="0.25">
      <c r="A126" s="4"/>
      <c r="B126" s="4"/>
      <c r="C126" s="4"/>
    </row>
    <row r="127" spans="1:3" x14ac:dyDescent="0.25">
      <c r="A127" s="4"/>
      <c r="B127" s="4"/>
      <c r="C127" s="4"/>
    </row>
    <row r="128" spans="1:3" x14ac:dyDescent="0.25">
      <c r="A128" s="4"/>
      <c r="B128" s="4"/>
      <c r="C128" s="4"/>
    </row>
    <row r="129" spans="1:3" x14ac:dyDescent="0.25">
      <c r="A129" s="4"/>
      <c r="B129" s="4"/>
      <c r="C129" s="4"/>
    </row>
    <row r="130" spans="1:3" x14ac:dyDescent="0.25">
      <c r="A130" s="4"/>
      <c r="B130" s="4"/>
      <c r="C130" s="4"/>
    </row>
    <row r="131" spans="1:3" x14ac:dyDescent="0.25">
      <c r="A131" s="4"/>
      <c r="B131" s="4"/>
      <c r="C131" s="4"/>
    </row>
    <row r="132" spans="1:3" x14ac:dyDescent="0.25">
      <c r="A132" s="4"/>
      <c r="B132" s="4"/>
      <c r="C132" s="4"/>
    </row>
    <row r="133" spans="1:3" x14ac:dyDescent="0.25">
      <c r="A133" s="4"/>
      <c r="B133" s="4"/>
      <c r="C133" s="4"/>
    </row>
    <row r="134" spans="1:3" x14ac:dyDescent="0.25">
      <c r="A134" s="4"/>
      <c r="B134" s="4"/>
      <c r="C134" s="4"/>
    </row>
    <row r="135" spans="1:3" x14ac:dyDescent="0.25">
      <c r="A135" s="4"/>
      <c r="B135" s="4"/>
      <c r="C135" s="4"/>
    </row>
    <row r="136" spans="1:3" x14ac:dyDescent="0.25">
      <c r="A136" s="4"/>
      <c r="B136" s="4"/>
      <c r="C136" s="4"/>
    </row>
    <row r="137" spans="1:3" x14ac:dyDescent="0.25">
      <c r="A137" s="4"/>
      <c r="B137" s="4"/>
      <c r="C137" s="4"/>
    </row>
    <row r="138" spans="1:3" x14ac:dyDescent="0.25">
      <c r="A138" s="4"/>
      <c r="B138" s="4"/>
      <c r="C138" s="4"/>
    </row>
    <row r="139" spans="1:3" x14ac:dyDescent="0.25">
      <c r="A139" s="4"/>
      <c r="B139" s="4"/>
      <c r="C139" s="4"/>
    </row>
    <row r="140" spans="1:3" x14ac:dyDescent="0.25">
      <c r="A140" s="4"/>
      <c r="B140" s="4"/>
      <c r="C140" s="4"/>
    </row>
    <row r="141" spans="1:3" x14ac:dyDescent="0.25">
      <c r="A141" s="4"/>
      <c r="B141" s="4"/>
      <c r="C141" s="4"/>
    </row>
    <row r="142" spans="1:3" x14ac:dyDescent="0.25">
      <c r="A142" s="4"/>
      <c r="B142" s="4"/>
      <c r="C142" s="4"/>
    </row>
    <row r="143" spans="1:3" x14ac:dyDescent="0.25">
      <c r="A143" s="4"/>
      <c r="B143" s="4"/>
      <c r="C143" s="4"/>
    </row>
    <row r="144" spans="1:3" x14ac:dyDescent="0.25">
      <c r="A144" s="4"/>
      <c r="B144" s="4"/>
      <c r="C144" s="4"/>
    </row>
    <row r="145" spans="1:3" x14ac:dyDescent="0.25">
      <c r="A145" s="4"/>
      <c r="B145" s="4"/>
      <c r="C145" s="4"/>
    </row>
    <row r="146" spans="1:3" x14ac:dyDescent="0.25">
      <c r="A146" s="4"/>
      <c r="B146" s="4"/>
      <c r="C146" s="4"/>
    </row>
    <row r="147" spans="1:3" x14ac:dyDescent="0.25">
      <c r="A147" s="4"/>
      <c r="B147" s="4"/>
      <c r="C147" s="4"/>
    </row>
    <row r="148" spans="1:3" x14ac:dyDescent="0.25">
      <c r="A148" s="4"/>
      <c r="B148" s="4"/>
      <c r="C148" s="4"/>
    </row>
    <row r="149" spans="1:3" x14ac:dyDescent="0.25">
      <c r="A149" s="4"/>
      <c r="B149" s="4"/>
      <c r="C149" s="4"/>
    </row>
    <row r="150" spans="1:3" x14ac:dyDescent="0.25">
      <c r="A150" s="4"/>
      <c r="B150" s="4"/>
      <c r="C150" s="4"/>
    </row>
    <row r="151" spans="1:3" x14ac:dyDescent="0.25">
      <c r="A151" s="4"/>
      <c r="B151" s="4"/>
      <c r="C151" s="4"/>
    </row>
    <row r="152" spans="1:3" x14ac:dyDescent="0.25">
      <c r="A152" s="4"/>
      <c r="B152" s="4"/>
      <c r="C152" s="4"/>
    </row>
    <row r="153" spans="1:3" x14ac:dyDescent="0.25">
      <c r="A153" s="4"/>
      <c r="B153" s="4"/>
      <c r="C153" s="4"/>
    </row>
    <row r="154" spans="1:3" x14ac:dyDescent="0.25">
      <c r="A154" s="4"/>
      <c r="B154" s="4"/>
      <c r="C154" s="4"/>
    </row>
    <row r="155" spans="1:3" x14ac:dyDescent="0.25">
      <c r="A155" s="4"/>
      <c r="B155" s="4"/>
      <c r="C155" s="4"/>
    </row>
    <row r="156" spans="1:3" x14ac:dyDescent="0.25">
      <c r="A156" s="4"/>
      <c r="B156" s="4"/>
      <c r="C156" s="4"/>
    </row>
    <row r="157" spans="1:3" x14ac:dyDescent="0.25">
      <c r="A157" s="4"/>
      <c r="B157" s="4"/>
      <c r="C157" s="4"/>
    </row>
    <row r="158" spans="1:3" x14ac:dyDescent="0.25">
      <c r="A158" s="4"/>
      <c r="B158" s="4"/>
      <c r="C158" s="4"/>
    </row>
    <row r="159" spans="1:3" x14ac:dyDescent="0.25">
      <c r="A159" s="4"/>
      <c r="B159" s="4"/>
      <c r="C159" s="4"/>
    </row>
    <row r="160" spans="1:3" x14ac:dyDescent="0.25">
      <c r="A160" s="4"/>
      <c r="B160" s="4"/>
      <c r="C160" s="4"/>
    </row>
    <row r="161" spans="1:3" x14ac:dyDescent="0.25">
      <c r="A161" s="4"/>
      <c r="B161" s="4"/>
      <c r="C161" s="4"/>
    </row>
    <row r="162" spans="1:3" x14ac:dyDescent="0.25">
      <c r="A162" s="4"/>
      <c r="B162" s="4"/>
      <c r="C162" s="4"/>
    </row>
    <row r="163" spans="1:3" x14ac:dyDescent="0.25">
      <c r="A163" s="4"/>
      <c r="B163" s="4"/>
      <c r="C163" s="4"/>
    </row>
    <row r="164" spans="1:3" x14ac:dyDescent="0.25">
      <c r="A164" s="4"/>
      <c r="B164" s="4"/>
      <c r="C164" s="4"/>
    </row>
    <row r="165" spans="1:3" x14ac:dyDescent="0.25">
      <c r="A165" s="4"/>
      <c r="B165" s="4"/>
      <c r="C165" s="4"/>
    </row>
    <row r="166" spans="1:3" x14ac:dyDescent="0.25">
      <c r="A166" s="4"/>
      <c r="B166" s="4"/>
      <c r="C166" s="4"/>
    </row>
    <row r="167" spans="1:3" x14ac:dyDescent="0.25">
      <c r="A167" s="4"/>
      <c r="B167" s="4"/>
      <c r="C167" s="4"/>
    </row>
    <row r="168" spans="1:3" x14ac:dyDescent="0.25">
      <c r="A168" s="4"/>
      <c r="B168" s="4"/>
      <c r="C168" s="4"/>
    </row>
    <row r="169" spans="1:3" x14ac:dyDescent="0.25">
      <c r="A169" s="4"/>
      <c r="B169" s="4"/>
      <c r="C169" s="4"/>
    </row>
    <row r="170" spans="1:3" x14ac:dyDescent="0.25">
      <c r="A170" s="4"/>
      <c r="B170" s="4"/>
      <c r="C170" s="4"/>
    </row>
    <row r="171" spans="1:3" x14ac:dyDescent="0.25">
      <c r="A171" s="4"/>
      <c r="B171" s="4"/>
      <c r="C171" s="4"/>
    </row>
    <row r="172" spans="1:3" x14ac:dyDescent="0.25">
      <c r="A172" s="4"/>
      <c r="B172" s="4"/>
      <c r="C172" s="4"/>
    </row>
    <row r="173" spans="1:3" x14ac:dyDescent="0.25">
      <c r="A173" s="4"/>
      <c r="B173" s="4"/>
      <c r="C173" s="4"/>
    </row>
    <row r="174" spans="1:3" x14ac:dyDescent="0.25">
      <c r="A174" s="4"/>
      <c r="B174" s="4"/>
      <c r="C174" s="4"/>
    </row>
    <row r="175" spans="1:3" x14ac:dyDescent="0.25">
      <c r="A175" s="4"/>
      <c r="B175" s="4"/>
      <c r="C175" s="4"/>
    </row>
    <row r="176" spans="1:3" x14ac:dyDescent="0.25">
      <c r="A176" s="4"/>
      <c r="B176" s="4"/>
      <c r="C176" s="4"/>
    </row>
    <row r="177" spans="1:3" x14ac:dyDescent="0.25">
      <c r="A177" s="4"/>
      <c r="B177" s="4"/>
      <c r="C177" s="4"/>
    </row>
    <row r="178" spans="1:3" x14ac:dyDescent="0.25">
      <c r="A178" s="4"/>
      <c r="B178" s="4"/>
      <c r="C178" s="4"/>
    </row>
    <row r="179" spans="1:3" x14ac:dyDescent="0.25">
      <c r="A179" s="4"/>
      <c r="B179" s="4"/>
      <c r="C179" s="4"/>
    </row>
    <row r="180" spans="1:3" x14ac:dyDescent="0.25">
      <c r="A180" s="4"/>
      <c r="B180" s="4"/>
      <c r="C180" s="4"/>
    </row>
    <row r="181" spans="1:3" x14ac:dyDescent="0.25">
      <c r="A181" s="4"/>
      <c r="B181" s="4"/>
      <c r="C181" s="4"/>
    </row>
    <row r="182" spans="1:3" x14ac:dyDescent="0.25">
      <c r="A182" s="4"/>
      <c r="B182" s="4"/>
      <c r="C182" s="4"/>
    </row>
    <row r="183" spans="1:3" x14ac:dyDescent="0.25">
      <c r="A183" s="4"/>
      <c r="B183" s="4"/>
      <c r="C183" s="4"/>
    </row>
    <row r="184" spans="1:3" x14ac:dyDescent="0.25">
      <c r="A184" s="4"/>
      <c r="B184" s="4"/>
      <c r="C184" s="4"/>
    </row>
    <row r="185" spans="1:3" x14ac:dyDescent="0.25">
      <c r="A185" s="4"/>
      <c r="B185" s="4"/>
      <c r="C185" s="4"/>
    </row>
    <row r="186" spans="1:3" x14ac:dyDescent="0.25">
      <c r="A186" s="4"/>
      <c r="B186" s="4"/>
      <c r="C186" s="4"/>
    </row>
    <row r="187" spans="1:3" x14ac:dyDescent="0.25">
      <c r="A187" s="4"/>
      <c r="B187" s="4"/>
      <c r="C187" s="4"/>
    </row>
    <row r="188" spans="1:3" x14ac:dyDescent="0.25">
      <c r="A188" s="4"/>
      <c r="B188" s="4"/>
      <c r="C188" s="4"/>
    </row>
    <row r="189" spans="1:3" x14ac:dyDescent="0.25">
      <c r="A189" s="4"/>
      <c r="B189" s="4"/>
      <c r="C189" s="4"/>
    </row>
    <row r="190" spans="1:3" x14ac:dyDescent="0.25">
      <c r="A190" s="4"/>
      <c r="B190" s="4"/>
      <c r="C190" s="4"/>
    </row>
    <row r="191" spans="1:3" x14ac:dyDescent="0.25">
      <c r="A191" s="4"/>
      <c r="B191" s="4"/>
      <c r="C191" s="4"/>
    </row>
    <row r="192" spans="1:3" x14ac:dyDescent="0.25">
      <c r="A192" s="4"/>
      <c r="B192" s="4"/>
      <c r="C192" s="4"/>
    </row>
    <row r="193" spans="1:3" x14ac:dyDescent="0.25">
      <c r="A193" s="4"/>
      <c r="B193" s="4"/>
      <c r="C193" s="4"/>
    </row>
    <row r="194" spans="1:3" x14ac:dyDescent="0.25">
      <c r="A194" s="4"/>
      <c r="B194" s="4"/>
      <c r="C194" s="4"/>
    </row>
    <row r="195" spans="1:3" x14ac:dyDescent="0.25">
      <c r="A195" s="4"/>
      <c r="B195" s="4"/>
      <c r="C195" s="4"/>
    </row>
    <row r="196" spans="1:3" x14ac:dyDescent="0.25">
      <c r="A196" s="4"/>
      <c r="B196" s="4"/>
      <c r="C196" s="4"/>
    </row>
    <row r="197" spans="1:3" x14ac:dyDescent="0.25">
      <c r="A197" s="4"/>
      <c r="B197" s="4"/>
      <c r="C197" s="4"/>
    </row>
    <row r="198" spans="1:3" x14ac:dyDescent="0.25">
      <c r="A198" s="4"/>
      <c r="B198" s="4"/>
      <c r="C198" s="4"/>
    </row>
    <row r="199" spans="1:3" x14ac:dyDescent="0.25">
      <c r="A199" s="4"/>
      <c r="B199" s="4"/>
      <c r="C199" s="4"/>
    </row>
    <row r="200" spans="1:3" x14ac:dyDescent="0.25">
      <c r="A200" s="4"/>
      <c r="B200" s="4"/>
      <c r="C200" s="4"/>
    </row>
    <row r="201" spans="1:3" x14ac:dyDescent="0.25">
      <c r="A201" s="4"/>
      <c r="B201" s="4"/>
      <c r="C201" s="4"/>
    </row>
    <row r="202" spans="1:3" x14ac:dyDescent="0.25">
      <c r="A202" s="4"/>
      <c r="B202" s="4"/>
      <c r="C202" s="4"/>
    </row>
    <row r="203" spans="1:3" x14ac:dyDescent="0.25">
      <c r="A203" s="4"/>
      <c r="B203" s="4"/>
      <c r="C203" s="4"/>
    </row>
    <row r="204" spans="1:3" x14ac:dyDescent="0.25">
      <c r="A204" s="4"/>
      <c r="B204" s="4"/>
      <c r="C204" s="4"/>
    </row>
    <row r="205" spans="1:3" x14ac:dyDescent="0.25">
      <c r="A205" s="4"/>
      <c r="B205" s="4"/>
      <c r="C205" s="4"/>
    </row>
    <row r="206" spans="1:3" x14ac:dyDescent="0.25">
      <c r="A206" s="4"/>
      <c r="B206" s="4"/>
      <c r="C206" s="4"/>
    </row>
    <row r="207" spans="1:3" x14ac:dyDescent="0.25">
      <c r="A207" s="4"/>
      <c r="B207" s="4"/>
      <c r="C207" s="4"/>
    </row>
    <row r="208" spans="1:3" x14ac:dyDescent="0.25">
      <c r="A208" s="4"/>
      <c r="B208" s="4"/>
      <c r="C208" s="4"/>
    </row>
    <row r="209" spans="1:3" x14ac:dyDescent="0.25">
      <c r="A209" s="4"/>
      <c r="B209" s="4"/>
      <c r="C209" s="4"/>
    </row>
    <row r="210" spans="1:3" x14ac:dyDescent="0.25">
      <c r="A210" s="4"/>
      <c r="B210" s="4"/>
      <c r="C210" s="4"/>
    </row>
    <row r="211" spans="1:3" x14ac:dyDescent="0.25">
      <c r="A211" s="4"/>
      <c r="B211" s="4"/>
      <c r="C211" s="4"/>
    </row>
    <row r="212" spans="1:3" x14ac:dyDescent="0.25">
      <c r="A212" s="4"/>
      <c r="B212" s="4"/>
      <c r="C212" s="4"/>
    </row>
    <row r="213" spans="1:3" x14ac:dyDescent="0.25">
      <c r="A213" s="4"/>
      <c r="B213" s="4"/>
      <c r="C213" s="4"/>
    </row>
    <row r="214" spans="1:3" x14ac:dyDescent="0.25">
      <c r="A214" s="4"/>
      <c r="B214" s="4"/>
      <c r="C214" s="4"/>
    </row>
    <row r="215" spans="1:3" x14ac:dyDescent="0.25">
      <c r="A215" s="4"/>
      <c r="B215" s="4"/>
      <c r="C215" s="4"/>
    </row>
    <row r="216" spans="1:3" x14ac:dyDescent="0.25">
      <c r="A216" s="4"/>
      <c r="B216" s="4"/>
      <c r="C216" s="4"/>
    </row>
    <row r="217" spans="1:3" x14ac:dyDescent="0.25">
      <c r="A217" s="4"/>
      <c r="B217" s="4"/>
      <c r="C217" s="4"/>
    </row>
    <row r="218" spans="1:3" x14ac:dyDescent="0.25">
      <c r="A218" s="4"/>
      <c r="B218" s="4"/>
      <c r="C218" s="4"/>
    </row>
    <row r="219" spans="1:3" x14ac:dyDescent="0.25">
      <c r="A219" s="4"/>
      <c r="B219" s="4"/>
      <c r="C219" s="4"/>
    </row>
    <row r="220" spans="1:3" x14ac:dyDescent="0.25">
      <c r="A220" s="4"/>
      <c r="B220" s="4"/>
      <c r="C220" s="4"/>
    </row>
    <row r="221" spans="1:3" x14ac:dyDescent="0.25">
      <c r="A221" s="4"/>
      <c r="B221" s="4"/>
      <c r="C221" s="4"/>
    </row>
    <row r="222" spans="1:3" x14ac:dyDescent="0.25">
      <c r="A222" s="4"/>
      <c r="B222" s="4"/>
      <c r="C222" s="4"/>
    </row>
    <row r="223" spans="1:3" x14ac:dyDescent="0.25">
      <c r="A223" s="4"/>
      <c r="B223" s="4"/>
      <c r="C223" s="4"/>
    </row>
    <row r="224" spans="1:3" x14ac:dyDescent="0.25">
      <c r="A224" s="4"/>
      <c r="B224" s="4"/>
      <c r="C224" s="4"/>
    </row>
    <row r="225" spans="1:3" x14ac:dyDescent="0.25">
      <c r="A225" s="4"/>
      <c r="B225" s="4"/>
      <c r="C225" s="4"/>
    </row>
    <row r="226" spans="1:3" x14ac:dyDescent="0.25">
      <c r="A226" s="4"/>
      <c r="B226" s="4"/>
      <c r="C226" s="4"/>
    </row>
    <row r="227" spans="1:3" x14ac:dyDescent="0.25">
      <c r="A227" s="4"/>
      <c r="B227" s="4"/>
      <c r="C227" s="4"/>
    </row>
    <row r="228" spans="1:3" x14ac:dyDescent="0.25">
      <c r="A228" s="4"/>
      <c r="B228" s="4"/>
      <c r="C228" s="4"/>
    </row>
    <row r="229" spans="1:3" x14ac:dyDescent="0.25">
      <c r="A229" s="4"/>
      <c r="B229" s="4"/>
      <c r="C229" s="4"/>
    </row>
    <row r="230" spans="1:3" x14ac:dyDescent="0.25">
      <c r="A230" s="4"/>
      <c r="B230" s="4"/>
      <c r="C230" s="4"/>
    </row>
    <row r="231" spans="1:3" x14ac:dyDescent="0.25">
      <c r="A231" s="4"/>
      <c r="B231" s="4"/>
      <c r="C231" s="4"/>
    </row>
    <row r="232" spans="1:3" x14ac:dyDescent="0.25">
      <c r="A232" s="4"/>
      <c r="B232" s="4"/>
      <c r="C232" s="4"/>
    </row>
    <row r="233" spans="1:3" x14ac:dyDescent="0.25">
      <c r="A233" s="4"/>
      <c r="B233" s="4"/>
      <c r="C233" s="4"/>
    </row>
    <row r="234" spans="1:3" x14ac:dyDescent="0.25">
      <c r="A234" s="4"/>
      <c r="B234" s="4"/>
      <c r="C234" s="4"/>
    </row>
    <row r="235" spans="1:3" x14ac:dyDescent="0.25">
      <c r="A235" s="4"/>
      <c r="B235" s="4"/>
      <c r="C235" s="4"/>
    </row>
    <row r="236" spans="1:3" x14ac:dyDescent="0.25">
      <c r="A236" s="4"/>
      <c r="B236" s="4"/>
      <c r="C236" s="4"/>
    </row>
    <row r="237" spans="1:3" x14ac:dyDescent="0.25">
      <c r="A237" s="4"/>
      <c r="B237" s="4"/>
      <c r="C237" s="4"/>
    </row>
    <row r="238" spans="1:3" x14ac:dyDescent="0.25">
      <c r="A238" s="4"/>
      <c r="B238" s="4"/>
      <c r="C238" s="4"/>
    </row>
    <row r="239" spans="1:3" x14ac:dyDescent="0.25">
      <c r="A239" s="4"/>
      <c r="B239" s="4"/>
      <c r="C239" s="4"/>
    </row>
    <row r="240" spans="1:3" x14ac:dyDescent="0.25">
      <c r="A240" s="4"/>
      <c r="B240" s="4"/>
      <c r="C240" s="4"/>
    </row>
    <row r="241" spans="1:3" x14ac:dyDescent="0.25">
      <c r="A241" s="4"/>
      <c r="B241" s="4"/>
      <c r="C241" s="4"/>
    </row>
    <row r="242" spans="1:3" x14ac:dyDescent="0.25">
      <c r="A242" s="4"/>
      <c r="B242" s="4"/>
      <c r="C242" s="4"/>
    </row>
    <row r="243" spans="1:3" x14ac:dyDescent="0.25">
      <c r="A243" s="4"/>
      <c r="B243" s="4"/>
      <c r="C243" s="4"/>
    </row>
    <row r="244" spans="1:3" x14ac:dyDescent="0.25">
      <c r="A244" s="4"/>
      <c r="B244" s="4"/>
      <c r="C244" s="4"/>
    </row>
    <row r="245" spans="1:3" x14ac:dyDescent="0.25">
      <c r="A245" s="4"/>
      <c r="B245" s="4"/>
      <c r="C245" s="4"/>
    </row>
    <row r="246" spans="1:3" x14ac:dyDescent="0.25">
      <c r="A246" s="4"/>
      <c r="B246" s="4"/>
      <c r="C246" s="4"/>
    </row>
    <row r="247" spans="1:3" x14ac:dyDescent="0.25">
      <c r="A247" s="4"/>
      <c r="B247" s="4"/>
      <c r="C247" s="4"/>
    </row>
    <row r="248" spans="1:3" x14ac:dyDescent="0.25">
      <c r="A248" s="4"/>
      <c r="B248" s="4"/>
      <c r="C248" s="4"/>
    </row>
    <row r="249" spans="1:3" x14ac:dyDescent="0.25">
      <c r="A249" s="4"/>
      <c r="B249" s="4"/>
      <c r="C249" s="4"/>
    </row>
    <row r="250" spans="1:3" x14ac:dyDescent="0.25">
      <c r="A250" s="4"/>
      <c r="B250" s="4"/>
      <c r="C250" s="4"/>
    </row>
    <row r="251" spans="1:3" x14ac:dyDescent="0.25">
      <c r="A251" s="4"/>
      <c r="B251" s="4"/>
      <c r="C251" s="4"/>
    </row>
    <row r="252" spans="1:3" x14ac:dyDescent="0.25">
      <c r="A252" s="4"/>
      <c r="B252" s="4"/>
      <c r="C252" s="4"/>
    </row>
    <row r="253" spans="1:3" x14ac:dyDescent="0.25">
      <c r="A253" s="4"/>
      <c r="B253" s="4"/>
      <c r="C253" s="4"/>
    </row>
    <row r="254" spans="1:3" x14ac:dyDescent="0.25">
      <c r="A254" s="4"/>
      <c r="B254" s="4"/>
      <c r="C254" s="4"/>
    </row>
    <row r="255" spans="1:3" x14ac:dyDescent="0.25">
      <c r="A255" s="4"/>
      <c r="B255" s="4"/>
      <c r="C255" s="4"/>
    </row>
    <row r="256" spans="1:3" x14ac:dyDescent="0.25">
      <c r="A256" s="4"/>
      <c r="B256" s="4"/>
      <c r="C256" s="4"/>
    </row>
    <row r="257" spans="1:3" x14ac:dyDescent="0.25">
      <c r="A257" s="4"/>
      <c r="B257" s="4"/>
      <c r="C257" s="4"/>
    </row>
    <row r="258" spans="1:3" x14ac:dyDescent="0.25">
      <c r="A258" s="4"/>
      <c r="B258" s="4"/>
      <c r="C258" s="4"/>
    </row>
    <row r="259" spans="1:3" x14ac:dyDescent="0.25">
      <c r="A259" s="4"/>
      <c r="B259" s="4"/>
      <c r="C259" s="4"/>
    </row>
    <row r="260" spans="1:3" x14ac:dyDescent="0.25">
      <c r="A260" s="4"/>
      <c r="B260" s="4"/>
      <c r="C260" s="4"/>
    </row>
    <row r="261" spans="1:3" x14ac:dyDescent="0.25">
      <c r="A261" s="4"/>
      <c r="B261" s="4"/>
      <c r="C261" s="4"/>
    </row>
    <row r="262" spans="1:3" x14ac:dyDescent="0.25">
      <c r="A262" s="4"/>
      <c r="B262" s="4"/>
      <c r="C262" s="4"/>
    </row>
    <row r="263" spans="1:3" x14ac:dyDescent="0.25">
      <c r="A263" s="4"/>
      <c r="B263" s="4"/>
      <c r="C263" s="4"/>
    </row>
    <row r="264" spans="1:3" x14ac:dyDescent="0.25">
      <c r="A264" s="4"/>
      <c r="B264" s="4"/>
      <c r="C264" s="4"/>
    </row>
    <row r="265" spans="1:3" x14ac:dyDescent="0.25">
      <c r="A265" s="4"/>
      <c r="B265" s="4"/>
      <c r="C265" s="4"/>
    </row>
    <row r="266" spans="1:3" x14ac:dyDescent="0.25">
      <c r="A266" s="4"/>
      <c r="B266" s="4"/>
      <c r="C266" s="4"/>
    </row>
    <row r="267" spans="1:3" x14ac:dyDescent="0.25">
      <c r="A267" s="4"/>
      <c r="B267" s="4"/>
      <c r="C267" s="4"/>
    </row>
    <row r="268" spans="1:3" x14ac:dyDescent="0.25">
      <c r="A268" s="4"/>
      <c r="B268" s="4"/>
      <c r="C268" s="4"/>
    </row>
    <row r="269" spans="1:3" x14ac:dyDescent="0.25">
      <c r="A269" s="4"/>
      <c r="B269" s="4"/>
      <c r="C269" s="4"/>
    </row>
    <row r="270" spans="1:3" x14ac:dyDescent="0.25">
      <c r="A270" s="4"/>
      <c r="B270" s="4"/>
      <c r="C270" s="4"/>
    </row>
    <row r="271" spans="1:3" x14ac:dyDescent="0.25">
      <c r="A271" s="4"/>
      <c r="B271" s="4"/>
      <c r="C271" s="4"/>
    </row>
    <row r="272" spans="1:3" x14ac:dyDescent="0.25">
      <c r="A272" s="4"/>
      <c r="B272" s="4"/>
      <c r="C272" s="4"/>
    </row>
    <row r="273" spans="1:3" x14ac:dyDescent="0.25">
      <c r="A273" s="4"/>
      <c r="B273" s="4"/>
      <c r="C273" s="4"/>
    </row>
    <row r="274" spans="1:3" x14ac:dyDescent="0.25">
      <c r="A274" s="4"/>
      <c r="B274" s="4"/>
      <c r="C274" s="4"/>
    </row>
    <row r="275" spans="1:3" x14ac:dyDescent="0.25">
      <c r="A275" s="4"/>
      <c r="B275" s="4"/>
      <c r="C275" s="4"/>
    </row>
    <row r="276" spans="1:3" x14ac:dyDescent="0.25">
      <c r="A276" s="4"/>
      <c r="B276" s="4"/>
      <c r="C276" s="4"/>
    </row>
    <row r="277" spans="1:3" x14ac:dyDescent="0.25">
      <c r="A277" s="4"/>
      <c r="B277" s="4"/>
      <c r="C277" s="4"/>
    </row>
    <row r="278" spans="1:3" x14ac:dyDescent="0.25">
      <c r="A278" s="4"/>
      <c r="B278" s="4"/>
      <c r="C278" s="4"/>
    </row>
    <row r="279" spans="1:3" x14ac:dyDescent="0.25">
      <c r="A279" s="4"/>
      <c r="B279" s="4"/>
      <c r="C279" s="4"/>
    </row>
    <row r="280" spans="1:3" x14ac:dyDescent="0.25">
      <c r="A280" s="4"/>
      <c r="B280" s="4"/>
      <c r="C280" s="4"/>
    </row>
    <row r="281" spans="1:3" x14ac:dyDescent="0.25">
      <c r="A281" s="4"/>
      <c r="B281" s="4"/>
      <c r="C281" s="4"/>
    </row>
    <row r="282" spans="1:3" x14ac:dyDescent="0.25">
      <c r="A282" s="4"/>
      <c r="B282" s="4"/>
      <c r="C282" s="4"/>
    </row>
    <row r="283" spans="1:3" x14ac:dyDescent="0.25">
      <c r="A283" s="4"/>
      <c r="B283" s="4"/>
      <c r="C283" s="4"/>
    </row>
    <row r="284" spans="1:3" x14ac:dyDescent="0.25">
      <c r="A284" s="4"/>
      <c r="B284" s="4"/>
      <c r="C284" s="4"/>
    </row>
    <row r="285" spans="1:3" x14ac:dyDescent="0.25">
      <c r="A285" s="4"/>
      <c r="B285" s="4"/>
      <c r="C285" s="4"/>
    </row>
    <row r="286" spans="1:3" x14ac:dyDescent="0.25">
      <c r="A286" s="4"/>
      <c r="B286" s="4"/>
      <c r="C286" s="4"/>
    </row>
    <row r="287" spans="1:3" x14ac:dyDescent="0.25">
      <c r="A287" s="4"/>
      <c r="B287" s="4"/>
      <c r="C287" s="4"/>
    </row>
    <row r="288" spans="1:3" x14ac:dyDescent="0.25">
      <c r="A288" s="4"/>
      <c r="B288" s="4"/>
      <c r="C288" s="4"/>
    </row>
    <row r="289" spans="1:3" x14ac:dyDescent="0.25">
      <c r="A289" s="4"/>
      <c r="B289" s="4"/>
      <c r="C289" s="4"/>
    </row>
    <row r="290" spans="1:3" x14ac:dyDescent="0.25">
      <c r="A290" s="4"/>
      <c r="B290" s="4"/>
      <c r="C290" s="4"/>
    </row>
    <row r="291" spans="1:3" x14ac:dyDescent="0.25">
      <c r="A291" s="4"/>
      <c r="B291" s="4"/>
      <c r="C291" s="4"/>
    </row>
    <row r="292" spans="1:3" x14ac:dyDescent="0.25">
      <c r="A292" s="4"/>
      <c r="B292" s="4"/>
      <c r="C292" s="4"/>
    </row>
    <row r="293" spans="1:3" x14ac:dyDescent="0.25">
      <c r="A293" s="4"/>
      <c r="B293" s="4"/>
      <c r="C293" s="4"/>
    </row>
    <row r="294" spans="1:3" x14ac:dyDescent="0.25">
      <c r="A294" s="4"/>
      <c r="B294" s="4"/>
      <c r="C294" s="4"/>
    </row>
    <row r="295" spans="1:3" x14ac:dyDescent="0.25">
      <c r="A295" s="4"/>
      <c r="B295" s="4"/>
      <c r="C295" s="4"/>
    </row>
    <row r="296" spans="1:3" x14ac:dyDescent="0.25">
      <c r="A296" s="4"/>
      <c r="B296" s="4"/>
      <c r="C296" s="4"/>
    </row>
    <row r="297" spans="1:3" x14ac:dyDescent="0.25">
      <c r="A297" s="4"/>
      <c r="B297" s="4"/>
      <c r="C297" s="4"/>
    </row>
    <row r="298" spans="1:3" x14ac:dyDescent="0.25">
      <c r="A298" s="4"/>
      <c r="B298" s="4"/>
      <c r="C298" s="4"/>
    </row>
    <row r="299" spans="1:3" x14ac:dyDescent="0.25">
      <c r="A299" s="4"/>
      <c r="B299" s="4"/>
      <c r="C299" s="4"/>
    </row>
    <row r="300" spans="1:3" x14ac:dyDescent="0.25">
      <c r="A300" s="4"/>
      <c r="B300" s="4"/>
      <c r="C300" s="4"/>
    </row>
    <row r="301" spans="1:3" x14ac:dyDescent="0.25">
      <c r="A301" s="4"/>
      <c r="B301" s="4"/>
      <c r="C301" s="4"/>
    </row>
    <row r="302" spans="1:3" x14ac:dyDescent="0.25">
      <c r="A302" s="4"/>
      <c r="B302" s="4"/>
      <c r="C302" s="4"/>
    </row>
    <row r="303" spans="1:3" x14ac:dyDescent="0.25">
      <c r="A303" s="4"/>
      <c r="B303" s="4"/>
      <c r="C303" s="4"/>
    </row>
    <row r="304" spans="1:3" x14ac:dyDescent="0.25">
      <c r="A304" s="4"/>
      <c r="B304" s="4"/>
      <c r="C304" s="4"/>
    </row>
    <row r="305" spans="1:3" x14ac:dyDescent="0.25">
      <c r="A305" s="4"/>
      <c r="B305" s="4"/>
      <c r="C305" s="4"/>
    </row>
    <row r="306" spans="1:3" x14ac:dyDescent="0.25">
      <c r="A306" s="4"/>
      <c r="B306" s="4"/>
      <c r="C306" s="4"/>
    </row>
    <row r="307" spans="1:3" x14ac:dyDescent="0.25">
      <c r="A307" s="4"/>
      <c r="B307" s="4"/>
      <c r="C307" s="4"/>
    </row>
    <row r="308" spans="1:3" x14ac:dyDescent="0.25">
      <c r="A308" s="4"/>
      <c r="B308" s="4"/>
      <c r="C308" s="4"/>
    </row>
    <row r="309" spans="1:3" x14ac:dyDescent="0.25">
      <c r="A309" s="4"/>
      <c r="B309" s="4"/>
      <c r="C309" s="4"/>
    </row>
    <row r="310" spans="1:3" x14ac:dyDescent="0.25">
      <c r="A310" s="4"/>
      <c r="B310" s="4"/>
      <c r="C310" s="4"/>
    </row>
    <row r="311" spans="1:3" x14ac:dyDescent="0.25">
      <c r="A311" s="4"/>
      <c r="B311" s="4"/>
      <c r="C311" s="4"/>
    </row>
    <row r="312" spans="1:3" x14ac:dyDescent="0.25">
      <c r="A312" s="4"/>
      <c r="B312" s="4"/>
      <c r="C312" s="4"/>
    </row>
    <row r="313" spans="1:3" x14ac:dyDescent="0.25">
      <c r="A313" s="4"/>
      <c r="B313" s="4"/>
      <c r="C313" s="4"/>
    </row>
    <row r="314" spans="1:3" x14ac:dyDescent="0.25">
      <c r="A314" s="4"/>
      <c r="B314" s="4"/>
      <c r="C314" s="4"/>
    </row>
    <row r="315" spans="1:3" x14ac:dyDescent="0.25">
      <c r="A315" s="4"/>
      <c r="B315" s="4"/>
      <c r="C315" s="4"/>
    </row>
    <row r="316" spans="1:3" x14ac:dyDescent="0.25">
      <c r="A316" s="4"/>
      <c r="B316" s="4"/>
      <c r="C316" s="4"/>
    </row>
    <row r="317" spans="1:3" x14ac:dyDescent="0.25">
      <c r="A317" s="4"/>
      <c r="B317" s="4"/>
      <c r="C317" s="4"/>
    </row>
    <row r="318" spans="1:3" x14ac:dyDescent="0.25">
      <c r="A318" s="4"/>
      <c r="B318" s="4"/>
      <c r="C318" s="4"/>
    </row>
    <row r="319" spans="1:3" x14ac:dyDescent="0.25">
      <c r="A319" s="4"/>
      <c r="B319" s="4"/>
      <c r="C319" s="4"/>
    </row>
    <row r="320" spans="1:3" x14ac:dyDescent="0.25">
      <c r="A320" s="4"/>
      <c r="B320" s="4"/>
      <c r="C320" s="4"/>
    </row>
    <row r="321" spans="1:3" x14ac:dyDescent="0.25">
      <c r="A321" s="4"/>
      <c r="B321" s="4"/>
      <c r="C321" s="4"/>
    </row>
    <row r="322" spans="1:3" x14ac:dyDescent="0.25">
      <c r="A322" s="4"/>
      <c r="B322" s="4"/>
      <c r="C322" s="4"/>
    </row>
    <row r="323" spans="1:3" x14ac:dyDescent="0.25">
      <c r="A323" s="4"/>
      <c r="B323" s="4"/>
      <c r="C323" s="4"/>
    </row>
    <row r="324" spans="1:3" x14ac:dyDescent="0.25">
      <c r="A324" s="4"/>
      <c r="B324" s="4"/>
      <c r="C324" s="4"/>
    </row>
    <row r="325" spans="1:3" x14ac:dyDescent="0.25">
      <c r="A325" s="4"/>
      <c r="B325" s="4"/>
      <c r="C325" s="4"/>
    </row>
    <row r="326" spans="1:3" x14ac:dyDescent="0.25">
      <c r="A326" s="4"/>
      <c r="B326" s="4"/>
      <c r="C326" s="4"/>
    </row>
    <row r="327" spans="1:3" x14ac:dyDescent="0.25">
      <c r="A327" s="4"/>
      <c r="B327" s="4"/>
      <c r="C327" s="4"/>
    </row>
    <row r="328" spans="1:3" x14ac:dyDescent="0.25">
      <c r="A328" s="4"/>
      <c r="B328" s="4"/>
      <c r="C328" s="4"/>
    </row>
    <row r="329" spans="1:3" x14ac:dyDescent="0.25">
      <c r="A329" s="4"/>
      <c r="B329" s="4"/>
      <c r="C329" s="4"/>
    </row>
    <row r="330" spans="1:3" x14ac:dyDescent="0.25">
      <c r="A330" s="4"/>
      <c r="B330" s="4"/>
      <c r="C330" s="4"/>
    </row>
    <row r="331" spans="1:3" x14ac:dyDescent="0.25">
      <c r="A331" s="4"/>
      <c r="B331" s="4"/>
      <c r="C331" s="4"/>
    </row>
    <row r="332" spans="1:3" x14ac:dyDescent="0.25">
      <c r="A332" s="4"/>
      <c r="B332" s="4"/>
      <c r="C332" s="4"/>
    </row>
    <row r="333" spans="1:3" x14ac:dyDescent="0.25">
      <c r="A333" s="4"/>
      <c r="B333" s="4"/>
      <c r="C333" s="4"/>
    </row>
    <row r="334" spans="1:3" x14ac:dyDescent="0.25">
      <c r="A334" s="4"/>
      <c r="B334" s="4"/>
      <c r="C334" s="4"/>
    </row>
    <row r="335" spans="1:3" x14ac:dyDescent="0.25">
      <c r="A335" s="4"/>
      <c r="B335" s="4"/>
      <c r="C335" s="4"/>
    </row>
    <row r="336" spans="1:3" x14ac:dyDescent="0.25">
      <c r="A336" s="4"/>
      <c r="B336" s="4"/>
      <c r="C336" s="4"/>
    </row>
    <row r="337" spans="1:3" x14ac:dyDescent="0.25">
      <c r="A337" s="4"/>
      <c r="B337" s="4"/>
      <c r="C337" s="4"/>
    </row>
    <row r="338" spans="1:3" x14ac:dyDescent="0.25">
      <c r="A338" s="4"/>
      <c r="B338" s="4"/>
      <c r="C338" s="4"/>
    </row>
    <row r="339" spans="1:3" x14ac:dyDescent="0.25">
      <c r="A339" s="4"/>
      <c r="B339" s="4"/>
      <c r="C339" s="4"/>
    </row>
    <row r="340" spans="1:3" x14ac:dyDescent="0.25">
      <c r="A340" s="4"/>
      <c r="B340" s="4"/>
      <c r="C340" s="4"/>
    </row>
    <row r="341" spans="1:3" x14ac:dyDescent="0.25">
      <c r="A341" s="4"/>
      <c r="B341" s="4"/>
      <c r="C341" s="4"/>
    </row>
    <row r="342" spans="1:3" x14ac:dyDescent="0.25">
      <c r="A342" s="4"/>
      <c r="B342" s="4"/>
      <c r="C342" s="4"/>
    </row>
    <row r="343" spans="1:3" x14ac:dyDescent="0.25">
      <c r="A343" s="4"/>
      <c r="B343" s="4"/>
      <c r="C343" s="4"/>
    </row>
    <row r="344" spans="1:3" x14ac:dyDescent="0.25">
      <c r="A344" s="4"/>
      <c r="B344" s="4"/>
      <c r="C344" s="4"/>
    </row>
    <row r="345" spans="1:3" x14ac:dyDescent="0.25">
      <c r="A345" s="4"/>
      <c r="B345" s="4"/>
      <c r="C345" s="4"/>
    </row>
    <row r="346" spans="1:3" x14ac:dyDescent="0.25">
      <c r="A346" s="4"/>
      <c r="B346" s="4"/>
      <c r="C346" s="4"/>
    </row>
    <row r="347" spans="1:3" x14ac:dyDescent="0.25">
      <c r="A347" s="4"/>
      <c r="B347" s="4"/>
      <c r="C347" s="4"/>
    </row>
    <row r="348" spans="1:3" x14ac:dyDescent="0.25">
      <c r="A348" s="4"/>
      <c r="B348" s="4"/>
      <c r="C348" s="4"/>
    </row>
    <row r="349" spans="1:3" x14ac:dyDescent="0.25">
      <c r="A349" s="4"/>
      <c r="B349" s="4"/>
      <c r="C349" s="4"/>
    </row>
    <row r="350" spans="1:3" x14ac:dyDescent="0.25">
      <c r="A350" s="4"/>
      <c r="B350" s="4"/>
      <c r="C350" s="4"/>
    </row>
    <row r="351" spans="1:3" x14ac:dyDescent="0.25">
      <c r="A351" s="4"/>
      <c r="B351" s="4"/>
      <c r="C351" s="4"/>
    </row>
    <row r="352" spans="1:3" x14ac:dyDescent="0.25">
      <c r="A352" s="4"/>
      <c r="B352" s="4"/>
      <c r="C352" s="4"/>
    </row>
    <row r="353" spans="1:3" x14ac:dyDescent="0.25">
      <c r="A353" s="4"/>
      <c r="B353" s="4"/>
      <c r="C353" s="4"/>
    </row>
    <row r="354" spans="1:3" x14ac:dyDescent="0.25">
      <c r="A354" s="4"/>
      <c r="B354" s="4"/>
      <c r="C354" s="4"/>
    </row>
    <row r="355" spans="1:3" x14ac:dyDescent="0.25">
      <c r="A355" s="4"/>
      <c r="B355" s="4"/>
      <c r="C355" s="4"/>
    </row>
    <row r="356" spans="1:3" x14ac:dyDescent="0.25">
      <c r="A356" s="4"/>
      <c r="B356" s="4"/>
      <c r="C356" s="4"/>
    </row>
    <row r="357" spans="1:3" x14ac:dyDescent="0.25">
      <c r="A357" s="4"/>
      <c r="B357" s="4"/>
      <c r="C357" s="4"/>
    </row>
    <row r="358" spans="1:3" x14ac:dyDescent="0.25">
      <c r="A358" s="4"/>
      <c r="B358" s="4"/>
      <c r="C358" s="4"/>
    </row>
    <row r="359" spans="1:3" x14ac:dyDescent="0.25">
      <c r="A359" s="4"/>
      <c r="B359" s="4"/>
      <c r="C359" s="4"/>
    </row>
    <row r="360" spans="1:3" x14ac:dyDescent="0.25">
      <c r="A360" s="4"/>
      <c r="B360" s="4"/>
      <c r="C360" s="4"/>
    </row>
    <row r="361" spans="1:3" x14ac:dyDescent="0.25">
      <c r="A361" s="4"/>
      <c r="B361" s="4"/>
      <c r="C361" s="4"/>
    </row>
    <row r="362" spans="1:3" x14ac:dyDescent="0.25">
      <c r="A362" s="4"/>
      <c r="B362" s="4"/>
      <c r="C362" s="4"/>
    </row>
    <row r="363" spans="1:3" x14ac:dyDescent="0.25">
      <c r="A363" s="4"/>
      <c r="B363" s="4"/>
      <c r="C363" s="4"/>
    </row>
    <row r="364" spans="1:3" x14ac:dyDescent="0.25">
      <c r="A364" s="4"/>
      <c r="B364" s="4"/>
      <c r="C364" s="4"/>
    </row>
    <row r="365" spans="1:3" x14ac:dyDescent="0.25">
      <c r="A365" s="4"/>
      <c r="B365" s="4"/>
      <c r="C365" s="4"/>
    </row>
    <row r="366" spans="1:3" x14ac:dyDescent="0.25">
      <c r="A366" s="4"/>
      <c r="B366" s="4"/>
      <c r="C366" s="4"/>
    </row>
    <row r="367" spans="1:3" x14ac:dyDescent="0.25">
      <c r="A367" s="4"/>
      <c r="B367" s="4"/>
      <c r="C367" s="4"/>
    </row>
    <row r="368" spans="1:3" x14ac:dyDescent="0.25">
      <c r="A368" s="4"/>
      <c r="B368" s="4"/>
      <c r="C368" s="4"/>
    </row>
    <row r="369" spans="1:3" x14ac:dyDescent="0.25">
      <c r="A369" s="4"/>
      <c r="B369" s="4"/>
      <c r="C369" s="4"/>
    </row>
    <row r="370" spans="1:3" x14ac:dyDescent="0.25">
      <c r="A370" s="4"/>
      <c r="B370" s="4"/>
      <c r="C370" s="4"/>
    </row>
    <row r="371" spans="1:3" x14ac:dyDescent="0.25">
      <c r="A371" s="4"/>
      <c r="B371" s="4"/>
      <c r="C371" s="4"/>
    </row>
    <row r="372" spans="1:3" x14ac:dyDescent="0.25">
      <c r="A372" s="4"/>
      <c r="B372" s="4"/>
      <c r="C372" s="4"/>
    </row>
    <row r="373" spans="1:3" x14ac:dyDescent="0.25">
      <c r="A373" s="4"/>
      <c r="B373" s="4"/>
      <c r="C373" s="4"/>
    </row>
    <row r="374" spans="1:3" x14ac:dyDescent="0.25">
      <c r="A374" s="4"/>
      <c r="B374" s="4"/>
      <c r="C374" s="4"/>
    </row>
    <row r="375" spans="1:3" x14ac:dyDescent="0.25">
      <c r="A375" s="4"/>
      <c r="B375" s="4"/>
      <c r="C375" s="4"/>
    </row>
    <row r="376" spans="1:3" x14ac:dyDescent="0.25">
      <c r="A376" s="4"/>
      <c r="B376" s="4"/>
      <c r="C376" s="4"/>
    </row>
    <row r="377" spans="1:3" x14ac:dyDescent="0.25">
      <c r="A377" s="4"/>
      <c r="B377" s="4"/>
      <c r="C377" s="4"/>
    </row>
    <row r="378" spans="1:3" x14ac:dyDescent="0.25">
      <c r="A378" s="4"/>
      <c r="B378" s="4"/>
      <c r="C378" s="4"/>
    </row>
    <row r="379" spans="1:3" x14ac:dyDescent="0.25">
      <c r="A379" s="4"/>
      <c r="B379" s="4"/>
      <c r="C379" s="4"/>
    </row>
    <row r="380" spans="1:3" x14ac:dyDescent="0.25">
      <c r="A380" s="4"/>
      <c r="B380" s="4"/>
      <c r="C380" s="4"/>
    </row>
    <row r="381" spans="1:3" x14ac:dyDescent="0.25">
      <c r="A381" s="4"/>
      <c r="B381" s="4"/>
      <c r="C381" s="4"/>
    </row>
    <row r="382" spans="1:3" x14ac:dyDescent="0.25">
      <c r="A382" s="4"/>
      <c r="B382" s="4"/>
      <c r="C382" s="4"/>
    </row>
    <row r="383" spans="1:3" x14ac:dyDescent="0.25">
      <c r="A383" s="4"/>
      <c r="B383" s="4"/>
      <c r="C383" s="4"/>
    </row>
    <row r="384" spans="1:3" x14ac:dyDescent="0.25">
      <c r="A384" s="4"/>
      <c r="B384" s="4"/>
      <c r="C384" s="4"/>
    </row>
    <row r="385" spans="1:3" x14ac:dyDescent="0.25">
      <c r="A385" s="4"/>
      <c r="B385" s="4"/>
      <c r="C385" s="4"/>
    </row>
    <row r="386" spans="1:3" x14ac:dyDescent="0.25">
      <c r="A386" s="4"/>
      <c r="B386" s="4"/>
      <c r="C386" s="4"/>
    </row>
    <row r="387" spans="1:3" x14ac:dyDescent="0.25">
      <c r="A387" s="4"/>
      <c r="B387" s="4"/>
      <c r="C387" s="4"/>
    </row>
    <row r="388" spans="1:3" x14ac:dyDescent="0.25">
      <c r="A388" s="4"/>
      <c r="B388" s="4"/>
      <c r="C388" s="4"/>
    </row>
    <row r="389" spans="1:3" x14ac:dyDescent="0.25">
      <c r="A389" s="4"/>
      <c r="B389" s="4"/>
      <c r="C389" s="4"/>
    </row>
    <row r="390" spans="1:3" x14ac:dyDescent="0.25">
      <c r="A390" s="4"/>
      <c r="B390" s="4"/>
      <c r="C390" s="4"/>
    </row>
    <row r="391" spans="1:3" x14ac:dyDescent="0.25">
      <c r="A391" s="4"/>
      <c r="B391" s="4"/>
      <c r="C391" s="4"/>
    </row>
    <row r="392" spans="1:3" x14ac:dyDescent="0.25">
      <c r="A392" s="4"/>
      <c r="B392" s="4"/>
      <c r="C392" s="4"/>
    </row>
    <row r="393" spans="1:3" x14ac:dyDescent="0.25">
      <c r="A393" s="4"/>
      <c r="B393" s="4"/>
      <c r="C393" s="4"/>
    </row>
    <row r="394" spans="1:3" x14ac:dyDescent="0.25">
      <c r="A394" s="4"/>
      <c r="B394" s="4"/>
      <c r="C394" s="4"/>
    </row>
    <row r="395" spans="1:3" x14ac:dyDescent="0.25">
      <c r="A395" s="4"/>
      <c r="B395" s="4"/>
      <c r="C395" s="4"/>
    </row>
    <row r="396" spans="1:3" x14ac:dyDescent="0.25">
      <c r="A396" s="4"/>
      <c r="B396" s="4"/>
      <c r="C396" s="4"/>
    </row>
    <row r="397" spans="1:3" x14ac:dyDescent="0.25">
      <c r="A397" s="4"/>
      <c r="B397" s="4"/>
      <c r="C397" s="4"/>
    </row>
    <row r="398" spans="1:3" x14ac:dyDescent="0.25">
      <c r="A398" s="4"/>
      <c r="B398" s="4"/>
      <c r="C398" s="4"/>
    </row>
    <row r="399" spans="1:3" x14ac:dyDescent="0.25">
      <c r="A399" s="4"/>
      <c r="B399" s="4"/>
      <c r="C399" s="4"/>
    </row>
    <row r="400" spans="1:3" x14ac:dyDescent="0.25">
      <c r="A400" s="4"/>
      <c r="B400" s="4"/>
      <c r="C400" s="4"/>
    </row>
    <row r="401" spans="1:3" x14ac:dyDescent="0.25">
      <c r="A401" s="4"/>
      <c r="B401" s="4"/>
      <c r="C401" s="4"/>
    </row>
    <row r="402" spans="1:3" x14ac:dyDescent="0.25">
      <c r="A402" s="4"/>
      <c r="B402" s="4"/>
      <c r="C402" s="4"/>
    </row>
    <row r="403" spans="1:3" x14ac:dyDescent="0.25">
      <c r="A403" s="4"/>
      <c r="B403" s="4"/>
      <c r="C403" s="4"/>
    </row>
    <row r="404" spans="1:3" x14ac:dyDescent="0.25">
      <c r="A404" s="4"/>
      <c r="B404" s="4"/>
      <c r="C404" s="4"/>
    </row>
    <row r="405" spans="1:3" x14ac:dyDescent="0.25">
      <c r="A405" s="4"/>
      <c r="B405" s="4"/>
      <c r="C405" s="4"/>
    </row>
    <row r="406" spans="1:3" x14ac:dyDescent="0.25">
      <c r="A406" s="4"/>
      <c r="B406" s="4"/>
      <c r="C406" s="4"/>
    </row>
    <row r="407" spans="1:3" x14ac:dyDescent="0.25">
      <c r="A407" s="4"/>
      <c r="B407" s="4"/>
      <c r="C407" s="4"/>
    </row>
    <row r="408" spans="1:3" x14ac:dyDescent="0.25">
      <c r="A408" s="4"/>
      <c r="B408" s="4"/>
      <c r="C408" s="4"/>
    </row>
    <row r="409" spans="1:3" x14ac:dyDescent="0.25">
      <c r="A409" s="4"/>
      <c r="B409" s="4"/>
      <c r="C409" s="4"/>
    </row>
    <row r="410" spans="1:3" x14ac:dyDescent="0.25">
      <c r="A410" s="4"/>
      <c r="B410" s="4"/>
      <c r="C410" s="4"/>
    </row>
    <row r="411" spans="1:3" x14ac:dyDescent="0.25">
      <c r="A411" s="4"/>
      <c r="B411" s="4"/>
      <c r="C411" s="4"/>
    </row>
    <row r="412" spans="1:3" x14ac:dyDescent="0.25">
      <c r="A412" s="4"/>
      <c r="B412" s="4"/>
      <c r="C412" s="4"/>
    </row>
    <row r="413" spans="1:3" x14ac:dyDescent="0.25">
      <c r="A413" s="4"/>
      <c r="B413" s="4"/>
      <c r="C413" s="4"/>
    </row>
    <row r="414" spans="1:3" x14ac:dyDescent="0.25">
      <c r="A414" s="4"/>
      <c r="B414" s="4"/>
      <c r="C414" s="4"/>
    </row>
    <row r="415" spans="1:3" x14ac:dyDescent="0.25">
      <c r="A415" s="4"/>
      <c r="B415" s="4"/>
      <c r="C415" s="4"/>
    </row>
    <row r="416" spans="1:3" x14ac:dyDescent="0.25">
      <c r="A416" s="4"/>
      <c r="B416" s="4"/>
      <c r="C416" s="4"/>
    </row>
    <row r="417" spans="1:3" x14ac:dyDescent="0.25">
      <c r="A417" s="4"/>
      <c r="B417" s="4"/>
      <c r="C417" s="4"/>
    </row>
    <row r="418" spans="1:3" x14ac:dyDescent="0.25">
      <c r="A418" s="4"/>
      <c r="B418" s="4"/>
      <c r="C418" s="4"/>
    </row>
    <row r="419" spans="1:3" x14ac:dyDescent="0.25">
      <c r="A419" s="4"/>
      <c r="B419" s="4"/>
      <c r="C419" s="4"/>
    </row>
    <row r="420" spans="1:3" x14ac:dyDescent="0.25">
      <c r="A420" s="4"/>
      <c r="B420" s="4"/>
      <c r="C420" s="4"/>
    </row>
    <row r="421" spans="1:3" x14ac:dyDescent="0.25">
      <c r="A421" s="4"/>
      <c r="B421" s="4"/>
      <c r="C421" s="4"/>
    </row>
    <row r="422" spans="1:3" x14ac:dyDescent="0.25">
      <c r="A422" s="4"/>
      <c r="B422" s="4"/>
      <c r="C422" s="4"/>
    </row>
    <row r="423" spans="1:3" x14ac:dyDescent="0.25">
      <c r="A423" s="4"/>
      <c r="B423" s="4"/>
      <c r="C423" s="4"/>
    </row>
    <row r="424" spans="1:3" x14ac:dyDescent="0.25">
      <c r="A424" s="4"/>
      <c r="B424" s="4"/>
      <c r="C424" s="4"/>
    </row>
    <row r="425" spans="1:3" x14ac:dyDescent="0.25">
      <c r="A425" s="4"/>
      <c r="B425" s="4"/>
      <c r="C425" s="4"/>
    </row>
    <row r="426" spans="1:3" x14ac:dyDescent="0.25">
      <c r="A426" s="4"/>
      <c r="B426" s="4"/>
      <c r="C426" s="4"/>
    </row>
    <row r="427" spans="1:3" x14ac:dyDescent="0.25">
      <c r="A427" s="4"/>
      <c r="B427" s="4"/>
      <c r="C427" s="4"/>
    </row>
    <row r="428" spans="1:3" x14ac:dyDescent="0.25">
      <c r="A428" s="4"/>
      <c r="B428" s="4"/>
      <c r="C428" s="4"/>
    </row>
    <row r="429" spans="1:3" x14ac:dyDescent="0.25">
      <c r="A429" s="4"/>
      <c r="B429" s="4"/>
      <c r="C429" s="4"/>
    </row>
    <row r="430" spans="1:3" x14ac:dyDescent="0.25">
      <c r="A430" s="4"/>
      <c r="B430" s="4"/>
      <c r="C430" s="4"/>
    </row>
    <row r="431" spans="1:3" x14ac:dyDescent="0.25">
      <c r="A431" s="4"/>
      <c r="B431" s="4"/>
      <c r="C431" s="4"/>
    </row>
    <row r="432" spans="1:3" x14ac:dyDescent="0.25">
      <c r="A432" s="4"/>
      <c r="B432" s="4"/>
      <c r="C432" s="4"/>
    </row>
    <row r="433" spans="1:3" x14ac:dyDescent="0.25">
      <c r="A433" s="4"/>
      <c r="B433" s="4"/>
      <c r="C433" s="4"/>
    </row>
    <row r="434" spans="1:3" x14ac:dyDescent="0.25">
      <c r="A434" s="4"/>
      <c r="B434" s="4"/>
      <c r="C434" s="4"/>
    </row>
    <row r="435" spans="1:3" x14ac:dyDescent="0.25">
      <c r="A435" s="4"/>
      <c r="B435" s="4"/>
      <c r="C435" s="4"/>
    </row>
    <row r="436" spans="1:3" x14ac:dyDescent="0.25">
      <c r="A436" s="4"/>
      <c r="B436" s="4"/>
      <c r="C436" s="4"/>
    </row>
    <row r="437" spans="1:3" x14ac:dyDescent="0.25">
      <c r="A437" s="4"/>
      <c r="B437" s="4"/>
      <c r="C437" s="4"/>
    </row>
    <row r="438" spans="1:3" x14ac:dyDescent="0.25">
      <c r="A438" s="4"/>
      <c r="B438" s="4"/>
      <c r="C438" s="4"/>
    </row>
    <row r="439" spans="1:3" x14ac:dyDescent="0.25">
      <c r="A439" s="4"/>
      <c r="B439" s="4"/>
      <c r="C439" s="4"/>
    </row>
    <row r="440" spans="1:3" x14ac:dyDescent="0.25">
      <c r="A440" s="4"/>
      <c r="B440" s="4"/>
      <c r="C440" s="4"/>
    </row>
    <row r="441" spans="1:3" x14ac:dyDescent="0.25">
      <c r="A441" s="4"/>
      <c r="B441" s="4"/>
      <c r="C441" s="4"/>
    </row>
    <row r="442" spans="1:3" x14ac:dyDescent="0.25">
      <c r="A442" s="4"/>
      <c r="B442" s="4"/>
      <c r="C442" s="4"/>
    </row>
    <row r="443" spans="1:3" x14ac:dyDescent="0.25">
      <c r="A443" s="4"/>
      <c r="B443" s="4"/>
      <c r="C443" s="4"/>
    </row>
    <row r="444" spans="1:3" x14ac:dyDescent="0.25">
      <c r="A444" s="4"/>
      <c r="B444" s="4"/>
      <c r="C444" s="4"/>
    </row>
    <row r="445" spans="1:3" x14ac:dyDescent="0.25">
      <c r="A445" s="4"/>
      <c r="B445" s="4"/>
      <c r="C445" s="4"/>
    </row>
    <row r="446" spans="1:3" x14ac:dyDescent="0.25">
      <c r="A446" s="4"/>
      <c r="B446" s="4"/>
      <c r="C446" s="4"/>
    </row>
    <row r="447" spans="1:3" x14ac:dyDescent="0.25">
      <c r="A447" s="4"/>
      <c r="B447" s="4"/>
      <c r="C447" s="4"/>
    </row>
    <row r="448" spans="1:3" x14ac:dyDescent="0.25">
      <c r="A448" s="4"/>
      <c r="B448" s="4"/>
      <c r="C448" s="4"/>
    </row>
    <row r="449" spans="1:3" x14ac:dyDescent="0.25">
      <c r="A449" s="4"/>
      <c r="B449" s="4"/>
      <c r="C449" s="4"/>
    </row>
    <row r="450" spans="1:3" x14ac:dyDescent="0.25">
      <c r="A450" s="4"/>
      <c r="B450" s="4"/>
      <c r="C450" s="4"/>
    </row>
    <row r="451" spans="1:3" x14ac:dyDescent="0.25">
      <c r="A451" s="4"/>
      <c r="B451" s="4"/>
      <c r="C451" s="4"/>
    </row>
    <row r="452" spans="1:3" x14ac:dyDescent="0.25">
      <c r="A452" s="4"/>
      <c r="B452" s="4"/>
      <c r="C452" s="4"/>
    </row>
    <row r="453" spans="1:3" x14ac:dyDescent="0.25">
      <c r="A453" s="4"/>
      <c r="B453" s="4"/>
      <c r="C453" s="4"/>
    </row>
    <row r="454" spans="1:3" x14ac:dyDescent="0.25">
      <c r="A454" s="4"/>
      <c r="B454" s="4"/>
      <c r="C454" s="4"/>
    </row>
    <row r="455" spans="1:3" x14ac:dyDescent="0.25">
      <c r="A455" s="4"/>
      <c r="B455" s="4"/>
      <c r="C455" s="4"/>
    </row>
    <row r="456" spans="1:3" x14ac:dyDescent="0.25">
      <c r="A456" s="4"/>
      <c r="B456" s="4"/>
      <c r="C456" s="4"/>
    </row>
    <row r="457" spans="1:3" x14ac:dyDescent="0.25">
      <c r="A457" s="4"/>
      <c r="B457" s="4"/>
      <c r="C457" s="4"/>
    </row>
    <row r="458" spans="1:3" x14ac:dyDescent="0.25">
      <c r="A458" s="4"/>
      <c r="B458" s="4"/>
      <c r="C458" s="4"/>
    </row>
    <row r="459" spans="1:3" x14ac:dyDescent="0.25">
      <c r="A459" s="4"/>
      <c r="B459" s="4"/>
      <c r="C459" s="4"/>
    </row>
    <row r="460" spans="1:3" x14ac:dyDescent="0.25">
      <c r="A460" s="4"/>
      <c r="B460" s="4"/>
      <c r="C460" s="4"/>
    </row>
    <row r="461" spans="1:3" x14ac:dyDescent="0.25">
      <c r="A461" s="4"/>
      <c r="B461" s="4"/>
      <c r="C461" s="4"/>
    </row>
    <row r="462" spans="1:3" x14ac:dyDescent="0.25">
      <c r="A462" s="4"/>
      <c r="B462" s="4"/>
      <c r="C462" s="4"/>
    </row>
    <row r="463" spans="1:3" x14ac:dyDescent="0.25">
      <c r="A463" s="4"/>
      <c r="B463" s="4"/>
      <c r="C463" s="4"/>
    </row>
    <row r="464" spans="1:3" x14ac:dyDescent="0.25">
      <c r="A464" s="4"/>
      <c r="B464" s="4"/>
      <c r="C464" s="4"/>
    </row>
    <row r="465" spans="1:3" x14ac:dyDescent="0.25">
      <c r="A465" s="4"/>
      <c r="B465" s="4"/>
      <c r="C465" s="4"/>
    </row>
    <row r="466" spans="1:3" x14ac:dyDescent="0.25">
      <c r="A466" s="4"/>
      <c r="B466" s="4"/>
      <c r="C466" s="4"/>
    </row>
    <row r="467" spans="1:3" x14ac:dyDescent="0.25">
      <c r="A467" s="4"/>
      <c r="B467" s="4"/>
      <c r="C467" s="4"/>
    </row>
    <row r="468" spans="1:3" x14ac:dyDescent="0.25">
      <c r="A468" s="4"/>
      <c r="B468" s="4"/>
      <c r="C468" s="4"/>
    </row>
    <row r="469" spans="1:3" x14ac:dyDescent="0.25">
      <c r="A469" s="4"/>
      <c r="B469" s="4"/>
      <c r="C469" s="4"/>
    </row>
    <row r="470" spans="1:3" x14ac:dyDescent="0.25">
      <c r="A470" s="4"/>
      <c r="B470" s="4"/>
      <c r="C470" s="4"/>
    </row>
    <row r="471" spans="1:3" x14ac:dyDescent="0.25">
      <c r="A471" s="4"/>
      <c r="B471" s="4"/>
      <c r="C471" s="4"/>
    </row>
    <row r="472" spans="1:3" x14ac:dyDescent="0.25">
      <c r="A472" s="4"/>
      <c r="B472" s="4"/>
      <c r="C472" s="4"/>
    </row>
    <row r="473" spans="1:3" x14ac:dyDescent="0.25">
      <c r="A473" s="4"/>
      <c r="B473" s="4"/>
      <c r="C473" s="4"/>
    </row>
    <row r="474" spans="1:3" x14ac:dyDescent="0.25">
      <c r="A474" s="4"/>
      <c r="B474" s="4"/>
      <c r="C474" s="4"/>
    </row>
    <row r="475" spans="1:3" x14ac:dyDescent="0.25">
      <c r="A475" s="4"/>
      <c r="B475" s="4"/>
      <c r="C475" s="4"/>
    </row>
    <row r="476" spans="1:3" x14ac:dyDescent="0.25">
      <c r="A476" s="4"/>
      <c r="B476" s="4"/>
      <c r="C476" s="4"/>
    </row>
    <row r="477" spans="1:3" x14ac:dyDescent="0.25">
      <c r="A477" s="4"/>
      <c r="B477" s="4"/>
      <c r="C477" s="4"/>
    </row>
    <row r="478" spans="1:3" x14ac:dyDescent="0.25">
      <c r="A478" s="4"/>
      <c r="B478" s="4"/>
      <c r="C478" s="4"/>
    </row>
    <row r="479" spans="1:3" x14ac:dyDescent="0.25">
      <c r="A479" s="4"/>
      <c r="B479" s="4"/>
      <c r="C479" s="4"/>
    </row>
    <row r="480" spans="1:3" x14ac:dyDescent="0.25">
      <c r="A480" s="4"/>
      <c r="B480" s="4"/>
      <c r="C480" s="4"/>
    </row>
    <row r="481" spans="1:3" x14ac:dyDescent="0.25">
      <c r="A481" s="4"/>
      <c r="B481" s="4"/>
      <c r="C481" s="4"/>
    </row>
    <row r="482" spans="1:3" x14ac:dyDescent="0.25">
      <c r="A482" s="4"/>
      <c r="B482" s="4"/>
      <c r="C482" s="4"/>
    </row>
    <row r="483" spans="1:3" x14ac:dyDescent="0.25">
      <c r="A483" s="4"/>
      <c r="B483" s="4"/>
      <c r="C483" s="4"/>
    </row>
    <row r="484" spans="1:3" x14ac:dyDescent="0.25">
      <c r="A484" s="4"/>
      <c r="B484" s="4"/>
      <c r="C484" s="4"/>
    </row>
    <row r="485" spans="1:3" x14ac:dyDescent="0.25">
      <c r="A485" s="4"/>
      <c r="B485" s="4"/>
      <c r="C485" s="4"/>
    </row>
    <row r="486" spans="1:3" x14ac:dyDescent="0.25">
      <c r="A486" s="4"/>
      <c r="B486" s="4"/>
      <c r="C486" s="4"/>
    </row>
    <row r="487" spans="1:3" x14ac:dyDescent="0.25">
      <c r="A487" s="4"/>
      <c r="B487" s="4"/>
      <c r="C487" s="4"/>
    </row>
    <row r="488" spans="1:3" x14ac:dyDescent="0.25">
      <c r="A488" s="4"/>
      <c r="B488" s="4"/>
      <c r="C488" s="4"/>
    </row>
    <row r="489" spans="1:3" x14ac:dyDescent="0.25">
      <c r="A489" s="4"/>
      <c r="B489" s="4"/>
      <c r="C489" s="4"/>
    </row>
    <row r="490" spans="1:3" x14ac:dyDescent="0.25">
      <c r="A490" s="4"/>
      <c r="B490" s="4"/>
      <c r="C490" s="4"/>
    </row>
    <row r="491" spans="1:3" x14ac:dyDescent="0.25">
      <c r="A491" s="4"/>
      <c r="B491" s="4"/>
      <c r="C491" s="4"/>
    </row>
    <row r="492" spans="1:3" x14ac:dyDescent="0.25">
      <c r="A492" s="4"/>
      <c r="B492" s="4"/>
      <c r="C492" s="4"/>
    </row>
    <row r="493" spans="1:3" x14ac:dyDescent="0.25">
      <c r="A493" s="4"/>
      <c r="B493" s="4"/>
      <c r="C493" s="4"/>
    </row>
    <row r="494" spans="1:3" x14ac:dyDescent="0.25">
      <c r="A494" s="4"/>
      <c r="B494" s="4"/>
      <c r="C494" s="4"/>
    </row>
    <row r="495" spans="1:3" x14ac:dyDescent="0.25">
      <c r="A495" s="4"/>
      <c r="B495" s="4"/>
      <c r="C495" s="4"/>
    </row>
    <row r="496" spans="1:3" x14ac:dyDescent="0.25">
      <c r="A496" s="4"/>
      <c r="B496" s="4"/>
      <c r="C496" s="4"/>
    </row>
    <row r="497" spans="1:3" x14ac:dyDescent="0.25">
      <c r="A497" s="4"/>
      <c r="B497" s="4"/>
      <c r="C497" s="4"/>
    </row>
    <row r="498" spans="1:3" x14ac:dyDescent="0.25">
      <c r="A498" s="4"/>
      <c r="B498" s="4"/>
      <c r="C498" s="4"/>
    </row>
    <row r="499" spans="1:3" x14ac:dyDescent="0.25">
      <c r="A499" s="4"/>
      <c r="B499" s="4"/>
      <c r="C499" s="4"/>
    </row>
    <row r="500" spans="1:3" x14ac:dyDescent="0.25">
      <c r="A500" s="4"/>
      <c r="B500" s="4"/>
      <c r="C500" s="4"/>
    </row>
    <row r="501" spans="1:3" x14ac:dyDescent="0.25">
      <c r="A501" s="4"/>
      <c r="B501" s="4"/>
      <c r="C501" s="4"/>
    </row>
    <row r="502" spans="1:3" x14ac:dyDescent="0.25">
      <c r="A502" s="4"/>
      <c r="B502" s="4"/>
      <c r="C502" s="4"/>
    </row>
    <row r="503" spans="1:3" x14ac:dyDescent="0.25">
      <c r="A503" s="4"/>
      <c r="B503" s="4"/>
      <c r="C503" s="4"/>
    </row>
    <row r="504" spans="1:3" x14ac:dyDescent="0.25">
      <c r="A504" s="4"/>
      <c r="B504" s="4"/>
      <c r="C504" s="4"/>
    </row>
    <row r="505" spans="1:3" x14ac:dyDescent="0.25">
      <c r="A505" s="4"/>
      <c r="B505" s="4"/>
      <c r="C505" s="4"/>
    </row>
    <row r="506" spans="1:3" x14ac:dyDescent="0.25">
      <c r="A506" s="4"/>
      <c r="B506" s="4"/>
      <c r="C506" s="4"/>
    </row>
    <row r="507" spans="1:3" x14ac:dyDescent="0.25">
      <c r="A507" s="4"/>
      <c r="B507" s="4"/>
      <c r="C507" s="4"/>
    </row>
    <row r="508" spans="1:3" x14ac:dyDescent="0.25">
      <c r="A508" s="4"/>
      <c r="B508" s="4"/>
      <c r="C508" s="4"/>
    </row>
    <row r="509" spans="1:3" x14ac:dyDescent="0.25">
      <c r="A509" s="4"/>
      <c r="B509" s="4"/>
      <c r="C509" s="4"/>
    </row>
    <row r="510" spans="1:3" x14ac:dyDescent="0.25">
      <c r="A510" s="4"/>
      <c r="B510" s="4"/>
      <c r="C510" s="4"/>
    </row>
    <row r="511" spans="1:3" x14ac:dyDescent="0.25">
      <c r="A511" s="4"/>
      <c r="B511" s="4"/>
      <c r="C511" s="4"/>
    </row>
    <row r="512" spans="1:3" x14ac:dyDescent="0.25">
      <c r="A512" s="4"/>
      <c r="B512" s="4"/>
      <c r="C512" s="4"/>
    </row>
    <row r="513" spans="1:3" x14ac:dyDescent="0.25">
      <c r="A513" s="4"/>
      <c r="B513" s="4"/>
      <c r="C513" s="4"/>
    </row>
    <row r="514" spans="1:3" x14ac:dyDescent="0.25">
      <c r="A514" s="4"/>
      <c r="B514" s="4"/>
      <c r="C514" s="4"/>
    </row>
    <row r="515" spans="1:3" x14ac:dyDescent="0.25">
      <c r="A515" s="4"/>
      <c r="B515" s="4"/>
      <c r="C515" s="4"/>
    </row>
    <row r="516" spans="1:3" x14ac:dyDescent="0.25">
      <c r="A516" s="4"/>
      <c r="B516" s="4"/>
      <c r="C516" s="4"/>
    </row>
    <row r="517" spans="1:3" x14ac:dyDescent="0.25">
      <c r="A517" s="4"/>
      <c r="B517" s="4"/>
      <c r="C517" s="4"/>
    </row>
    <row r="518" spans="1:3" x14ac:dyDescent="0.25">
      <c r="A518" s="4"/>
      <c r="B518" s="4"/>
      <c r="C518" s="4"/>
    </row>
    <row r="519" spans="1:3" x14ac:dyDescent="0.25">
      <c r="A519" s="4"/>
      <c r="B519" s="4"/>
      <c r="C519" s="4"/>
    </row>
    <row r="520" spans="1:3" x14ac:dyDescent="0.25">
      <c r="A520" s="4"/>
      <c r="B520" s="4"/>
      <c r="C520" s="4"/>
    </row>
    <row r="521" spans="1:3" x14ac:dyDescent="0.25">
      <c r="A521" s="4"/>
      <c r="B521" s="4"/>
      <c r="C521" s="4"/>
    </row>
    <row r="522" spans="1:3" x14ac:dyDescent="0.25">
      <c r="A522" s="4"/>
      <c r="B522" s="4"/>
      <c r="C522" s="4"/>
    </row>
    <row r="523" spans="1:3" x14ac:dyDescent="0.25">
      <c r="A523" s="4"/>
      <c r="B523" s="4"/>
      <c r="C523" s="4"/>
    </row>
    <row r="524" spans="1:3" x14ac:dyDescent="0.25">
      <c r="A524" s="4"/>
      <c r="B524" s="4"/>
      <c r="C524" s="4"/>
    </row>
    <row r="525" spans="1:3" x14ac:dyDescent="0.25">
      <c r="A525" s="4"/>
      <c r="B525" s="4"/>
      <c r="C525" s="4"/>
    </row>
    <row r="526" spans="1:3" x14ac:dyDescent="0.25">
      <c r="A526" s="4"/>
      <c r="B526" s="4"/>
      <c r="C526" s="4"/>
    </row>
    <row r="527" spans="1:3" x14ac:dyDescent="0.25">
      <c r="A527" s="4"/>
      <c r="B527" s="4"/>
      <c r="C527" s="4"/>
    </row>
    <row r="528" spans="1:3" x14ac:dyDescent="0.25">
      <c r="A528" s="4"/>
      <c r="B528" s="4"/>
      <c r="C528" s="4"/>
    </row>
    <row r="529" spans="1:3" x14ac:dyDescent="0.25">
      <c r="A529" s="4"/>
      <c r="B529" s="4"/>
      <c r="C529" s="4"/>
    </row>
    <row r="530" spans="1:3" x14ac:dyDescent="0.25">
      <c r="A530" s="4"/>
      <c r="B530" s="4"/>
      <c r="C530" s="4"/>
    </row>
    <row r="531" spans="1:3" x14ac:dyDescent="0.25">
      <c r="A531" s="4"/>
      <c r="B531" s="4"/>
      <c r="C531" s="4"/>
    </row>
    <row r="532" spans="1:3" x14ac:dyDescent="0.25">
      <c r="A532" s="4"/>
      <c r="B532" s="4"/>
      <c r="C532" s="4"/>
    </row>
    <row r="533" spans="1:3" x14ac:dyDescent="0.25">
      <c r="A533" s="4"/>
      <c r="B533" s="4"/>
      <c r="C533" s="4"/>
    </row>
    <row r="534" spans="1:3" x14ac:dyDescent="0.25">
      <c r="A534" s="4"/>
      <c r="B534" s="4"/>
      <c r="C534" s="4"/>
    </row>
    <row r="535" spans="1:3" x14ac:dyDescent="0.25">
      <c r="A535" s="4"/>
      <c r="B535" s="4"/>
      <c r="C535" s="4"/>
    </row>
    <row r="536" spans="1:3" x14ac:dyDescent="0.25">
      <c r="A536" s="4"/>
      <c r="B536" s="4"/>
      <c r="C536" s="4"/>
    </row>
    <row r="537" spans="1:3" x14ac:dyDescent="0.25">
      <c r="A537" s="4"/>
      <c r="B537" s="4"/>
      <c r="C537" s="4"/>
    </row>
    <row r="538" spans="1:3" x14ac:dyDescent="0.25">
      <c r="A538" s="4"/>
      <c r="B538" s="4"/>
      <c r="C538" s="4"/>
    </row>
    <row r="539" spans="1:3" x14ac:dyDescent="0.25">
      <c r="A539" s="4"/>
      <c r="B539" s="4"/>
      <c r="C539" s="4"/>
    </row>
    <row r="540" spans="1:3" x14ac:dyDescent="0.25">
      <c r="A540" s="4"/>
      <c r="B540" s="4"/>
      <c r="C540" s="4"/>
    </row>
    <row r="541" spans="1:3" x14ac:dyDescent="0.25">
      <c r="A541" s="4"/>
      <c r="B541" s="4"/>
      <c r="C541" s="4"/>
    </row>
    <row r="542" spans="1:3" x14ac:dyDescent="0.25">
      <c r="A542" s="4"/>
      <c r="B542" s="4"/>
      <c r="C542" s="4"/>
    </row>
    <row r="543" spans="1:3" x14ac:dyDescent="0.25">
      <c r="A543" s="4"/>
      <c r="B543" s="4"/>
      <c r="C543" s="4"/>
    </row>
    <row r="544" spans="1:3" x14ac:dyDescent="0.25">
      <c r="A544" s="4"/>
      <c r="B544" s="4"/>
      <c r="C544" s="4"/>
    </row>
    <row r="545" spans="1:3" x14ac:dyDescent="0.25">
      <c r="A545" s="4"/>
      <c r="B545" s="4"/>
      <c r="C545" s="4"/>
    </row>
    <row r="546" spans="1:3" x14ac:dyDescent="0.25">
      <c r="A546" s="4"/>
      <c r="B546" s="4"/>
      <c r="C546" s="4"/>
    </row>
    <row r="547" spans="1:3" x14ac:dyDescent="0.25">
      <c r="A547" s="4"/>
      <c r="B547" s="4"/>
      <c r="C547" s="4"/>
    </row>
    <row r="548" spans="1:3" x14ac:dyDescent="0.25">
      <c r="A548" s="4"/>
      <c r="B548" s="4"/>
      <c r="C548" s="4"/>
    </row>
    <row r="549" spans="1:3" x14ac:dyDescent="0.25">
      <c r="A549" s="4"/>
      <c r="B549" s="4"/>
      <c r="C549" s="4"/>
    </row>
    <row r="550" spans="1:3" x14ac:dyDescent="0.25">
      <c r="A550" s="4"/>
      <c r="B550" s="4"/>
      <c r="C550" s="4"/>
    </row>
    <row r="551" spans="1:3" x14ac:dyDescent="0.25">
      <c r="A551" s="4"/>
      <c r="B551" s="4"/>
      <c r="C551" s="4"/>
    </row>
    <row r="552" spans="1:3" x14ac:dyDescent="0.25">
      <c r="A552" s="4"/>
      <c r="B552" s="4"/>
      <c r="C552" s="4"/>
    </row>
    <row r="553" spans="1:3" x14ac:dyDescent="0.25">
      <c r="A553" s="4"/>
      <c r="B553" s="4"/>
      <c r="C553" s="4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61ACC-682D-42D5-A275-4DD8B1A5E063}">
  <sheetPr codeName="Feuil3"/>
  <dimension ref="A1:AD132"/>
  <sheetViews>
    <sheetView workbookViewId="0">
      <selection activeCell="D2" sqref="D2:AC11"/>
    </sheetView>
  </sheetViews>
  <sheetFormatPr baseColWidth="10" defaultRowHeight="15" x14ac:dyDescent="0.25"/>
  <cols>
    <col min="1" max="1" width="36.7109375" bestFit="1" customWidth="1"/>
    <col min="2" max="2" width="34.5703125" bestFit="1" customWidth="1"/>
    <col min="3" max="3" width="30.28515625" bestFit="1" customWidth="1"/>
    <col min="4" max="4" width="50" bestFit="1" customWidth="1"/>
    <col min="5" max="5" width="33.5703125" bestFit="1" customWidth="1"/>
    <col min="6" max="6" width="36.140625" bestFit="1" customWidth="1"/>
    <col min="7" max="7" width="30" bestFit="1" customWidth="1"/>
    <col min="8" max="8" width="32.85546875" bestFit="1" customWidth="1"/>
    <col min="9" max="9" width="57.42578125" bestFit="1" customWidth="1"/>
    <col min="10" max="10" width="43.140625" bestFit="1" customWidth="1"/>
    <col min="11" max="11" width="81.140625" bestFit="1" customWidth="1"/>
    <col min="12" max="12" width="25.28515625" bestFit="1" customWidth="1"/>
    <col min="13" max="13" width="17.28515625" bestFit="1" customWidth="1"/>
    <col min="14" max="14" width="81.140625" bestFit="1" customWidth="1"/>
    <col min="15" max="15" width="58.85546875" bestFit="1" customWidth="1"/>
    <col min="16" max="16" width="37.85546875" bestFit="1" customWidth="1"/>
    <col min="17" max="17" width="29.28515625" bestFit="1" customWidth="1"/>
    <col min="18" max="18" width="31.140625" bestFit="1" customWidth="1"/>
    <col min="19" max="19" width="29.42578125" bestFit="1" customWidth="1"/>
    <col min="20" max="20" width="25.42578125" bestFit="1" customWidth="1"/>
    <col min="21" max="22" width="24.7109375" bestFit="1" customWidth="1"/>
    <col min="23" max="23" width="33.42578125" bestFit="1" customWidth="1"/>
    <col min="24" max="24" width="27.28515625" bestFit="1" customWidth="1"/>
    <col min="25" max="25" width="34.5703125" bestFit="1" customWidth="1"/>
    <col min="26" max="26" width="21.5703125" bestFit="1" customWidth="1"/>
    <col min="27" max="27" width="36.42578125" bestFit="1" customWidth="1"/>
    <col min="28" max="28" width="32" bestFit="1" customWidth="1"/>
    <col min="29" max="29" width="38.42578125" bestFit="1" customWidth="1"/>
  </cols>
  <sheetData>
    <row r="1" spans="1:30" x14ac:dyDescent="0.25">
      <c r="A1" t="s">
        <v>4</v>
      </c>
      <c r="B1" t="s">
        <v>8</v>
      </c>
      <c r="C1" t="s">
        <v>17</v>
      </c>
      <c r="D1" t="s">
        <v>3</v>
      </c>
      <c r="E1" t="s">
        <v>0</v>
      </c>
      <c r="F1" t="s">
        <v>1</v>
      </c>
      <c r="G1" t="s">
        <v>2</v>
      </c>
      <c r="H1" t="s">
        <v>5</v>
      </c>
      <c r="I1" t="s">
        <v>6</v>
      </c>
      <c r="J1" t="s">
        <v>7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tr" cm="1">
        <f t="array" aca="1" ref="AD1" ca="1">CELL("nomfichier")</f>
        <v>D:\Immobilier\Communication\# Courrier_DPE\[BDD exemple.xlsx]Récaptiulatif</v>
      </c>
    </row>
    <row r="2" spans="1:30" x14ac:dyDescent="0.25">
      <c r="A2" s="4">
        <v>44875</v>
      </c>
      <c r="B2" s="4">
        <v>44879</v>
      </c>
      <c r="C2" s="4">
        <v>44879</v>
      </c>
      <c r="D2" t="str">
        <f ca="1">DPE_33121[[#Headers],[Column1.Adresse_(BAN)]] &amp; " " &amp;  ROW() &amp; " - " &amp; MID($AD$1, FIND("]",$AD$1,1)+1,LEN($AD$1))</f>
        <v>Column1.Adresse_(BAN) 2 - Récaptiulatif</v>
      </c>
      <c r="E2" t="str">
        <f ca="1">DPE_33121[[#Headers],[Column1.Nom__commune_(BAN)]] &amp; " " &amp;  ROW() &amp; " - " &amp; MID($AD$1, FIND("]",$AD$1,1)+1,LEN($AD$1))</f>
        <v>Column1.Nom__commune_(BAN) 2 - Récaptiulatif</v>
      </c>
      <c r="F2" t="str">
        <f ca="1">DPE_33121[[#Headers],[Column1.Nombre_niveau_logement]] &amp; " " &amp;  ROW() &amp; " - " &amp; MID($AD$1, FIND("]",$AD$1,1)+1,LEN($AD$1))</f>
        <v>Column1.Nombre_niveau_logement 2 - Récaptiulatif</v>
      </c>
      <c r="G2" t="str">
        <f ca="1">DPE_33121[[#Headers],[Column1.Année_construction]] &amp; " " &amp;  ROW() &amp; " - " &amp; MID($AD$1, FIND("]",$AD$1,1)+1,LEN($AD$1))</f>
        <v>Column1.Année_construction 2 - Récaptiulatif</v>
      </c>
      <c r="H2" t="str">
        <f ca="1">DPE_33121[[#Headers],[Column1.N°_étage_appartement]] &amp; " " &amp;  ROW() &amp; " - " &amp; MID($AD$1, FIND("]",$AD$1,1)+1,LEN($AD$1))</f>
        <v>Column1.N°_étage_appartement 2 - Récaptiulatif</v>
      </c>
      <c r="I2" t="str">
        <f ca="1">DPE_33121[[#Headers],[Column1.Surface_habitable_desservie_par_installation_ECS]] &amp; " " &amp;  ROW() &amp; " - " &amp; MID($AD$1, FIND("]",$AD$1,1)+1,LEN($AD$1))</f>
        <v>Column1.Surface_habitable_desservie_par_installation_ECS 2 - Récaptiulatif</v>
      </c>
      <c r="J2" t="str">
        <f ca="1">DPE_33121[[#Headers],[Column1.Complément_d''adresse_logement]] &amp; " " &amp;  ROW() &amp; " - " &amp; MID($AD$1, FIND("]",$AD$1,1)+1,LEN($AD$1))</f>
        <v>Column1.Complément_d'adresse_logement 2 - Récaptiulatif</v>
      </c>
      <c r="K2" t="str">
        <f ca="1">DPE_33121[[#Headers],[Column1.Description_installation_chauffage_n°1]] &amp; " " &amp;  ROW() &amp; " - " &amp; MID($AD$1, FIND("]",$AD$1,1)+1,LEN($AD$1))</f>
        <v>Column1.Description_installation_chauffage_n°1 2 - Récaptiulatif</v>
      </c>
      <c r="L2" t="str">
        <f ca="1">DPE_33121[[#Headers],[Column1.N°_voie_(BAN)]] &amp; " " &amp;  ROW() &amp; " - " &amp; MID($AD$1, FIND("]",$AD$1,1)+1,LEN($AD$1))</f>
        <v>Column1.N°_voie_(BAN) 2 - Récaptiulatif</v>
      </c>
      <c r="M2" t="str">
        <f ca="1">DPE_33121[[#Headers],[Column1.N°DPE]] &amp; " " &amp;  ROW() &amp; " - " &amp; MID($AD$1, FIND("]",$AD$1,1)+1,LEN($AD$1))</f>
        <v>Column1.N°DPE 2 - Récaptiulatif</v>
      </c>
      <c r="N2" t="str">
        <f ca="1">DPE_33121[[#Headers],[Column1.Adresse_brute]] &amp; " " &amp;  ROW() &amp; " - " &amp; MID($AD$1, FIND("]",$AD$1,1)+1,LEN($AD$1))</f>
        <v>Column1.Adresse_brute 2 - Récaptiulatif</v>
      </c>
      <c r="O2" t="str">
        <f ca="1">DPE_33121[[#Headers],[Column1.Nombre_logements_desservis_par_installation_ECS]] &amp; " " &amp;  ROW() &amp; " - " &amp; MID($AD$1, FIND("]",$AD$1,1)+1,LEN($AD$1))</f>
        <v>Column1.Nombre_logements_desservis_par_installation_ECS 2 - Récaptiulatif</v>
      </c>
      <c r="P2" t="str">
        <f ca="1">DPE_33121[[#Headers],[Column1.Surface_habitable_logement]] &amp; " " &amp;  ROW() &amp; " - " &amp; MID($AD$1, FIND("]",$AD$1,1)+1,LEN($AD$1))</f>
        <v>Column1.Surface_habitable_logement 2 - Récaptiulatif</v>
      </c>
      <c r="Q2" t="str">
        <f ca="1">DPE_33121[[#Headers],[Column1.Code_postal_(brut)]] &amp; " " &amp;  ROW() &amp; " - " &amp; MID($AD$1, FIND("]",$AD$1,1)+1,LEN($AD$1))</f>
        <v>Column1.Code_postal_(brut) 2 - Récaptiulatif</v>
      </c>
      <c r="R2" t="str">
        <f ca="1">DPE_33121[[#Headers],[Column1.Période_construction]] &amp; " " &amp;  ROW() &amp; " - " &amp; MID($AD$1, FIND("]",$AD$1,1)+1,LEN($AD$1))</f>
        <v>Column1.Période_construction 2 - Récaptiulatif</v>
      </c>
      <c r="S2" t="str">
        <f ca="1">DPE_33121[[#Headers],[Column1.Code_postal_(BAN)]] &amp; " " &amp;  ROW() &amp; " - " &amp; MID($AD$1, FIND("]",$AD$1,1)+1,LEN($AD$1))</f>
        <v>Column1.Code_postal_(BAN) 2 - Récaptiulatif</v>
      </c>
      <c r="T2" t="str">
        <f ca="1">DPE_33121[[#Headers],[Column1.Type_bâtiment]] &amp; " " &amp;  ROW() &amp; " - " &amp; MID($AD$1, FIND("]",$AD$1,1)+1,LEN($AD$1))</f>
        <v>Column1.Type_bâtiment 2 - Récaptiulatif</v>
      </c>
      <c r="U2" t="str">
        <f ca="1">DPE_33121[[#Headers],[Column1.Etiquette_GES]] &amp; " " &amp;  ROW() &amp; " - " &amp; MID($AD$1, FIND("]",$AD$1,1)+1,LEN($AD$1))</f>
        <v>Column1.Etiquette_GES 2 - Récaptiulatif</v>
      </c>
      <c r="V2" t="str">
        <f ca="1">DPE_33121[[#Headers],[Column1.Etiquette_DPE]] &amp; " " &amp;  ROW() &amp; " - " &amp; MID($AD$1, FIND("]",$AD$1,1)+1,LEN($AD$1))</f>
        <v>Column1.Etiquette_DPE 2 - Récaptiulatif</v>
      </c>
      <c r="W2" t="str">
        <f ca="1">DPE_33121[[#Headers],[Column1.Nom__commune_(Brut)]] &amp; " " &amp;  ROW() &amp; " - " &amp; MID($AD$1, FIND("]",$AD$1,1)+1,LEN($AD$1))</f>
        <v>Column1.Nom__commune_(Brut) 2 - Récaptiulatif</v>
      </c>
      <c r="X2" t="str">
        <f ca="1">DPE_33121[[#Headers],[Column1.Identifiant__BAN]] &amp; " " &amp;  ROW() &amp; " - " &amp; MID($AD$1, FIND("]",$AD$1,1)+1,LEN($AD$1))</f>
        <v>Column1.Identifiant__BAN 2 - Récaptiulatif</v>
      </c>
      <c r="Y2" t="str">
        <f ca="1">DPE_33121[[#Headers],[Column1.Nom__rue_(BAN)]] &amp; " " &amp;  ROW() &amp; " - " &amp; MID($AD$1, FIND("]",$AD$1,1)+1,LEN($AD$1))</f>
        <v>Column1.Nom__rue_(BAN) 2 - Récaptiulatif</v>
      </c>
      <c r="Z2" t="str">
        <f ca="1">DPE_33121[[#Headers],[Column1.Score_BAN]] &amp; " " &amp;  ROW() &amp; " - " &amp; MID($AD$1, FIND("]",$AD$1,1)+1,LEN($AD$1))</f>
        <v>Column1.Score_BAN 2 - Récaptiulatif</v>
      </c>
      <c r="AA2" t="str">
        <f ca="1">DPE_33121[[#Headers],[Column1.Logement_traversant_(0/1)]] &amp; " " &amp;  ROW() &amp; " - " &amp; MID($AD$1, FIND("]",$AD$1,1)+1,LEN($AD$1))</f>
        <v>Column1.Logement_traversant_(0/1) 2 - Récaptiulatif</v>
      </c>
      <c r="AB2" t="str">
        <f ca="1">DPE_33121[[#Headers],[Column1.Nombre_appartement]] &amp; " " &amp;  ROW() &amp; " - " &amp; MID($AD$1, FIND("]",$AD$1,1)+1,LEN($AD$1))</f>
        <v>Column1.Nombre_appartement 2 - Récaptiulatif</v>
      </c>
      <c r="AC2" t="str">
        <f ca="1">DPE_33121[[#Headers],[Column1.Surface_habitable_immeuble]] &amp; " " &amp;  ROW() &amp; " - " &amp; MID($AD$1, FIND("]",$AD$1,1)+1,LEN($AD$1))</f>
        <v>Column1.Surface_habitable_immeuble 2 - Récaptiulatif</v>
      </c>
    </row>
    <row r="3" spans="1:30" x14ac:dyDescent="0.25">
      <c r="A3" s="4">
        <v>44841</v>
      </c>
      <c r="B3" s="4">
        <v>44868</v>
      </c>
      <c r="C3" s="4">
        <v>44868</v>
      </c>
      <c r="D3" t="str">
        <f ca="1">DPE_33121[[#Headers],[Column1.Adresse_(BAN)]] &amp; " " &amp;  ROW() &amp; " - " &amp; MID($AD$1, FIND("]",$AD$1,1)+1,LEN($AD$1))</f>
        <v>Column1.Adresse_(BAN) 3 - Récaptiulatif</v>
      </c>
      <c r="E3" t="str">
        <f ca="1">DPE_33121[[#Headers],[Column1.Nom__commune_(BAN)]] &amp; " " &amp;  ROW() &amp; " - " &amp; MID($AD$1, FIND("]",$AD$1,1)+1,LEN($AD$1))</f>
        <v>Column1.Nom__commune_(BAN) 3 - Récaptiulatif</v>
      </c>
      <c r="F3" t="str">
        <f ca="1">DPE_33121[[#Headers],[Column1.Nombre_niveau_logement]] &amp; " " &amp;  ROW() &amp; " - " &amp; MID($AD$1, FIND("]",$AD$1,1)+1,LEN($AD$1))</f>
        <v>Column1.Nombre_niveau_logement 3 - Récaptiulatif</v>
      </c>
      <c r="G3" t="str">
        <f ca="1">DPE_33121[[#Headers],[Column1.Année_construction]] &amp; " " &amp;  ROW() &amp; " - " &amp; MID($AD$1, FIND("]",$AD$1,1)+1,LEN($AD$1))</f>
        <v>Column1.Année_construction 3 - Récaptiulatif</v>
      </c>
      <c r="H3" t="str">
        <f ca="1">DPE_33121[[#Headers],[Column1.N°_étage_appartement]] &amp; " " &amp;  ROW() &amp; " - " &amp; MID($AD$1, FIND("]",$AD$1,1)+1,LEN($AD$1))</f>
        <v>Column1.N°_étage_appartement 3 - Récaptiulatif</v>
      </c>
      <c r="I3" t="str">
        <f ca="1">DPE_33121[[#Headers],[Column1.Surface_habitable_desservie_par_installation_ECS]] &amp; " " &amp;  ROW() &amp; " - " &amp; MID($AD$1, FIND("]",$AD$1,1)+1,LEN($AD$1))</f>
        <v>Column1.Surface_habitable_desservie_par_installation_ECS 3 - Récaptiulatif</v>
      </c>
      <c r="J3" t="str">
        <f ca="1">DPE_33121[[#Headers],[Column1.Complément_d''adresse_logement]] &amp; " " &amp;  ROW() &amp; " - " &amp; MID($AD$1, FIND("]",$AD$1,1)+1,LEN($AD$1))</f>
        <v>Column1.Complément_d'adresse_logement 3 - Récaptiulatif</v>
      </c>
      <c r="K3" t="str">
        <f ca="1">DPE_33121[[#Headers],[Column1.Description_installation_chauffage_n°1]] &amp; " " &amp;  ROW() &amp; " - " &amp; MID($AD$1, FIND("]",$AD$1,1)+1,LEN($AD$1))</f>
        <v>Column1.Description_installation_chauffage_n°1 3 - Récaptiulatif</v>
      </c>
      <c r="L3" t="str">
        <f ca="1">DPE_33121[[#Headers],[Column1.N°_voie_(BAN)]] &amp; " " &amp;  ROW() &amp; " - " &amp; MID($AD$1, FIND("]",$AD$1,1)+1,LEN($AD$1))</f>
        <v>Column1.N°_voie_(BAN) 3 - Récaptiulatif</v>
      </c>
      <c r="M3" t="str">
        <f ca="1">DPE_33121[[#Headers],[Column1.N°DPE]] &amp; " " &amp;  ROW() &amp; " - " &amp; MID($AD$1, FIND("]",$AD$1,1)+1,LEN($AD$1))</f>
        <v>Column1.N°DPE 3 - Récaptiulatif</v>
      </c>
      <c r="N3" t="str">
        <f ca="1">DPE_33121[[#Headers],[Column1.Adresse_brute]] &amp; " " &amp;  ROW() &amp; " - " &amp; MID($AD$1, FIND("]",$AD$1,1)+1,LEN($AD$1))</f>
        <v>Column1.Adresse_brute 3 - Récaptiulatif</v>
      </c>
      <c r="O3" t="str">
        <f ca="1">DPE_33121[[#Headers],[Column1.Nombre_logements_desservis_par_installation_ECS]] &amp; " " &amp;  ROW() &amp; " - " &amp; MID($AD$1, FIND("]",$AD$1,1)+1,LEN($AD$1))</f>
        <v>Column1.Nombre_logements_desservis_par_installation_ECS 3 - Récaptiulatif</v>
      </c>
      <c r="P3" t="str">
        <f ca="1">DPE_33121[[#Headers],[Column1.Surface_habitable_logement]] &amp; " " &amp;  ROW() &amp; " - " &amp; MID($AD$1, FIND("]",$AD$1,1)+1,LEN($AD$1))</f>
        <v>Column1.Surface_habitable_logement 3 - Récaptiulatif</v>
      </c>
      <c r="Q3" t="str">
        <f ca="1">DPE_33121[[#Headers],[Column1.Code_postal_(brut)]] &amp; " " &amp;  ROW() &amp; " - " &amp; MID($AD$1, FIND("]",$AD$1,1)+1,LEN($AD$1))</f>
        <v>Column1.Code_postal_(brut) 3 - Récaptiulatif</v>
      </c>
      <c r="R3" t="str">
        <f ca="1">DPE_33121[[#Headers],[Column1.Période_construction]] &amp; " " &amp;  ROW() &amp; " - " &amp; MID($AD$1, FIND("]",$AD$1,1)+1,LEN($AD$1))</f>
        <v>Column1.Période_construction 3 - Récaptiulatif</v>
      </c>
      <c r="S3" t="str">
        <f ca="1">DPE_33121[[#Headers],[Column1.Code_postal_(BAN)]] &amp; " " &amp;  ROW() &amp; " - " &amp; MID($AD$1, FIND("]",$AD$1,1)+1,LEN($AD$1))</f>
        <v>Column1.Code_postal_(BAN) 3 - Récaptiulatif</v>
      </c>
      <c r="T3" t="str">
        <f ca="1">DPE_33121[[#Headers],[Column1.Type_bâtiment]] &amp; " " &amp;  ROW() &amp; " - " &amp; MID($AD$1, FIND("]",$AD$1,1)+1,LEN($AD$1))</f>
        <v>Column1.Type_bâtiment 3 - Récaptiulatif</v>
      </c>
      <c r="U3" t="str">
        <f ca="1">DPE_33121[[#Headers],[Column1.Etiquette_GES]] &amp; " " &amp;  ROW() &amp; " - " &amp; MID($AD$1, FIND("]",$AD$1,1)+1,LEN($AD$1))</f>
        <v>Column1.Etiquette_GES 3 - Récaptiulatif</v>
      </c>
      <c r="V3" t="str">
        <f ca="1">DPE_33121[[#Headers],[Column1.Etiquette_DPE]] &amp; " " &amp;  ROW() &amp; " - " &amp; MID($AD$1, FIND("]",$AD$1,1)+1,LEN($AD$1))</f>
        <v>Column1.Etiquette_DPE 3 - Récaptiulatif</v>
      </c>
      <c r="W3" t="str">
        <f ca="1">DPE_33121[[#Headers],[Column1.Nom__commune_(Brut)]] &amp; " " &amp;  ROW() &amp; " - " &amp; MID($AD$1, FIND("]",$AD$1,1)+1,LEN($AD$1))</f>
        <v>Column1.Nom__commune_(Brut) 3 - Récaptiulatif</v>
      </c>
      <c r="X3" t="str">
        <f ca="1">DPE_33121[[#Headers],[Column1.Identifiant__BAN]] &amp; " " &amp;  ROW() &amp; " - " &amp; MID($AD$1, FIND("]",$AD$1,1)+1,LEN($AD$1))</f>
        <v>Column1.Identifiant__BAN 3 - Récaptiulatif</v>
      </c>
      <c r="Y3" t="str">
        <f ca="1">DPE_33121[[#Headers],[Column1.Nom__rue_(BAN)]] &amp; " " &amp;  ROW() &amp; " - " &amp; MID($AD$1, FIND("]",$AD$1,1)+1,LEN($AD$1))</f>
        <v>Column1.Nom__rue_(BAN) 3 - Récaptiulatif</v>
      </c>
      <c r="Z3" t="str">
        <f ca="1">DPE_33121[[#Headers],[Column1.Score_BAN]] &amp; " " &amp;  ROW() &amp; " - " &amp; MID($AD$1, FIND("]",$AD$1,1)+1,LEN($AD$1))</f>
        <v>Column1.Score_BAN 3 - Récaptiulatif</v>
      </c>
      <c r="AA3" t="str">
        <f ca="1">DPE_33121[[#Headers],[Column1.Logement_traversant_(0/1)]] &amp; " " &amp;  ROW() &amp; " - " &amp; MID($AD$1, FIND("]",$AD$1,1)+1,LEN($AD$1))</f>
        <v>Column1.Logement_traversant_(0/1) 3 - Récaptiulatif</v>
      </c>
      <c r="AB3" t="str">
        <f ca="1">DPE_33121[[#Headers],[Column1.Nombre_appartement]] &amp; " " &amp;  ROW() &amp; " - " &amp; MID($AD$1, FIND("]",$AD$1,1)+1,LEN($AD$1))</f>
        <v>Column1.Nombre_appartement 3 - Récaptiulatif</v>
      </c>
      <c r="AC3" t="str">
        <f ca="1">DPE_33121[[#Headers],[Column1.Surface_habitable_immeuble]] &amp; " " &amp;  ROW() &amp; " - " &amp; MID($AD$1, FIND("]",$AD$1,1)+1,LEN($AD$1))</f>
        <v>Column1.Surface_habitable_immeuble 3 - Récaptiulatif</v>
      </c>
    </row>
    <row r="4" spans="1:30" x14ac:dyDescent="0.25">
      <c r="A4" s="4">
        <v>44862</v>
      </c>
      <c r="B4" s="4">
        <v>44862</v>
      </c>
      <c r="C4" s="4">
        <v>44862</v>
      </c>
      <c r="D4" t="str">
        <f ca="1">DPE_33121[[#Headers],[Column1.Adresse_(BAN)]] &amp; " " &amp;  ROW() &amp; " - " &amp; MID($AD$1, FIND("]",$AD$1,1)+1,LEN($AD$1))</f>
        <v>Column1.Adresse_(BAN) 4 - Récaptiulatif</v>
      </c>
      <c r="E4" t="str">
        <f ca="1">DPE_33121[[#Headers],[Column1.Nom__commune_(BAN)]] &amp; " " &amp;  ROW() &amp; " - " &amp; MID($AD$1, FIND("]",$AD$1,1)+1,LEN($AD$1))</f>
        <v>Column1.Nom__commune_(BAN) 4 - Récaptiulatif</v>
      </c>
      <c r="F4" t="str">
        <f ca="1">DPE_33121[[#Headers],[Column1.Nombre_niveau_logement]] &amp; " " &amp;  ROW() &amp; " - " &amp; MID($AD$1, FIND("]",$AD$1,1)+1,LEN($AD$1))</f>
        <v>Column1.Nombre_niveau_logement 4 - Récaptiulatif</v>
      </c>
      <c r="G4" t="str">
        <f ca="1">DPE_33121[[#Headers],[Column1.Année_construction]] &amp; " " &amp;  ROW() &amp; " - " &amp; MID($AD$1, FIND("]",$AD$1,1)+1,LEN($AD$1))</f>
        <v>Column1.Année_construction 4 - Récaptiulatif</v>
      </c>
      <c r="H4" t="str">
        <f ca="1">DPE_33121[[#Headers],[Column1.N°_étage_appartement]] &amp; " " &amp;  ROW() &amp; " - " &amp; MID($AD$1, FIND("]",$AD$1,1)+1,LEN($AD$1))</f>
        <v>Column1.N°_étage_appartement 4 - Récaptiulatif</v>
      </c>
      <c r="I4" t="str">
        <f ca="1">DPE_33121[[#Headers],[Column1.Surface_habitable_desservie_par_installation_ECS]] &amp; " " &amp;  ROW() &amp; " - " &amp; MID($AD$1, FIND("]",$AD$1,1)+1,LEN($AD$1))</f>
        <v>Column1.Surface_habitable_desservie_par_installation_ECS 4 - Récaptiulatif</v>
      </c>
      <c r="J4" t="str">
        <f ca="1">DPE_33121[[#Headers],[Column1.Complément_d''adresse_logement]] &amp; " " &amp;  ROW() &amp; " - " &amp; MID($AD$1, FIND("]",$AD$1,1)+1,LEN($AD$1))</f>
        <v>Column1.Complément_d'adresse_logement 4 - Récaptiulatif</v>
      </c>
      <c r="K4" t="str">
        <f ca="1">DPE_33121[[#Headers],[Column1.Description_installation_chauffage_n°1]] &amp; " " &amp;  ROW() &amp; " - " &amp; MID($AD$1, FIND("]",$AD$1,1)+1,LEN($AD$1))</f>
        <v>Column1.Description_installation_chauffage_n°1 4 - Récaptiulatif</v>
      </c>
      <c r="L4" t="str">
        <f ca="1">DPE_33121[[#Headers],[Column1.N°_voie_(BAN)]] &amp; " " &amp;  ROW() &amp; " - " &amp; MID($AD$1, FIND("]",$AD$1,1)+1,LEN($AD$1))</f>
        <v>Column1.N°_voie_(BAN) 4 - Récaptiulatif</v>
      </c>
      <c r="M4" t="str">
        <f ca="1">DPE_33121[[#Headers],[Column1.N°DPE]] &amp; " " &amp;  ROW() &amp; " - " &amp; MID($AD$1, FIND("]",$AD$1,1)+1,LEN($AD$1))</f>
        <v>Column1.N°DPE 4 - Récaptiulatif</v>
      </c>
      <c r="N4" t="str">
        <f ca="1">DPE_33121[[#Headers],[Column1.Adresse_brute]] &amp; " " &amp;  ROW() &amp; " - " &amp; MID($AD$1, FIND("]",$AD$1,1)+1,LEN($AD$1))</f>
        <v>Column1.Adresse_brute 4 - Récaptiulatif</v>
      </c>
      <c r="O4" t="str">
        <f ca="1">DPE_33121[[#Headers],[Column1.Nombre_logements_desservis_par_installation_ECS]] &amp; " " &amp;  ROW() &amp; " - " &amp; MID($AD$1, FIND("]",$AD$1,1)+1,LEN($AD$1))</f>
        <v>Column1.Nombre_logements_desservis_par_installation_ECS 4 - Récaptiulatif</v>
      </c>
      <c r="P4" t="str">
        <f ca="1">DPE_33121[[#Headers],[Column1.Surface_habitable_logement]] &amp; " " &amp;  ROW() &amp; " - " &amp; MID($AD$1, FIND("]",$AD$1,1)+1,LEN($AD$1))</f>
        <v>Column1.Surface_habitable_logement 4 - Récaptiulatif</v>
      </c>
      <c r="Q4" t="str">
        <f ca="1">DPE_33121[[#Headers],[Column1.Code_postal_(brut)]] &amp; " " &amp;  ROW() &amp; " - " &amp; MID($AD$1, FIND("]",$AD$1,1)+1,LEN($AD$1))</f>
        <v>Column1.Code_postal_(brut) 4 - Récaptiulatif</v>
      </c>
      <c r="R4" t="str">
        <f ca="1">DPE_33121[[#Headers],[Column1.Période_construction]] &amp; " " &amp;  ROW() &amp; " - " &amp; MID($AD$1, FIND("]",$AD$1,1)+1,LEN($AD$1))</f>
        <v>Column1.Période_construction 4 - Récaptiulatif</v>
      </c>
      <c r="S4" t="str">
        <f ca="1">DPE_33121[[#Headers],[Column1.Code_postal_(BAN)]] &amp; " " &amp;  ROW() &amp; " - " &amp; MID($AD$1, FIND("]",$AD$1,1)+1,LEN($AD$1))</f>
        <v>Column1.Code_postal_(BAN) 4 - Récaptiulatif</v>
      </c>
      <c r="T4" t="str">
        <f ca="1">DPE_33121[[#Headers],[Column1.Type_bâtiment]] &amp; " " &amp;  ROW() &amp; " - " &amp; MID($AD$1, FIND("]",$AD$1,1)+1,LEN($AD$1))</f>
        <v>Column1.Type_bâtiment 4 - Récaptiulatif</v>
      </c>
      <c r="U4" t="str">
        <f ca="1">DPE_33121[[#Headers],[Column1.Etiquette_GES]] &amp; " " &amp;  ROW() &amp; " - " &amp; MID($AD$1, FIND("]",$AD$1,1)+1,LEN($AD$1))</f>
        <v>Column1.Etiquette_GES 4 - Récaptiulatif</v>
      </c>
      <c r="V4" t="str">
        <f ca="1">DPE_33121[[#Headers],[Column1.Etiquette_DPE]] &amp; " " &amp;  ROW() &amp; " - " &amp; MID($AD$1, FIND("]",$AD$1,1)+1,LEN($AD$1))</f>
        <v>Column1.Etiquette_DPE 4 - Récaptiulatif</v>
      </c>
      <c r="W4" t="str">
        <f ca="1">DPE_33121[[#Headers],[Column1.Nom__commune_(Brut)]] &amp; " " &amp;  ROW() &amp; " - " &amp; MID($AD$1, FIND("]",$AD$1,1)+1,LEN($AD$1))</f>
        <v>Column1.Nom__commune_(Brut) 4 - Récaptiulatif</v>
      </c>
      <c r="X4" t="str">
        <f ca="1">DPE_33121[[#Headers],[Column1.Identifiant__BAN]] &amp; " " &amp;  ROW() &amp; " - " &amp; MID($AD$1, FIND("]",$AD$1,1)+1,LEN($AD$1))</f>
        <v>Column1.Identifiant__BAN 4 - Récaptiulatif</v>
      </c>
      <c r="Y4" t="str">
        <f ca="1">DPE_33121[[#Headers],[Column1.Nom__rue_(BAN)]] &amp; " " &amp;  ROW() &amp; " - " &amp; MID($AD$1, FIND("]",$AD$1,1)+1,LEN($AD$1))</f>
        <v>Column1.Nom__rue_(BAN) 4 - Récaptiulatif</v>
      </c>
      <c r="Z4" t="str">
        <f ca="1">DPE_33121[[#Headers],[Column1.Score_BAN]] &amp; " " &amp;  ROW() &amp; " - " &amp; MID($AD$1, FIND("]",$AD$1,1)+1,LEN($AD$1))</f>
        <v>Column1.Score_BAN 4 - Récaptiulatif</v>
      </c>
      <c r="AA4" t="str">
        <f ca="1">DPE_33121[[#Headers],[Column1.Logement_traversant_(0/1)]] &amp; " " &amp;  ROW() &amp; " - " &amp; MID($AD$1, FIND("]",$AD$1,1)+1,LEN($AD$1))</f>
        <v>Column1.Logement_traversant_(0/1) 4 - Récaptiulatif</v>
      </c>
      <c r="AB4" t="str">
        <f ca="1">DPE_33121[[#Headers],[Column1.Nombre_appartement]] &amp; " " &amp;  ROW() &amp; " - " &amp; MID($AD$1, FIND("]",$AD$1,1)+1,LEN($AD$1))</f>
        <v>Column1.Nombre_appartement 4 - Récaptiulatif</v>
      </c>
      <c r="AC4" t="str">
        <f ca="1">DPE_33121[[#Headers],[Column1.Surface_habitable_immeuble]] &amp; " " &amp;  ROW() &amp; " - " &amp; MID($AD$1, FIND("]",$AD$1,1)+1,LEN($AD$1))</f>
        <v>Column1.Surface_habitable_immeuble 4 - Récaptiulatif</v>
      </c>
    </row>
    <row r="5" spans="1:30" x14ac:dyDescent="0.25">
      <c r="A5" s="4">
        <v>44855</v>
      </c>
      <c r="B5" s="4">
        <v>44859</v>
      </c>
      <c r="C5" s="4">
        <v>44859</v>
      </c>
      <c r="D5" t="str">
        <f ca="1">DPE_33121[[#Headers],[Column1.Adresse_(BAN)]] &amp; " " &amp;  ROW() &amp; " - " &amp; MID($AD$1, FIND("]",$AD$1,1)+1,LEN($AD$1))</f>
        <v>Column1.Adresse_(BAN) 5 - Récaptiulatif</v>
      </c>
      <c r="E5" t="str">
        <f ca="1">DPE_33121[[#Headers],[Column1.Nom__commune_(BAN)]] &amp; " " &amp;  ROW() &amp; " - " &amp; MID($AD$1, FIND("]",$AD$1,1)+1,LEN($AD$1))</f>
        <v>Column1.Nom__commune_(BAN) 5 - Récaptiulatif</v>
      </c>
      <c r="F5" t="str">
        <f ca="1">DPE_33121[[#Headers],[Column1.Nombre_niveau_logement]] &amp; " " &amp;  ROW() &amp; " - " &amp; MID($AD$1, FIND("]",$AD$1,1)+1,LEN($AD$1))</f>
        <v>Column1.Nombre_niveau_logement 5 - Récaptiulatif</v>
      </c>
      <c r="G5" t="str">
        <f ca="1">DPE_33121[[#Headers],[Column1.Année_construction]] &amp; " " &amp;  ROW() &amp; " - " &amp; MID($AD$1, FIND("]",$AD$1,1)+1,LEN($AD$1))</f>
        <v>Column1.Année_construction 5 - Récaptiulatif</v>
      </c>
      <c r="H5" t="str">
        <f ca="1">DPE_33121[[#Headers],[Column1.N°_étage_appartement]] &amp; " " &amp;  ROW() &amp; " - " &amp; MID($AD$1, FIND("]",$AD$1,1)+1,LEN($AD$1))</f>
        <v>Column1.N°_étage_appartement 5 - Récaptiulatif</v>
      </c>
      <c r="I5" t="str">
        <f ca="1">DPE_33121[[#Headers],[Column1.Surface_habitable_desservie_par_installation_ECS]] &amp; " " &amp;  ROW() &amp; " - " &amp; MID($AD$1, FIND("]",$AD$1,1)+1,LEN($AD$1))</f>
        <v>Column1.Surface_habitable_desservie_par_installation_ECS 5 - Récaptiulatif</v>
      </c>
      <c r="J5" t="str">
        <f ca="1">DPE_33121[[#Headers],[Column1.Complément_d''adresse_logement]] &amp; " " &amp;  ROW() &amp; " - " &amp; MID($AD$1, FIND("]",$AD$1,1)+1,LEN($AD$1))</f>
        <v>Column1.Complément_d'adresse_logement 5 - Récaptiulatif</v>
      </c>
      <c r="K5" t="str">
        <f ca="1">DPE_33121[[#Headers],[Column1.Description_installation_chauffage_n°1]] &amp; " " &amp;  ROW() &amp; " - " &amp; MID($AD$1, FIND("]",$AD$1,1)+1,LEN($AD$1))</f>
        <v>Column1.Description_installation_chauffage_n°1 5 - Récaptiulatif</v>
      </c>
      <c r="L5" t="str">
        <f ca="1">DPE_33121[[#Headers],[Column1.N°_voie_(BAN)]] &amp; " " &amp;  ROW() &amp; " - " &amp; MID($AD$1, FIND("]",$AD$1,1)+1,LEN($AD$1))</f>
        <v>Column1.N°_voie_(BAN) 5 - Récaptiulatif</v>
      </c>
      <c r="M5" t="str">
        <f ca="1">DPE_33121[[#Headers],[Column1.N°DPE]] &amp; " " &amp;  ROW() &amp; " - " &amp; MID($AD$1, FIND("]",$AD$1,1)+1,LEN($AD$1))</f>
        <v>Column1.N°DPE 5 - Récaptiulatif</v>
      </c>
      <c r="N5" t="str">
        <f ca="1">DPE_33121[[#Headers],[Column1.Adresse_brute]] &amp; " " &amp;  ROW() &amp; " - " &amp; MID($AD$1, FIND("]",$AD$1,1)+1,LEN($AD$1))</f>
        <v>Column1.Adresse_brute 5 - Récaptiulatif</v>
      </c>
      <c r="O5" t="str">
        <f ca="1">DPE_33121[[#Headers],[Column1.Nombre_logements_desservis_par_installation_ECS]] &amp; " " &amp;  ROW() &amp; " - " &amp; MID($AD$1, FIND("]",$AD$1,1)+1,LEN($AD$1))</f>
        <v>Column1.Nombre_logements_desservis_par_installation_ECS 5 - Récaptiulatif</v>
      </c>
      <c r="P5" t="str">
        <f ca="1">DPE_33121[[#Headers],[Column1.Surface_habitable_logement]] &amp; " " &amp;  ROW() &amp; " - " &amp; MID($AD$1, FIND("]",$AD$1,1)+1,LEN($AD$1))</f>
        <v>Column1.Surface_habitable_logement 5 - Récaptiulatif</v>
      </c>
      <c r="Q5" t="str">
        <f ca="1">DPE_33121[[#Headers],[Column1.Code_postal_(brut)]] &amp; " " &amp;  ROW() &amp; " - " &amp; MID($AD$1, FIND("]",$AD$1,1)+1,LEN($AD$1))</f>
        <v>Column1.Code_postal_(brut) 5 - Récaptiulatif</v>
      </c>
      <c r="R5" t="str">
        <f ca="1">DPE_33121[[#Headers],[Column1.Période_construction]] &amp; " " &amp;  ROW() &amp; " - " &amp; MID($AD$1, FIND("]",$AD$1,1)+1,LEN($AD$1))</f>
        <v>Column1.Période_construction 5 - Récaptiulatif</v>
      </c>
      <c r="S5" t="str">
        <f ca="1">DPE_33121[[#Headers],[Column1.Code_postal_(BAN)]] &amp; " " &amp;  ROW() &amp; " - " &amp; MID($AD$1, FIND("]",$AD$1,1)+1,LEN($AD$1))</f>
        <v>Column1.Code_postal_(BAN) 5 - Récaptiulatif</v>
      </c>
      <c r="T5" t="str">
        <f ca="1">DPE_33121[[#Headers],[Column1.Type_bâtiment]] &amp; " " &amp;  ROW() &amp; " - " &amp; MID($AD$1, FIND("]",$AD$1,1)+1,LEN($AD$1))</f>
        <v>Column1.Type_bâtiment 5 - Récaptiulatif</v>
      </c>
      <c r="U5" t="str">
        <f ca="1">DPE_33121[[#Headers],[Column1.Etiquette_GES]] &amp; " " &amp;  ROW() &amp; " - " &amp; MID($AD$1, FIND("]",$AD$1,1)+1,LEN($AD$1))</f>
        <v>Column1.Etiquette_GES 5 - Récaptiulatif</v>
      </c>
      <c r="V5" t="str">
        <f ca="1">DPE_33121[[#Headers],[Column1.Etiquette_DPE]] &amp; " " &amp;  ROW() &amp; " - " &amp; MID($AD$1, FIND("]",$AD$1,1)+1,LEN($AD$1))</f>
        <v>Column1.Etiquette_DPE 5 - Récaptiulatif</v>
      </c>
      <c r="W5" t="str">
        <f ca="1">DPE_33121[[#Headers],[Column1.Nom__commune_(Brut)]] &amp; " " &amp;  ROW() &amp; " - " &amp; MID($AD$1, FIND("]",$AD$1,1)+1,LEN($AD$1))</f>
        <v>Column1.Nom__commune_(Brut) 5 - Récaptiulatif</v>
      </c>
      <c r="X5" t="str">
        <f ca="1">DPE_33121[[#Headers],[Column1.Identifiant__BAN]] &amp; " " &amp;  ROW() &amp; " - " &amp; MID($AD$1, FIND("]",$AD$1,1)+1,LEN($AD$1))</f>
        <v>Column1.Identifiant__BAN 5 - Récaptiulatif</v>
      </c>
      <c r="Y5" t="str">
        <f ca="1">DPE_33121[[#Headers],[Column1.Nom__rue_(BAN)]] &amp; " " &amp;  ROW() &amp; " - " &amp; MID($AD$1, FIND("]",$AD$1,1)+1,LEN($AD$1))</f>
        <v>Column1.Nom__rue_(BAN) 5 - Récaptiulatif</v>
      </c>
      <c r="Z5" t="str">
        <f ca="1">DPE_33121[[#Headers],[Column1.Score_BAN]] &amp; " " &amp;  ROW() &amp; " - " &amp; MID($AD$1, FIND("]",$AD$1,1)+1,LEN($AD$1))</f>
        <v>Column1.Score_BAN 5 - Récaptiulatif</v>
      </c>
      <c r="AA5" t="str">
        <f ca="1">DPE_33121[[#Headers],[Column1.Logement_traversant_(0/1)]] &amp; " " &amp;  ROW() &amp; " - " &amp; MID($AD$1, FIND("]",$AD$1,1)+1,LEN($AD$1))</f>
        <v>Column1.Logement_traversant_(0/1) 5 - Récaptiulatif</v>
      </c>
      <c r="AB5" t="str">
        <f ca="1">DPE_33121[[#Headers],[Column1.Nombre_appartement]] &amp; " " &amp;  ROW() &amp; " - " &amp; MID($AD$1, FIND("]",$AD$1,1)+1,LEN($AD$1))</f>
        <v>Column1.Nombre_appartement 5 - Récaptiulatif</v>
      </c>
      <c r="AC5" t="str">
        <f ca="1">DPE_33121[[#Headers],[Column1.Surface_habitable_immeuble]] &amp; " " &amp;  ROW() &amp; " - " &amp; MID($AD$1, FIND("]",$AD$1,1)+1,LEN($AD$1))</f>
        <v>Column1.Surface_habitable_immeuble 5 - Récaptiulatif</v>
      </c>
    </row>
    <row r="6" spans="1:30" x14ac:dyDescent="0.25">
      <c r="A6" s="4">
        <v>44858</v>
      </c>
      <c r="B6" s="4">
        <v>44858</v>
      </c>
      <c r="C6" s="4">
        <v>44858</v>
      </c>
      <c r="D6" t="str">
        <f ca="1">DPE_33121[[#Headers],[Column1.Adresse_(BAN)]] &amp; " " &amp;  ROW() &amp; " - " &amp; MID($AD$1, FIND("]",$AD$1,1)+1,LEN($AD$1))</f>
        <v>Column1.Adresse_(BAN) 6 - Récaptiulatif</v>
      </c>
      <c r="E6" t="str">
        <f ca="1">DPE_33121[[#Headers],[Column1.Nom__commune_(BAN)]] &amp; " " &amp;  ROW() &amp; " - " &amp; MID($AD$1, FIND("]",$AD$1,1)+1,LEN($AD$1))</f>
        <v>Column1.Nom__commune_(BAN) 6 - Récaptiulatif</v>
      </c>
      <c r="F6" t="str">
        <f ca="1">DPE_33121[[#Headers],[Column1.Nombre_niveau_logement]] &amp; " " &amp;  ROW() &amp; " - " &amp; MID($AD$1, FIND("]",$AD$1,1)+1,LEN($AD$1))</f>
        <v>Column1.Nombre_niveau_logement 6 - Récaptiulatif</v>
      </c>
      <c r="G6" t="str">
        <f ca="1">DPE_33121[[#Headers],[Column1.Année_construction]] &amp; " " &amp;  ROW() &amp; " - " &amp; MID($AD$1, FIND("]",$AD$1,1)+1,LEN($AD$1))</f>
        <v>Column1.Année_construction 6 - Récaptiulatif</v>
      </c>
      <c r="H6" t="str">
        <f ca="1">DPE_33121[[#Headers],[Column1.N°_étage_appartement]] &amp; " " &amp;  ROW() &amp; " - " &amp; MID($AD$1, FIND("]",$AD$1,1)+1,LEN($AD$1))</f>
        <v>Column1.N°_étage_appartement 6 - Récaptiulatif</v>
      </c>
      <c r="I6" t="str">
        <f ca="1">DPE_33121[[#Headers],[Column1.Surface_habitable_desservie_par_installation_ECS]] &amp; " " &amp;  ROW() &amp; " - " &amp; MID($AD$1, FIND("]",$AD$1,1)+1,LEN($AD$1))</f>
        <v>Column1.Surface_habitable_desservie_par_installation_ECS 6 - Récaptiulatif</v>
      </c>
      <c r="J6" t="str">
        <f ca="1">DPE_33121[[#Headers],[Column1.Complément_d''adresse_logement]] &amp; " " &amp;  ROW() &amp; " - " &amp; MID($AD$1, FIND("]",$AD$1,1)+1,LEN($AD$1))</f>
        <v>Column1.Complément_d'adresse_logement 6 - Récaptiulatif</v>
      </c>
      <c r="K6" t="str">
        <f ca="1">DPE_33121[[#Headers],[Column1.Description_installation_chauffage_n°1]] &amp; " " &amp;  ROW() &amp; " - " &amp; MID($AD$1, FIND("]",$AD$1,1)+1,LEN($AD$1))</f>
        <v>Column1.Description_installation_chauffage_n°1 6 - Récaptiulatif</v>
      </c>
      <c r="L6" t="str">
        <f ca="1">DPE_33121[[#Headers],[Column1.N°_voie_(BAN)]] &amp; " " &amp;  ROW() &amp; " - " &amp; MID($AD$1, FIND("]",$AD$1,1)+1,LEN($AD$1))</f>
        <v>Column1.N°_voie_(BAN) 6 - Récaptiulatif</v>
      </c>
      <c r="M6" t="str">
        <f ca="1">DPE_33121[[#Headers],[Column1.N°DPE]] &amp; " " &amp;  ROW() &amp; " - " &amp; MID($AD$1, FIND("]",$AD$1,1)+1,LEN($AD$1))</f>
        <v>Column1.N°DPE 6 - Récaptiulatif</v>
      </c>
      <c r="N6" t="str">
        <f ca="1">DPE_33121[[#Headers],[Column1.Adresse_brute]] &amp; " " &amp;  ROW() &amp; " - " &amp; MID($AD$1, FIND("]",$AD$1,1)+1,LEN($AD$1))</f>
        <v>Column1.Adresse_brute 6 - Récaptiulatif</v>
      </c>
      <c r="O6" t="str">
        <f ca="1">DPE_33121[[#Headers],[Column1.Nombre_logements_desservis_par_installation_ECS]] &amp; " " &amp;  ROW() &amp; " - " &amp; MID($AD$1, FIND("]",$AD$1,1)+1,LEN($AD$1))</f>
        <v>Column1.Nombre_logements_desservis_par_installation_ECS 6 - Récaptiulatif</v>
      </c>
      <c r="P6" t="str">
        <f ca="1">DPE_33121[[#Headers],[Column1.Surface_habitable_logement]] &amp; " " &amp;  ROW() &amp; " - " &amp; MID($AD$1, FIND("]",$AD$1,1)+1,LEN($AD$1))</f>
        <v>Column1.Surface_habitable_logement 6 - Récaptiulatif</v>
      </c>
      <c r="Q6" t="str">
        <f ca="1">DPE_33121[[#Headers],[Column1.Code_postal_(brut)]] &amp; " " &amp;  ROW() &amp; " - " &amp; MID($AD$1, FIND("]",$AD$1,1)+1,LEN($AD$1))</f>
        <v>Column1.Code_postal_(brut) 6 - Récaptiulatif</v>
      </c>
      <c r="R6" t="str">
        <f ca="1">DPE_33121[[#Headers],[Column1.Période_construction]] &amp; " " &amp;  ROW() &amp; " - " &amp; MID($AD$1, FIND("]",$AD$1,1)+1,LEN($AD$1))</f>
        <v>Column1.Période_construction 6 - Récaptiulatif</v>
      </c>
      <c r="S6" t="str">
        <f ca="1">DPE_33121[[#Headers],[Column1.Code_postal_(BAN)]] &amp; " " &amp;  ROW() &amp; " - " &amp; MID($AD$1, FIND("]",$AD$1,1)+1,LEN($AD$1))</f>
        <v>Column1.Code_postal_(BAN) 6 - Récaptiulatif</v>
      </c>
      <c r="T6" t="str">
        <f ca="1">DPE_33121[[#Headers],[Column1.Type_bâtiment]] &amp; " " &amp;  ROW() &amp; " - " &amp; MID($AD$1, FIND("]",$AD$1,1)+1,LEN($AD$1))</f>
        <v>Column1.Type_bâtiment 6 - Récaptiulatif</v>
      </c>
      <c r="U6" t="str">
        <f ca="1">DPE_33121[[#Headers],[Column1.Etiquette_GES]] &amp; " " &amp;  ROW() &amp; " - " &amp; MID($AD$1, FIND("]",$AD$1,1)+1,LEN($AD$1))</f>
        <v>Column1.Etiquette_GES 6 - Récaptiulatif</v>
      </c>
      <c r="V6" t="str">
        <f ca="1">DPE_33121[[#Headers],[Column1.Etiquette_DPE]] &amp; " " &amp;  ROW() &amp; " - " &amp; MID($AD$1, FIND("]",$AD$1,1)+1,LEN($AD$1))</f>
        <v>Column1.Etiquette_DPE 6 - Récaptiulatif</v>
      </c>
      <c r="W6" t="str">
        <f ca="1">DPE_33121[[#Headers],[Column1.Nom__commune_(Brut)]] &amp; " " &amp;  ROW() &amp; " - " &amp; MID($AD$1, FIND("]",$AD$1,1)+1,LEN($AD$1))</f>
        <v>Column1.Nom__commune_(Brut) 6 - Récaptiulatif</v>
      </c>
      <c r="X6" t="str">
        <f ca="1">DPE_33121[[#Headers],[Column1.Identifiant__BAN]] &amp; " " &amp;  ROW() &amp; " - " &amp; MID($AD$1, FIND("]",$AD$1,1)+1,LEN($AD$1))</f>
        <v>Column1.Identifiant__BAN 6 - Récaptiulatif</v>
      </c>
      <c r="Y6" t="str">
        <f ca="1">DPE_33121[[#Headers],[Column1.Nom__rue_(BAN)]] &amp; " " &amp;  ROW() &amp; " - " &amp; MID($AD$1, FIND("]",$AD$1,1)+1,LEN($AD$1))</f>
        <v>Column1.Nom__rue_(BAN) 6 - Récaptiulatif</v>
      </c>
      <c r="Z6" t="str">
        <f ca="1">DPE_33121[[#Headers],[Column1.Score_BAN]] &amp; " " &amp;  ROW() &amp; " - " &amp; MID($AD$1, FIND("]",$AD$1,1)+1,LEN($AD$1))</f>
        <v>Column1.Score_BAN 6 - Récaptiulatif</v>
      </c>
      <c r="AA6" t="str">
        <f ca="1">DPE_33121[[#Headers],[Column1.Logement_traversant_(0/1)]] &amp; " " &amp;  ROW() &amp; " - " &amp; MID($AD$1, FIND("]",$AD$1,1)+1,LEN($AD$1))</f>
        <v>Column1.Logement_traversant_(0/1) 6 - Récaptiulatif</v>
      </c>
      <c r="AB6" t="str">
        <f ca="1">DPE_33121[[#Headers],[Column1.Nombre_appartement]] &amp; " " &amp;  ROW() &amp; " - " &amp; MID($AD$1, FIND("]",$AD$1,1)+1,LEN($AD$1))</f>
        <v>Column1.Nombre_appartement 6 - Récaptiulatif</v>
      </c>
      <c r="AC6" t="str">
        <f ca="1">DPE_33121[[#Headers],[Column1.Surface_habitable_immeuble]] &amp; " " &amp;  ROW() &amp; " - " &amp; MID($AD$1, FIND("]",$AD$1,1)+1,LEN($AD$1))</f>
        <v>Column1.Surface_habitable_immeuble 6 - Récaptiulatif</v>
      </c>
    </row>
    <row r="7" spans="1:30" x14ac:dyDescent="0.25">
      <c r="A7" s="4">
        <v>44855</v>
      </c>
      <c r="B7" s="4">
        <v>44856</v>
      </c>
      <c r="C7" s="4">
        <v>44856</v>
      </c>
      <c r="D7" t="str">
        <f ca="1">DPE_33121[[#Headers],[Column1.Adresse_(BAN)]] &amp; " " &amp;  ROW() &amp; " - " &amp; MID($AD$1, FIND("]",$AD$1,1)+1,LEN($AD$1))</f>
        <v>Column1.Adresse_(BAN) 7 - Récaptiulatif</v>
      </c>
      <c r="E7" t="str">
        <f ca="1">DPE_33121[[#Headers],[Column1.Nom__commune_(BAN)]] &amp; " " &amp;  ROW() &amp; " - " &amp; MID($AD$1, FIND("]",$AD$1,1)+1,LEN($AD$1))</f>
        <v>Column1.Nom__commune_(BAN) 7 - Récaptiulatif</v>
      </c>
      <c r="F7" t="str">
        <f ca="1">DPE_33121[[#Headers],[Column1.Nombre_niveau_logement]] &amp; " " &amp;  ROW() &amp; " - " &amp; MID($AD$1, FIND("]",$AD$1,1)+1,LEN($AD$1))</f>
        <v>Column1.Nombre_niveau_logement 7 - Récaptiulatif</v>
      </c>
      <c r="G7" t="str">
        <f ca="1">DPE_33121[[#Headers],[Column1.Année_construction]] &amp; " " &amp;  ROW() &amp; " - " &amp; MID($AD$1, FIND("]",$AD$1,1)+1,LEN($AD$1))</f>
        <v>Column1.Année_construction 7 - Récaptiulatif</v>
      </c>
      <c r="H7" t="str">
        <f ca="1">DPE_33121[[#Headers],[Column1.N°_étage_appartement]] &amp; " " &amp;  ROW() &amp; " - " &amp; MID($AD$1, FIND("]",$AD$1,1)+1,LEN($AD$1))</f>
        <v>Column1.N°_étage_appartement 7 - Récaptiulatif</v>
      </c>
      <c r="I7" t="str">
        <f ca="1">DPE_33121[[#Headers],[Column1.Surface_habitable_desservie_par_installation_ECS]] &amp; " " &amp;  ROW() &amp; " - " &amp; MID($AD$1, FIND("]",$AD$1,1)+1,LEN($AD$1))</f>
        <v>Column1.Surface_habitable_desservie_par_installation_ECS 7 - Récaptiulatif</v>
      </c>
      <c r="J7" t="str">
        <f ca="1">DPE_33121[[#Headers],[Column1.Complément_d''adresse_logement]] &amp; " " &amp;  ROW() &amp; " - " &amp; MID($AD$1, FIND("]",$AD$1,1)+1,LEN($AD$1))</f>
        <v>Column1.Complément_d'adresse_logement 7 - Récaptiulatif</v>
      </c>
      <c r="K7" t="str">
        <f ca="1">DPE_33121[[#Headers],[Column1.Description_installation_chauffage_n°1]] &amp; " " &amp;  ROW() &amp; " - " &amp; MID($AD$1, FIND("]",$AD$1,1)+1,LEN($AD$1))</f>
        <v>Column1.Description_installation_chauffage_n°1 7 - Récaptiulatif</v>
      </c>
      <c r="L7" t="str">
        <f ca="1">DPE_33121[[#Headers],[Column1.N°_voie_(BAN)]] &amp; " " &amp;  ROW() &amp; " - " &amp; MID($AD$1, FIND("]",$AD$1,1)+1,LEN($AD$1))</f>
        <v>Column1.N°_voie_(BAN) 7 - Récaptiulatif</v>
      </c>
      <c r="M7" t="str">
        <f ca="1">DPE_33121[[#Headers],[Column1.N°DPE]] &amp; " " &amp;  ROW() &amp; " - " &amp; MID($AD$1, FIND("]",$AD$1,1)+1,LEN($AD$1))</f>
        <v>Column1.N°DPE 7 - Récaptiulatif</v>
      </c>
      <c r="N7" t="str">
        <f ca="1">DPE_33121[[#Headers],[Column1.Adresse_brute]] &amp; " " &amp;  ROW() &amp; " - " &amp; MID($AD$1, FIND("]",$AD$1,1)+1,LEN($AD$1))</f>
        <v>Column1.Adresse_brute 7 - Récaptiulatif</v>
      </c>
      <c r="O7" t="str">
        <f ca="1">DPE_33121[[#Headers],[Column1.Nombre_logements_desservis_par_installation_ECS]] &amp; " " &amp;  ROW() &amp; " - " &amp; MID($AD$1, FIND("]",$AD$1,1)+1,LEN($AD$1))</f>
        <v>Column1.Nombre_logements_desservis_par_installation_ECS 7 - Récaptiulatif</v>
      </c>
      <c r="P7" t="str">
        <f ca="1">DPE_33121[[#Headers],[Column1.Surface_habitable_logement]] &amp; " " &amp;  ROW() &amp; " - " &amp; MID($AD$1, FIND("]",$AD$1,1)+1,LEN($AD$1))</f>
        <v>Column1.Surface_habitable_logement 7 - Récaptiulatif</v>
      </c>
      <c r="Q7" t="str">
        <f ca="1">DPE_33121[[#Headers],[Column1.Code_postal_(brut)]] &amp; " " &amp;  ROW() &amp; " - " &amp; MID($AD$1, FIND("]",$AD$1,1)+1,LEN($AD$1))</f>
        <v>Column1.Code_postal_(brut) 7 - Récaptiulatif</v>
      </c>
      <c r="R7" t="str">
        <f ca="1">DPE_33121[[#Headers],[Column1.Période_construction]] &amp; " " &amp;  ROW() &amp; " - " &amp; MID($AD$1, FIND("]",$AD$1,1)+1,LEN($AD$1))</f>
        <v>Column1.Période_construction 7 - Récaptiulatif</v>
      </c>
      <c r="S7" t="str">
        <f ca="1">DPE_33121[[#Headers],[Column1.Code_postal_(BAN)]] &amp; " " &amp;  ROW() &amp; " - " &amp; MID($AD$1, FIND("]",$AD$1,1)+1,LEN($AD$1))</f>
        <v>Column1.Code_postal_(BAN) 7 - Récaptiulatif</v>
      </c>
      <c r="T7" t="str">
        <f ca="1">DPE_33121[[#Headers],[Column1.Type_bâtiment]] &amp; " " &amp;  ROW() &amp; " - " &amp; MID($AD$1, FIND("]",$AD$1,1)+1,LEN($AD$1))</f>
        <v>Column1.Type_bâtiment 7 - Récaptiulatif</v>
      </c>
      <c r="U7" t="str">
        <f ca="1">DPE_33121[[#Headers],[Column1.Etiquette_GES]] &amp; " " &amp;  ROW() &amp; " - " &amp; MID($AD$1, FIND("]",$AD$1,1)+1,LEN($AD$1))</f>
        <v>Column1.Etiquette_GES 7 - Récaptiulatif</v>
      </c>
      <c r="V7" t="str">
        <f ca="1">DPE_33121[[#Headers],[Column1.Etiquette_DPE]] &amp; " " &amp;  ROW() &amp; " - " &amp; MID($AD$1, FIND("]",$AD$1,1)+1,LEN($AD$1))</f>
        <v>Column1.Etiquette_DPE 7 - Récaptiulatif</v>
      </c>
      <c r="W7" t="str">
        <f ca="1">DPE_33121[[#Headers],[Column1.Nom__commune_(Brut)]] &amp; " " &amp;  ROW() &amp; " - " &amp; MID($AD$1, FIND("]",$AD$1,1)+1,LEN($AD$1))</f>
        <v>Column1.Nom__commune_(Brut) 7 - Récaptiulatif</v>
      </c>
      <c r="X7" t="str">
        <f ca="1">DPE_33121[[#Headers],[Column1.Identifiant__BAN]] &amp; " " &amp;  ROW() &amp; " - " &amp; MID($AD$1, FIND("]",$AD$1,1)+1,LEN($AD$1))</f>
        <v>Column1.Identifiant__BAN 7 - Récaptiulatif</v>
      </c>
      <c r="Y7" t="str">
        <f ca="1">DPE_33121[[#Headers],[Column1.Nom__rue_(BAN)]] &amp; " " &amp;  ROW() &amp; " - " &amp; MID($AD$1, FIND("]",$AD$1,1)+1,LEN($AD$1))</f>
        <v>Column1.Nom__rue_(BAN) 7 - Récaptiulatif</v>
      </c>
      <c r="Z7" t="str">
        <f ca="1">DPE_33121[[#Headers],[Column1.Score_BAN]] &amp; " " &amp;  ROW() &amp; " - " &amp; MID($AD$1, FIND("]",$AD$1,1)+1,LEN($AD$1))</f>
        <v>Column1.Score_BAN 7 - Récaptiulatif</v>
      </c>
      <c r="AA7" t="str">
        <f ca="1">DPE_33121[[#Headers],[Column1.Logement_traversant_(0/1)]] &amp; " " &amp;  ROW() &amp; " - " &amp; MID($AD$1, FIND("]",$AD$1,1)+1,LEN($AD$1))</f>
        <v>Column1.Logement_traversant_(0/1) 7 - Récaptiulatif</v>
      </c>
      <c r="AB7" t="str">
        <f ca="1">DPE_33121[[#Headers],[Column1.Nombre_appartement]] &amp; " " &amp;  ROW() &amp; " - " &amp; MID($AD$1, FIND("]",$AD$1,1)+1,LEN($AD$1))</f>
        <v>Column1.Nombre_appartement 7 - Récaptiulatif</v>
      </c>
      <c r="AC7" t="str">
        <f ca="1">DPE_33121[[#Headers],[Column1.Surface_habitable_immeuble]] &amp; " " &amp;  ROW() &amp; " - " &amp; MID($AD$1, FIND("]",$AD$1,1)+1,LEN($AD$1))</f>
        <v>Column1.Surface_habitable_immeuble 7 - Récaptiulatif</v>
      </c>
    </row>
    <row r="8" spans="1:30" x14ac:dyDescent="0.25">
      <c r="A8" s="4">
        <v>44841</v>
      </c>
      <c r="B8" s="4">
        <v>44851</v>
      </c>
      <c r="C8" s="4">
        <v>44851</v>
      </c>
      <c r="D8" t="str">
        <f ca="1">DPE_33121[[#Headers],[Column1.Adresse_(BAN)]] &amp; " " &amp;  ROW() &amp; " - " &amp; MID($AD$1, FIND("]",$AD$1,1)+1,LEN($AD$1))</f>
        <v>Column1.Adresse_(BAN) 8 - Récaptiulatif</v>
      </c>
      <c r="E8" t="str">
        <f ca="1">DPE_33121[[#Headers],[Column1.Nom__commune_(BAN)]] &amp; " " &amp;  ROW() &amp; " - " &amp; MID($AD$1, FIND("]",$AD$1,1)+1,LEN($AD$1))</f>
        <v>Column1.Nom__commune_(BAN) 8 - Récaptiulatif</v>
      </c>
      <c r="F8" t="str">
        <f ca="1">DPE_33121[[#Headers],[Column1.Nombre_niveau_logement]] &amp; " " &amp;  ROW() &amp; " - " &amp; MID($AD$1, FIND("]",$AD$1,1)+1,LEN($AD$1))</f>
        <v>Column1.Nombre_niveau_logement 8 - Récaptiulatif</v>
      </c>
      <c r="G8" t="str">
        <f ca="1">DPE_33121[[#Headers],[Column1.Année_construction]] &amp; " " &amp;  ROW() &amp; " - " &amp; MID($AD$1, FIND("]",$AD$1,1)+1,LEN($AD$1))</f>
        <v>Column1.Année_construction 8 - Récaptiulatif</v>
      </c>
      <c r="H8" t="str">
        <f ca="1">DPE_33121[[#Headers],[Column1.N°_étage_appartement]] &amp; " " &amp;  ROW() &amp; " - " &amp; MID($AD$1, FIND("]",$AD$1,1)+1,LEN($AD$1))</f>
        <v>Column1.N°_étage_appartement 8 - Récaptiulatif</v>
      </c>
      <c r="I8" t="str">
        <f ca="1">DPE_33121[[#Headers],[Column1.Surface_habitable_desservie_par_installation_ECS]] &amp; " " &amp;  ROW() &amp; " - " &amp; MID($AD$1, FIND("]",$AD$1,1)+1,LEN($AD$1))</f>
        <v>Column1.Surface_habitable_desservie_par_installation_ECS 8 - Récaptiulatif</v>
      </c>
      <c r="J8" t="str">
        <f ca="1">DPE_33121[[#Headers],[Column1.Complément_d''adresse_logement]] &amp; " " &amp;  ROW() &amp; " - " &amp; MID($AD$1, FIND("]",$AD$1,1)+1,LEN($AD$1))</f>
        <v>Column1.Complément_d'adresse_logement 8 - Récaptiulatif</v>
      </c>
      <c r="K8" t="str">
        <f ca="1">DPE_33121[[#Headers],[Column1.Description_installation_chauffage_n°1]] &amp; " " &amp;  ROW() &amp; " - " &amp; MID($AD$1, FIND("]",$AD$1,1)+1,LEN($AD$1))</f>
        <v>Column1.Description_installation_chauffage_n°1 8 - Récaptiulatif</v>
      </c>
      <c r="L8" t="str">
        <f ca="1">DPE_33121[[#Headers],[Column1.N°_voie_(BAN)]] &amp; " " &amp;  ROW() &amp; " - " &amp; MID($AD$1, FIND("]",$AD$1,1)+1,LEN($AD$1))</f>
        <v>Column1.N°_voie_(BAN) 8 - Récaptiulatif</v>
      </c>
      <c r="M8" t="str">
        <f ca="1">DPE_33121[[#Headers],[Column1.N°DPE]] &amp; " " &amp;  ROW() &amp; " - " &amp; MID($AD$1, FIND("]",$AD$1,1)+1,LEN($AD$1))</f>
        <v>Column1.N°DPE 8 - Récaptiulatif</v>
      </c>
      <c r="N8" t="str">
        <f ca="1">DPE_33121[[#Headers],[Column1.Adresse_brute]] &amp; " " &amp;  ROW() &amp; " - " &amp; MID($AD$1, FIND("]",$AD$1,1)+1,LEN($AD$1))</f>
        <v>Column1.Adresse_brute 8 - Récaptiulatif</v>
      </c>
      <c r="O8" t="str">
        <f ca="1">DPE_33121[[#Headers],[Column1.Nombre_logements_desservis_par_installation_ECS]] &amp; " " &amp;  ROW() &amp; " - " &amp; MID($AD$1, FIND("]",$AD$1,1)+1,LEN($AD$1))</f>
        <v>Column1.Nombre_logements_desservis_par_installation_ECS 8 - Récaptiulatif</v>
      </c>
      <c r="P8" t="str">
        <f ca="1">DPE_33121[[#Headers],[Column1.Surface_habitable_logement]] &amp; " " &amp;  ROW() &amp; " - " &amp; MID($AD$1, FIND("]",$AD$1,1)+1,LEN($AD$1))</f>
        <v>Column1.Surface_habitable_logement 8 - Récaptiulatif</v>
      </c>
      <c r="Q8" t="str">
        <f ca="1">DPE_33121[[#Headers],[Column1.Code_postal_(brut)]] &amp; " " &amp;  ROW() &amp; " - " &amp; MID($AD$1, FIND("]",$AD$1,1)+1,LEN($AD$1))</f>
        <v>Column1.Code_postal_(brut) 8 - Récaptiulatif</v>
      </c>
      <c r="R8" t="str">
        <f ca="1">DPE_33121[[#Headers],[Column1.Période_construction]] &amp; " " &amp;  ROW() &amp; " - " &amp; MID($AD$1, FIND("]",$AD$1,1)+1,LEN($AD$1))</f>
        <v>Column1.Période_construction 8 - Récaptiulatif</v>
      </c>
      <c r="S8" t="str">
        <f ca="1">DPE_33121[[#Headers],[Column1.Code_postal_(BAN)]] &amp; " " &amp;  ROW() &amp; " - " &amp; MID($AD$1, FIND("]",$AD$1,1)+1,LEN($AD$1))</f>
        <v>Column1.Code_postal_(BAN) 8 - Récaptiulatif</v>
      </c>
      <c r="T8" t="str">
        <f ca="1">DPE_33121[[#Headers],[Column1.Type_bâtiment]] &amp; " " &amp;  ROW() &amp; " - " &amp; MID($AD$1, FIND("]",$AD$1,1)+1,LEN($AD$1))</f>
        <v>Column1.Type_bâtiment 8 - Récaptiulatif</v>
      </c>
      <c r="U8" t="str">
        <f ca="1">DPE_33121[[#Headers],[Column1.Etiquette_GES]] &amp; " " &amp;  ROW() &amp; " - " &amp; MID($AD$1, FIND("]",$AD$1,1)+1,LEN($AD$1))</f>
        <v>Column1.Etiquette_GES 8 - Récaptiulatif</v>
      </c>
      <c r="V8" t="str">
        <f ca="1">DPE_33121[[#Headers],[Column1.Etiquette_DPE]] &amp; " " &amp;  ROW() &amp; " - " &amp; MID($AD$1, FIND("]",$AD$1,1)+1,LEN($AD$1))</f>
        <v>Column1.Etiquette_DPE 8 - Récaptiulatif</v>
      </c>
      <c r="W8" t="str">
        <f ca="1">DPE_33121[[#Headers],[Column1.Nom__commune_(Brut)]] &amp; " " &amp;  ROW() &amp; " - " &amp; MID($AD$1, FIND("]",$AD$1,1)+1,LEN($AD$1))</f>
        <v>Column1.Nom__commune_(Brut) 8 - Récaptiulatif</v>
      </c>
      <c r="X8" t="str">
        <f ca="1">DPE_33121[[#Headers],[Column1.Identifiant__BAN]] &amp; " " &amp;  ROW() &amp; " - " &amp; MID($AD$1, FIND("]",$AD$1,1)+1,LEN($AD$1))</f>
        <v>Column1.Identifiant__BAN 8 - Récaptiulatif</v>
      </c>
      <c r="Y8" t="str">
        <f ca="1">DPE_33121[[#Headers],[Column1.Nom__rue_(BAN)]] &amp; " " &amp;  ROW() &amp; " - " &amp; MID($AD$1, FIND("]",$AD$1,1)+1,LEN($AD$1))</f>
        <v>Column1.Nom__rue_(BAN) 8 - Récaptiulatif</v>
      </c>
      <c r="Z8" t="str">
        <f ca="1">DPE_33121[[#Headers],[Column1.Score_BAN]] &amp; " " &amp;  ROW() &amp; " - " &amp; MID($AD$1, FIND("]",$AD$1,1)+1,LEN($AD$1))</f>
        <v>Column1.Score_BAN 8 - Récaptiulatif</v>
      </c>
      <c r="AA8" t="str">
        <f ca="1">DPE_33121[[#Headers],[Column1.Logement_traversant_(0/1)]] &amp; " " &amp;  ROW() &amp; " - " &amp; MID($AD$1, FIND("]",$AD$1,1)+1,LEN($AD$1))</f>
        <v>Column1.Logement_traversant_(0/1) 8 - Récaptiulatif</v>
      </c>
      <c r="AB8" t="str">
        <f ca="1">DPE_33121[[#Headers],[Column1.Nombre_appartement]] &amp; " " &amp;  ROW() &amp; " - " &amp; MID($AD$1, FIND("]",$AD$1,1)+1,LEN($AD$1))</f>
        <v>Column1.Nombre_appartement 8 - Récaptiulatif</v>
      </c>
      <c r="AC8" t="str">
        <f ca="1">DPE_33121[[#Headers],[Column1.Surface_habitable_immeuble]] &amp; " " &amp;  ROW() &amp; " - " &amp; MID($AD$1, FIND("]",$AD$1,1)+1,LEN($AD$1))</f>
        <v>Column1.Surface_habitable_immeuble 8 - Récaptiulatif</v>
      </c>
    </row>
    <row r="9" spans="1:30" x14ac:dyDescent="0.25">
      <c r="A9" s="4">
        <v>44845</v>
      </c>
      <c r="B9" s="4">
        <v>44846</v>
      </c>
      <c r="C9" s="4">
        <v>44846</v>
      </c>
      <c r="D9" t="str">
        <f ca="1">DPE_33121[[#Headers],[Column1.Adresse_(BAN)]] &amp; " " &amp;  ROW() &amp; " - " &amp; MID($AD$1, FIND("]",$AD$1,1)+1,LEN($AD$1))</f>
        <v>Column1.Adresse_(BAN) 9 - Récaptiulatif</v>
      </c>
      <c r="E9" t="str">
        <f ca="1">DPE_33121[[#Headers],[Column1.Nom__commune_(BAN)]] &amp; " " &amp;  ROW() &amp; " - " &amp; MID($AD$1, FIND("]",$AD$1,1)+1,LEN($AD$1))</f>
        <v>Column1.Nom__commune_(BAN) 9 - Récaptiulatif</v>
      </c>
      <c r="F9" t="str">
        <f ca="1">DPE_33121[[#Headers],[Column1.Nombre_niveau_logement]] &amp; " " &amp;  ROW() &amp; " - " &amp; MID($AD$1, FIND("]",$AD$1,1)+1,LEN($AD$1))</f>
        <v>Column1.Nombre_niveau_logement 9 - Récaptiulatif</v>
      </c>
      <c r="G9" t="str">
        <f ca="1">DPE_33121[[#Headers],[Column1.Année_construction]] &amp; " " &amp;  ROW() &amp; " - " &amp; MID($AD$1, FIND("]",$AD$1,1)+1,LEN($AD$1))</f>
        <v>Column1.Année_construction 9 - Récaptiulatif</v>
      </c>
      <c r="H9" t="str">
        <f ca="1">DPE_33121[[#Headers],[Column1.N°_étage_appartement]] &amp; " " &amp;  ROW() &amp; " - " &amp; MID($AD$1, FIND("]",$AD$1,1)+1,LEN($AD$1))</f>
        <v>Column1.N°_étage_appartement 9 - Récaptiulatif</v>
      </c>
      <c r="I9" t="str">
        <f ca="1">DPE_33121[[#Headers],[Column1.Surface_habitable_desservie_par_installation_ECS]] &amp; " " &amp;  ROW() &amp; " - " &amp; MID($AD$1, FIND("]",$AD$1,1)+1,LEN($AD$1))</f>
        <v>Column1.Surface_habitable_desservie_par_installation_ECS 9 - Récaptiulatif</v>
      </c>
      <c r="J9" t="str">
        <f ca="1">DPE_33121[[#Headers],[Column1.Complément_d''adresse_logement]] &amp; " " &amp;  ROW() &amp; " - " &amp; MID($AD$1, FIND("]",$AD$1,1)+1,LEN($AD$1))</f>
        <v>Column1.Complément_d'adresse_logement 9 - Récaptiulatif</v>
      </c>
      <c r="K9" t="str">
        <f ca="1">DPE_33121[[#Headers],[Column1.Description_installation_chauffage_n°1]] &amp; " " &amp;  ROW() &amp; " - " &amp; MID($AD$1, FIND("]",$AD$1,1)+1,LEN($AD$1))</f>
        <v>Column1.Description_installation_chauffage_n°1 9 - Récaptiulatif</v>
      </c>
      <c r="L9" t="str">
        <f ca="1">DPE_33121[[#Headers],[Column1.N°_voie_(BAN)]] &amp; " " &amp;  ROW() &amp; " - " &amp; MID($AD$1, FIND("]",$AD$1,1)+1,LEN($AD$1))</f>
        <v>Column1.N°_voie_(BAN) 9 - Récaptiulatif</v>
      </c>
      <c r="M9" t="str">
        <f ca="1">DPE_33121[[#Headers],[Column1.N°DPE]] &amp; " " &amp;  ROW() &amp; " - " &amp; MID($AD$1, FIND("]",$AD$1,1)+1,LEN($AD$1))</f>
        <v>Column1.N°DPE 9 - Récaptiulatif</v>
      </c>
      <c r="N9" t="str">
        <f ca="1">DPE_33121[[#Headers],[Column1.Adresse_brute]] &amp; " " &amp;  ROW() &amp; " - " &amp; MID($AD$1, FIND("]",$AD$1,1)+1,LEN($AD$1))</f>
        <v>Column1.Adresse_brute 9 - Récaptiulatif</v>
      </c>
      <c r="O9" t="str">
        <f ca="1">DPE_33121[[#Headers],[Column1.Nombre_logements_desservis_par_installation_ECS]] &amp; " " &amp;  ROW() &amp; " - " &amp; MID($AD$1, FIND("]",$AD$1,1)+1,LEN($AD$1))</f>
        <v>Column1.Nombre_logements_desservis_par_installation_ECS 9 - Récaptiulatif</v>
      </c>
      <c r="P9" t="str">
        <f ca="1">DPE_33121[[#Headers],[Column1.Surface_habitable_logement]] &amp; " " &amp;  ROW() &amp; " - " &amp; MID($AD$1, FIND("]",$AD$1,1)+1,LEN($AD$1))</f>
        <v>Column1.Surface_habitable_logement 9 - Récaptiulatif</v>
      </c>
      <c r="Q9" t="str">
        <f ca="1">DPE_33121[[#Headers],[Column1.Code_postal_(brut)]] &amp; " " &amp;  ROW() &amp; " - " &amp; MID($AD$1, FIND("]",$AD$1,1)+1,LEN($AD$1))</f>
        <v>Column1.Code_postal_(brut) 9 - Récaptiulatif</v>
      </c>
      <c r="R9" t="str">
        <f ca="1">DPE_33121[[#Headers],[Column1.Période_construction]] &amp; " " &amp;  ROW() &amp; " - " &amp; MID($AD$1, FIND("]",$AD$1,1)+1,LEN($AD$1))</f>
        <v>Column1.Période_construction 9 - Récaptiulatif</v>
      </c>
      <c r="S9" t="str">
        <f ca="1">DPE_33121[[#Headers],[Column1.Code_postal_(BAN)]] &amp; " " &amp;  ROW() &amp; " - " &amp; MID($AD$1, FIND("]",$AD$1,1)+1,LEN($AD$1))</f>
        <v>Column1.Code_postal_(BAN) 9 - Récaptiulatif</v>
      </c>
      <c r="T9" t="str">
        <f ca="1">DPE_33121[[#Headers],[Column1.Type_bâtiment]] &amp; " " &amp;  ROW() &amp; " - " &amp; MID($AD$1, FIND("]",$AD$1,1)+1,LEN($AD$1))</f>
        <v>Column1.Type_bâtiment 9 - Récaptiulatif</v>
      </c>
      <c r="U9" t="str">
        <f ca="1">DPE_33121[[#Headers],[Column1.Etiquette_GES]] &amp; " " &amp;  ROW() &amp; " - " &amp; MID($AD$1, FIND("]",$AD$1,1)+1,LEN($AD$1))</f>
        <v>Column1.Etiquette_GES 9 - Récaptiulatif</v>
      </c>
      <c r="V9" t="str">
        <f ca="1">DPE_33121[[#Headers],[Column1.Etiquette_DPE]] &amp; " " &amp;  ROW() &amp; " - " &amp; MID($AD$1, FIND("]",$AD$1,1)+1,LEN($AD$1))</f>
        <v>Column1.Etiquette_DPE 9 - Récaptiulatif</v>
      </c>
      <c r="W9" t="str">
        <f ca="1">DPE_33121[[#Headers],[Column1.Nom__commune_(Brut)]] &amp; " " &amp;  ROW() &amp; " - " &amp; MID($AD$1, FIND("]",$AD$1,1)+1,LEN($AD$1))</f>
        <v>Column1.Nom__commune_(Brut) 9 - Récaptiulatif</v>
      </c>
      <c r="X9" t="str">
        <f ca="1">DPE_33121[[#Headers],[Column1.Identifiant__BAN]] &amp; " " &amp;  ROW() &amp; " - " &amp; MID($AD$1, FIND("]",$AD$1,1)+1,LEN($AD$1))</f>
        <v>Column1.Identifiant__BAN 9 - Récaptiulatif</v>
      </c>
      <c r="Y9" t="str">
        <f ca="1">DPE_33121[[#Headers],[Column1.Nom__rue_(BAN)]] &amp; " " &amp;  ROW() &amp; " - " &amp; MID($AD$1, FIND("]",$AD$1,1)+1,LEN($AD$1))</f>
        <v>Column1.Nom__rue_(BAN) 9 - Récaptiulatif</v>
      </c>
      <c r="Z9" t="str">
        <f ca="1">DPE_33121[[#Headers],[Column1.Score_BAN]] &amp; " " &amp;  ROW() &amp; " - " &amp; MID($AD$1, FIND("]",$AD$1,1)+1,LEN($AD$1))</f>
        <v>Column1.Score_BAN 9 - Récaptiulatif</v>
      </c>
      <c r="AA9" t="str">
        <f ca="1">DPE_33121[[#Headers],[Column1.Logement_traversant_(0/1)]] &amp; " " &amp;  ROW() &amp; " - " &amp; MID($AD$1, FIND("]",$AD$1,1)+1,LEN($AD$1))</f>
        <v>Column1.Logement_traversant_(0/1) 9 - Récaptiulatif</v>
      </c>
      <c r="AB9" t="str">
        <f ca="1">DPE_33121[[#Headers],[Column1.Nombre_appartement]] &amp; " " &amp;  ROW() &amp; " - " &amp; MID($AD$1, FIND("]",$AD$1,1)+1,LEN($AD$1))</f>
        <v>Column1.Nombre_appartement 9 - Récaptiulatif</v>
      </c>
      <c r="AC9" t="str">
        <f ca="1">DPE_33121[[#Headers],[Column1.Surface_habitable_immeuble]] &amp; " " &amp;  ROW() &amp; " - " &amp; MID($AD$1, FIND("]",$AD$1,1)+1,LEN($AD$1))</f>
        <v>Column1.Surface_habitable_immeuble 9 - Récaptiulatif</v>
      </c>
    </row>
    <row r="10" spans="1:30" x14ac:dyDescent="0.25">
      <c r="A10" s="4">
        <v>44838</v>
      </c>
      <c r="B10" s="4">
        <v>44838</v>
      </c>
      <c r="C10" s="4">
        <v>44838</v>
      </c>
      <c r="D10" t="str">
        <f ca="1">DPE_33121[[#Headers],[Column1.Adresse_(BAN)]] &amp; " " &amp;  ROW() &amp; " - " &amp; MID($AD$1, FIND("]",$AD$1,1)+1,LEN($AD$1))</f>
        <v>Column1.Adresse_(BAN) 10 - Récaptiulatif</v>
      </c>
      <c r="E10" t="str">
        <f ca="1">DPE_33121[[#Headers],[Column1.Nom__commune_(BAN)]] &amp; " " &amp;  ROW() &amp; " - " &amp; MID($AD$1, FIND("]",$AD$1,1)+1,LEN($AD$1))</f>
        <v>Column1.Nom__commune_(BAN) 10 - Récaptiulatif</v>
      </c>
      <c r="F10" t="str">
        <f ca="1">DPE_33121[[#Headers],[Column1.Nombre_niveau_logement]] &amp; " " &amp;  ROW() &amp; " - " &amp; MID($AD$1, FIND("]",$AD$1,1)+1,LEN($AD$1))</f>
        <v>Column1.Nombre_niveau_logement 10 - Récaptiulatif</v>
      </c>
      <c r="G10" t="str">
        <f ca="1">DPE_33121[[#Headers],[Column1.Année_construction]] &amp; " " &amp;  ROW() &amp; " - " &amp; MID($AD$1, FIND("]",$AD$1,1)+1,LEN($AD$1))</f>
        <v>Column1.Année_construction 10 - Récaptiulatif</v>
      </c>
      <c r="H10" t="str">
        <f ca="1">DPE_33121[[#Headers],[Column1.N°_étage_appartement]] &amp; " " &amp;  ROW() &amp; " - " &amp; MID($AD$1, FIND("]",$AD$1,1)+1,LEN($AD$1))</f>
        <v>Column1.N°_étage_appartement 10 - Récaptiulatif</v>
      </c>
      <c r="I10" t="str">
        <f ca="1">DPE_33121[[#Headers],[Column1.Surface_habitable_desservie_par_installation_ECS]] &amp; " " &amp;  ROW() &amp; " - " &amp; MID($AD$1, FIND("]",$AD$1,1)+1,LEN($AD$1))</f>
        <v>Column1.Surface_habitable_desservie_par_installation_ECS 10 - Récaptiulatif</v>
      </c>
      <c r="J10" t="str">
        <f ca="1">DPE_33121[[#Headers],[Column1.Complément_d''adresse_logement]] &amp; " " &amp;  ROW() &amp; " - " &amp; MID($AD$1, FIND("]",$AD$1,1)+1,LEN($AD$1))</f>
        <v>Column1.Complément_d'adresse_logement 10 - Récaptiulatif</v>
      </c>
      <c r="K10" t="str">
        <f ca="1">DPE_33121[[#Headers],[Column1.Description_installation_chauffage_n°1]] &amp; " " &amp;  ROW() &amp; " - " &amp; MID($AD$1, FIND("]",$AD$1,1)+1,LEN($AD$1))</f>
        <v>Column1.Description_installation_chauffage_n°1 10 - Récaptiulatif</v>
      </c>
      <c r="L10" t="str">
        <f ca="1">DPE_33121[[#Headers],[Column1.N°_voie_(BAN)]] &amp; " " &amp;  ROW() &amp; " - " &amp; MID($AD$1, FIND("]",$AD$1,1)+1,LEN($AD$1))</f>
        <v>Column1.N°_voie_(BAN) 10 - Récaptiulatif</v>
      </c>
      <c r="M10" t="str">
        <f ca="1">DPE_33121[[#Headers],[Column1.N°DPE]] &amp; " " &amp;  ROW() &amp; " - " &amp; MID($AD$1, FIND("]",$AD$1,1)+1,LEN($AD$1))</f>
        <v>Column1.N°DPE 10 - Récaptiulatif</v>
      </c>
      <c r="N10" t="str">
        <f ca="1">DPE_33121[[#Headers],[Column1.Adresse_brute]] &amp; " " &amp;  ROW() &amp; " - " &amp; MID($AD$1, FIND("]",$AD$1,1)+1,LEN($AD$1))</f>
        <v>Column1.Adresse_brute 10 - Récaptiulatif</v>
      </c>
      <c r="O10" t="str">
        <f ca="1">DPE_33121[[#Headers],[Column1.Nombre_logements_desservis_par_installation_ECS]] &amp; " " &amp;  ROW() &amp; " - " &amp; MID($AD$1, FIND("]",$AD$1,1)+1,LEN($AD$1))</f>
        <v>Column1.Nombre_logements_desservis_par_installation_ECS 10 - Récaptiulatif</v>
      </c>
      <c r="P10" t="str">
        <f ca="1">DPE_33121[[#Headers],[Column1.Surface_habitable_logement]] &amp; " " &amp;  ROW() &amp; " - " &amp; MID($AD$1, FIND("]",$AD$1,1)+1,LEN($AD$1))</f>
        <v>Column1.Surface_habitable_logement 10 - Récaptiulatif</v>
      </c>
      <c r="Q10" t="str">
        <f ca="1">DPE_33121[[#Headers],[Column1.Code_postal_(brut)]] &amp; " " &amp;  ROW() &amp; " - " &amp; MID($AD$1, FIND("]",$AD$1,1)+1,LEN($AD$1))</f>
        <v>Column1.Code_postal_(brut) 10 - Récaptiulatif</v>
      </c>
      <c r="R10" t="str">
        <f ca="1">DPE_33121[[#Headers],[Column1.Période_construction]] &amp; " " &amp;  ROW() &amp; " - " &amp; MID($AD$1, FIND("]",$AD$1,1)+1,LEN($AD$1))</f>
        <v>Column1.Période_construction 10 - Récaptiulatif</v>
      </c>
      <c r="S10" t="str">
        <f ca="1">DPE_33121[[#Headers],[Column1.Code_postal_(BAN)]] &amp; " " &amp;  ROW() &amp; " - " &amp; MID($AD$1, FIND("]",$AD$1,1)+1,LEN($AD$1))</f>
        <v>Column1.Code_postal_(BAN) 10 - Récaptiulatif</v>
      </c>
      <c r="T10" t="str">
        <f ca="1">DPE_33121[[#Headers],[Column1.Type_bâtiment]] &amp; " " &amp;  ROW() &amp; " - " &amp; MID($AD$1, FIND("]",$AD$1,1)+1,LEN($AD$1))</f>
        <v>Column1.Type_bâtiment 10 - Récaptiulatif</v>
      </c>
      <c r="U10" t="str">
        <f ca="1">DPE_33121[[#Headers],[Column1.Etiquette_GES]] &amp; " " &amp;  ROW() &amp; " - " &amp; MID($AD$1, FIND("]",$AD$1,1)+1,LEN($AD$1))</f>
        <v>Column1.Etiquette_GES 10 - Récaptiulatif</v>
      </c>
      <c r="V10" t="str">
        <f ca="1">DPE_33121[[#Headers],[Column1.Etiquette_DPE]] &amp; " " &amp;  ROW() &amp; " - " &amp; MID($AD$1, FIND("]",$AD$1,1)+1,LEN($AD$1))</f>
        <v>Column1.Etiquette_DPE 10 - Récaptiulatif</v>
      </c>
      <c r="W10" t="str">
        <f ca="1">DPE_33121[[#Headers],[Column1.Nom__commune_(Brut)]] &amp; " " &amp;  ROW() &amp; " - " &amp; MID($AD$1, FIND("]",$AD$1,1)+1,LEN($AD$1))</f>
        <v>Column1.Nom__commune_(Brut) 10 - Récaptiulatif</v>
      </c>
      <c r="X10" t="str">
        <f ca="1">DPE_33121[[#Headers],[Column1.Identifiant__BAN]] &amp; " " &amp;  ROW() &amp; " - " &amp; MID($AD$1, FIND("]",$AD$1,1)+1,LEN($AD$1))</f>
        <v>Column1.Identifiant__BAN 10 - Récaptiulatif</v>
      </c>
      <c r="Y10" t="str">
        <f ca="1">DPE_33121[[#Headers],[Column1.Nom__rue_(BAN)]] &amp; " " &amp;  ROW() &amp; " - " &amp; MID($AD$1, FIND("]",$AD$1,1)+1,LEN($AD$1))</f>
        <v>Column1.Nom__rue_(BAN) 10 - Récaptiulatif</v>
      </c>
      <c r="Z10" t="str">
        <f ca="1">DPE_33121[[#Headers],[Column1.Score_BAN]] &amp; " " &amp;  ROW() &amp; " - " &amp; MID($AD$1, FIND("]",$AD$1,1)+1,LEN($AD$1))</f>
        <v>Column1.Score_BAN 10 - Récaptiulatif</v>
      </c>
      <c r="AA10" t="str">
        <f ca="1">DPE_33121[[#Headers],[Column1.Logement_traversant_(0/1)]] &amp; " " &amp;  ROW() &amp; " - " &amp; MID($AD$1, FIND("]",$AD$1,1)+1,LEN($AD$1))</f>
        <v>Column1.Logement_traversant_(0/1) 10 - Récaptiulatif</v>
      </c>
      <c r="AB10" t="str">
        <f ca="1">DPE_33121[[#Headers],[Column1.Nombre_appartement]] &amp; " " &amp;  ROW() &amp; " - " &amp; MID($AD$1, FIND("]",$AD$1,1)+1,LEN($AD$1))</f>
        <v>Column1.Nombre_appartement 10 - Récaptiulatif</v>
      </c>
      <c r="AC10" t="str">
        <f ca="1">DPE_33121[[#Headers],[Column1.Surface_habitable_immeuble]] &amp; " " &amp;  ROW() &amp; " - " &amp; MID($AD$1, FIND("]",$AD$1,1)+1,LEN($AD$1))</f>
        <v>Column1.Surface_habitable_immeuble 10 - Récaptiulatif</v>
      </c>
    </row>
    <row r="11" spans="1:30" x14ac:dyDescent="0.25">
      <c r="A11" s="4">
        <v>44837</v>
      </c>
      <c r="B11" s="4">
        <v>44837</v>
      </c>
      <c r="C11" s="4">
        <v>44837</v>
      </c>
      <c r="D11" t="str">
        <f ca="1">DPE_33121[[#Headers],[Column1.Adresse_(BAN)]] &amp; " " &amp;  ROW() &amp; " - " &amp; MID($AD$1, FIND("]",$AD$1,1)+1,LEN($AD$1))</f>
        <v>Column1.Adresse_(BAN) 11 - Récaptiulatif</v>
      </c>
      <c r="E11" t="str">
        <f ca="1">DPE_33121[[#Headers],[Column1.Nom__commune_(BAN)]] &amp; " " &amp;  ROW() &amp; " - " &amp; MID($AD$1, FIND("]",$AD$1,1)+1,LEN($AD$1))</f>
        <v>Column1.Nom__commune_(BAN) 11 - Récaptiulatif</v>
      </c>
      <c r="F11" t="str">
        <f ca="1">DPE_33121[[#Headers],[Column1.Nombre_niveau_logement]] &amp; " " &amp;  ROW() &amp; " - " &amp; MID($AD$1, FIND("]",$AD$1,1)+1,LEN($AD$1))</f>
        <v>Column1.Nombre_niveau_logement 11 - Récaptiulatif</v>
      </c>
      <c r="G11" t="str">
        <f ca="1">DPE_33121[[#Headers],[Column1.Année_construction]] &amp; " " &amp;  ROW() &amp; " - " &amp; MID($AD$1, FIND("]",$AD$1,1)+1,LEN($AD$1))</f>
        <v>Column1.Année_construction 11 - Récaptiulatif</v>
      </c>
      <c r="H11" t="str">
        <f ca="1">DPE_33121[[#Headers],[Column1.N°_étage_appartement]] &amp; " " &amp;  ROW() &amp; " - " &amp; MID($AD$1, FIND("]",$AD$1,1)+1,LEN($AD$1))</f>
        <v>Column1.N°_étage_appartement 11 - Récaptiulatif</v>
      </c>
      <c r="I11" t="str">
        <f ca="1">DPE_33121[[#Headers],[Column1.Surface_habitable_desservie_par_installation_ECS]] &amp; " " &amp;  ROW() &amp; " - " &amp; MID($AD$1, FIND("]",$AD$1,1)+1,LEN($AD$1))</f>
        <v>Column1.Surface_habitable_desservie_par_installation_ECS 11 - Récaptiulatif</v>
      </c>
      <c r="J11" t="str">
        <f ca="1">DPE_33121[[#Headers],[Column1.Complément_d''adresse_logement]] &amp; " " &amp;  ROW() &amp; " - " &amp; MID($AD$1, FIND("]",$AD$1,1)+1,LEN($AD$1))</f>
        <v>Column1.Complément_d'adresse_logement 11 - Récaptiulatif</v>
      </c>
      <c r="K11" t="str">
        <f ca="1">DPE_33121[[#Headers],[Column1.Description_installation_chauffage_n°1]] &amp; " " &amp;  ROW() &amp; " - " &amp; MID($AD$1, FIND("]",$AD$1,1)+1,LEN($AD$1))</f>
        <v>Column1.Description_installation_chauffage_n°1 11 - Récaptiulatif</v>
      </c>
      <c r="L11" t="str">
        <f ca="1">DPE_33121[[#Headers],[Column1.N°_voie_(BAN)]] &amp; " " &amp;  ROW() &amp; " - " &amp; MID($AD$1, FIND("]",$AD$1,1)+1,LEN($AD$1))</f>
        <v>Column1.N°_voie_(BAN) 11 - Récaptiulatif</v>
      </c>
      <c r="M11" t="str">
        <f ca="1">DPE_33121[[#Headers],[Column1.N°DPE]] &amp; " " &amp;  ROW() &amp; " - " &amp; MID($AD$1, FIND("]",$AD$1,1)+1,LEN($AD$1))</f>
        <v>Column1.N°DPE 11 - Récaptiulatif</v>
      </c>
      <c r="N11" t="str">
        <f ca="1">DPE_33121[[#Headers],[Column1.Adresse_brute]] &amp; " " &amp;  ROW() &amp; " - " &amp; MID($AD$1, FIND("]",$AD$1,1)+1,LEN($AD$1))</f>
        <v>Column1.Adresse_brute 11 - Récaptiulatif</v>
      </c>
      <c r="O11" t="str">
        <f ca="1">DPE_33121[[#Headers],[Column1.Nombre_logements_desservis_par_installation_ECS]] &amp; " " &amp;  ROW() &amp; " - " &amp; MID($AD$1, FIND("]",$AD$1,1)+1,LEN($AD$1))</f>
        <v>Column1.Nombre_logements_desservis_par_installation_ECS 11 - Récaptiulatif</v>
      </c>
      <c r="P11" t="str">
        <f ca="1">DPE_33121[[#Headers],[Column1.Surface_habitable_logement]] &amp; " " &amp;  ROW() &amp; " - " &amp; MID($AD$1, FIND("]",$AD$1,1)+1,LEN($AD$1))</f>
        <v>Column1.Surface_habitable_logement 11 - Récaptiulatif</v>
      </c>
      <c r="Q11" t="str">
        <f ca="1">DPE_33121[[#Headers],[Column1.Code_postal_(brut)]] &amp; " " &amp;  ROW() &amp; " - " &amp; MID($AD$1, FIND("]",$AD$1,1)+1,LEN($AD$1))</f>
        <v>Column1.Code_postal_(brut) 11 - Récaptiulatif</v>
      </c>
      <c r="R11" t="str">
        <f ca="1">DPE_33121[[#Headers],[Column1.Période_construction]] &amp; " " &amp;  ROW() &amp; " - " &amp; MID($AD$1, FIND("]",$AD$1,1)+1,LEN($AD$1))</f>
        <v>Column1.Période_construction 11 - Récaptiulatif</v>
      </c>
      <c r="S11" t="str">
        <f ca="1">DPE_33121[[#Headers],[Column1.Code_postal_(BAN)]] &amp; " " &amp;  ROW() &amp; " - " &amp; MID($AD$1, FIND("]",$AD$1,1)+1,LEN($AD$1))</f>
        <v>Column1.Code_postal_(BAN) 11 - Récaptiulatif</v>
      </c>
      <c r="T11" t="str">
        <f ca="1">DPE_33121[[#Headers],[Column1.Type_bâtiment]] &amp; " " &amp;  ROW() &amp; " - " &amp; MID($AD$1, FIND("]",$AD$1,1)+1,LEN($AD$1))</f>
        <v>Column1.Type_bâtiment 11 - Récaptiulatif</v>
      </c>
      <c r="U11" t="str">
        <f ca="1">DPE_33121[[#Headers],[Column1.Etiquette_GES]] &amp; " " &amp;  ROW() &amp; " - " &amp; MID($AD$1, FIND("]",$AD$1,1)+1,LEN($AD$1))</f>
        <v>Column1.Etiquette_GES 11 - Récaptiulatif</v>
      </c>
      <c r="V11" t="str">
        <f ca="1">DPE_33121[[#Headers],[Column1.Etiquette_DPE]] &amp; " " &amp;  ROW() &amp; " - " &amp; MID($AD$1, FIND("]",$AD$1,1)+1,LEN($AD$1))</f>
        <v>Column1.Etiquette_DPE 11 - Récaptiulatif</v>
      </c>
      <c r="W11" t="str">
        <f ca="1">DPE_33121[[#Headers],[Column1.Nom__commune_(Brut)]] &amp; " " &amp;  ROW() &amp; " - " &amp; MID($AD$1, FIND("]",$AD$1,1)+1,LEN($AD$1))</f>
        <v>Column1.Nom__commune_(Brut) 11 - Récaptiulatif</v>
      </c>
      <c r="X11" t="str">
        <f ca="1">DPE_33121[[#Headers],[Column1.Identifiant__BAN]] &amp; " " &amp;  ROW() &amp; " - " &amp; MID($AD$1, FIND("]",$AD$1,1)+1,LEN($AD$1))</f>
        <v>Column1.Identifiant__BAN 11 - Récaptiulatif</v>
      </c>
      <c r="Y11" t="str">
        <f ca="1">DPE_33121[[#Headers],[Column1.Nom__rue_(BAN)]] &amp; " " &amp;  ROW() &amp; " - " &amp; MID($AD$1, FIND("]",$AD$1,1)+1,LEN($AD$1))</f>
        <v>Column1.Nom__rue_(BAN) 11 - Récaptiulatif</v>
      </c>
      <c r="Z11" t="str">
        <f ca="1">DPE_33121[[#Headers],[Column1.Score_BAN]] &amp; " " &amp;  ROW() &amp; " - " &amp; MID($AD$1, FIND("]",$AD$1,1)+1,LEN($AD$1))</f>
        <v>Column1.Score_BAN 11 - Récaptiulatif</v>
      </c>
      <c r="AA11" t="str">
        <f ca="1">DPE_33121[[#Headers],[Column1.Logement_traversant_(0/1)]] &amp; " " &amp;  ROW() &amp; " - " &amp; MID($AD$1, FIND("]",$AD$1,1)+1,LEN($AD$1))</f>
        <v>Column1.Logement_traversant_(0/1) 11 - Récaptiulatif</v>
      </c>
      <c r="AB11" t="str">
        <f ca="1">DPE_33121[[#Headers],[Column1.Nombre_appartement]] &amp; " " &amp;  ROW() &amp; " - " &amp; MID($AD$1, FIND("]",$AD$1,1)+1,LEN($AD$1))</f>
        <v>Column1.Nombre_appartement 11 - Récaptiulatif</v>
      </c>
      <c r="AC11" t="str">
        <f ca="1">DPE_33121[[#Headers],[Column1.Surface_habitable_immeuble]] &amp; " " &amp;  ROW() &amp; " - " &amp; MID($AD$1, FIND("]",$AD$1,1)+1,LEN($AD$1))</f>
        <v>Column1.Surface_habitable_immeuble 11 - Récaptiulatif</v>
      </c>
    </row>
    <row r="12" spans="1:30" x14ac:dyDescent="0.25">
      <c r="A12" s="4"/>
      <c r="B12" s="4"/>
      <c r="C12" s="4"/>
    </row>
    <row r="13" spans="1:30" x14ac:dyDescent="0.25">
      <c r="A13" s="4"/>
      <c r="B13" s="4"/>
      <c r="C13" s="4"/>
    </row>
    <row r="14" spans="1:30" x14ac:dyDescent="0.25">
      <c r="A14" s="4"/>
      <c r="B14" s="4"/>
      <c r="C14" s="4"/>
    </row>
    <row r="15" spans="1:30" x14ac:dyDescent="0.25">
      <c r="A15" s="4"/>
      <c r="B15" s="4"/>
      <c r="C15" s="4"/>
    </row>
    <row r="16" spans="1:30" x14ac:dyDescent="0.25">
      <c r="A16" s="4"/>
      <c r="B16" s="4"/>
      <c r="C16" s="4"/>
    </row>
    <row r="17" spans="1:3" x14ac:dyDescent="0.25">
      <c r="A17" s="4"/>
      <c r="B17" s="4"/>
      <c r="C17" s="4"/>
    </row>
    <row r="18" spans="1:3" x14ac:dyDescent="0.25">
      <c r="A18" s="4"/>
      <c r="B18" s="4"/>
      <c r="C18" s="4"/>
    </row>
    <row r="19" spans="1:3" x14ac:dyDescent="0.25">
      <c r="A19" s="4"/>
      <c r="B19" s="4"/>
      <c r="C19" s="4"/>
    </row>
    <row r="20" spans="1:3" x14ac:dyDescent="0.25">
      <c r="A20" s="4"/>
      <c r="B20" s="4"/>
      <c r="C20" s="4"/>
    </row>
    <row r="21" spans="1:3" x14ac:dyDescent="0.25">
      <c r="A21" s="4"/>
      <c r="B21" s="4"/>
      <c r="C21" s="4"/>
    </row>
    <row r="22" spans="1:3" x14ac:dyDescent="0.25">
      <c r="A22" s="4"/>
      <c r="B22" s="4"/>
      <c r="C22" s="4"/>
    </row>
    <row r="23" spans="1:3" x14ac:dyDescent="0.25">
      <c r="A23" s="4"/>
      <c r="B23" s="4"/>
      <c r="C23" s="4"/>
    </row>
    <row r="24" spans="1:3" x14ac:dyDescent="0.25">
      <c r="A24" s="4"/>
      <c r="B24" s="4"/>
      <c r="C24" s="4"/>
    </row>
    <row r="25" spans="1:3" x14ac:dyDescent="0.25">
      <c r="A25" s="4"/>
      <c r="B25" s="4"/>
      <c r="C25" s="4"/>
    </row>
    <row r="26" spans="1:3" x14ac:dyDescent="0.25">
      <c r="A26" s="4"/>
      <c r="B26" s="4"/>
      <c r="C26" s="4"/>
    </row>
    <row r="27" spans="1:3" x14ac:dyDescent="0.25">
      <c r="A27" s="4"/>
      <c r="B27" s="4"/>
      <c r="C27" s="4"/>
    </row>
    <row r="28" spans="1:3" x14ac:dyDescent="0.25">
      <c r="A28" s="4"/>
      <c r="B28" s="4"/>
      <c r="C28" s="4"/>
    </row>
    <row r="29" spans="1:3" x14ac:dyDescent="0.25">
      <c r="A29" s="4"/>
      <c r="B29" s="4"/>
      <c r="C29" s="4"/>
    </row>
    <row r="30" spans="1:3" x14ac:dyDescent="0.25">
      <c r="A30" s="4"/>
      <c r="B30" s="4"/>
      <c r="C30" s="4"/>
    </row>
    <row r="31" spans="1:3" x14ac:dyDescent="0.25">
      <c r="A31" s="4"/>
      <c r="B31" s="4"/>
      <c r="C31" s="4"/>
    </row>
    <row r="32" spans="1:3" x14ac:dyDescent="0.25">
      <c r="A32" s="4"/>
      <c r="B32" s="4"/>
      <c r="C32" s="4"/>
    </row>
    <row r="33" spans="1:3" x14ac:dyDescent="0.25">
      <c r="A33" s="4"/>
      <c r="B33" s="4"/>
      <c r="C33" s="4"/>
    </row>
    <row r="34" spans="1:3" x14ac:dyDescent="0.25">
      <c r="A34" s="4"/>
      <c r="B34" s="4"/>
      <c r="C34" s="4"/>
    </row>
    <row r="35" spans="1:3" x14ac:dyDescent="0.25">
      <c r="A35" s="4"/>
      <c r="B35" s="4"/>
      <c r="C35" s="4"/>
    </row>
    <row r="36" spans="1:3" x14ac:dyDescent="0.25">
      <c r="A36" s="4"/>
      <c r="B36" s="4"/>
      <c r="C36" s="4"/>
    </row>
    <row r="37" spans="1:3" x14ac:dyDescent="0.25">
      <c r="A37" s="4"/>
      <c r="B37" s="4"/>
      <c r="C37" s="4"/>
    </row>
    <row r="38" spans="1:3" x14ac:dyDescent="0.25">
      <c r="A38" s="4"/>
      <c r="B38" s="4"/>
      <c r="C38" s="4"/>
    </row>
    <row r="39" spans="1:3" x14ac:dyDescent="0.25">
      <c r="A39" s="4"/>
      <c r="B39" s="4"/>
      <c r="C39" s="4"/>
    </row>
    <row r="40" spans="1:3" x14ac:dyDescent="0.25">
      <c r="A40" s="4"/>
      <c r="B40" s="4"/>
      <c r="C40" s="4"/>
    </row>
    <row r="41" spans="1:3" x14ac:dyDescent="0.25">
      <c r="A41" s="4"/>
      <c r="B41" s="4"/>
      <c r="C41" s="4"/>
    </row>
    <row r="42" spans="1:3" x14ac:dyDescent="0.25">
      <c r="A42" s="4"/>
      <c r="B42" s="4"/>
      <c r="C42" s="4"/>
    </row>
    <row r="43" spans="1:3" x14ac:dyDescent="0.25">
      <c r="A43" s="4"/>
      <c r="B43" s="4"/>
      <c r="C43" s="4"/>
    </row>
    <row r="44" spans="1:3" x14ac:dyDescent="0.25">
      <c r="A44" s="4"/>
      <c r="B44" s="4"/>
      <c r="C44" s="4"/>
    </row>
    <row r="45" spans="1:3" x14ac:dyDescent="0.25">
      <c r="A45" s="4"/>
      <c r="B45" s="4"/>
      <c r="C45" s="4"/>
    </row>
    <row r="46" spans="1:3" x14ac:dyDescent="0.25">
      <c r="A46" s="4"/>
      <c r="B46" s="4"/>
      <c r="C46" s="4"/>
    </row>
    <row r="47" spans="1:3" x14ac:dyDescent="0.25">
      <c r="A47" s="4"/>
      <c r="B47" s="4"/>
      <c r="C47" s="4"/>
    </row>
    <row r="48" spans="1:3" x14ac:dyDescent="0.25">
      <c r="A48" s="4"/>
      <c r="B48" s="4"/>
      <c r="C48" s="4"/>
    </row>
    <row r="49" spans="1:3" x14ac:dyDescent="0.25">
      <c r="A49" s="4"/>
      <c r="B49" s="4"/>
      <c r="C49" s="4"/>
    </row>
    <row r="50" spans="1:3" x14ac:dyDescent="0.25">
      <c r="A50" s="4"/>
      <c r="B50" s="4"/>
      <c r="C50" s="4"/>
    </row>
    <row r="51" spans="1:3" x14ac:dyDescent="0.25">
      <c r="A51" s="4"/>
      <c r="B51" s="4"/>
      <c r="C51" s="4"/>
    </row>
    <row r="52" spans="1:3" x14ac:dyDescent="0.25">
      <c r="A52" s="4"/>
      <c r="B52" s="4"/>
      <c r="C52" s="4"/>
    </row>
    <row r="53" spans="1:3" x14ac:dyDescent="0.25">
      <c r="A53" s="4"/>
      <c r="B53" s="4"/>
      <c r="C53" s="4"/>
    </row>
    <row r="54" spans="1:3" x14ac:dyDescent="0.25">
      <c r="A54" s="4"/>
      <c r="B54" s="4"/>
      <c r="C54" s="4"/>
    </row>
    <row r="55" spans="1:3" x14ac:dyDescent="0.25">
      <c r="A55" s="4"/>
      <c r="B55" s="4"/>
      <c r="C55" s="4"/>
    </row>
    <row r="56" spans="1:3" x14ac:dyDescent="0.25">
      <c r="A56" s="4"/>
      <c r="B56" s="4"/>
      <c r="C56" s="4"/>
    </row>
    <row r="57" spans="1:3" x14ac:dyDescent="0.25">
      <c r="A57" s="4"/>
      <c r="B57" s="4"/>
      <c r="C57" s="4"/>
    </row>
    <row r="58" spans="1:3" x14ac:dyDescent="0.25">
      <c r="A58" s="4"/>
      <c r="B58" s="4"/>
      <c r="C58" s="4"/>
    </row>
    <row r="59" spans="1:3" x14ac:dyDescent="0.25">
      <c r="A59" s="4"/>
      <c r="B59" s="4"/>
      <c r="C59" s="4"/>
    </row>
    <row r="60" spans="1:3" x14ac:dyDescent="0.25">
      <c r="A60" s="4"/>
      <c r="B60" s="4"/>
      <c r="C60" s="4"/>
    </row>
    <row r="61" spans="1:3" x14ac:dyDescent="0.25">
      <c r="A61" s="4"/>
      <c r="B61" s="4"/>
      <c r="C61" s="4"/>
    </row>
    <row r="62" spans="1:3" x14ac:dyDescent="0.25">
      <c r="A62" s="4"/>
      <c r="B62" s="4"/>
      <c r="C62" s="4"/>
    </row>
    <row r="63" spans="1:3" x14ac:dyDescent="0.25">
      <c r="A63" s="4"/>
      <c r="B63" s="4"/>
      <c r="C63" s="4"/>
    </row>
    <row r="64" spans="1:3" x14ac:dyDescent="0.25">
      <c r="A64" s="4"/>
      <c r="B64" s="4"/>
      <c r="C64" s="4"/>
    </row>
    <row r="65" spans="1:3" x14ac:dyDescent="0.25">
      <c r="A65" s="4"/>
      <c r="B65" s="4"/>
      <c r="C65" s="4"/>
    </row>
    <row r="66" spans="1:3" x14ac:dyDescent="0.25">
      <c r="A66" s="4"/>
      <c r="B66" s="4"/>
      <c r="C66" s="4"/>
    </row>
    <row r="67" spans="1:3" x14ac:dyDescent="0.25">
      <c r="A67" s="4"/>
      <c r="B67" s="4"/>
      <c r="C67" s="4"/>
    </row>
    <row r="68" spans="1:3" x14ac:dyDescent="0.25">
      <c r="A68" s="4"/>
      <c r="B68" s="4"/>
      <c r="C68" s="4"/>
    </row>
    <row r="69" spans="1:3" x14ac:dyDescent="0.25">
      <c r="A69" s="4"/>
      <c r="B69" s="4"/>
      <c r="C69" s="4"/>
    </row>
    <row r="70" spans="1:3" x14ac:dyDescent="0.25">
      <c r="A70" s="4"/>
      <c r="B70" s="4"/>
      <c r="C70" s="4"/>
    </row>
    <row r="71" spans="1:3" x14ac:dyDescent="0.25">
      <c r="A71" s="4"/>
      <c r="B71" s="4"/>
      <c r="C71" s="4"/>
    </row>
    <row r="72" spans="1:3" x14ac:dyDescent="0.25">
      <c r="A72" s="4"/>
      <c r="B72" s="4"/>
      <c r="C72" s="4"/>
    </row>
    <row r="73" spans="1:3" x14ac:dyDescent="0.25">
      <c r="A73" s="4"/>
      <c r="B73" s="4"/>
      <c r="C73" s="4"/>
    </row>
    <row r="74" spans="1:3" x14ac:dyDescent="0.25">
      <c r="A74" s="4"/>
      <c r="B74" s="4"/>
      <c r="C74" s="4"/>
    </row>
    <row r="75" spans="1:3" x14ac:dyDescent="0.25">
      <c r="A75" s="4"/>
      <c r="B75" s="4"/>
      <c r="C75" s="4"/>
    </row>
    <row r="76" spans="1:3" x14ac:dyDescent="0.25">
      <c r="A76" s="4"/>
      <c r="B76" s="4"/>
      <c r="C76" s="4"/>
    </row>
    <row r="77" spans="1:3" x14ac:dyDescent="0.25">
      <c r="A77" s="4"/>
      <c r="B77" s="4"/>
      <c r="C77" s="4"/>
    </row>
    <row r="78" spans="1:3" x14ac:dyDescent="0.25">
      <c r="A78" s="4"/>
      <c r="B78" s="4"/>
      <c r="C78" s="4"/>
    </row>
    <row r="79" spans="1:3" x14ac:dyDescent="0.25">
      <c r="A79" s="4"/>
      <c r="B79" s="4"/>
      <c r="C79" s="4"/>
    </row>
    <row r="80" spans="1:3" x14ac:dyDescent="0.25">
      <c r="A80" s="4"/>
      <c r="B80" s="4"/>
      <c r="C80" s="4"/>
    </row>
    <row r="81" spans="1:3" x14ac:dyDescent="0.25">
      <c r="A81" s="4"/>
      <c r="B81" s="4"/>
      <c r="C81" s="4"/>
    </row>
    <row r="82" spans="1:3" x14ac:dyDescent="0.25">
      <c r="A82" s="4"/>
      <c r="B82" s="4"/>
      <c r="C82" s="4"/>
    </row>
    <row r="83" spans="1:3" x14ac:dyDescent="0.25">
      <c r="A83" s="4"/>
      <c r="B83" s="4"/>
      <c r="C83" s="4"/>
    </row>
    <row r="84" spans="1:3" x14ac:dyDescent="0.25">
      <c r="A84" s="4"/>
      <c r="B84" s="4"/>
      <c r="C84" s="4"/>
    </row>
    <row r="85" spans="1:3" x14ac:dyDescent="0.25">
      <c r="A85" s="4"/>
      <c r="B85" s="4"/>
      <c r="C85" s="4"/>
    </row>
    <row r="86" spans="1:3" x14ac:dyDescent="0.25">
      <c r="A86" s="4"/>
      <c r="B86" s="4"/>
      <c r="C86" s="4"/>
    </row>
    <row r="87" spans="1:3" x14ac:dyDescent="0.25">
      <c r="A87" s="4"/>
      <c r="B87" s="4"/>
      <c r="C87" s="4"/>
    </row>
    <row r="88" spans="1:3" x14ac:dyDescent="0.25">
      <c r="A88" s="4"/>
      <c r="B88" s="4"/>
      <c r="C88" s="4"/>
    </row>
    <row r="89" spans="1:3" x14ac:dyDescent="0.25">
      <c r="A89" s="4"/>
      <c r="B89" s="4"/>
      <c r="C89" s="4"/>
    </row>
    <row r="90" spans="1:3" x14ac:dyDescent="0.25">
      <c r="A90" s="4"/>
      <c r="B90" s="4"/>
      <c r="C90" s="4"/>
    </row>
    <row r="91" spans="1:3" x14ac:dyDescent="0.25">
      <c r="A91" s="4"/>
      <c r="B91" s="4"/>
      <c r="C91" s="4"/>
    </row>
    <row r="92" spans="1:3" x14ac:dyDescent="0.25">
      <c r="A92" s="4"/>
      <c r="B92" s="4"/>
      <c r="C92" s="4"/>
    </row>
    <row r="93" spans="1:3" x14ac:dyDescent="0.25">
      <c r="A93" s="4"/>
      <c r="B93" s="4"/>
      <c r="C93" s="4"/>
    </row>
    <row r="94" spans="1:3" x14ac:dyDescent="0.25">
      <c r="A94" s="4"/>
      <c r="B94" s="4"/>
      <c r="C94" s="4"/>
    </row>
    <row r="95" spans="1:3" x14ac:dyDescent="0.25">
      <c r="A95" s="4"/>
      <c r="B95" s="4"/>
      <c r="C95" s="4"/>
    </row>
    <row r="96" spans="1:3" x14ac:dyDescent="0.25">
      <c r="A96" s="4"/>
      <c r="B96" s="4"/>
      <c r="C96" s="4"/>
    </row>
    <row r="97" spans="1:3" x14ac:dyDescent="0.25">
      <c r="A97" s="4"/>
      <c r="B97" s="4"/>
      <c r="C97" s="4"/>
    </row>
    <row r="98" spans="1:3" x14ac:dyDescent="0.25">
      <c r="A98" s="4"/>
      <c r="B98" s="4"/>
      <c r="C98" s="4"/>
    </row>
    <row r="99" spans="1:3" x14ac:dyDescent="0.25">
      <c r="A99" s="4"/>
      <c r="B99" s="4"/>
      <c r="C99" s="4"/>
    </row>
    <row r="100" spans="1:3" x14ac:dyDescent="0.25">
      <c r="A100" s="4"/>
      <c r="B100" s="4"/>
      <c r="C100" s="4"/>
    </row>
    <row r="101" spans="1:3" x14ac:dyDescent="0.25">
      <c r="A101" s="4"/>
      <c r="B101" s="4"/>
      <c r="C101" s="4"/>
    </row>
    <row r="102" spans="1:3" x14ac:dyDescent="0.25">
      <c r="A102" s="4"/>
      <c r="B102" s="4"/>
      <c r="C102" s="4"/>
    </row>
    <row r="103" spans="1:3" x14ac:dyDescent="0.25">
      <c r="A103" s="4"/>
      <c r="B103" s="4"/>
      <c r="C103" s="4"/>
    </row>
    <row r="104" spans="1:3" x14ac:dyDescent="0.25">
      <c r="A104" s="4"/>
      <c r="B104" s="4"/>
      <c r="C104" s="4"/>
    </row>
    <row r="105" spans="1:3" x14ac:dyDescent="0.25">
      <c r="A105" s="4"/>
      <c r="B105" s="4"/>
      <c r="C105" s="4"/>
    </row>
    <row r="106" spans="1:3" x14ac:dyDescent="0.25">
      <c r="A106" s="4"/>
      <c r="B106" s="4"/>
      <c r="C106" s="4"/>
    </row>
    <row r="107" spans="1:3" x14ac:dyDescent="0.25">
      <c r="A107" s="4"/>
      <c r="B107" s="4"/>
      <c r="C107" s="4"/>
    </row>
    <row r="108" spans="1:3" x14ac:dyDescent="0.25">
      <c r="A108" s="4"/>
      <c r="B108" s="4"/>
      <c r="C108" s="4"/>
    </row>
    <row r="109" spans="1:3" x14ac:dyDescent="0.25">
      <c r="A109" s="4"/>
      <c r="B109" s="4"/>
      <c r="C109" s="4"/>
    </row>
    <row r="110" spans="1:3" x14ac:dyDescent="0.25">
      <c r="A110" s="4"/>
      <c r="B110" s="4"/>
      <c r="C110" s="4"/>
    </row>
    <row r="111" spans="1:3" x14ac:dyDescent="0.25">
      <c r="A111" s="4"/>
      <c r="B111" s="4"/>
      <c r="C111" s="4"/>
    </row>
    <row r="112" spans="1:3" x14ac:dyDescent="0.25">
      <c r="A112" s="4"/>
      <c r="B112" s="4"/>
      <c r="C112" s="4"/>
    </row>
    <row r="113" spans="1:3" x14ac:dyDescent="0.25">
      <c r="A113" s="4"/>
      <c r="B113" s="4"/>
      <c r="C113" s="4"/>
    </row>
    <row r="114" spans="1:3" x14ac:dyDescent="0.25">
      <c r="A114" s="4"/>
      <c r="B114" s="4"/>
      <c r="C114" s="4"/>
    </row>
    <row r="115" spans="1:3" x14ac:dyDescent="0.25">
      <c r="A115" s="4"/>
      <c r="B115" s="4"/>
      <c r="C115" s="4"/>
    </row>
    <row r="116" spans="1:3" x14ac:dyDescent="0.25">
      <c r="A116" s="4"/>
      <c r="B116" s="4"/>
      <c r="C116" s="4"/>
    </row>
    <row r="117" spans="1:3" x14ac:dyDescent="0.25">
      <c r="A117" s="4"/>
      <c r="B117" s="4"/>
      <c r="C117" s="4"/>
    </row>
    <row r="118" spans="1:3" x14ac:dyDescent="0.25">
      <c r="A118" s="4"/>
      <c r="B118" s="4"/>
      <c r="C118" s="4"/>
    </row>
    <row r="119" spans="1:3" x14ac:dyDescent="0.25">
      <c r="A119" s="4"/>
      <c r="B119" s="4"/>
      <c r="C119" s="4"/>
    </row>
    <row r="120" spans="1:3" x14ac:dyDescent="0.25">
      <c r="A120" s="4"/>
      <c r="B120" s="4"/>
      <c r="C120" s="4"/>
    </row>
    <row r="121" spans="1:3" x14ac:dyDescent="0.25">
      <c r="A121" s="4"/>
      <c r="B121" s="4"/>
      <c r="C121" s="4"/>
    </row>
    <row r="122" spans="1:3" x14ac:dyDescent="0.25">
      <c r="A122" s="4"/>
      <c r="B122" s="4"/>
      <c r="C122" s="4"/>
    </row>
    <row r="123" spans="1:3" x14ac:dyDescent="0.25">
      <c r="A123" s="4"/>
      <c r="B123" s="4"/>
      <c r="C123" s="4"/>
    </row>
    <row r="124" spans="1:3" x14ac:dyDescent="0.25">
      <c r="A124" s="4"/>
      <c r="B124" s="4"/>
      <c r="C124" s="4"/>
    </row>
    <row r="125" spans="1:3" x14ac:dyDescent="0.25">
      <c r="A125" s="4"/>
      <c r="B125" s="4"/>
      <c r="C125" s="4"/>
    </row>
    <row r="126" spans="1:3" x14ac:dyDescent="0.25">
      <c r="A126" s="4"/>
      <c r="B126" s="4"/>
      <c r="C126" s="4"/>
    </row>
    <row r="127" spans="1:3" x14ac:dyDescent="0.25">
      <c r="A127" s="4"/>
      <c r="B127" s="4"/>
      <c r="C127" s="4"/>
    </row>
    <row r="128" spans="1:3" x14ac:dyDescent="0.25">
      <c r="A128" s="4"/>
      <c r="B128" s="4"/>
      <c r="C128" s="4"/>
    </row>
    <row r="129" spans="1:3" x14ac:dyDescent="0.25">
      <c r="A129" s="4"/>
      <c r="B129" s="4"/>
      <c r="C129" s="4"/>
    </row>
    <row r="130" spans="1:3" x14ac:dyDescent="0.25">
      <c r="A130" s="4"/>
      <c r="B130" s="4"/>
      <c r="C130" s="4"/>
    </row>
    <row r="131" spans="1:3" x14ac:dyDescent="0.25">
      <c r="A131" s="4"/>
      <c r="B131" s="4"/>
      <c r="C131" s="4"/>
    </row>
    <row r="132" spans="1:3" x14ac:dyDescent="0.25">
      <c r="A132" s="4"/>
      <c r="B132" s="4"/>
      <c r="C132" s="4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4B0B1-D9B6-4628-919C-B656DBA2FC92}">
  <sheetPr codeName="Feuil4"/>
  <dimension ref="A1:AD142"/>
  <sheetViews>
    <sheetView topLeftCell="X1" workbookViewId="0">
      <selection activeCell="D2" sqref="D2:AC15"/>
    </sheetView>
  </sheetViews>
  <sheetFormatPr baseColWidth="10" defaultRowHeight="15" x14ac:dyDescent="0.25"/>
  <cols>
    <col min="1" max="1" width="36.7109375" bestFit="1" customWidth="1"/>
    <col min="2" max="2" width="34.5703125" bestFit="1" customWidth="1"/>
    <col min="3" max="3" width="30.28515625" bestFit="1" customWidth="1"/>
    <col min="4" max="4" width="56.5703125" bestFit="1" customWidth="1"/>
    <col min="5" max="5" width="33.5703125" bestFit="1" customWidth="1"/>
    <col min="6" max="6" width="36.140625" bestFit="1" customWidth="1"/>
    <col min="7" max="7" width="30" bestFit="1" customWidth="1"/>
    <col min="8" max="8" width="32.85546875" bestFit="1" customWidth="1"/>
    <col min="9" max="9" width="57.42578125" bestFit="1" customWidth="1"/>
    <col min="10" max="10" width="43.140625" bestFit="1" customWidth="1"/>
    <col min="11" max="11" width="81.140625" bestFit="1" customWidth="1"/>
    <col min="12" max="12" width="25.28515625" bestFit="1" customWidth="1"/>
    <col min="13" max="13" width="17.28515625" bestFit="1" customWidth="1"/>
    <col min="14" max="14" width="75.7109375" bestFit="1" customWidth="1"/>
    <col min="15" max="15" width="58.85546875" bestFit="1" customWidth="1"/>
    <col min="16" max="16" width="37.85546875" bestFit="1" customWidth="1"/>
    <col min="17" max="17" width="29.28515625" bestFit="1" customWidth="1"/>
    <col min="18" max="18" width="31.140625" bestFit="1" customWidth="1"/>
    <col min="19" max="19" width="29.42578125" bestFit="1" customWidth="1"/>
    <col min="20" max="20" width="25.42578125" bestFit="1" customWidth="1"/>
    <col min="21" max="22" width="24.7109375" bestFit="1" customWidth="1"/>
    <col min="23" max="23" width="33.42578125" bestFit="1" customWidth="1"/>
    <col min="24" max="24" width="27.28515625" bestFit="1" customWidth="1"/>
    <col min="25" max="25" width="29" bestFit="1" customWidth="1"/>
    <col min="26" max="26" width="21.5703125" bestFit="1" customWidth="1"/>
    <col min="27" max="27" width="36.42578125" bestFit="1" customWidth="1"/>
    <col min="28" max="28" width="32" bestFit="1" customWidth="1"/>
    <col min="29" max="29" width="38.42578125" bestFit="1" customWidth="1"/>
  </cols>
  <sheetData>
    <row r="1" spans="1:30" x14ac:dyDescent="0.25">
      <c r="A1" t="s">
        <v>4</v>
      </c>
      <c r="B1" t="s">
        <v>8</v>
      </c>
      <c r="C1" t="s">
        <v>17</v>
      </c>
      <c r="D1" t="s">
        <v>3</v>
      </c>
      <c r="E1" t="s">
        <v>0</v>
      </c>
      <c r="F1" t="s">
        <v>1</v>
      </c>
      <c r="G1" t="s">
        <v>2</v>
      </c>
      <c r="H1" t="s">
        <v>5</v>
      </c>
      <c r="I1" t="s">
        <v>6</v>
      </c>
      <c r="J1" t="s">
        <v>7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tr" cm="1">
        <f t="array" aca="1" ref="AD1" ca="1">CELL("nomfichier")</f>
        <v>D:\Immobilier\Communication\# Courrier_DPE\[BDD exemple.xlsx]Récaptiulatif</v>
      </c>
    </row>
    <row r="2" spans="1:30" x14ac:dyDescent="0.25">
      <c r="A2" s="4">
        <v>44869</v>
      </c>
      <c r="B2" s="4">
        <v>44869</v>
      </c>
      <c r="C2" s="4">
        <v>44869</v>
      </c>
      <c r="D2" t="str">
        <f ca="1">DPE_33112[[#Headers],[Column1.Adresse_(BAN)]] &amp; " " &amp;  ROW() &amp; " - " &amp; MID($AD$1, FIND("]",$AD$1,1)+1,LEN($AD$1))</f>
        <v>Column1.Adresse_(BAN) 2 - Récaptiulatif</v>
      </c>
      <c r="E2" t="str">
        <f ca="1">DPE_33112[[#Headers],[Column1.Nom__commune_(BAN)]] &amp; " " &amp;  ROW() &amp; " - " &amp; MID($AD$1, FIND("]",$AD$1,1)+1,LEN($AD$1))</f>
        <v>Column1.Nom__commune_(BAN) 2 - Récaptiulatif</v>
      </c>
      <c r="F2" t="str">
        <f ca="1">DPE_33112[[#Headers],[Column1.Nombre_niveau_logement]] &amp; " " &amp;  ROW() &amp; " - " &amp; MID($AD$1, FIND("]",$AD$1,1)+1,LEN($AD$1))</f>
        <v>Column1.Nombre_niveau_logement 2 - Récaptiulatif</v>
      </c>
      <c r="G2" t="str">
        <f ca="1">DPE_33112[[#Headers],[Column1.Année_construction]] &amp; " " &amp;  ROW() &amp; " - " &amp; MID($AD$1, FIND("]",$AD$1,1)+1,LEN($AD$1))</f>
        <v>Column1.Année_construction 2 - Récaptiulatif</v>
      </c>
      <c r="H2" t="str">
        <f ca="1">DPE_33112[[#Headers],[Column1.N°_étage_appartement]] &amp; " " &amp;  ROW() &amp; " - " &amp; MID($AD$1, FIND("]",$AD$1,1)+1,LEN($AD$1))</f>
        <v>Column1.N°_étage_appartement 2 - Récaptiulatif</v>
      </c>
      <c r="I2" t="str">
        <f ca="1">DPE_33112[[#Headers],[Column1.Surface_habitable_desservie_par_installation_ECS]] &amp; " " &amp;  ROW() &amp; " - " &amp; MID($AD$1, FIND("]",$AD$1,1)+1,LEN($AD$1))</f>
        <v>Column1.Surface_habitable_desservie_par_installation_ECS 2 - Récaptiulatif</v>
      </c>
      <c r="J2" t="str">
        <f ca="1">DPE_33112[[#Headers],[Column1.Complément_d''adresse_logement]] &amp; " " &amp;  ROW() &amp; " - " &amp; MID($AD$1, FIND("]",$AD$1,1)+1,LEN($AD$1))</f>
        <v>Column1.Complément_d'adresse_logement 2 - Récaptiulatif</v>
      </c>
      <c r="K2" t="str">
        <f ca="1">DPE_33112[[#Headers],[Column1.Description_installation_chauffage_n°1]] &amp; " " &amp;  ROW() &amp; " - " &amp; MID($AD$1, FIND("]",$AD$1,1)+1,LEN($AD$1))</f>
        <v>Column1.Description_installation_chauffage_n°1 2 - Récaptiulatif</v>
      </c>
      <c r="L2" t="str">
        <f ca="1">DPE_33112[[#Headers],[Column1.N°_voie_(BAN)]] &amp; " " &amp;  ROW() &amp; " - " &amp; MID($AD$1, FIND("]",$AD$1,1)+1,LEN($AD$1))</f>
        <v>Column1.N°_voie_(BAN) 2 - Récaptiulatif</v>
      </c>
      <c r="M2" t="str">
        <f ca="1">DPE_33112[[#Headers],[Column1.N°DPE]] &amp; " " &amp;  ROW() &amp; " - " &amp; MID($AD$1, FIND("]",$AD$1,1)+1,LEN($AD$1))</f>
        <v>Column1.N°DPE 2 - Récaptiulatif</v>
      </c>
      <c r="N2" t="str">
        <f ca="1">DPE_33112[[#Headers],[Column1.Adresse_brute]] &amp; " " &amp;  ROW() &amp; " - " &amp; MID($AD$1, FIND("]",$AD$1,1)+1,LEN($AD$1))</f>
        <v>Column1.Adresse_brute 2 - Récaptiulatif</v>
      </c>
      <c r="O2" t="str">
        <f ca="1">DPE_33112[[#Headers],[Column1.Nombre_logements_desservis_par_installation_ECS]] &amp; " " &amp;  ROW() &amp; " - " &amp; MID($AD$1, FIND("]",$AD$1,1)+1,LEN($AD$1))</f>
        <v>Column1.Nombre_logements_desservis_par_installation_ECS 2 - Récaptiulatif</v>
      </c>
      <c r="P2" t="str">
        <f ca="1">DPE_33112[[#Headers],[Column1.Surface_habitable_logement]] &amp; " " &amp;  ROW() &amp; " - " &amp; MID($AD$1, FIND("]",$AD$1,1)+1,LEN($AD$1))</f>
        <v>Column1.Surface_habitable_logement 2 - Récaptiulatif</v>
      </c>
      <c r="Q2" t="str">
        <f ca="1">DPE_33112[[#Headers],[Column1.Code_postal_(brut)]] &amp; " " &amp;  ROW() &amp; " - " &amp; MID($AD$1, FIND("]",$AD$1,1)+1,LEN($AD$1))</f>
        <v>Column1.Code_postal_(brut) 2 - Récaptiulatif</v>
      </c>
      <c r="R2" t="str">
        <f ca="1">DPE_33112[[#Headers],[Column1.Période_construction]] &amp; " " &amp;  ROW() &amp; " - " &amp; MID($AD$1, FIND("]",$AD$1,1)+1,LEN($AD$1))</f>
        <v>Column1.Période_construction 2 - Récaptiulatif</v>
      </c>
      <c r="S2" t="str">
        <f ca="1">DPE_33112[[#Headers],[Column1.Code_postal_(BAN)]] &amp; " " &amp;  ROW() &amp; " - " &amp; MID($AD$1, FIND("]",$AD$1,1)+1,LEN($AD$1))</f>
        <v>Column1.Code_postal_(BAN) 2 - Récaptiulatif</v>
      </c>
      <c r="T2" t="str">
        <f ca="1">DPE_33112[[#Headers],[Column1.Type_bâtiment]] &amp; " " &amp;  ROW() &amp; " - " &amp; MID($AD$1, FIND("]",$AD$1,1)+1,LEN($AD$1))</f>
        <v>Column1.Type_bâtiment 2 - Récaptiulatif</v>
      </c>
      <c r="U2" t="str">
        <f ca="1">DPE_33112[[#Headers],[Column1.Etiquette_GES]] &amp; " " &amp;  ROW() &amp; " - " &amp; MID($AD$1, FIND("]",$AD$1,1)+1,LEN($AD$1))</f>
        <v>Column1.Etiquette_GES 2 - Récaptiulatif</v>
      </c>
      <c r="V2" t="str">
        <f ca="1">DPE_33112[[#Headers],[Column1.Etiquette_DPE]] &amp; " " &amp;  ROW() &amp; " - " &amp; MID($AD$1, FIND("]",$AD$1,1)+1,LEN($AD$1))</f>
        <v>Column1.Etiquette_DPE 2 - Récaptiulatif</v>
      </c>
      <c r="W2" t="str">
        <f ca="1">DPE_33112[[#Headers],[Column1.Nom__commune_(Brut)]] &amp; " " &amp;  ROW() &amp; " - " &amp; MID($AD$1, FIND("]",$AD$1,1)+1,LEN($AD$1))</f>
        <v>Column1.Nom__commune_(Brut) 2 - Récaptiulatif</v>
      </c>
      <c r="X2" t="str">
        <f ca="1">DPE_33112[[#Headers],[Column1.Identifiant__BAN]] &amp; " " &amp;  ROW() &amp; " - " &amp; MID($AD$1, FIND("]",$AD$1,1)+1,LEN($AD$1))</f>
        <v>Column1.Identifiant__BAN 2 - Récaptiulatif</v>
      </c>
      <c r="Y2" t="str">
        <f ca="1">DPE_33112[[#Headers],[Column1.Nom__rue_(BAN)]] &amp; " " &amp;  ROW() &amp; " - " &amp; MID($AD$1, FIND("]",$AD$1,1)+1,LEN($AD$1))</f>
        <v>Column1.Nom__rue_(BAN) 2 - Récaptiulatif</v>
      </c>
      <c r="Z2" t="str">
        <f ca="1">DPE_33112[[#Headers],[Column1.Score_BAN]] &amp; " " &amp;  ROW() &amp; " - " &amp; MID($AD$1, FIND("]",$AD$1,1)+1,LEN($AD$1))</f>
        <v>Column1.Score_BAN 2 - Récaptiulatif</v>
      </c>
      <c r="AA2" t="str">
        <f ca="1">DPE_33112[[#Headers],[Column1.Logement_traversant_(0/1)]] &amp; " " &amp;  ROW() &amp; " - " &amp; MID($AD$1, FIND("]",$AD$1,1)+1,LEN($AD$1))</f>
        <v>Column1.Logement_traversant_(0/1) 2 - Récaptiulatif</v>
      </c>
      <c r="AB2" t="str">
        <f ca="1">DPE_33112[[#Headers],[Column1.Nombre_appartement]] &amp; " " &amp;  ROW() &amp; " - " &amp; MID($AD$1, FIND("]",$AD$1,1)+1,LEN($AD$1))</f>
        <v>Column1.Nombre_appartement 2 - Récaptiulatif</v>
      </c>
      <c r="AC2" t="str">
        <f ca="1">DPE_33112[[#Headers],[Column1.Surface_habitable_immeuble]] &amp; " " &amp;  ROW() &amp; " - " &amp; MID($AD$1, FIND("]",$AD$1,1)+1,LEN($AD$1))</f>
        <v>Column1.Surface_habitable_immeuble 2 - Récaptiulatif</v>
      </c>
    </row>
    <row r="3" spans="1:30" x14ac:dyDescent="0.25">
      <c r="A3" s="4">
        <v>44868</v>
      </c>
      <c r="B3" s="4">
        <v>44868</v>
      </c>
      <c r="C3" s="4">
        <v>44868</v>
      </c>
      <c r="D3" t="str">
        <f ca="1">DPE_33112[[#Headers],[Column1.Adresse_(BAN)]] &amp; " " &amp;  ROW() &amp; " - " &amp; MID($AD$1, FIND("]",$AD$1,1)+1,LEN($AD$1))</f>
        <v>Column1.Adresse_(BAN) 3 - Récaptiulatif</v>
      </c>
      <c r="E3" t="str">
        <f ca="1">DPE_33112[[#Headers],[Column1.Nom__commune_(BAN)]] &amp; " " &amp;  ROW() &amp; " - " &amp; MID($AD$1, FIND("]",$AD$1,1)+1,LEN($AD$1))</f>
        <v>Column1.Nom__commune_(BAN) 3 - Récaptiulatif</v>
      </c>
      <c r="F3" t="str">
        <f ca="1">DPE_33112[[#Headers],[Column1.Nombre_niveau_logement]] &amp; " " &amp;  ROW() &amp; " - " &amp; MID($AD$1, FIND("]",$AD$1,1)+1,LEN($AD$1))</f>
        <v>Column1.Nombre_niveau_logement 3 - Récaptiulatif</v>
      </c>
      <c r="G3" t="str">
        <f ca="1">DPE_33112[[#Headers],[Column1.Année_construction]] &amp; " " &amp;  ROW() &amp; " - " &amp; MID($AD$1, FIND("]",$AD$1,1)+1,LEN($AD$1))</f>
        <v>Column1.Année_construction 3 - Récaptiulatif</v>
      </c>
      <c r="H3" t="str">
        <f ca="1">DPE_33112[[#Headers],[Column1.N°_étage_appartement]] &amp; " " &amp;  ROW() &amp; " - " &amp; MID($AD$1, FIND("]",$AD$1,1)+1,LEN($AD$1))</f>
        <v>Column1.N°_étage_appartement 3 - Récaptiulatif</v>
      </c>
      <c r="I3" t="str">
        <f ca="1">DPE_33112[[#Headers],[Column1.Surface_habitable_desservie_par_installation_ECS]] &amp; " " &amp;  ROW() &amp; " - " &amp; MID($AD$1, FIND("]",$AD$1,1)+1,LEN($AD$1))</f>
        <v>Column1.Surface_habitable_desservie_par_installation_ECS 3 - Récaptiulatif</v>
      </c>
      <c r="J3" t="str">
        <f ca="1">DPE_33112[[#Headers],[Column1.Complément_d''adresse_logement]] &amp; " " &amp;  ROW() &amp; " - " &amp; MID($AD$1, FIND("]",$AD$1,1)+1,LEN($AD$1))</f>
        <v>Column1.Complément_d'adresse_logement 3 - Récaptiulatif</v>
      </c>
      <c r="K3" t="str">
        <f ca="1">DPE_33112[[#Headers],[Column1.Description_installation_chauffage_n°1]] &amp; " " &amp;  ROW() &amp; " - " &amp; MID($AD$1, FIND("]",$AD$1,1)+1,LEN($AD$1))</f>
        <v>Column1.Description_installation_chauffage_n°1 3 - Récaptiulatif</v>
      </c>
      <c r="L3" t="str">
        <f ca="1">DPE_33112[[#Headers],[Column1.N°_voie_(BAN)]] &amp; " " &amp;  ROW() &amp; " - " &amp; MID($AD$1, FIND("]",$AD$1,1)+1,LEN($AD$1))</f>
        <v>Column1.N°_voie_(BAN) 3 - Récaptiulatif</v>
      </c>
      <c r="M3" t="str">
        <f ca="1">DPE_33112[[#Headers],[Column1.N°DPE]] &amp; " " &amp;  ROW() &amp; " - " &amp; MID($AD$1, FIND("]",$AD$1,1)+1,LEN($AD$1))</f>
        <v>Column1.N°DPE 3 - Récaptiulatif</v>
      </c>
      <c r="N3" t="str">
        <f ca="1">DPE_33112[[#Headers],[Column1.Adresse_brute]] &amp; " " &amp;  ROW() &amp; " - " &amp; MID($AD$1, FIND("]",$AD$1,1)+1,LEN($AD$1))</f>
        <v>Column1.Adresse_brute 3 - Récaptiulatif</v>
      </c>
      <c r="O3" t="str">
        <f ca="1">DPE_33112[[#Headers],[Column1.Nombre_logements_desservis_par_installation_ECS]] &amp; " " &amp;  ROW() &amp; " - " &amp; MID($AD$1, FIND("]",$AD$1,1)+1,LEN($AD$1))</f>
        <v>Column1.Nombre_logements_desservis_par_installation_ECS 3 - Récaptiulatif</v>
      </c>
      <c r="P3" t="str">
        <f ca="1">DPE_33112[[#Headers],[Column1.Surface_habitable_logement]] &amp; " " &amp;  ROW() &amp; " - " &amp; MID($AD$1, FIND("]",$AD$1,1)+1,LEN($AD$1))</f>
        <v>Column1.Surface_habitable_logement 3 - Récaptiulatif</v>
      </c>
      <c r="Q3" t="str">
        <f ca="1">DPE_33112[[#Headers],[Column1.Code_postal_(brut)]] &amp; " " &amp;  ROW() &amp; " - " &amp; MID($AD$1, FIND("]",$AD$1,1)+1,LEN($AD$1))</f>
        <v>Column1.Code_postal_(brut) 3 - Récaptiulatif</v>
      </c>
      <c r="R3" t="str">
        <f ca="1">DPE_33112[[#Headers],[Column1.Période_construction]] &amp; " " &amp;  ROW() &amp; " - " &amp; MID($AD$1, FIND("]",$AD$1,1)+1,LEN($AD$1))</f>
        <v>Column1.Période_construction 3 - Récaptiulatif</v>
      </c>
      <c r="S3" t="str">
        <f ca="1">DPE_33112[[#Headers],[Column1.Code_postal_(BAN)]] &amp; " " &amp;  ROW() &amp; " - " &amp; MID($AD$1, FIND("]",$AD$1,1)+1,LEN($AD$1))</f>
        <v>Column1.Code_postal_(BAN) 3 - Récaptiulatif</v>
      </c>
      <c r="T3" t="str">
        <f ca="1">DPE_33112[[#Headers],[Column1.Type_bâtiment]] &amp; " " &amp;  ROW() &amp; " - " &amp; MID($AD$1, FIND("]",$AD$1,1)+1,LEN($AD$1))</f>
        <v>Column1.Type_bâtiment 3 - Récaptiulatif</v>
      </c>
      <c r="U3" t="str">
        <f ca="1">DPE_33112[[#Headers],[Column1.Etiquette_GES]] &amp; " " &amp;  ROW() &amp; " - " &amp; MID($AD$1, FIND("]",$AD$1,1)+1,LEN($AD$1))</f>
        <v>Column1.Etiquette_GES 3 - Récaptiulatif</v>
      </c>
      <c r="V3" t="str">
        <f ca="1">DPE_33112[[#Headers],[Column1.Etiquette_DPE]] &amp; " " &amp;  ROW() &amp; " - " &amp; MID($AD$1, FIND("]",$AD$1,1)+1,LEN($AD$1))</f>
        <v>Column1.Etiquette_DPE 3 - Récaptiulatif</v>
      </c>
      <c r="W3" t="str">
        <f ca="1">DPE_33112[[#Headers],[Column1.Nom__commune_(Brut)]] &amp; " " &amp;  ROW() &amp; " - " &amp; MID($AD$1, FIND("]",$AD$1,1)+1,LEN($AD$1))</f>
        <v>Column1.Nom__commune_(Brut) 3 - Récaptiulatif</v>
      </c>
      <c r="X3" t="str">
        <f ca="1">DPE_33112[[#Headers],[Column1.Identifiant__BAN]] &amp; " " &amp;  ROW() &amp; " - " &amp; MID($AD$1, FIND("]",$AD$1,1)+1,LEN($AD$1))</f>
        <v>Column1.Identifiant__BAN 3 - Récaptiulatif</v>
      </c>
      <c r="Y3" t="str">
        <f ca="1">DPE_33112[[#Headers],[Column1.Nom__rue_(BAN)]] &amp; " " &amp;  ROW() &amp; " - " &amp; MID($AD$1, FIND("]",$AD$1,1)+1,LEN($AD$1))</f>
        <v>Column1.Nom__rue_(BAN) 3 - Récaptiulatif</v>
      </c>
      <c r="Z3" t="str">
        <f ca="1">DPE_33112[[#Headers],[Column1.Score_BAN]] &amp; " " &amp;  ROW() &amp; " - " &amp; MID($AD$1, FIND("]",$AD$1,1)+1,LEN($AD$1))</f>
        <v>Column1.Score_BAN 3 - Récaptiulatif</v>
      </c>
      <c r="AA3" t="str">
        <f ca="1">DPE_33112[[#Headers],[Column1.Logement_traversant_(0/1)]] &amp; " " &amp;  ROW() &amp; " - " &amp; MID($AD$1, FIND("]",$AD$1,1)+1,LEN($AD$1))</f>
        <v>Column1.Logement_traversant_(0/1) 3 - Récaptiulatif</v>
      </c>
      <c r="AB3" t="str">
        <f ca="1">DPE_33112[[#Headers],[Column1.Nombre_appartement]] &amp; " " &amp;  ROW() &amp; " - " &amp; MID($AD$1, FIND("]",$AD$1,1)+1,LEN($AD$1))</f>
        <v>Column1.Nombre_appartement 3 - Récaptiulatif</v>
      </c>
      <c r="AC3" t="str">
        <f ca="1">DPE_33112[[#Headers],[Column1.Surface_habitable_immeuble]] &amp; " " &amp;  ROW() &amp; " - " &amp; MID($AD$1, FIND("]",$AD$1,1)+1,LEN($AD$1))</f>
        <v>Column1.Surface_habitable_immeuble 3 - Récaptiulatif</v>
      </c>
    </row>
    <row r="4" spans="1:30" x14ac:dyDescent="0.25">
      <c r="A4" s="4">
        <v>44862</v>
      </c>
      <c r="B4" s="4">
        <v>44868</v>
      </c>
      <c r="C4" s="4">
        <v>44868</v>
      </c>
      <c r="D4" t="str">
        <f ca="1">DPE_33112[[#Headers],[Column1.Adresse_(BAN)]] &amp; " " &amp;  ROW() &amp; " - " &amp; MID($AD$1, FIND("]",$AD$1,1)+1,LEN($AD$1))</f>
        <v>Column1.Adresse_(BAN) 4 - Récaptiulatif</v>
      </c>
      <c r="E4" t="str">
        <f ca="1">DPE_33112[[#Headers],[Column1.Nom__commune_(BAN)]] &amp; " " &amp;  ROW() &amp; " - " &amp; MID($AD$1, FIND("]",$AD$1,1)+1,LEN($AD$1))</f>
        <v>Column1.Nom__commune_(BAN) 4 - Récaptiulatif</v>
      </c>
      <c r="F4" t="str">
        <f ca="1">DPE_33112[[#Headers],[Column1.Nombre_niveau_logement]] &amp; " " &amp;  ROW() &amp; " - " &amp; MID($AD$1, FIND("]",$AD$1,1)+1,LEN($AD$1))</f>
        <v>Column1.Nombre_niveau_logement 4 - Récaptiulatif</v>
      </c>
      <c r="G4" t="str">
        <f ca="1">DPE_33112[[#Headers],[Column1.Année_construction]] &amp; " " &amp;  ROW() &amp; " - " &amp; MID($AD$1, FIND("]",$AD$1,1)+1,LEN($AD$1))</f>
        <v>Column1.Année_construction 4 - Récaptiulatif</v>
      </c>
      <c r="H4" t="str">
        <f ca="1">DPE_33112[[#Headers],[Column1.N°_étage_appartement]] &amp; " " &amp;  ROW() &amp; " - " &amp; MID($AD$1, FIND("]",$AD$1,1)+1,LEN($AD$1))</f>
        <v>Column1.N°_étage_appartement 4 - Récaptiulatif</v>
      </c>
      <c r="I4" t="str">
        <f ca="1">DPE_33112[[#Headers],[Column1.Surface_habitable_desservie_par_installation_ECS]] &amp; " " &amp;  ROW() &amp; " - " &amp; MID($AD$1, FIND("]",$AD$1,1)+1,LEN($AD$1))</f>
        <v>Column1.Surface_habitable_desservie_par_installation_ECS 4 - Récaptiulatif</v>
      </c>
      <c r="J4" t="str">
        <f ca="1">DPE_33112[[#Headers],[Column1.Complément_d''adresse_logement]] &amp; " " &amp;  ROW() &amp; " - " &amp; MID($AD$1, FIND("]",$AD$1,1)+1,LEN($AD$1))</f>
        <v>Column1.Complément_d'adresse_logement 4 - Récaptiulatif</v>
      </c>
      <c r="K4" t="str">
        <f ca="1">DPE_33112[[#Headers],[Column1.Description_installation_chauffage_n°1]] &amp; " " &amp;  ROW() &amp; " - " &amp; MID($AD$1, FIND("]",$AD$1,1)+1,LEN($AD$1))</f>
        <v>Column1.Description_installation_chauffage_n°1 4 - Récaptiulatif</v>
      </c>
      <c r="L4" t="str">
        <f ca="1">DPE_33112[[#Headers],[Column1.N°_voie_(BAN)]] &amp; " " &amp;  ROW() &amp; " - " &amp; MID($AD$1, FIND("]",$AD$1,1)+1,LEN($AD$1))</f>
        <v>Column1.N°_voie_(BAN) 4 - Récaptiulatif</v>
      </c>
      <c r="M4" t="str">
        <f ca="1">DPE_33112[[#Headers],[Column1.N°DPE]] &amp; " " &amp;  ROW() &amp; " - " &amp; MID($AD$1, FIND("]",$AD$1,1)+1,LEN($AD$1))</f>
        <v>Column1.N°DPE 4 - Récaptiulatif</v>
      </c>
      <c r="N4" t="str">
        <f ca="1">DPE_33112[[#Headers],[Column1.Adresse_brute]] &amp; " " &amp;  ROW() &amp; " - " &amp; MID($AD$1, FIND("]",$AD$1,1)+1,LEN($AD$1))</f>
        <v>Column1.Adresse_brute 4 - Récaptiulatif</v>
      </c>
      <c r="O4" t="str">
        <f ca="1">DPE_33112[[#Headers],[Column1.Nombre_logements_desservis_par_installation_ECS]] &amp; " " &amp;  ROW() &amp; " - " &amp; MID($AD$1, FIND("]",$AD$1,1)+1,LEN($AD$1))</f>
        <v>Column1.Nombre_logements_desservis_par_installation_ECS 4 - Récaptiulatif</v>
      </c>
      <c r="P4" t="str">
        <f ca="1">DPE_33112[[#Headers],[Column1.Surface_habitable_logement]] &amp; " " &amp;  ROW() &amp; " - " &amp; MID($AD$1, FIND("]",$AD$1,1)+1,LEN($AD$1))</f>
        <v>Column1.Surface_habitable_logement 4 - Récaptiulatif</v>
      </c>
      <c r="Q4" t="str">
        <f ca="1">DPE_33112[[#Headers],[Column1.Code_postal_(brut)]] &amp; " " &amp;  ROW() &amp; " - " &amp; MID($AD$1, FIND("]",$AD$1,1)+1,LEN($AD$1))</f>
        <v>Column1.Code_postal_(brut) 4 - Récaptiulatif</v>
      </c>
      <c r="R4" t="str">
        <f ca="1">DPE_33112[[#Headers],[Column1.Période_construction]] &amp; " " &amp;  ROW() &amp; " - " &amp; MID($AD$1, FIND("]",$AD$1,1)+1,LEN($AD$1))</f>
        <v>Column1.Période_construction 4 - Récaptiulatif</v>
      </c>
      <c r="S4" t="str">
        <f ca="1">DPE_33112[[#Headers],[Column1.Code_postal_(BAN)]] &amp; " " &amp;  ROW() &amp; " - " &amp; MID($AD$1, FIND("]",$AD$1,1)+1,LEN($AD$1))</f>
        <v>Column1.Code_postal_(BAN) 4 - Récaptiulatif</v>
      </c>
      <c r="T4" t="str">
        <f ca="1">DPE_33112[[#Headers],[Column1.Type_bâtiment]] &amp; " " &amp;  ROW() &amp; " - " &amp; MID($AD$1, FIND("]",$AD$1,1)+1,LEN($AD$1))</f>
        <v>Column1.Type_bâtiment 4 - Récaptiulatif</v>
      </c>
      <c r="U4" t="str">
        <f ca="1">DPE_33112[[#Headers],[Column1.Etiquette_GES]] &amp; " " &amp;  ROW() &amp; " - " &amp; MID($AD$1, FIND("]",$AD$1,1)+1,LEN($AD$1))</f>
        <v>Column1.Etiquette_GES 4 - Récaptiulatif</v>
      </c>
      <c r="V4" t="str">
        <f ca="1">DPE_33112[[#Headers],[Column1.Etiquette_DPE]] &amp; " " &amp;  ROW() &amp; " - " &amp; MID($AD$1, FIND("]",$AD$1,1)+1,LEN($AD$1))</f>
        <v>Column1.Etiquette_DPE 4 - Récaptiulatif</v>
      </c>
      <c r="W4" t="str">
        <f ca="1">DPE_33112[[#Headers],[Column1.Nom__commune_(Brut)]] &amp; " " &amp;  ROW() &amp; " - " &amp; MID($AD$1, FIND("]",$AD$1,1)+1,LEN($AD$1))</f>
        <v>Column1.Nom__commune_(Brut) 4 - Récaptiulatif</v>
      </c>
      <c r="X4" t="str">
        <f ca="1">DPE_33112[[#Headers],[Column1.Identifiant__BAN]] &amp; " " &amp;  ROW() &amp; " - " &amp; MID($AD$1, FIND("]",$AD$1,1)+1,LEN($AD$1))</f>
        <v>Column1.Identifiant__BAN 4 - Récaptiulatif</v>
      </c>
      <c r="Y4" t="str">
        <f ca="1">DPE_33112[[#Headers],[Column1.Nom__rue_(BAN)]] &amp; " " &amp;  ROW() &amp; " - " &amp; MID($AD$1, FIND("]",$AD$1,1)+1,LEN($AD$1))</f>
        <v>Column1.Nom__rue_(BAN) 4 - Récaptiulatif</v>
      </c>
      <c r="Z4" t="str">
        <f ca="1">DPE_33112[[#Headers],[Column1.Score_BAN]] &amp; " " &amp;  ROW() &amp; " - " &amp; MID($AD$1, FIND("]",$AD$1,1)+1,LEN($AD$1))</f>
        <v>Column1.Score_BAN 4 - Récaptiulatif</v>
      </c>
      <c r="AA4" t="str">
        <f ca="1">DPE_33112[[#Headers],[Column1.Logement_traversant_(0/1)]] &amp; " " &amp;  ROW() &amp; " - " &amp; MID($AD$1, FIND("]",$AD$1,1)+1,LEN($AD$1))</f>
        <v>Column1.Logement_traversant_(0/1) 4 - Récaptiulatif</v>
      </c>
      <c r="AB4" t="str">
        <f ca="1">DPE_33112[[#Headers],[Column1.Nombre_appartement]] &amp; " " &amp;  ROW() &amp; " - " &amp; MID($AD$1, FIND("]",$AD$1,1)+1,LEN($AD$1))</f>
        <v>Column1.Nombre_appartement 4 - Récaptiulatif</v>
      </c>
      <c r="AC4" t="str">
        <f ca="1">DPE_33112[[#Headers],[Column1.Surface_habitable_immeuble]] &amp; " " &amp;  ROW() &amp; " - " &amp; MID($AD$1, FIND("]",$AD$1,1)+1,LEN($AD$1))</f>
        <v>Column1.Surface_habitable_immeuble 4 - Récaptiulatif</v>
      </c>
    </row>
    <row r="5" spans="1:30" x14ac:dyDescent="0.25">
      <c r="A5" s="4">
        <v>44858</v>
      </c>
      <c r="B5" s="4">
        <v>44861</v>
      </c>
      <c r="C5" s="4">
        <v>44861</v>
      </c>
      <c r="D5" t="str">
        <f ca="1">DPE_33112[[#Headers],[Column1.Adresse_(BAN)]] &amp; " " &amp;  ROW() &amp; " - " &amp; MID($AD$1, FIND("]",$AD$1,1)+1,LEN($AD$1))</f>
        <v>Column1.Adresse_(BAN) 5 - Récaptiulatif</v>
      </c>
      <c r="E5" t="str">
        <f ca="1">DPE_33112[[#Headers],[Column1.Nom__commune_(BAN)]] &amp; " " &amp;  ROW() &amp; " - " &amp; MID($AD$1, FIND("]",$AD$1,1)+1,LEN($AD$1))</f>
        <v>Column1.Nom__commune_(BAN) 5 - Récaptiulatif</v>
      </c>
      <c r="F5" t="str">
        <f ca="1">DPE_33112[[#Headers],[Column1.Nombre_niveau_logement]] &amp; " " &amp;  ROW() &amp; " - " &amp; MID($AD$1, FIND("]",$AD$1,1)+1,LEN($AD$1))</f>
        <v>Column1.Nombre_niveau_logement 5 - Récaptiulatif</v>
      </c>
      <c r="G5" t="str">
        <f ca="1">DPE_33112[[#Headers],[Column1.Année_construction]] &amp; " " &amp;  ROW() &amp; " - " &amp; MID($AD$1, FIND("]",$AD$1,1)+1,LEN($AD$1))</f>
        <v>Column1.Année_construction 5 - Récaptiulatif</v>
      </c>
      <c r="H5" t="str">
        <f ca="1">DPE_33112[[#Headers],[Column1.N°_étage_appartement]] &amp; " " &amp;  ROW() &amp; " - " &amp; MID($AD$1, FIND("]",$AD$1,1)+1,LEN($AD$1))</f>
        <v>Column1.N°_étage_appartement 5 - Récaptiulatif</v>
      </c>
      <c r="I5" t="str">
        <f ca="1">DPE_33112[[#Headers],[Column1.Surface_habitable_desservie_par_installation_ECS]] &amp; " " &amp;  ROW() &amp; " - " &amp; MID($AD$1, FIND("]",$AD$1,1)+1,LEN($AD$1))</f>
        <v>Column1.Surface_habitable_desservie_par_installation_ECS 5 - Récaptiulatif</v>
      </c>
      <c r="J5" t="str">
        <f ca="1">DPE_33112[[#Headers],[Column1.Complément_d''adresse_logement]] &amp; " " &amp;  ROW() &amp; " - " &amp; MID($AD$1, FIND("]",$AD$1,1)+1,LEN($AD$1))</f>
        <v>Column1.Complément_d'adresse_logement 5 - Récaptiulatif</v>
      </c>
      <c r="K5" t="str">
        <f ca="1">DPE_33112[[#Headers],[Column1.Description_installation_chauffage_n°1]] &amp; " " &amp;  ROW() &amp; " - " &amp; MID($AD$1, FIND("]",$AD$1,1)+1,LEN($AD$1))</f>
        <v>Column1.Description_installation_chauffage_n°1 5 - Récaptiulatif</v>
      </c>
      <c r="L5" t="str">
        <f ca="1">DPE_33112[[#Headers],[Column1.N°_voie_(BAN)]] &amp; " " &amp;  ROW() &amp; " - " &amp; MID($AD$1, FIND("]",$AD$1,1)+1,LEN($AD$1))</f>
        <v>Column1.N°_voie_(BAN) 5 - Récaptiulatif</v>
      </c>
      <c r="M5" t="str">
        <f ca="1">DPE_33112[[#Headers],[Column1.N°DPE]] &amp; " " &amp;  ROW() &amp; " - " &amp; MID($AD$1, FIND("]",$AD$1,1)+1,LEN($AD$1))</f>
        <v>Column1.N°DPE 5 - Récaptiulatif</v>
      </c>
      <c r="N5" t="str">
        <f ca="1">DPE_33112[[#Headers],[Column1.Adresse_brute]] &amp; " " &amp;  ROW() &amp; " - " &amp; MID($AD$1, FIND("]",$AD$1,1)+1,LEN($AD$1))</f>
        <v>Column1.Adresse_brute 5 - Récaptiulatif</v>
      </c>
      <c r="O5" t="str">
        <f ca="1">DPE_33112[[#Headers],[Column1.Nombre_logements_desservis_par_installation_ECS]] &amp; " " &amp;  ROW() &amp; " - " &amp; MID($AD$1, FIND("]",$AD$1,1)+1,LEN($AD$1))</f>
        <v>Column1.Nombre_logements_desservis_par_installation_ECS 5 - Récaptiulatif</v>
      </c>
      <c r="P5" t="str">
        <f ca="1">DPE_33112[[#Headers],[Column1.Surface_habitable_logement]] &amp; " " &amp;  ROW() &amp; " - " &amp; MID($AD$1, FIND("]",$AD$1,1)+1,LEN($AD$1))</f>
        <v>Column1.Surface_habitable_logement 5 - Récaptiulatif</v>
      </c>
      <c r="Q5" t="str">
        <f ca="1">DPE_33112[[#Headers],[Column1.Code_postal_(brut)]] &amp; " " &amp;  ROW() &amp; " - " &amp; MID($AD$1, FIND("]",$AD$1,1)+1,LEN($AD$1))</f>
        <v>Column1.Code_postal_(brut) 5 - Récaptiulatif</v>
      </c>
      <c r="R5" t="str">
        <f ca="1">DPE_33112[[#Headers],[Column1.Période_construction]] &amp; " " &amp;  ROW() &amp; " - " &amp; MID($AD$1, FIND("]",$AD$1,1)+1,LEN($AD$1))</f>
        <v>Column1.Période_construction 5 - Récaptiulatif</v>
      </c>
      <c r="S5" t="str">
        <f ca="1">DPE_33112[[#Headers],[Column1.Code_postal_(BAN)]] &amp; " " &amp;  ROW() &amp; " - " &amp; MID($AD$1, FIND("]",$AD$1,1)+1,LEN($AD$1))</f>
        <v>Column1.Code_postal_(BAN) 5 - Récaptiulatif</v>
      </c>
      <c r="T5" t="str">
        <f ca="1">DPE_33112[[#Headers],[Column1.Type_bâtiment]] &amp; " " &amp;  ROW() &amp; " - " &amp; MID($AD$1, FIND("]",$AD$1,1)+1,LEN($AD$1))</f>
        <v>Column1.Type_bâtiment 5 - Récaptiulatif</v>
      </c>
      <c r="U5" t="str">
        <f ca="1">DPE_33112[[#Headers],[Column1.Etiquette_GES]] &amp; " " &amp;  ROW() &amp; " - " &amp; MID($AD$1, FIND("]",$AD$1,1)+1,LEN($AD$1))</f>
        <v>Column1.Etiquette_GES 5 - Récaptiulatif</v>
      </c>
      <c r="V5" t="str">
        <f ca="1">DPE_33112[[#Headers],[Column1.Etiquette_DPE]] &amp; " " &amp;  ROW() &amp; " - " &amp; MID($AD$1, FIND("]",$AD$1,1)+1,LEN($AD$1))</f>
        <v>Column1.Etiquette_DPE 5 - Récaptiulatif</v>
      </c>
      <c r="W5" t="str">
        <f ca="1">DPE_33112[[#Headers],[Column1.Nom__commune_(Brut)]] &amp; " " &amp;  ROW() &amp; " - " &amp; MID($AD$1, FIND("]",$AD$1,1)+1,LEN($AD$1))</f>
        <v>Column1.Nom__commune_(Brut) 5 - Récaptiulatif</v>
      </c>
      <c r="X5" t="str">
        <f ca="1">DPE_33112[[#Headers],[Column1.Identifiant__BAN]] &amp; " " &amp;  ROW() &amp; " - " &amp; MID($AD$1, FIND("]",$AD$1,1)+1,LEN($AD$1))</f>
        <v>Column1.Identifiant__BAN 5 - Récaptiulatif</v>
      </c>
      <c r="Y5" t="str">
        <f ca="1">DPE_33112[[#Headers],[Column1.Nom__rue_(BAN)]] &amp; " " &amp;  ROW() &amp; " - " &amp; MID($AD$1, FIND("]",$AD$1,1)+1,LEN($AD$1))</f>
        <v>Column1.Nom__rue_(BAN) 5 - Récaptiulatif</v>
      </c>
      <c r="Z5" t="str">
        <f ca="1">DPE_33112[[#Headers],[Column1.Score_BAN]] &amp; " " &amp;  ROW() &amp; " - " &amp; MID($AD$1, FIND("]",$AD$1,1)+1,LEN($AD$1))</f>
        <v>Column1.Score_BAN 5 - Récaptiulatif</v>
      </c>
      <c r="AA5" t="str">
        <f ca="1">DPE_33112[[#Headers],[Column1.Logement_traversant_(0/1)]] &amp; " " &amp;  ROW() &amp; " - " &amp; MID($AD$1, FIND("]",$AD$1,1)+1,LEN($AD$1))</f>
        <v>Column1.Logement_traversant_(0/1) 5 - Récaptiulatif</v>
      </c>
      <c r="AB5" t="str">
        <f ca="1">DPE_33112[[#Headers],[Column1.Nombre_appartement]] &amp; " " &amp;  ROW() &amp; " - " &amp; MID($AD$1, FIND("]",$AD$1,1)+1,LEN($AD$1))</f>
        <v>Column1.Nombre_appartement 5 - Récaptiulatif</v>
      </c>
      <c r="AC5" t="str">
        <f ca="1">DPE_33112[[#Headers],[Column1.Surface_habitable_immeuble]] &amp; " " &amp;  ROW() &amp; " - " &amp; MID($AD$1, FIND("]",$AD$1,1)+1,LEN($AD$1))</f>
        <v>Column1.Surface_habitable_immeuble 5 - Récaptiulatif</v>
      </c>
    </row>
    <row r="6" spans="1:30" x14ac:dyDescent="0.25">
      <c r="A6" s="4">
        <v>44860</v>
      </c>
      <c r="B6" s="4">
        <v>44860</v>
      </c>
      <c r="C6" s="4">
        <v>44869</v>
      </c>
      <c r="D6" t="str">
        <f ca="1">DPE_33112[[#Headers],[Column1.Adresse_(BAN)]] &amp; " " &amp;  ROW() &amp; " - " &amp; MID($AD$1, FIND("]",$AD$1,1)+1,LEN($AD$1))</f>
        <v>Column1.Adresse_(BAN) 6 - Récaptiulatif</v>
      </c>
      <c r="E6" t="str">
        <f ca="1">DPE_33112[[#Headers],[Column1.Nom__commune_(BAN)]] &amp; " " &amp;  ROW() &amp; " - " &amp; MID($AD$1, FIND("]",$AD$1,1)+1,LEN($AD$1))</f>
        <v>Column1.Nom__commune_(BAN) 6 - Récaptiulatif</v>
      </c>
      <c r="F6" t="str">
        <f ca="1">DPE_33112[[#Headers],[Column1.Nombre_niveau_logement]] &amp; " " &amp;  ROW() &amp; " - " &amp; MID($AD$1, FIND("]",$AD$1,1)+1,LEN($AD$1))</f>
        <v>Column1.Nombre_niveau_logement 6 - Récaptiulatif</v>
      </c>
      <c r="G6" t="str">
        <f ca="1">DPE_33112[[#Headers],[Column1.Année_construction]] &amp; " " &amp;  ROW() &amp; " - " &amp; MID($AD$1, FIND("]",$AD$1,1)+1,LEN($AD$1))</f>
        <v>Column1.Année_construction 6 - Récaptiulatif</v>
      </c>
      <c r="H6" t="str">
        <f ca="1">DPE_33112[[#Headers],[Column1.N°_étage_appartement]] &amp; " " &amp;  ROW() &amp; " - " &amp; MID($AD$1, FIND("]",$AD$1,1)+1,LEN($AD$1))</f>
        <v>Column1.N°_étage_appartement 6 - Récaptiulatif</v>
      </c>
      <c r="I6" t="str">
        <f ca="1">DPE_33112[[#Headers],[Column1.Surface_habitable_desservie_par_installation_ECS]] &amp; " " &amp;  ROW() &amp; " - " &amp; MID($AD$1, FIND("]",$AD$1,1)+1,LEN($AD$1))</f>
        <v>Column1.Surface_habitable_desservie_par_installation_ECS 6 - Récaptiulatif</v>
      </c>
      <c r="J6" t="str">
        <f ca="1">DPE_33112[[#Headers],[Column1.Complément_d''adresse_logement]] &amp; " " &amp;  ROW() &amp; " - " &amp; MID($AD$1, FIND("]",$AD$1,1)+1,LEN($AD$1))</f>
        <v>Column1.Complément_d'adresse_logement 6 - Récaptiulatif</v>
      </c>
      <c r="K6" t="str">
        <f ca="1">DPE_33112[[#Headers],[Column1.Description_installation_chauffage_n°1]] &amp; " " &amp;  ROW() &amp; " - " &amp; MID($AD$1, FIND("]",$AD$1,1)+1,LEN($AD$1))</f>
        <v>Column1.Description_installation_chauffage_n°1 6 - Récaptiulatif</v>
      </c>
      <c r="L6" t="str">
        <f ca="1">DPE_33112[[#Headers],[Column1.N°_voie_(BAN)]] &amp; " " &amp;  ROW() &amp; " - " &amp; MID($AD$1, FIND("]",$AD$1,1)+1,LEN($AD$1))</f>
        <v>Column1.N°_voie_(BAN) 6 - Récaptiulatif</v>
      </c>
      <c r="M6" t="str">
        <f ca="1">DPE_33112[[#Headers],[Column1.N°DPE]] &amp; " " &amp;  ROW() &amp; " - " &amp; MID($AD$1, FIND("]",$AD$1,1)+1,LEN($AD$1))</f>
        <v>Column1.N°DPE 6 - Récaptiulatif</v>
      </c>
      <c r="N6" t="str">
        <f ca="1">DPE_33112[[#Headers],[Column1.Adresse_brute]] &amp; " " &amp;  ROW() &amp; " - " &amp; MID($AD$1, FIND("]",$AD$1,1)+1,LEN($AD$1))</f>
        <v>Column1.Adresse_brute 6 - Récaptiulatif</v>
      </c>
      <c r="O6" t="str">
        <f ca="1">DPE_33112[[#Headers],[Column1.Nombre_logements_desservis_par_installation_ECS]] &amp; " " &amp;  ROW() &amp; " - " &amp; MID($AD$1, FIND("]",$AD$1,1)+1,LEN($AD$1))</f>
        <v>Column1.Nombre_logements_desservis_par_installation_ECS 6 - Récaptiulatif</v>
      </c>
      <c r="P6" t="str">
        <f ca="1">DPE_33112[[#Headers],[Column1.Surface_habitable_logement]] &amp; " " &amp;  ROW() &amp; " - " &amp; MID($AD$1, FIND("]",$AD$1,1)+1,LEN($AD$1))</f>
        <v>Column1.Surface_habitable_logement 6 - Récaptiulatif</v>
      </c>
      <c r="Q6" t="str">
        <f ca="1">DPE_33112[[#Headers],[Column1.Code_postal_(brut)]] &amp; " " &amp;  ROW() &amp; " - " &amp; MID($AD$1, FIND("]",$AD$1,1)+1,LEN($AD$1))</f>
        <v>Column1.Code_postal_(brut) 6 - Récaptiulatif</v>
      </c>
      <c r="R6" t="str">
        <f ca="1">DPE_33112[[#Headers],[Column1.Période_construction]] &amp; " " &amp;  ROW() &amp; " - " &amp; MID($AD$1, FIND("]",$AD$1,1)+1,LEN($AD$1))</f>
        <v>Column1.Période_construction 6 - Récaptiulatif</v>
      </c>
      <c r="S6" t="str">
        <f ca="1">DPE_33112[[#Headers],[Column1.Code_postal_(BAN)]] &amp; " " &amp;  ROW() &amp; " - " &amp; MID($AD$1, FIND("]",$AD$1,1)+1,LEN($AD$1))</f>
        <v>Column1.Code_postal_(BAN) 6 - Récaptiulatif</v>
      </c>
      <c r="T6" t="str">
        <f ca="1">DPE_33112[[#Headers],[Column1.Type_bâtiment]] &amp; " " &amp;  ROW() &amp; " - " &amp; MID($AD$1, FIND("]",$AD$1,1)+1,LEN($AD$1))</f>
        <v>Column1.Type_bâtiment 6 - Récaptiulatif</v>
      </c>
      <c r="U6" t="str">
        <f ca="1">DPE_33112[[#Headers],[Column1.Etiquette_GES]] &amp; " " &amp;  ROW() &amp; " - " &amp; MID($AD$1, FIND("]",$AD$1,1)+1,LEN($AD$1))</f>
        <v>Column1.Etiquette_GES 6 - Récaptiulatif</v>
      </c>
      <c r="V6" t="str">
        <f ca="1">DPE_33112[[#Headers],[Column1.Etiquette_DPE]] &amp; " " &amp;  ROW() &amp; " - " &amp; MID($AD$1, FIND("]",$AD$1,1)+1,LEN($AD$1))</f>
        <v>Column1.Etiquette_DPE 6 - Récaptiulatif</v>
      </c>
      <c r="W6" t="str">
        <f ca="1">DPE_33112[[#Headers],[Column1.Nom__commune_(Brut)]] &amp; " " &amp;  ROW() &amp; " - " &amp; MID($AD$1, FIND("]",$AD$1,1)+1,LEN($AD$1))</f>
        <v>Column1.Nom__commune_(Brut) 6 - Récaptiulatif</v>
      </c>
      <c r="X6" t="str">
        <f ca="1">DPE_33112[[#Headers],[Column1.Identifiant__BAN]] &amp; " " &amp;  ROW() &amp; " - " &amp; MID($AD$1, FIND("]",$AD$1,1)+1,LEN($AD$1))</f>
        <v>Column1.Identifiant__BAN 6 - Récaptiulatif</v>
      </c>
      <c r="Y6" t="str">
        <f ca="1">DPE_33112[[#Headers],[Column1.Nom__rue_(BAN)]] &amp; " " &amp;  ROW() &amp; " - " &amp; MID($AD$1, FIND("]",$AD$1,1)+1,LEN($AD$1))</f>
        <v>Column1.Nom__rue_(BAN) 6 - Récaptiulatif</v>
      </c>
      <c r="Z6" t="str">
        <f ca="1">DPE_33112[[#Headers],[Column1.Score_BAN]] &amp; " " &amp;  ROW() &amp; " - " &amp; MID($AD$1, FIND("]",$AD$1,1)+1,LEN($AD$1))</f>
        <v>Column1.Score_BAN 6 - Récaptiulatif</v>
      </c>
      <c r="AA6" t="str">
        <f ca="1">DPE_33112[[#Headers],[Column1.Logement_traversant_(0/1)]] &amp; " " &amp;  ROW() &amp; " - " &amp; MID($AD$1, FIND("]",$AD$1,1)+1,LEN($AD$1))</f>
        <v>Column1.Logement_traversant_(0/1) 6 - Récaptiulatif</v>
      </c>
      <c r="AB6" t="str">
        <f ca="1">DPE_33112[[#Headers],[Column1.Nombre_appartement]] &amp; " " &amp;  ROW() &amp; " - " &amp; MID($AD$1, FIND("]",$AD$1,1)+1,LEN($AD$1))</f>
        <v>Column1.Nombre_appartement 6 - Récaptiulatif</v>
      </c>
      <c r="AC6" t="str">
        <f ca="1">DPE_33112[[#Headers],[Column1.Surface_habitable_immeuble]] &amp; " " &amp;  ROW() &amp; " - " &amp; MID($AD$1, FIND("]",$AD$1,1)+1,LEN($AD$1))</f>
        <v>Column1.Surface_habitable_immeuble 6 - Récaptiulatif</v>
      </c>
    </row>
    <row r="7" spans="1:30" x14ac:dyDescent="0.25">
      <c r="A7" s="4">
        <v>44860</v>
      </c>
      <c r="B7" s="4">
        <v>44860</v>
      </c>
      <c r="C7" s="4">
        <v>44860</v>
      </c>
      <c r="D7" t="str">
        <f ca="1">DPE_33112[[#Headers],[Column1.Adresse_(BAN)]] &amp; " " &amp;  ROW() &amp; " - " &amp; MID($AD$1, FIND("]",$AD$1,1)+1,LEN($AD$1))</f>
        <v>Column1.Adresse_(BAN) 7 - Récaptiulatif</v>
      </c>
      <c r="E7" t="str">
        <f ca="1">DPE_33112[[#Headers],[Column1.Nom__commune_(BAN)]] &amp; " " &amp;  ROW() &amp; " - " &amp; MID($AD$1, FIND("]",$AD$1,1)+1,LEN($AD$1))</f>
        <v>Column1.Nom__commune_(BAN) 7 - Récaptiulatif</v>
      </c>
      <c r="F7" t="str">
        <f ca="1">DPE_33112[[#Headers],[Column1.Nombre_niveau_logement]] &amp; " " &amp;  ROW() &amp; " - " &amp; MID($AD$1, FIND("]",$AD$1,1)+1,LEN($AD$1))</f>
        <v>Column1.Nombre_niveau_logement 7 - Récaptiulatif</v>
      </c>
      <c r="G7" t="str">
        <f ca="1">DPE_33112[[#Headers],[Column1.Année_construction]] &amp; " " &amp;  ROW() &amp; " - " &amp; MID($AD$1, FIND("]",$AD$1,1)+1,LEN($AD$1))</f>
        <v>Column1.Année_construction 7 - Récaptiulatif</v>
      </c>
      <c r="H7" t="str">
        <f ca="1">DPE_33112[[#Headers],[Column1.N°_étage_appartement]] &amp; " " &amp;  ROW() &amp; " - " &amp; MID($AD$1, FIND("]",$AD$1,1)+1,LEN($AD$1))</f>
        <v>Column1.N°_étage_appartement 7 - Récaptiulatif</v>
      </c>
      <c r="I7" t="str">
        <f ca="1">DPE_33112[[#Headers],[Column1.Surface_habitable_desservie_par_installation_ECS]] &amp; " " &amp;  ROW() &amp; " - " &amp; MID($AD$1, FIND("]",$AD$1,1)+1,LEN($AD$1))</f>
        <v>Column1.Surface_habitable_desservie_par_installation_ECS 7 - Récaptiulatif</v>
      </c>
      <c r="J7" t="str">
        <f ca="1">DPE_33112[[#Headers],[Column1.Complément_d''adresse_logement]] &amp; " " &amp;  ROW() &amp; " - " &amp; MID($AD$1, FIND("]",$AD$1,1)+1,LEN($AD$1))</f>
        <v>Column1.Complément_d'adresse_logement 7 - Récaptiulatif</v>
      </c>
      <c r="K7" t="str">
        <f ca="1">DPE_33112[[#Headers],[Column1.Description_installation_chauffage_n°1]] &amp; " " &amp;  ROW() &amp; " - " &amp; MID($AD$1, FIND("]",$AD$1,1)+1,LEN($AD$1))</f>
        <v>Column1.Description_installation_chauffage_n°1 7 - Récaptiulatif</v>
      </c>
      <c r="L7" t="str">
        <f ca="1">DPE_33112[[#Headers],[Column1.N°_voie_(BAN)]] &amp; " " &amp;  ROW() &amp; " - " &amp; MID($AD$1, FIND("]",$AD$1,1)+1,LEN($AD$1))</f>
        <v>Column1.N°_voie_(BAN) 7 - Récaptiulatif</v>
      </c>
      <c r="M7" t="str">
        <f ca="1">DPE_33112[[#Headers],[Column1.N°DPE]] &amp; " " &amp;  ROW() &amp; " - " &amp; MID($AD$1, FIND("]",$AD$1,1)+1,LEN($AD$1))</f>
        <v>Column1.N°DPE 7 - Récaptiulatif</v>
      </c>
      <c r="N7" t="str">
        <f ca="1">DPE_33112[[#Headers],[Column1.Adresse_brute]] &amp; " " &amp;  ROW() &amp; " - " &amp; MID($AD$1, FIND("]",$AD$1,1)+1,LEN($AD$1))</f>
        <v>Column1.Adresse_brute 7 - Récaptiulatif</v>
      </c>
      <c r="O7" t="str">
        <f ca="1">DPE_33112[[#Headers],[Column1.Nombre_logements_desservis_par_installation_ECS]] &amp; " " &amp;  ROW() &amp; " - " &amp; MID($AD$1, FIND("]",$AD$1,1)+1,LEN($AD$1))</f>
        <v>Column1.Nombre_logements_desservis_par_installation_ECS 7 - Récaptiulatif</v>
      </c>
      <c r="P7" t="str">
        <f ca="1">DPE_33112[[#Headers],[Column1.Surface_habitable_logement]] &amp; " " &amp;  ROW() &amp; " - " &amp; MID($AD$1, FIND("]",$AD$1,1)+1,LEN($AD$1))</f>
        <v>Column1.Surface_habitable_logement 7 - Récaptiulatif</v>
      </c>
      <c r="Q7" t="str">
        <f ca="1">DPE_33112[[#Headers],[Column1.Code_postal_(brut)]] &amp; " " &amp;  ROW() &amp; " - " &amp; MID($AD$1, FIND("]",$AD$1,1)+1,LEN($AD$1))</f>
        <v>Column1.Code_postal_(brut) 7 - Récaptiulatif</v>
      </c>
      <c r="R7" t="str">
        <f ca="1">DPE_33112[[#Headers],[Column1.Période_construction]] &amp; " " &amp;  ROW() &amp; " - " &amp; MID($AD$1, FIND("]",$AD$1,1)+1,LEN($AD$1))</f>
        <v>Column1.Période_construction 7 - Récaptiulatif</v>
      </c>
      <c r="S7" t="str">
        <f ca="1">DPE_33112[[#Headers],[Column1.Code_postal_(BAN)]] &amp; " " &amp;  ROW() &amp; " - " &amp; MID($AD$1, FIND("]",$AD$1,1)+1,LEN($AD$1))</f>
        <v>Column1.Code_postal_(BAN) 7 - Récaptiulatif</v>
      </c>
      <c r="T7" t="str">
        <f ca="1">DPE_33112[[#Headers],[Column1.Type_bâtiment]] &amp; " " &amp;  ROW() &amp; " - " &amp; MID($AD$1, FIND("]",$AD$1,1)+1,LEN($AD$1))</f>
        <v>Column1.Type_bâtiment 7 - Récaptiulatif</v>
      </c>
      <c r="U7" t="str">
        <f ca="1">DPE_33112[[#Headers],[Column1.Etiquette_GES]] &amp; " " &amp;  ROW() &amp; " - " &amp; MID($AD$1, FIND("]",$AD$1,1)+1,LEN($AD$1))</f>
        <v>Column1.Etiquette_GES 7 - Récaptiulatif</v>
      </c>
      <c r="V7" t="str">
        <f ca="1">DPE_33112[[#Headers],[Column1.Etiquette_DPE]] &amp; " " &amp;  ROW() &amp; " - " &amp; MID($AD$1, FIND("]",$AD$1,1)+1,LEN($AD$1))</f>
        <v>Column1.Etiquette_DPE 7 - Récaptiulatif</v>
      </c>
      <c r="W7" t="str">
        <f ca="1">DPE_33112[[#Headers],[Column1.Nom__commune_(Brut)]] &amp; " " &amp;  ROW() &amp; " - " &amp; MID($AD$1, FIND("]",$AD$1,1)+1,LEN($AD$1))</f>
        <v>Column1.Nom__commune_(Brut) 7 - Récaptiulatif</v>
      </c>
      <c r="X7" t="str">
        <f ca="1">DPE_33112[[#Headers],[Column1.Identifiant__BAN]] &amp; " " &amp;  ROW() &amp; " - " &amp; MID($AD$1, FIND("]",$AD$1,1)+1,LEN($AD$1))</f>
        <v>Column1.Identifiant__BAN 7 - Récaptiulatif</v>
      </c>
      <c r="Y7" t="str">
        <f ca="1">DPE_33112[[#Headers],[Column1.Nom__rue_(BAN)]] &amp; " " &amp;  ROW() &amp; " - " &amp; MID($AD$1, FIND("]",$AD$1,1)+1,LEN($AD$1))</f>
        <v>Column1.Nom__rue_(BAN) 7 - Récaptiulatif</v>
      </c>
      <c r="Z7" t="str">
        <f ca="1">DPE_33112[[#Headers],[Column1.Score_BAN]] &amp; " " &amp;  ROW() &amp; " - " &amp; MID($AD$1, FIND("]",$AD$1,1)+1,LEN($AD$1))</f>
        <v>Column1.Score_BAN 7 - Récaptiulatif</v>
      </c>
      <c r="AA7" t="str">
        <f ca="1">DPE_33112[[#Headers],[Column1.Logement_traversant_(0/1)]] &amp; " " &amp;  ROW() &amp; " - " &amp; MID($AD$1, FIND("]",$AD$1,1)+1,LEN($AD$1))</f>
        <v>Column1.Logement_traversant_(0/1) 7 - Récaptiulatif</v>
      </c>
      <c r="AB7" t="str">
        <f ca="1">DPE_33112[[#Headers],[Column1.Nombre_appartement]] &amp; " " &amp;  ROW() &amp; " - " &amp; MID($AD$1, FIND("]",$AD$1,1)+1,LEN($AD$1))</f>
        <v>Column1.Nombre_appartement 7 - Récaptiulatif</v>
      </c>
      <c r="AC7" t="str">
        <f ca="1">DPE_33112[[#Headers],[Column1.Surface_habitable_immeuble]] &amp; " " &amp;  ROW() &amp; " - " &amp; MID($AD$1, FIND("]",$AD$1,1)+1,LEN($AD$1))</f>
        <v>Column1.Surface_habitable_immeuble 7 - Récaptiulatif</v>
      </c>
    </row>
    <row r="8" spans="1:30" x14ac:dyDescent="0.25">
      <c r="A8" s="4">
        <v>44855</v>
      </c>
      <c r="B8" s="4">
        <v>44858</v>
      </c>
      <c r="C8" s="4">
        <v>44858</v>
      </c>
      <c r="D8" t="str">
        <f ca="1">DPE_33112[[#Headers],[Column1.Adresse_(BAN)]] &amp; " " &amp;  ROW() &amp; " - " &amp; MID($AD$1, FIND("]",$AD$1,1)+1,LEN($AD$1))</f>
        <v>Column1.Adresse_(BAN) 8 - Récaptiulatif</v>
      </c>
      <c r="E8" t="str">
        <f ca="1">DPE_33112[[#Headers],[Column1.Nom__commune_(BAN)]] &amp; " " &amp;  ROW() &amp; " - " &amp; MID($AD$1, FIND("]",$AD$1,1)+1,LEN($AD$1))</f>
        <v>Column1.Nom__commune_(BAN) 8 - Récaptiulatif</v>
      </c>
      <c r="F8" t="str">
        <f ca="1">DPE_33112[[#Headers],[Column1.Nombre_niveau_logement]] &amp; " " &amp;  ROW() &amp; " - " &amp; MID($AD$1, FIND("]",$AD$1,1)+1,LEN($AD$1))</f>
        <v>Column1.Nombre_niveau_logement 8 - Récaptiulatif</v>
      </c>
      <c r="G8" t="str">
        <f ca="1">DPE_33112[[#Headers],[Column1.Année_construction]] &amp; " " &amp;  ROW() &amp; " - " &amp; MID($AD$1, FIND("]",$AD$1,1)+1,LEN($AD$1))</f>
        <v>Column1.Année_construction 8 - Récaptiulatif</v>
      </c>
      <c r="H8" t="str">
        <f ca="1">DPE_33112[[#Headers],[Column1.N°_étage_appartement]] &amp; " " &amp;  ROW() &amp; " - " &amp; MID($AD$1, FIND("]",$AD$1,1)+1,LEN($AD$1))</f>
        <v>Column1.N°_étage_appartement 8 - Récaptiulatif</v>
      </c>
      <c r="I8" t="str">
        <f ca="1">DPE_33112[[#Headers],[Column1.Surface_habitable_desservie_par_installation_ECS]] &amp; " " &amp;  ROW() &amp; " - " &amp; MID($AD$1, FIND("]",$AD$1,1)+1,LEN($AD$1))</f>
        <v>Column1.Surface_habitable_desservie_par_installation_ECS 8 - Récaptiulatif</v>
      </c>
      <c r="J8" t="str">
        <f ca="1">DPE_33112[[#Headers],[Column1.Complément_d''adresse_logement]] &amp; " " &amp;  ROW() &amp; " - " &amp; MID($AD$1, FIND("]",$AD$1,1)+1,LEN($AD$1))</f>
        <v>Column1.Complément_d'adresse_logement 8 - Récaptiulatif</v>
      </c>
      <c r="K8" t="str">
        <f ca="1">DPE_33112[[#Headers],[Column1.Description_installation_chauffage_n°1]] &amp; " " &amp;  ROW() &amp; " - " &amp; MID($AD$1, FIND("]",$AD$1,1)+1,LEN($AD$1))</f>
        <v>Column1.Description_installation_chauffage_n°1 8 - Récaptiulatif</v>
      </c>
      <c r="L8" t="str">
        <f ca="1">DPE_33112[[#Headers],[Column1.N°_voie_(BAN)]] &amp; " " &amp;  ROW() &amp; " - " &amp; MID($AD$1, FIND("]",$AD$1,1)+1,LEN($AD$1))</f>
        <v>Column1.N°_voie_(BAN) 8 - Récaptiulatif</v>
      </c>
      <c r="M8" t="str">
        <f ca="1">DPE_33112[[#Headers],[Column1.N°DPE]] &amp; " " &amp;  ROW() &amp; " - " &amp; MID($AD$1, FIND("]",$AD$1,1)+1,LEN($AD$1))</f>
        <v>Column1.N°DPE 8 - Récaptiulatif</v>
      </c>
      <c r="N8" t="str">
        <f ca="1">DPE_33112[[#Headers],[Column1.Adresse_brute]] &amp; " " &amp;  ROW() &amp; " - " &amp; MID($AD$1, FIND("]",$AD$1,1)+1,LEN($AD$1))</f>
        <v>Column1.Adresse_brute 8 - Récaptiulatif</v>
      </c>
      <c r="O8" t="str">
        <f ca="1">DPE_33112[[#Headers],[Column1.Nombre_logements_desservis_par_installation_ECS]] &amp; " " &amp;  ROW() &amp; " - " &amp; MID($AD$1, FIND("]",$AD$1,1)+1,LEN($AD$1))</f>
        <v>Column1.Nombre_logements_desservis_par_installation_ECS 8 - Récaptiulatif</v>
      </c>
      <c r="P8" t="str">
        <f ca="1">DPE_33112[[#Headers],[Column1.Surface_habitable_logement]] &amp; " " &amp;  ROW() &amp; " - " &amp; MID($AD$1, FIND("]",$AD$1,1)+1,LEN($AD$1))</f>
        <v>Column1.Surface_habitable_logement 8 - Récaptiulatif</v>
      </c>
      <c r="Q8" t="str">
        <f ca="1">DPE_33112[[#Headers],[Column1.Code_postal_(brut)]] &amp; " " &amp;  ROW() &amp; " - " &amp; MID($AD$1, FIND("]",$AD$1,1)+1,LEN($AD$1))</f>
        <v>Column1.Code_postal_(brut) 8 - Récaptiulatif</v>
      </c>
      <c r="R8" t="str">
        <f ca="1">DPE_33112[[#Headers],[Column1.Période_construction]] &amp; " " &amp;  ROW() &amp; " - " &amp; MID($AD$1, FIND("]",$AD$1,1)+1,LEN($AD$1))</f>
        <v>Column1.Période_construction 8 - Récaptiulatif</v>
      </c>
      <c r="S8" t="str">
        <f ca="1">DPE_33112[[#Headers],[Column1.Code_postal_(BAN)]] &amp; " " &amp;  ROW() &amp; " - " &amp; MID($AD$1, FIND("]",$AD$1,1)+1,LEN($AD$1))</f>
        <v>Column1.Code_postal_(BAN) 8 - Récaptiulatif</v>
      </c>
      <c r="T8" t="str">
        <f ca="1">DPE_33112[[#Headers],[Column1.Type_bâtiment]] &amp; " " &amp;  ROW() &amp; " - " &amp; MID($AD$1, FIND("]",$AD$1,1)+1,LEN($AD$1))</f>
        <v>Column1.Type_bâtiment 8 - Récaptiulatif</v>
      </c>
      <c r="U8" t="str">
        <f ca="1">DPE_33112[[#Headers],[Column1.Etiquette_GES]] &amp; " " &amp;  ROW() &amp; " - " &amp; MID($AD$1, FIND("]",$AD$1,1)+1,LEN($AD$1))</f>
        <v>Column1.Etiquette_GES 8 - Récaptiulatif</v>
      </c>
      <c r="V8" t="str">
        <f ca="1">DPE_33112[[#Headers],[Column1.Etiquette_DPE]] &amp; " " &amp;  ROW() &amp; " - " &amp; MID($AD$1, FIND("]",$AD$1,1)+1,LEN($AD$1))</f>
        <v>Column1.Etiquette_DPE 8 - Récaptiulatif</v>
      </c>
      <c r="W8" t="str">
        <f ca="1">DPE_33112[[#Headers],[Column1.Nom__commune_(Brut)]] &amp; " " &amp;  ROW() &amp; " - " &amp; MID($AD$1, FIND("]",$AD$1,1)+1,LEN($AD$1))</f>
        <v>Column1.Nom__commune_(Brut) 8 - Récaptiulatif</v>
      </c>
      <c r="X8" t="str">
        <f ca="1">DPE_33112[[#Headers],[Column1.Identifiant__BAN]] &amp; " " &amp;  ROW() &amp; " - " &amp; MID($AD$1, FIND("]",$AD$1,1)+1,LEN($AD$1))</f>
        <v>Column1.Identifiant__BAN 8 - Récaptiulatif</v>
      </c>
      <c r="Y8" t="str">
        <f ca="1">DPE_33112[[#Headers],[Column1.Nom__rue_(BAN)]] &amp; " " &amp;  ROW() &amp; " - " &amp; MID($AD$1, FIND("]",$AD$1,1)+1,LEN($AD$1))</f>
        <v>Column1.Nom__rue_(BAN) 8 - Récaptiulatif</v>
      </c>
      <c r="Z8" t="str">
        <f ca="1">DPE_33112[[#Headers],[Column1.Score_BAN]] &amp; " " &amp;  ROW() &amp; " - " &amp; MID($AD$1, FIND("]",$AD$1,1)+1,LEN($AD$1))</f>
        <v>Column1.Score_BAN 8 - Récaptiulatif</v>
      </c>
      <c r="AA8" t="str">
        <f ca="1">DPE_33112[[#Headers],[Column1.Logement_traversant_(0/1)]] &amp; " " &amp;  ROW() &amp; " - " &amp; MID($AD$1, FIND("]",$AD$1,1)+1,LEN($AD$1))</f>
        <v>Column1.Logement_traversant_(0/1) 8 - Récaptiulatif</v>
      </c>
      <c r="AB8" t="str">
        <f ca="1">DPE_33112[[#Headers],[Column1.Nombre_appartement]] &amp; " " &amp;  ROW() &amp; " - " &amp; MID($AD$1, FIND("]",$AD$1,1)+1,LEN($AD$1))</f>
        <v>Column1.Nombre_appartement 8 - Récaptiulatif</v>
      </c>
      <c r="AC8" t="str">
        <f ca="1">DPE_33112[[#Headers],[Column1.Surface_habitable_immeuble]] &amp; " " &amp;  ROW() &amp; " - " &amp; MID($AD$1, FIND("]",$AD$1,1)+1,LEN($AD$1))</f>
        <v>Column1.Surface_habitable_immeuble 8 - Récaptiulatif</v>
      </c>
    </row>
    <row r="9" spans="1:30" x14ac:dyDescent="0.25">
      <c r="A9" s="4">
        <v>44727</v>
      </c>
      <c r="B9" s="4">
        <v>44855</v>
      </c>
      <c r="C9" s="4">
        <v>44855</v>
      </c>
      <c r="D9" t="str">
        <f ca="1">DPE_33112[[#Headers],[Column1.Adresse_(BAN)]] &amp; " " &amp;  ROW() &amp; " - " &amp; MID($AD$1, FIND("]",$AD$1,1)+1,LEN($AD$1))</f>
        <v>Column1.Adresse_(BAN) 9 - Récaptiulatif</v>
      </c>
      <c r="E9" t="str">
        <f ca="1">DPE_33112[[#Headers],[Column1.Nom__commune_(BAN)]] &amp; " " &amp;  ROW() &amp; " - " &amp; MID($AD$1, FIND("]",$AD$1,1)+1,LEN($AD$1))</f>
        <v>Column1.Nom__commune_(BAN) 9 - Récaptiulatif</v>
      </c>
      <c r="F9" t="str">
        <f ca="1">DPE_33112[[#Headers],[Column1.Nombre_niveau_logement]] &amp; " " &amp;  ROW() &amp; " - " &amp; MID($AD$1, FIND("]",$AD$1,1)+1,LEN($AD$1))</f>
        <v>Column1.Nombre_niveau_logement 9 - Récaptiulatif</v>
      </c>
      <c r="G9" t="str">
        <f ca="1">DPE_33112[[#Headers],[Column1.Année_construction]] &amp; " " &amp;  ROW() &amp; " - " &amp; MID($AD$1, FIND("]",$AD$1,1)+1,LEN($AD$1))</f>
        <v>Column1.Année_construction 9 - Récaptiulatif</v>
      </c>
      <c r="H9" t="str">
        <f ca="1">DPE_33112[[#Headers],[Column1.N°_étage_appartement]] &amp; " " &amp;  ROW() &amp; " - " &amp; MID($AD$1, FIND("]",$AD$1,1)+1,LEN($AD$1))</f>
        <v>Column1.N°_étage_appartement 9 - Récaptiulatif</v>
      </c>
      <c r="I9" t="str">
        <f ca="1">DPE_33112[[#Headers],[Column1.Surface_habitable_desservie_par_installation_ECS]] &amp; " " &amp;  ROW() &amp; " - " &amp; MID($AD$1, FIND("]",$AD$1,1)+1,LEN($AD$1))</f>
        <v>Column1.Surface_habitable_desservie_par_installation_ECS 9 - Récaptiulatif</v>
      </c>
      <c r="J9" t="str">
        <f ca="1">DPE_33112[[#Headers],[Column1.Complément_d''adresse_logement]] &amp; " " &amp;  ROW() &amp; " - " &amp; MID($AD$1, FIND("]",$AD$1,1)+1,LEN($AD$1))</f>
        <v>Column1.Complément_d'adresse_logement 9 - Récaptiulatif</v>
      </c>
      <c r="K9" t="str">
        <f ca="1">DPE_33112[[#Headers],[Column1.Description_installation_chauffage_n°1]] &amp; " " &amp;  ROW() &amp; " - " &amp; MID($AD$1, FIND("]",$AD$1,1)+1,LEN($AD$1))</f>
        <v>Column1.Description_installation_chauffage_n°1 9 - Récaptiulatif</v>
      </c>
      <c r="L9" t="str">
        <f ca="1">DPE_33112[[#Headers],[Column1.N°_voie_(BAN)]] &amp; " " &amp;  ROW() &amp; " - " &amp; MID($AD$1, FIND("]",$AD$1,1)+1,LEN($AD$1))</f>
        <v>Column1.N°_voie_(BAN) 9 - Récaptiulatif</v>
      </c>
      <c r="M9" t="str">
        <f ca="1">DPE_33112[[#Headers],[Column1.N°DPE]] &amp; " " &amp;  ROW() &amp; " - " &amp; MID($AD$1, FIND("]",$AD$1,1)+1,LEN($AD$1))</f>
        <v>Column1.N°DPE 9 - Récaptiulatif</v>
      </c>
      <c r="N9" t="str">
        <f ca="1">DPE_33112[[#Headers],[Column1.Adresse_brute]] &amp; " " &amp;  ROW() &amp; " - " &amp; MID($AD$1, FIND("]",$AD$1,1)+1,LEN($AD$1))</f>
        <v>Column1.Adresse_brute 9 - Récaptiulatif</v>
      </c>
      <c r="O9" t="str">
        <f ca="1">DPE_33112[[#Headers],[Column1.Nombre_logements_desservis_par_installation_ECS]] &amp; " " &amp;  ROW() &amp; " - " &amp; MID($AD$1, FIND("]",$AD$1,1)+1,LEN($AD$1))</f>
        <v>Column1.Nombre_logements_desservis_par_installation_ECS 9 - Récaptiulatif</v>
      </c>
      <c r="P9" t="str">
        <f ca="1">DPE_33112[[#Headers],[Column1.Surface_habitable_logement]] &amp; " " &amp;  ROW() &amp; " - " &amp; MID($AD$1, FIND("]",$AD$1,1)+1,LEN($AD$1))</f>
        <v>Column1.Surface_habitable_logement 9 - Récaptiulatif</v>
      </c>
      <c r="Q9" t="str">
        <f ca="1">DPE_33112[[#Headers],[Column1.Code_postal_(brut)]] &amp; " " &amp;  ROW() &amp; " - " &amp; MID($AD$1, FIND("]",$AD$1,1)+1,LEN($AD$1))</f>
        <v>Column1.Code_postal_(brut) 9 - Récaptiulatif</v>
      </c>
      <c r="R9" t="str">
        <f ca="1">DPE_33112[[#Headers],[Column1.Période_construction]] &amp; " " &amp;  ROW() &amp; " - " &amp; MID($AD$1, FIND("]",$AD$1,1)+1,LEN($AD$1))</f>
        <v>Column1.Période_construction 9 - Récaptiulatif</v>
      </c>
      <c r="S9" t="str">
        <f ca="1">DPE_33112[[#Headers],[Column1.Code_postal_(BAN)]] &amp; " " &amp;  ROW() &amp; " - " &amp; MID($AD$1, FIND("]",$AD$1,1)+1,LEN($AD$1))</f>
        <v>Column1.Code_postal_(BAN) 9 - Récaptiulatif</v>
      </c>
      <c r="T9" t="str">
        <f ca="1">DPE_33112[[#Headers],[Column1.Type_bâtiment]] &amp; " " &amp;  ROW() &amp; " - " &amp; MID($AD$1, FIND("]",$AD$1,1)+1,LEN($AD$1))</f>
        <v>Column1.Type_bâtiment 9 - Récaptiulatif</v>
      </c>
      <c r="U9" t="str">
        <f ca="1">DPE_33112[[#Headers],[Column1.Etiquette_GES]] &amp; " " &amp;  ROW() &amp; " - " &amp; MID($AD$1, FIND("]",$AD$1,1)+1,LEN($AD$1))</f>
        <v>Column1.Etiquette_GES 9 - Récaptiulatif</v>
      </c>
      <c r="V9" t="str">
        <f ca="1">DPE_33112[[#Headers],[Column1.Etiquette_DPE]] &amp; " " &amp;  ROW() &amp; " - " &amp; MID($AD$1, FIND("]",$AD$1,1)+1,LEN($AD$1))</f>
        <v>Column1.Etiquette_DPE 9 - Récaptiulatif</v>
      </c>
      <c r="W9" t="str">
        <f ca="1">DPE_33112[[#Headers],[Column1.Nom__commune_(Brut)]] &amp; " " &amp;  ROW() &amp; " - " &amp; MID($AD$1, FIND("]",$AD$1,1)+1,LEN($AD$1))</f>
        <v>Column1.Nom__commune_(Brut) 9 - Récaptiulatif</v>
      </c>
      <c r="X9" t="str">
        <f ca="1">DPE_33112[[#Headers],[Column1.Identifiant__BAN]] &amp; " " &amp;  ROW() &amp; " - " &amp; MID($AD$1, FIND("]",$AD$1,1)+1,LEN($AD$1))</f>
        <v>Column1.Identifiant__BAN 9 - Récaptiulatif</v>
      </c>
      <c r="Y9" t="str">
        <f ca="1">DPE_33112[[#Headers],[Column1.Nom__rue_(BAN)]] &amp; " " &amp;  ROW() &amp; " - " &amp; MID($AD$1, FIND("]",$AD$1,1)+1,LEN($AD$1))</f>
        <v>Column1.Nom__rue_(BAN) 9 - Récaptiulatif</v>
      </c>
      <c r="Z9" t="str">
        <f ca="1">DPE_33112[[#Headers],[Column1.Score_BAN]] &amp; " " &amp;  ROW() &amp; " - " &amp; MID($AD$1, FIND("]",$AD$1,1)+1,LEN($AD$1))</f>
        <v>Column1.Score_BAN 9 - Récaptiulatif</v>
      </c>
      <c r="AA9" t="str">
        <f ca="1">DPE_33112[[#Headers],[Column1.Logement_traversant_(0/1)]] &amp; " " &amp;  ROW() &amp; " - " &amp; MID($AD$1, FIND("]",$AD$1,1)+1,LEN($AD$1))</f>
        <v>Column1.Logement_traversant_(0/1) 9 - Récaptiulatif</v>
      </c>
      <c r="AB9" t="str">
        <f ca="1">DPE_33112[[#Headers],[Column1.Nombre_appartement]] &amp; " " &amp;  ROW() &amp; " - " &amp; MID($AD$1, FIND("]",$AD$1,1)+1,LEN($AD$1))</f>
        <v>Column1.Nombre_appartement 9 - Récaptiulatif</v>
      </c>
      <c r="AC9" t="str">
        <f ca="1">DPE_33112[[#Headers],[Column1.Surface_habitable_immeuble]] &amp; " " &amp;  ROW() &amp; " - " &amp; MID($AD$1, FIND("]",$AD$1,1)+1,LEN($AD$1))</f>
        <v>Column1.Surface_habitable_immeuble 9 - Récaptiulatif</v>
      </c>
    </row>
    <row r="10" spans="1:30" x14ac:dyDescent="0.25">
      <c r="A10" s="4">
        <v>44853</v>
      </c>
      <c r="B10" s="4">
        <v>44853</v>
      </c>
      <c r="C10" s="4">
        <v>44853</v>
      </c>
      <c r="D10" t="str">
        <f ca="1">DPE_33112[[#Headers],[Column1.Adresse_(BAN)]] &amp; " " &amp;  ROW() &amp; " - " &amp; MID($AD$1, FIND("]",$AD$1,1)+1,LEN($AD$1))</f>
        <v>Column1.Adresse_(BAN) 10 - Récaptiulatif</v>
      </c>
      <c r="E10" t="str">
        <f ca="1">DPE_33112[[#Headers],[Column1.Nom__commune_(BAN)]] &amp; " " &amp;  ROW() &amp; " - " &amp; MID($AD$1, FIND("]",$AD$1,1)+1,LEN($AD$1))</f>
        <v>Column1.Nom__commune_(BAN) 10 - Récaptiulatif</v>
      </c>
      <c r="F10" t="str">
        <f ca="1">DPE_33112[[#Headers],[Column1.Nombre_niveau_logement]] &amp; " " &amp;  ROW() &amp; " - " &amp; MID($AD$1, FIND("]",$AD$1,1)+1,LEN($AD$1))</f>
        <v>Column1.Nombre_niveau_logement 10 - Récaptiulatif</v>
      </c>
      <c r="G10" t="str">
        <f ca="1">DPE_33112[[#Headers],[Column1.Année_construction]] &amp; " " &amp;  ROW() &amp; " - " &amp; MID($AD$1, FIND("]",$AD$1,1)+1,LEN($AD$1))</f>
        <v>Column1.Année_construction 10 - Récaptiulatif</v>
      </c>
      <c r="H10" t="str">
        <f ca="1">DPE_33112[[#Headers],[Column1.N°_étage_appartement]] &amp; " " &amp;  ROW() &amp; " - " &amp; MID($AD$1, FIND("]",$AD$1,1)+1,LEN($AD$1))</f>
        <v>Column1.N°_étage_appartement 10 - Récaptiulatif</v>
      </c>
      <c r="I10" t="str">
        <f ca="1">DPE_33112[[#Headers],[Column1.Surface_habitable_desservie_par_installation_ECS]] &amp; " " &amp;  ROW() &amp; " - " &amp; MID($AD$1, FIND("]",$AD$1,1)+1,LEN($AD$1))</f>
        <v>Column1.Surface_habitable_desservie_par_installation_ECS 10 - Récaptiulatif</v>
      </c>
      <c r="J10" t="str">
        <f ca="1">DPE_33112[[#Headers],[Column1.Complément_d''adresse_logement]] &amp; " " &amp;  ROW() &amp; " - " &amp; MID($AD$1, FIND("]",$AD$1,1)+1,LEN($AD$1))</f>
        <v>Column1.Complément_d'adresse_logement 10 - Récaptiulatif</v>
      </c>
      <c r="K10" t="str">
        <f ca="1">DPE_33112[[#Headers],[Column1.Description_installation_chauffage_n°1]] &amp; " " &amp;  ROW() &amp; " - " &amp; MID($AD$1, FIND("]",$AD$1,1)+1,LEN($AD$1))</f>
        <v>Column1.Description_installation_chauffage_n°1 10 - Récaptiulatif</v>
      </c>
      <c r="L10" t="str">
        <f ca="1">DPE_33112[[#Headers],[Column1.N°_voie_(BAN)]] &amp; " " &amp;  ROW() &amp; " - " &amp; MID($AD$1, FIND("]",$AD$1,1)+1,LEN($AD$1))</f>
        <v>Column1.N°_voie_(BAN) 10 - Récaptiulatif</v>
      </c>
      <c r="M10" t="str">
        <f ca="1">DPE_33112[[#Headers],[Column1.N°DPE]] &amp; " " &amp;  ROW() &amp; " - " &amp; MID($AD$1, FIND("]",$AD$1,1)+1,LEN($AD$1))</f>
        <v>Column1.N°DPE 10 - Récaptiulatif</v>
      </c>
      <c r="N10" t="str">
        <f ca="1">DPE_33112[[#Headers],[Column1.Adresse_brute]] &amp; " " &amp;  ROW() &amp; " - " &amp; MID($AD$1, FIND("]",$AD$1,1)+1,LEN($AD$1))</f>
        <v>Column1.Adresse_brute 10 - Récaptiulatif</v>
      </c>
      <c r="O10" t="str">
        <f ca="1">DPE_33112[[#Headers],[Column1.Nombre_logements_desservis_par_installation_ECS]] &amp; " " &amp;  ROW() &amp; " - " &amp; MID($AD$1, FIND("]",$AD$1,1)+1,LEN($AD$1))</f>
        <v>Column1.Nombre_logements_desservis_par_installation_ECS 10 - Récaptiulatif</v>
      </c>
      <c r="P10" t="str">
        <f ca="1">DPE_33112[[#Headers],[Column1.Surface_habitable_logement]] &amp; " " &amp;  ROW() &amp; " - " &amp; MID($AD$1, FIND("]",$AD$1,1)+1,LEN($AD$1))</f>
        <v>Column1.Surface_habitable_logement 10 - Récaptiulatif</v>
      </c>
      <c r="Q10" t="str">
        <f ca="1">DPE_33112[[#Headers],[Column1.Code_postal_(brut)]] &amp; " " &amp;  ROW() &amp; " - " &amp; MID($AD$1, FIND("]",$AD$1,1)+1,LEN($AD$1))</f>
        <v>Column1.Code_postal_(brut) 10 - Récaptiulatif</v>
      </c>
      <c r="R10" t="str">
        <f ca="1">DPE_33112[[#Headers],[Column1.Période_construction]] &amp; " " &amp;  ROW() &amp; " - " &amp; MID($AD$1, FIND("]",$AD$1,1)+1,LEN($AD$1))</f>
        <v>Column1.Période_construction 10 - Récaptiulatif</v>
      </c>
      <c r="S10" t="str">
        <f ca="1">DPE_33112[[#Headers],[Column1.Code_postal_(BAN)]] &amp; " " &amp;  ROW() &amp; " - " &amp; MID($AD$1, FIND("]",$AD$1,1)+1,LEN($AD$1))</f>
        <v>Column1.Code_postal_(BAN) 10 - Récaptiulatif</v>
      </c>
      <c r="T10" t="str">
        <f ca="1">DPE_33112[[#Headers],[Column1.Type_bâtiment]] &amp; " " &amp;  ROW() &amp; " - " &amp; MID($AD$1, FIND("]",$AD$1,1)+1,LEN($AD$1))</f>
        <v>Column1.Type_bâtiment 10 - Récaptiulatif</v>
      </c>
      <c r="U10" t="str">
        <f ca="1">DPE_33112[[#Headers],[Column1.Etiquette_GES]] &amp; " " &amp;  ROW() &amp; " - " &amp; MID($AD$1, FIND("]",$AD$1,1)+1,LEN($AD$1))</f>
        <v>Column1.Etiquette_GES 10 - Récaptiulatif</v>
      </c>
      <c r="V10" t="str">
        <f ca="1">DPE_33112[[#Headers],[Column1.Etiquette_DPE]] &amp; " " &amp;  ROW() &amp; " - " &amp; MID($AD$1, FIND("]",$AD$1,1)+1,LEN($AD$1))</f>
        <v>Column1.Etiquette_DPE 10 - Récaptiulatif</v>
      </c>
      <c r="W10" t="str">
        <f ca="1">DPE_33112[[#Headers],[Column1.Nom__commune_(Brut)]] &amp; " " &amp;  ROW() &amp; " - " &amp; MID($AD$1, FIND("]",$AD$1,1)+1,LEN($AD$1))</f>
        <v>Column1.Nom__commune_(Brut) 10 - Récaptiulatif</v>
      </c>
      <c r="X10" t="str">
        <f ca="1">DPE_33112[[#Headers],[Column1.Identifiant__BAN]] &amp; " " &amp;  ROW() &amp; " - " &amp; MID($AD$1, FIND("]",$AD$1,1)+1,LEN($AD$1))</f>
        <v>Column1.Identifiant__BAN 10 - Récaptiulatif</v>
      </c>
      <c r="Y10" t="str">
        <f ca="1">DPE_33112[[#Headers],[Column1.Nom__rue_(BAN)]] &amp; " " &amp;  ROW() &amp; " - " &amp; MID($AD$1, FIND("]",$AD$1,1)+1,LEN($AD$1))</f>
        <v>Column1.Nom__rue_(BAN) 10 - Récaptiulatif</v>
      </c>
      <c r="Z10" t="str">
        <f ca="1">DPE_33112[[#Headers],[Column1.Score_BAN]] &amp; " " &amp;  ROW() &amp; " - " &amp; MID($AD$1, FIND("]",$AD$1,1)+1,LEN($AD$1))</f>
        <v>Column1.Score_BAN 10 - Récaptiulatif</v>
      </c>
      <c r="AA10" t="str">
        <f ca="1">DPE_33112[[#Headers],[Column1.Logement_traversant_(0/1)]] &amp; " " &amp;  ROW() &amp; " - " &amp; MID($AD$1, FIND("]",$AD$1,1)+1,LEN($AD$1))</f>
        <v>Column1.Logement_traversant_(0/1) 10 - Récaptiulatif</v>
      </c>
      <c r="AB10" t="str">
        <f ca="1">DPE_33112[[#Headers],[Column1.Nombre_appartement]] &amp; " " &amp;  ROW() &amp; " - " &amp; MID($AD$1, FIND("]",$AD$1,1)+1,LEN($AD$1))</f>
        <v>Column1.Nombre_appartement 10 - Récaptiulatif</v>
      </c>
      <c r="AC10" t="str">
        <f ca="1">DPE_33112[[#Headers],[Column1.Surface_habitable_immeuble]] &amp; " " &amp;  ROW() &amp; " - " &amp; MID($AD$1, FIND("]",$AD$1,1)+1,LEN($AD$1))</f>
        <v>Column1.Surface_habitable_immeuble 10 - Récaptiulatif</v>
      </c>
    </row>
    <row r="11" spans="1:30" x14ac:dyDescent="0.25">
      <c r="A11" s="4">
        <v>44852</v>
      </c>
      <c r="B11" s="4">
        <v>44853</v>
      </c>
      <c r="C11" s="4">
        <v>44853</v>
      </c>
      <c r="D11" t="str">
        <f ca="1">DPE_33112[[#Headers],[Column1.Adresse_(BAN)]] &amp; " " &amp;  ROW() &amp; " - " &amp; MID($AD$1, FIND("]",$AD$1,1)+1,LEN($AD$1))</f>
        <v>Column1.Adresse_(BAN) 11 - Récaptiulatif</v>
      </c>
      <c r="E11" t="str">
        <f ca="1">DPE_33112[[#Headers],[Column1.Nom__commune_(BAN)]] &amp; " " &amp;  ROW() &amp; " - " &amp; MID($AD$1, FIND("]",$AD$1,1)+1,LEN($AD$1))</f>
        <v>Column1.Nom__commune_(BAN) 11 - Récaptiulatif</v>
      </c>
      <c r="F11" t="str">
        <f ca="1">DPE_33112[[#Headers],[Column1.Nombre_niveau_logement]] &amp; " " &amp;  ROW() &amp; " - " &amp; MID($AD$1, FIND("]",$AD$1,1)+1,LEN($AD$1))</f>
        <v>Column1.Nombre_niveau_logement 11 - Récaptiulatif</v>
      </c>
      <c r="G11" t="str">
        <f ca="1">DPE_33112[[#Headers],[Column1.Année_construction]] &amp; " " &amp;  ROW() &amp; " - " &amp; MID($AD$1, FIND("]",$AD$1,1)+1,LEN($AD$1))</f>
        <v>Column1.Année_construction 11 - Récaptiulatif</v>
      </c>
      <c r="H11" t="str">
        <f ca="1">DPE_33112[[#Headers],[Column1.N°_étage_appartement]] &amp; " " &amp;  ROW() &amp; " - " &amp; MID($AD$1, FIND("]",$AD$1,1)+1,LEN($AD$1))</f>
        <v>Column1.N°_étage_appartement 11 - Récaptiulatif</v>
      </c>
      <c r="I11" t="str">
        <f ca="1">DPE_33112[[#Headers],[Column1.Surface_habitable_desservie_par_installation_ECS]] &amp; " " &amp;  ROW() &amp; " - " &amp; MID($AD$1, FIND("]",$AD$1,1)+1,LEN($AD$1))</f>
        <v>Column1.Surface_habitable_desservie_par_installation_ECS 11 - Récaptiulatif</v>
      </c>
      <c r="J11" t="str">
        <f ca="1">DPE_33112[[#Headers],[Column1.Complément_d''adresse_logement]] &amp; " " &amp;  ROW() &amp; " - " &amp; MID($AD$1, FIND("]",$AD$1,1)+1,LEN($AD$1))</f>
        <v>Column1.Complément_d'adresse_logement 11 - Récaptiulatif</v>
      </c>
      <c r="K11" t="str">
        <f ca="1">DPE_33112[[#Headers],[Column1.Description_installation_chauffage_n°1]] &amp; " " &amp;  ROW() &amp; " - " &amp; MID($AD$1, FIND("]",$AD$1,1)+1,LEN($AD$1))</f>
        <v>Column1.Description_installation_chauffage_n°1 11 - Récaptiulatif</v>
      </c>
      <c r="L11" t="str">
        <f ca="1">DPE_33112[[#Headers],[Column1.N°_voie_(BAN)]] &amp; " " &amp;  ROW() &amp; " - " &amp; MID($AD$1, FIND("]",$AD$1,1)+1,LEN($AD$1))</f>
        <v>Column1.N°_voie_(BAN) 11 - Récaptiulatif</v>
      </c>
      <c r="M11" t="str">
        <f ca="1">DPE_33112[[#Headers],[Column1.N°DPE]] &amp; " " &amp;  ROW() &amp; " - " &amp; MID($AD$1, FIND("]",$AD$1,1)+1,LEN($AD$1))</f>
        <v>Column1.N°DPE 11 - Récaptiulatif</v>
      </c>
      <c r="N11" t="str">
        <f ca="1">DPE_33112[[#Headers],[Column1.Adresse_brute]] &amp; " " &amp;  ROW() &amp; " - " &amp; MID($AD$1, FIND("]",$AD$1,1)+1,LEN($AD$1))</f>
        <v>Column1.Adresse_brute 11 - Récaptiulatif</v>
      </c>
      <c r="O11" t="str">
        <f ca="1">DPE_33112[[#Headers],[Column1.Nombre_logements_desservis_par_installation_ECS]] &amp; " " &amp;  ROW() &amp; " - " &amp; MID($AD$1, FIND("]",$AD$1,1)+1,LEN($AD$1))</f>
        <v>Column1.Nombre_logements_desservis_par_installation_ECS 11 - Récaptiulatif</v>
      </c>
      <c r="P11" t="str">
        <f ca="1">DPE_33112[[#Headers],[Column1.Surface_habitable_logement]] &amp; " " &amp;  ROW() &amp; " - " &amp; MID($AD$1, FIND("]",$AD$1,1)+1,LEN($AD$1))</f>
        <v>Column1.Surface_habitable_logement 11 - Récaptiulatif</v>
      </c>
      <c r="Q11" t="str">
        <f ca="1">DPE_33112[[#Headers],[Column1.Code_postal_(brut)]] &amp; " " &amp;  ROW() &amp; " - " &amp; MID($AD$1, FIND("]",$AD$1,1)+1,LEN($AD$1))</f>
        <v>Column1.Code_postal_(brut) 11 - Récaptiulatif</v>
      </c>
      <c r="R11" t="str">
        <f ca="1">DPE_33112[[#Headers],[Column1.Période_construction]] &amp; " " &amp;  ROW() &amp; " - " &amp; MID($AD$1, FIND("]",$AD$1,1)+1,LEN($AD$1))</f>
        <v>Column1.Période_construction 11 - Récaptiulatif</v>
      </c>
      <c r="S11" t="str">
        <f ca="1">DPE_33112[[#Headers],[Column1.Code_postal_(BAN)]] &amp; " " &amp;  ROW() &amp; " - " &amp; MID($AD$1, FIND("]",$AD$1,1)+1,LEN($AD$1))</f>
        <v>Column1.Code_postal_(BAN) 11 - Récaptiulatif</v>
      </c>
      <c r="T11" t="str">
        <f ca="1">DPE_33112[[#Headers],[Column1.Type_bâtiment]] &amp; " " &amp;  ROW() &amp; " - " &amp; MID($AD$1, FIND("]",$AD$1,1)+1,LEN($AD$1))</f>
        <v>Column1.Type_bâtiment 11 - Récaptiulatif</v>
      </c>
      <c r="U11" t="str">
        <f ca="1">DPE_33112[[#Headers],[Column1.Etiquette_GES]] &amp; " " &amp;  ROW() &amp; " - " &amp; MID($AD$1, FIND("]",$AD$1,1)+1,LEN($AD$1))</f>
        <v>Column1.Etiquette_GES 11 - Récaptiulatif</v>
      </c>
      <c r="V11" t="str">
        <f ca="1">DPE_33112[[#Headers],[Column1.Etiquette_DPE]] &amp; " " &amp;  ROW() &amp; " - " &amp; MID($AD$1, FIND("]",$AD$1,1)+1,LEN($AD$1))</f>
        <v>Column1.Etiquette_DPE 11 - Récaptiulatif</v>
      </c>
      <c r="W11" t="str">
        <f ca="1">DPE_33112[[#Headers],[Column1.Nom__commune_(Brut)]] &amp; " " &amp;  ROW() &amp; " - " &amp; MID($AD$1, FIND("]",$AD$1,1)+1,LEN($AD$1))</f>
        <v>Column1.Nom__commune_(Brut) 11 - Récaptiulatif</v>
      </c>
      <c r="X11" t="str">
        <f ca="1">DPE_33112[[#Headers],[Column1.Identifiant__BAN]] &amp; " " &amp;  ROW() &amp; " - " &amp; MID($AD$1, FIND("]",$AD$1,1)+1,LEN($AD$1))</f>
        <v>Column1.Identifiant__BAN 11 - Récaptiulatif</v>
      </c>
      <c r="Y11" t="str">
        <f ca="1">DPE_33112[[#Headers],[Column1.Nom__rue_(BAN)]] &amp; " " &amp;  ROW() &amp; " - " &amp; MID($AD$1, FIND("]",$AD$1,1)+1,LEN($AD$1))</f>
        <v>Column1.Nom__rue_(BAN) 11 - Récaptiulatif</v>
      </c>
      <c r="Z11" t="str">
        <f ca="1">DPE_33112[[#Headers],[Column1.Score_BAN]] &amp; " " &amp;  ROW() &amp; " - " &amp; MID($AD$1, FIND("]",$AD$1,1)+1,LEN($AD$1))</f>
        <v>Column1.Score_BAN 11 - Récaptiulatif</v>
      </c>
      <c r="AA11" t="str">
        <f ca="1">DPE_33112[[#Headers],[Column1.Logement_traversant_(0/1)]] &amp; " " &amp;  ROW() &amp; " - " &amp; MID($AD$1, FIND("]",$AD$1,1)+1,LEN($AD$1))</f>
        <v>Column1.Logement_traversant_(0/1) 11 - Récaptiulatif</v>
      </c>
      <c r="AB11" t="str">
        <f ca="1">DPE_33112[[#Headers],[Column1.Nombre_appartement]] &amp; " " &amp;  ROW() &amp; " - " &amp; MID($AD$1, FIND("]",$AD$1,1)+1,LEN($AD$1))</f>
        <v>Column1.Nombre_appartement 11 - Récaptiulatif</v>
      </c>
      <c r="AC11" t="str">
        <f ca="1">DPE_33112[[#Headers],[Column1.Surface_habitable_immeuble]] &amp; " " &amp;  ROW() &amp; " - " &amp; MID($AD$1, FIND("]",$AD$1,1)+1,LEN($AD$1))</f>
        <v>Column1.Surface_habitable_immeuble 11 - Récaptiulatif</v>
      </c>
    </row>
    <row r="12" spans="1:30" x14ac:dyDescent="0.25">
      <c r="A12" s="4">
        <v>44845</v>
      </c>
      <c r="B12" s="4">
        <v>44845</v>
      </c>
      <c r="C12" s="4">
        <v>44845</v>
      </c>
      <c r="D12" t="str">
        <f ca="1">DPE_33112[[#Headers],[Column1.Adresse_(BAN)]] &amp; " " &amp;  ROW() &amp; " - " &amp; MID($AD$1, FIND("]",$AD$1,1)+1,LEN($AD$1))</f>
        <v>Column1.Adresse_(BAN) 12 - Récaptiulatif</v>
      </c>
      <c r="E12" t="str">
        <f ca="1">DPE_33112[[#Headers],[Column1.Nom__commune_(BAN)]] &amp; " " &amp;  ROW() &amp; " - " &amp; MID($AD$1, FIND("]",$AD$1,1)+1,LEN($AD$1))</f>
        <v>Column1.Nom__commune_(BAN) 12 - Récaptiulatif</v>
      </c>
      <c r="F12" t="str">
        <f ca="1">DPE_33112[[#Headers],[Column1.Nombre_niveau_logement]] &amp; " " &amp;  ROW() &amp; " - " &amp; MID($AD$1, FIND("]",$AD$1,1)+1,LEN($AD$1))</f>
        <v>Column1.Nombre_niveau_logement 12 - Récaptiulatif</v>
      </c>
      <c r="G12" t="str">
        <f ca="1">DPE_33112[[#Headers],[Column1.Année_construction]] &amp; " " &amp;  ROW() &amp; " - " &amp; MID($AD$1, FIND("]",$AD$1,1)+1,LEN($AD$1))</f>
        <v>Column1.Année_construction 12 - Récaptiulatif</v>
      </c>
      <c r="H12" t="str">
        <f ca="1">DPE_33112[[#Headers],[Column1.N°_étage_appartement]] &amp; " " &amp;  ROW() &amp; " - " &amp; MID($AD$1, FIND("]",$AD$1,1)+1,LEN($AD$1))</f>
        <v>Column1.N°_étage_appartement 12 - Récaptiulatif</v>
      </c>
      <c r="I12" t="str">
        <f ca="1">DPE_33112[[#Headers],[Column1.Surface_habitable_desservie_par_installation_ECS]] &amp; " " &amp;  ROW() &amp; " - " &amp; MID($AD$1, FIND("]",$AD$1,1)+1,LEN($AD$1))</f>
        <v>Column1.Surface_habitable_desservie_par_installation_ECS 12 - Récaptiulatif</v>
      </c>
      <c r="J12" t="str">
        <f ca="1">DPE_33112[[#Headers],[Column1.Complément_d''adresse_logement]] &amp; " " &amp;  ROW() &amp; " - " &amp; MID($AD$1, FIND("]",$AD$1,1)+1,LEN($AD$1))</f>
        <v>Column1.Complément_d'adresse_logement 12 - Récaptiulatif</v>
      </c>
      <c r="K12" t="str">
        <f ca="1">DPE_33112[[#Headers],[Column1.Description_installation_chauffage_n°1]] &amp; " " &amp;  ROW() &amp; " - " &amp; MID($AD$1, FIND("]",$AD$1,1)+1,LEN($AD$1))</f>
        <v>Column1.Description_installation_chauffage_n°1 12 - Récaptiulatif</v>
      </c>
      <c r="L12" t="str">
        <f ca="1">DPE_33112[[#Headers],[Column1.N°_voie_(BAN)]] &amp; " " &amp;  ROW() &amp; " - " &amp; MID($AD$1, FIND("]",$AD$1,1)+1,LEN($AD$1))</f>
        <v>Column1.N°_voie_(BAN) 12 - Récaptiulatif</v>
      </c>
      <c r="M12" t="str">
        <f ca="1">DPE_33112[[#Headers],[Column1.N°DPE]] &amp; " " &amp;  ROW() &amp; " - " &amp; MID($AD$1, FIND("]",$AD$1,1)+1,LEN($AD$1))</f>
        <v>Column1.N°DPE 12 - Récaptiulatif</v>
      </c>
      <c r="N12" t="str">
        <f ca="1">DPE_33112[[#Headers],[Column1.Adresse_brute]] &amp; " " &amp;  ROW() &amp; " - " &amp; MID($AD$1, FIND("]",$AD$1,1)+1,LEN($AD$1))</f>
        <v>Column1.Adresse_brute 12 - Récaptiulatif</v>
      </c>
      <c r="O12" t="str">
        <f ca="1">DPE_33112[[#Headers],[Column1.Nombre_logements_desservis_par_installation_ECS]] &amp; " " &amp;  ROW() &amp; " - " &amp; MID($AD$1, FIND("]",$AD$1,1)+1,LEN($AD$1))</f>
        <v>Column1.Nombre_logements_desservis_par_installation_ECS 12 - Récaptiulatif</v>
      </c>
      <c r="P12" t="str">
        <f ca="1">DPE_33112[[#Headers],[Column1.Surface_habitable_logement]] &amp; " " &amp;  ROW() &amp; " - " &amp; MID($AD$1, FIND("]",$AD$1,1)+1,LEN($AD$1))</f>
        <v>Column1.Surface_habitable_logement 12 - Récaptiulatif</v>
      </c>
      <c r="Q12" t="str">
        <f ca="1">DPE_33112[[#Headers],[Column1.Code_postal_(brut)]] &amp; " " &amp;  ROW() &amp; " - " &amp; MID($AD$1, FIND("]",$AD$1,1)+1,LEN($AD$1))</f>
        <v>Column1.Code_postal_(brut) 12 - Récaptiulatif</v>
      </c>
      <c r="R12" t="str">
        <f ca="1">DPE_33112[[#Headers],[Column1.Période_construction]] &amp; " " &amp;  ROW() &amp; " - " &amp; MID($AD$1, FIND("]",$AD$1,1)+1,LEN($AD$1))</f>
        <v>Column1.Période_construction 12 - Récaptiulatif</v>
      </c>
      <c r="S12" t="str">
        <f ca="1">DPE_33112[[#Headers],[Column1.Code_postal_(BAN)]] &amp; " " &amp;  ROW() &amp; " - " &amp; MID($AD$1, FIND("]",$AD$1,1)+1,LEN($AD$1))</f>
        <v>Column1.Code_postal_(BAN) 12 - Récaptiulatif</v>
      </c>
      <c r="T12" t="str">
        <f ca="1">DPE_33112[[#Headers],[Column1.Type_bâtiment]] &amp; " " &amp;  ROW() &amp; " - " &amp; MID($AD$1, FIND("]",$AD$1,1)+1,LEN($AD$1))</f>
        <v>Column1.Type_bâtiment 12 - Récaptiulatif</v>
      </c>
      <c r="U12" t="str">
        <f ca="1">DPE_33112[[#Headers],[Column1.Etiquette_GES]] &amp; " " &amp;  ROW() &amp; " - " &amp; MID($AD$1, FIND("]",$AD$1,1)+1,LEN($AD$1))</f>
        <v>Column1.Etiquette_GES 12 - Récaptiulatif</v>
      </c>
      <c r="V12" t="str">
        <f ca="1">DPE_33112[[#Headers],[Column1.Etiquette_DPE]] &amp; " " &amp;  ROW() &amp; " - " &amp; MID($AD$1, FIND("]",$AD$1,1)+1,LEN($AD$1))</f>
        <v>Column1.Etiquette_DPE 12 - Récaptiulatif</v>
      </c>
      <c r="W12" t="str">
        <f ca="1">DPE_33112[[#Headers],[Column1.Nom__commune_(Brut)]] &amp; " " &amp;  ROW() &amp; " - " &amp; MID($AD$1, FIND("]",$AD$1,1)+1,LEN($AD$1))</f>
        <v>Column1.Nom__commune_(Brut) 12 - Récaptiulatif</v>
      </c>
      <c r="X12" t="str">
        <f ca="1">DPE_33112[[#Headers],[Column1.Identifiant__BAN]] &amp; " " &amp;  ROW() &amp; " - " &amp; MID($AD$1, FIND("]",$AD$1,1)+1,LEN($AD$1))</f>
        <v>Column1.Identifiant__BAN 12 - Récaptiulatif</v>
      </c>
      <c r="Y12" t="str">
        <f ca="1">DPE_33112[[#Headers],[Column1.Nom__rue_(BAN)]] &amp; " " &amp;  ROW() &amp; " - " &amp; MID($AD$1, FIND("]",$AD$1,1)+1,LEN($AD$1))</f>
        <v>Column1.Nom__rue_(BAN) 12 - Récaptiulatif</v>
      </c>
      <c r="Z12" t="str">
        <f ca="1">DPE_33112[[#Headers],[Column1.Score_BAN]] &amp; " " &amp;  ROW() &amp; " - " &amp; MID($AD$1, FIND("]",$AD$1,1)+1,LEN($AD$1))</f>
        <v>Column1.Score_BAN 12 - Récaptiulatif</v>
      </c>
      <c r="AA12" t="str">
        <f ca="1">DPE_33112[[#Headers],[Column1.Logement_traversant_(0/1)]] &amp; " " &amp;  ROW() &amp; " - " &amp; MID($AD$1, FIND("]",$AD$1,1)+1,LEN($AD$1))</f>
        <v>Column1.Logement_traversant_(0/1) 12 - Récaptiulatif</v>
      </c>
      <c r="AB12" t="str">
        <f ca="1">DPE_33112[[#Headers],[Column1.Nombre_appartement]] &amp; " " &amp;  ROW() &amp; " - " &amp; MID($AD$1, FIND("]",$AD$1,1)+1,LEN($AD$1))</f>
        <v>Column1.Nombre_appartement 12 - Récaptiulatif</v>
      </c>
      <c r="AC12" t="str">
        <f ca="1">DPE_33112[[#Headers],[Column1.Surface_habitable_immeuble]] &amp; " " &amp;  ROW() &amp; " - " &amp; MID($AD$1, FIND("]",$AD$1,1)+1,LEN($AD$1))</f>
        <v>Column1.Surface_habitable_immeuble 12 - Récaptiulatif</v>
      </c>
    </row>
    <row r="13" spans="1:30" x14ac:dyDescent="0.25">
      <c r="A13" s="4">
        <v>44841</v>
      </c>
      <c r="B13" s="4">
        <v>44841</v>
      </c>
      <c r="C13" s="4">
        <v>44841</v>
      </c>
      <c r="D13" t="str">
        <f ca="1">DPE_33112[[#Headers],[Column1.Adresse_(BAN)]] &amp; " " &amp;  ROW() &amp; " - " &amp; MID($AD$1, FIND("]",$AD$1,1)+1,LEN($AD$1))</f>
        <v>Column1.Adresse_(BAN) 13 - Récaptiulatif</v>
      </c>
      <c r="E13" t="str">
        <f ca="1">DPE_33112[[#Headers],[Column1.Nom__commune_(BAN)]] &amp; " " &amp;  ROW() &amp; " - " &amp; MID($AD$1, FIND("]",$AD$1,1)+1,LEN($AD$1))</f>
        <v>Column1.Nom__commune_(BAN) 13 - Récaptiulatif</v>
      </c>
      <c r="F13" t="str">
        <f ca="1">DPE_33112[[#Headers],[Column1.Nombre_niveau_logement]] &amp; " " &amp;  ROW() &amp; " - " &amp; MID($AD$1, FIND("]",$AD$1,1)+1,LEN($AD$1))</f>
        <v>Column1.Nombre_niveau_logement 13 - Récaptiulatif</v>
      </c>
      <c r="G13" t="str">
        <f ca="1">DPE_33112[[#Headers],[Column1.Année_construction]] &amp; " " &amp;  ROW() &amp; " - " &amp; MID($AD$1, FIND("]",$AD$1,1)+1,LEN($AD$1))</f>
        <v>Column1.Année_construction 13 - Récaptiulatif</v>
      </c>
      <c r="H13" t="str">
        <f ca="1">DPE_33112[[#Headers],[Column1.N°_étage_appartement]] &amp; " " &amp;  ROW() &amp; " - " &amp; MID($AD$1, FIND("]",$AD$1,1)+1,LEN($AD$1))</f>
        <v>Column1.N°_étage_appartement 13 - Récaptiulatif</v>
      </c>
      <c r="I13" t="str">
        <f ca="1">DPE_33112[[#Headers],[Column1.Surface_habitable_desservie_par_installation_ECS]] &amp; " " &amp;  ROW() &amp; " - " &amp; MID($AD$1, FIND("]",$AD$1,1)+1,LEN($AD$1))</f>
        <v>Column1.Surface_habitable_desservie_par_installation_ECS 13 - Récaptiulatif</v>
      </c>
      <c r="J13" t="str">
        <f ca="1">DPE_33112[[#Headers],[Column1.Complément_d''adresse_logement]] &amp; " " &amp;  ROW() &amp; " - " &amp; MID($AD$1, FIND("]",$AD$1,1)+1,LEN($AD$1))</f>
        <v>Column1.Complément_d'adresse_logement 13 - Récaptiulatif</v>
      </c>
      <c r="K13" t="str">
        <f ca="1">DPE_33112[[#Headers],[Column1.Description_installation_chauffage_n°1]] &amp; " " &amp;  ROW() &amp; " - " &amp; MID($AD$1, FIND("]",$AD$1,1)+1,LEN($AD$1))</f>
        <v>Column1.Description_installation_chauffage_n°1 13 - Récaptiulatif</v>
      </c>
      <c r="L13" t="str">
        <f ca="1">DPE_33112[[#Headers],[Column1.N°_voie_(BAN)]] &amp; " " &amp;  ROW() &amp; " - " &amp; MID($AD$1, FIND("]",$AD$1,1)+1,LEN($AD$1))</f>
        <v>Column1.N°_voie_(BAN) 13 - Récaptiulatif</v>
      </c>
      <c r="M13" t="str">
        <f ca="1">DPE_33112[[#Headers],[Column1.N°DPE]] &amp; " " &amp;  ROW() &amp; " - " &amp; MID($AD$1, FIND("]",$AD$1,1)+1,LEN($AD$1))</f>
        <v>Column1.N°DPE 13 - Récaptiulatif</v>
      </c>
      <c r="N13" t="str">
        <f ca="1">DPE_33112[[#Headers],[Column1.Adresse_brute]] &amp; " " &amp;  ROW() &amp; " - " &amp; MID($AD$1, FIND("]",$AD$1,1)+1,LEN($AD$1))</f>
        <v>Column1.Adresse_brute 13 - Récaptiulatif</v>
      </c>
      <c r="O13" t="str">
        <f ca="1">DPE_33112[[#Headers],[Column1.Nombre_logements_desservis_par_installation_ECS]] &amp; " " &amp;  ROW() &amp; " - " &amp; MID($AD$1, FIND("]",$AD$1,1)+1,LEN($AD$1))</f>
        <v>Column1.Nombre_logements_desservis_par_installation_ECS 13 - Récaptiulatif</v>
      </c>
      <c r="P13" t="str">
        <f ca="1">DPE_33112[[#Headers],[Column1.Surface_habitable_logement]] &amp; " " &amp;  ROW() &amp; " - " &amp; MID($AD$1, FIND("]",$AD$1,1)+1,LEN($AD$1))</f>
        <v>Column1.Surface_habitable_logement 13 - Récaptiulatif</v>
      </c>
      <c r="Q13" t="str">
        <f ca="1">DPE_33112[[#Headers],[Column1.Code_postal_(brut)]] &amp; " " &amp;  ROW() &amp; " - " &amp; MID($AD$1, FIND("]",$AD$1,1)+1,LEN($AD$1))</f>
        <v>Column1.Code_postal_(brut) 13 - Récaptiulatif</v>
      </c>
      <c r="R13" t="str">
        <f ca="1">DPE_33112[[#Headers],[Column1.Période_construction]] &amp; " " &amp;  ROW() &amp; " - " &amp; MID($AD$1, FIND("]",$AD$1,1)+1,LEN($AD$1))</f>
        <v>Column1.Période_construction 13 - Récaptiulatif</v>
      </c>
      <c r="S13" t="str">
        <f ca="1">DPE_33112[[#Headers],[Column1.Code_postal_(BAN)]] &amp; " " &amp;  ROW() &amp; " - " &amp; MID($AD$1, FIND("]",$AD$1,1)+1,LEN($AD$1))</f>
        <v>Column1.Code_postal_(BAN) 13 - Récaptiulatif</v>
      </c>
      <c r="T13" t="str">
        <f ca="1">DPE_33112[[#Headers],[Column1.Type_bâtiment]] &amp; " " &amp;  ROW() &amp; " - " &amp; MID($AD$1, FIND("]",$AD$1,1)+1,LEN($AD$1))</f>
        <v>Column1.Type_bâtiment 13 - Récaptiulatif</v>
      </c>
      <c r="U13" t="str">
        <f ca="1">DPE_33112[[#Headers],[Column1.Etiquette_GES]] &amp; " " &amp;  ROW() &amp; " - " &amp; MID($AD$1, FIND("]",$AD$1,1)+1,LEN($AD$1))</f>
        <v>Column1.Etiquette_GES 13 - Récaptiulatif</v>
      </c>
      <c r="V13" t="str">
        <f ca="1">DPE_33112[[#Headers],[Column1.Etiquette_DPE]] &amp; " " &amp;  ROW() &amp; " - " &amp; MID($AD$1, FIND("]",$AD$1,1)+1,LEN($AD$1))</f>
        <v>Column1.Etiquette_DPE 13 - Récaptiulatif</v>
      </c>
      <c r="W13" t="str">
        <f ca="1">DPE_33112[[#Headers],[Column1.Nom__commune_(Brut)]] &amp; " " &amp;  ROW() &amp; " - " &amp; MID($AD$1, FIND("]",$AD$1,1)+1,LEN($AD$1))</f>
        <v>Column1.Nom__commune_(Brut) 13 - Récaptiulatif</v>
      </c>
      <c r="X13" t="str">
        <f ca="1">DPE_33112[[#Headers],[Column1.Identifiant__BAN]] &amp; " " &amp;  ROW() &amp; " - " &amp; MID($AD$1, FIND("]",$AD$1,1)+1,LEN($AD$1))</f>
        <v>Column1.Identifiant__BAN 13 - Récaptiulatif</v>
      </c>
      <c r="Y13" t="str">
        <f ca="1">DPE_33112[[#Headers],[Column1.Nom__rue_(BAN)]] &amp; " " &amp;  ROW() &amp; " - " &amp; MID($AD$1, FIND("]",$AD$1,1)+1,LEN($AD$1))</f>
        <v>Column1.Nom__rue_(BAN) 13 - Récaptiulatif</v>
      </c>
      <c r="Z13" t="str">
        <f ca="1">DPE_33112[[#Headers],[Column1.Score_BAN]] &amp; " " &amp;  ROW() &amp; " - " &amp; MID($AD$1, FIND("]",$AD$1,1)+1,LEN($AD$1))</f>
        <v>Column1.Score_BAN 13 - Récaptiulatif</v>
      </c>
      <c r="AA13" t="str">
        <f ca="1">DPE_33112[[#Headers],[Column1.Logement_traversant_(0/1)]] &amp; " " &amp;  ROW() &amp; " - " &amp; MID($AD$1, FIND("]",$AD$1,1)+1,LEN($AD$1))</f>
        <v>Column1.Logement_traversant_(0/1) 13 - Récaptiulatif</v>
      </c>
      <c r="AB13" t="str">
        <f ca="1">DPE_33112[[#Headers],[Column1.Nombre_appartement]] &amp; " " &amp;  ROW() &amp; " - " &amp; MID($AD$1, FIND("]",$AD$1,1)+1,LEN($AD$1))</f>
        <v>Column1.Nombre_appartement 13 - Récaptiulatif</v>
      </c>
      <c r="AC13" t="str">
        <f ca="1">DPE_33112[[#Headers],[Column1.Surface_habitable_immeuble]] &amp; " " &amp;  ROW() &amp; " - " &amp; MID($AD$1, FIND("]",$AD$1,1)+1,LEN($AD$1))</f>
        <v>Column1.Surface_habitable_immeuble 13 - Récaptiulatif</v>
      </c>
    </row>
    <row r="14" spans="1:30" x14ac:dyDescent="0.25">
      <c r="A14" s="4">
        <v>44841</v>
      </c>
      <c r="B14" s="4">
        <v>44841</v>
      </c>
      <c r="C14" s="4">
        <v>44841</v>
      </c>
      <c r="D14" t="str">
        <f ca="1">DPE_33112[[#Headers],[Column1.Adresse_(BAN)]] &amp; " " &amp;  ROW() &amp; " - " &amp; MID($AD$1, FIND("]",$AD$1,1)+1,LEN($AD$1))</f>
        <v>Column1.Adresse_(BAN) 14 - Récaptiulatif</v>
      </c>
      <c r="E14" t="str">
        <f ca="1">DPE_33112[[#Headers],[Column1.Nom__commune_(BAN)]] &amp; " " &amp;  ROW() &amp; " - " &amp; MID($AD$1, FIND("]",$AD$1,1)+1,LEN($AD$1))</f>
        <v>Column1.Nom__commune_(BAN) 14 - Récaptiulatif</v>
      </c>
      <c r="F14" t="str">
        <f ca="1">DPE_33112[[#Headers],[Column1.Nombre_niveau_logement]] &amp; " " &amp;  ROW() &amp; " - " &amp; MID($AD$1, FIND("]",$AD$1,1)+1,LEN($AD$1))</f>
        <v>Column1.Nombre_niveau_logement 14 - Récaptiulatif</v>
      </c>
      <c r="G14" t="str">
        <f ca="1">DPE_33112[[#Headers],[Column1.Année_construction]] &amp; " " &amp;  ROW() &amp; " - " &amp; MID($AD$1, FIND("]",$AD$1,1)+1,LEN($AD$1))</f>
        <v>Column1.Année_construction 14 - Récaptiulatif</v>
      </c>
      <c r="H14" t="str">
        <f ca="1">DPE_33112[[#Headers],[Column1.N°_étage_appartement]] &amp; " " &amp;  ROW() &amp; " - " &amp; MID($AD$1, FIND("]",$AD$1,1)+1,LEN($AD$1))</f>
        <v>Column1.N°_étage_appartement 14 - Récaptiulatif</v>
      </c>
      <c r="I14" t="str">
        <f ca="1">DPE_33112[[#Headers],[Column1.Surface_habitable_desservie_par_installation_ECS]] &amp; " " &amp;  ROW() &amp; " - " &amp; MID($AD$1, FIND("]",$AD$1,1)+1,LEN($AD$1))</f>
        <v>Column1.Surface_habitable_desservie_par_installation_ECS 14 - Récaptiulatif</v>
      </c>
      <c r="J14" t="str">
        <f ca="1">DPE_33112[[#Headers],[Column1.Complément_d''adresse_logement]] &amp; " " &amp;  ROW() &amp; " - " &amp; MID($AD$1, FIND("]",$AD$1,1)+1,LEN($AD$1))</f>
        <v>Column1.Complément_d'adresse_logement 14 - Récaptiulatif</v>
      </c>
      <c r="K14" t="str">
        <f ca="1">DPE_33112[[#Headers],[Column1.Description_installation_chauffage_n°1]] &amp; " " &amp;  ROW() &amp; " - " &amp; MID($AD$1, FIND("]",$AD$1,1)+1,LEN($AD$1))</f>
        <v>Column1.Description_installation_chauffage_n°1 14 - Récaptiulatif</v>
      </c>
      <c r="L14" t="str">
        <f ca="1">DPE_33112[[#Headers],[Column1.N°_voie_(BAN)]] &amp; " " &amp;  ROW() &amp; " - " &amp; MID($AD$1, FIND("]",$AD$1,1)+1,LEN($AD$1))</f>
        <v>Column1.N°_voie_(BAN) 14 - Récaptiulatif</v>
      </c>
      <c r="M14" t="str">
        <f ca="1">DPE_33112[[#Headers],[Column1.N°DPE]] &amp; " " &amp;  ROW() &amp; " - " &amp; MID($AD$1, FIND("]",$AD$1,1)+1,LEN($AD$1))</f>
        <v>Column1.N°DPE 14 - Récaptiulatif</v>
      </c>
      <c r="N14" t="str">
        <f ca="1">DPE_33112[[#Headers],[Column1.Adresse_brute]] &amp; " " &amp;  ROW() &amp; " - " &amp; MID($AD$1, FIND("]",$AD$1,1)+1,LEN($AD$1))</f>
        <v>Column1.Adresse_brute 14 - Récaptiulatif</v>
      </c>
      <c r="O14" t="str">
        <f ca="1">DPE_33112[[#Headers],[Column1.Nombre_logements_desservis_par_installation_ECS]] &amp; " " &amp;  ROW() &amp; " - " &amp; MID($AD$1, FIND("]",$AD$1,1)+1,LEN($AD$1))</f>
        <v>Column1.Nombre_logements_desservis_par_installation_ECS 14 - Récaptiulatif</v>
      </c>
      <c r="P14" t="str">
        <f ca="1">DPE_33112[[#Headers],[Column1.Surface_habitable_logement]] &amp; " " &amp;  ROW() &amp; " - " &amp; MID($AD$1, FIND("]",$AD$1,1)+1,LEN($AD$1))</f>
        <v>Column1.Surface_habitable_logement 14 - Récaptiulatif</v>
      </c>
      <c r="Q14" t="str">
        <f ca="1">DPE_33112[[#Headers],[Column1.Code_postal_(brut)]] &amp; " " &amp;  ROW() &amp; " - " &amp; MID($AD$1, FIND("]",$AD$1,1)+1,LEN($AD$1))</f>
        <v>Column1.Code_postal_(brut) 14 - Récaptiulatif</v>
      </c>
      <c r="R14" t="str">
        <f ca="1">DPE_33112[[#Headers],[Column1.Période_construction]] &amp; " " &amp;  ROW() &amp; " - " &amp; MID($AD$1, FIND("]",$AD$1,1)+1,LEN($AD$1))</f>
        <v>Column1.Période_construction 14 - Récaptiulatif</v>
      </c>
      <c r="S14" t="str">
        <f ca="1">DPE_33112[[#Headers],[Column1.Code_postal_(BAN)]] &amp; " " &amp;  ROW() &amp; " - " &amp; MID($AD$1, FIND("]",$AD$1,1)+1,LEN($AD$1))</f>
        <v>Column1.Code_postal_(BAN) 14 - Récaptiulatif</v>
      </c>
      <c r="T14" t="str">
        <f ca="1">DPE_33112[[#Headers],[Column1.Type_bâtiment]] &amp; " " &amp;  ROW() &amp; " - " &amp; MID($AD$1, FIND("]",$AD$1,1)+1,LEN($AD$1))</f>
        <v>Column1.Type_bâtiment 14 - Récaptiulatif</v>
      </c>
      <c r="U14" t="str">
        <f ca="1">DPE_33112[[#Headers],[Column1.Etiquette_GES]] &amp; " " &amp;  ROW() &amp; " - " &amp; MID($AD$1, FIND("]",$AD$1,1)+1,LEN($AD$1))</f>
        <v>Column1.Etiquette_GES 14 - Récaptiulatif</v>
      </c>
      <c r="V14" t="str">
        <f ca="1">DPE_33112[[#Headers],[Column1.Etiquette_DPE]] &amp; " " &amp;  ROW() &amp; " - " &amp; MID($AD$1, FIND("]",$AD$1,1)+1,LEN($AD$1))</f>
        <v>Column1.Etiquette_DPE 14 - Récaptiulatif</v>
      </c>
      <c r="W14" t="str">
        <f ca="1">DPE_33112[[#Headers],[Column1.Nom__commune_(Brut)]] &amp; " " &amp;  ROW() &amp; " - " &amp; MID($AD$1, FIND("]",$AD$1,1)+1,LEN($AD$1))</f>
        <v>Column1.Nom__commune_(Brut) 14 - Récaptiulatif</v>
      </c>
      <c r="X14" t="str">
        <f ca="1">DPE_33112[[#Headers],[Column1.Identifiant__BAN]] &amp; " " &amp;  ROW() &amp; " - " &amp; MID($AD$1, FIND("]",$AD$1,1)+1,LEN($AD$1))</f>
        <v>Column1.Identifiant__BAN 14 - Récaptiulatif</v>
      </c>
      <c r="Y14" t="str">
        <f ca="1">DPE_33112[[#Headers],[Column1.Nom__rue_(BAN)]] &amp; " " &amp;  ROW() &amp; " - " &amp; MID($AD$1, FIND("]",$AD$1,1)+1,LEN($AD$1))</f>
        <v>Column1.Nom__rue_(BAN) 14 - Récaptiulatif</v>
      </c>
      <c r="Z14" t="str">
        <f ca="1">DPE_33112[[#Headers],[Column1.Score_BAN]] &amp; " " &amp;  ROW() &amp; " - " &amp; MID($AD$1, FIND("]",$AD$1,1)+1,LEN($AD$1))</f>
        <v>Column1.Score_BAN 14 - Récaptiulatif</v>
      </c>
      <c r="AA14" t="str">
        <f ca="1">DPE_33112[[#Headers],[Column1.Logement_traversant_(0/1)]] &amp; " " &amp;  ROW() &amp; " - " &amp; MID($AD$1, FIND("]",$AD$1,1)+1,LEN($AD$1))</f>
        <v>Column1.Logement_traversant_(0/1) 14 - Récaptiulatif</v>
      </c>
      <c r="AB14" t="str">
        <f ca="1">DPE_33112[[#Headers],[Column1.Nombre_appartement]] &amp; " " &amp;  ROW() &amp; " - " &amp; MID($AD$1, FIND("]",$AD$1,1)+1,LEN($AD$1))</f>
        <v>Column1.Nombre_appartement 14 - Récaptiulatif</v>
      </c>
      <c r="AC14" t="str">
        <f ca="1">DPE_33112[[#Headers],[Column1.Surface_habitable_immeuble]] &amp; " " &amp;  ROW() &amp; " - " &amp; MID($AD$1, FIND("]",$AD$1,1)+1,LEN($AD$1))</f>
        <v>Column1.Surface_habitable_immeuble 14 - Récaptiulatif</v>
      </c>
    </row>
    <row r="15" spans="1:30" x14ac:dyDescent="0.25">
      <c r="A15" s="4">
        <v>44837</v>
      </c>
      <c r="B15" s="4">
        <v>44839</v>
      </c>
      <c r="C15" s="4">
        <v>44839</v>
      </c>
      <c r="D15" t="str">
        <f ca="1">DPE_33112[[#Headers],[Column1.Adresse_(BAN)]] &amp; " " &amp;  ROW() &amp; " - " &amp; MID($AD$1, FIND("]",$AD$1,1)+1,LEN($AD$1))</f>
        <v>Column1.Adresse_(BAN) 15 - Récaptiulatif</v>
      </c>
      <c r="E15" t="str">
        <f ca="1">DPE_33112[[#Headers],[Column1.Nom__commune_(BAN)]] &amp; " " &amp;  ROW() &amp; " - " &amp; MID($AD$1, FIND("]",$AD$1,1)+1,LEN($AD$1))</f>
        <v>Column1.Nom__commune_(BAN) 15 - Récaptiulatif</v>
      </c>
      <c r="F15" t="str">
        <f ca="1">DPE_33112[[#Headers],[Column1.Nombre_niveau_logement]] &amp; " " &amp;  ROW() &amp; " - " &amp; MID($AD$1, FIND("]",$AD$1,1)+1,LEN($AD$1))</f>
        <v>Column1.Nombre_niveau_logement 15 - Récaptiulatif</v>
      </c>
      <c r="G15" t="str">
        <f ca="1">DPE_33112[[#Headers],[Column1.Année_construction]] &amp; " " &amp;  ROW() &amp; " - " &amp; MID($AD$1, FIND("]",$AD$1,1)+1,LEN($AD$1))</f>
        <v>Column1.Année_construction 15 - Récaptiulatif</v>
      </c>
      <c r="H15" t="str">
        <f ca="1">DPE_33112[[#Headers],[Column1.N°_étage_appartement]] &amp; " " &amp;  ROW() &amp; " - " &amp; MID($AD$1, FIND("]",$AD$1,1)+1,LEN($AD$1))</f>
        <v>Column1.N°_étage_appartement 15 - Récaptiulatif</v>
      </c>
      <c r="I15" t="str">
        <f ca="1">DPE_33112[[#Headers],[Column1.Surface_habitable_desservie_par_installation_ECS]] &amp; " " &amp;  ROW() &amp; " - " &amp; MID($AD$1, FIND("]",$AD$1,1)+1,LEN($AD$1))</f>
        <v>Column1.Surface_habitable_desservie_par_installation_ECS 15 - Récaptiulatif</v>
      </c>
      <c r="J15" t="str">
        <f ca="1">DPE_33112[[#Headers],[Column1.Complément_d''adresse_logement]] &amp; " " &amp;  ROW() &amp; " - " &amp; MID($AD$1, FIND("]",$AD$1,1)+1,LEN($AD$1))</f>
        <v>Column1.Complément_d'adresse_logement 15 - Récaptiulatif</v>
      </c>
      <c r="K15" t="str">
        <f ca="1">DPE_33112[[#Headers],[Column1.Description_installation_chauffage_n°1]] &amp; " " &amp;  ROW() &amp; " - " &amp; MID($AD$1, FIND("]",$AD$1,1)+1,LEN($AD$1))</f>
        <v>Column1.Description_installation_chauffage_n°1 15 - Récaptiulatif</v>
      </c>
      <c r="L15" t="str">
        <f ca="1">DPE_33112[[#Headers],[Column1.N°_voie_(BAN)]] &amp; " " &amp;  ROW() &amp; " - " &amp; MID($AD$1, FIND("]",$AD$1,1)+1,LEN($AD$1))</f>
        <v>Column1.N°_voie_(BAN) 15 - Récaptiulatif</v>
      </c>
      <c r="M15" t="str">
        <f ca="1">DPE_33112[[#Headers],[Column1.N°DPE]] &amp; " " &amp;  ROW() &amp; " - " &amp; MID($AD$1, FIND("]",$AD$1,1)+1,LEN($AD$1))</f>
        <v>Column1.N°DPE 15 - Récaptiulatif</v>
      </c>
      <c r="N15" t="str">
        <f ca="1">DPE_33112[[#Headers],[Column1.Adresse_brute]] &amp; " " &amp;  ROW() &amp; " - " &amp; MID($AD$1, FIND("]",$AD$1,1)+1,LEN($AD$1))</f>
        <v>Column1.Adresse_brute 15 - Récaptiulatif</v>
      </c>
      <c r="O15" t="str">
        <f ca="1">DPE_33112[[#Headers],[Column1.Nombre_logements_desservis_par_installation_ECS]] &amp; " " &amp;  ROW() &amp; " - " &amp; MID($AD$1, FIND("]",$AD$1,1)+1,LEN($AD$1))</f>
        <v>Column1.Nombre_logements_desservis_par_installation_ECS 15 - Récaptiulatif</v>
      </c>
      <c r="P15" t="str">
        <f ca="1">DPE_33112[[#Headers],[Column1.Surface_habitable_logement]] &amp; " " &amp;  ROW() &amp; " - " &amp; MID($AD$1, FIND("]",$AD$1,1)+1,LEN($AD$1))</f>
        <v>Column1.Surface_habitable_logement 15 - Récaptiulatif</v>
      </c>
      <c r="Q15" t="str">
        <f ca="1">DPE_33112[[#Headers],[Column1.Code_postal_(brut)]] &amp; " " &amp;  ROW() &amp; " - " &amp; MID($AD$1, FIND("]",$AD$1,1)+1,LEN($AD$1))</f>
        <v>Column1.Code_postal_(brut) 15 - Récaptiulatif</v>
      </c>
      <c r="R15" t="str">
        <f ca="1">DPE_33112[[#Headers],[Column1.Période_construction]] &amp; " " &amp;  ROW() &amp; " - " &amp; MID($AD$1, FIND("]",$AD$1,1)+1,LEN($AD$1))</f>
        <v>Column1.Période_construction 15 - Récaptiulatif</v>
      </c>
      <c r="S15" t="str">
        <f ca="1">DPE_33112[[#Headers],[Column1.Code_postal_(BAN)]] &amp; " " &amp;  ROW() &amp; " - " &amp; MID($AD$1, FIND("]",$AD$1,1)+1,LEN($AD$1))</f>
        <v>Column1.Code_postal_(BAN) 15 - Récaptiulatif</v>
      </c>
      <c r="T15" t="str">
        <f ca="1">DPE_33112[[#Headers],[Column1.Type_bâtiment]] &amp; " " &amp;  ROW() &amp; " - " &amp; MID($AD$1, FIND("]",$AD$1,1)+1,LEN($AD$1))</f>
        <v>Column1.Type_bâtiment 15 - Récaptiulatif</v>
      </c>
      <c r="U15" t="str">
        <f ca="1">DPE_33112[[#Headers],[Column1.Etiquette_GES]] &amp; " " &amp;  ROW() &amp; " - " &amp; MID($AD$1, FIND("]",$AD$1,1)+1,LEN($AD$1))</f>
        <v>Column1.Etiquette_GES 15 - Récaptiulatif</v>
      </c>
      <c r="V15" t="str">
        <f ca="1">DPE_33112[[#Headers],[Column1.Etiquette_DPE]] &amp; " " &amp;  ROW() &amp; " - " &amp; MID($AD$1, FIND("]",$AD$1,1)+1,LEN($AD$1))</f>
        <v>Column1.Etiquette_DPE 15 - Récaptiulatif</v>
      </c>
      <c r="W15" t="str">
        <f ca="1">DPE_33112[[#Headers],[Column1.Nom__commune_(Brut)]] &amp; " " &amp;  ROW() &amp; " - " &amp; MID($AD$1, FIND("]",$AD$1,1)+1,LEN($AD$1))</f>
        <v>Column1.Nom__commune_(Brut) 15 - Récaptiulatif</v>
      </c>
      <c r="X15" t="str">
        <f ca="1">DPE_33112[[#Headers],[Column1.Identifiant__BAN]] &amp; " " &amp;  ROW() &amp; " - " &amp; MID($AD$1, FIND("]",$AD$1,1)+1,LEN($AD$1))</f>
        <v>Column1.Identifiant__BAN 15 - Récaptiulatif</v>
      </c>
      <c r="Y15" t="str">
        <f ca="1">DPE_33112[[#Headers],[Column1.Nom__rue_(BAN)]] &amp; " " &amp;  ROW() &amp; " - " &amp; MID($AD$1, FIND("]",$AD$1,1)+1,LEN($AD$1))</f>
        <v>Column1.Nom__rue_(BAN) 15 - Récaptiulatif</v>
      </c>
      <c r="Z15" t="str">
        <f ca="1">DPE_33112[[#Headers],[Column1.Score_BAN]] &amp; " " &amp;  ROW() &amp; " - " &amp; MID($AD$1, FIND("]",$AD$1,1)+1,LEN($AD$1))</f>
        <v>Column1.Score_BAN 15 - Récaptiulatif</v>
      </c>
      <c r="AA15" t="str">
        <f ca="1">DPE_33112[[#Headers],[Column1.Logement_traversant_(0/1)]] &amp; " " &amp;  ROW() &amp; " - " &amp; MID($AD$1, FIND("]",$AD$1,1)+1,LEN($AD$1))</f>
        <v>Column1.Logement_traversant_(0/1) 15 - Récaptiulatif</v>
      </c>
      <c r="AB15" t="str">
        <f ca="1">DPE_33112[[#Headers],[Column1.Nombre_appartement]] &amp; " " &amp;  ROW() &amp; " - " &amp; MID($AD$1, FIND("]",$AD$1,1)+1,LEN($AD$1))</f>
        <v>Column1.Nombre_appartement 15 - Récaptiulatif</v>
      </c>
      <c r="AC15" t="str">
        <f ca="1">DPE_33112[[#Headers],[Column1.Surface_habitable_immeuble]] &amp; " " &amp;  ROW() &amp; " - " &amp; MID($AD$1, FIND("]",$AD$1,1)+1,LEN($AD$1))</f>
        <v>Column1.Surface_habitable_immeuble 15 - Récaptiulatif</v>
      </c>
    </row>
    <row r="16" spans="1:30" x14ac:dyDescent="0.25">
      <c r="A16" s="4"/>
      <c r="B16" s="4"/>
      <c r="C16" s="4"/>
    </row>
    <row r="17" spans="1:3" x14ac:dyDescent="0.25">
      <c r="A17" s="4"/>
      <c r="B17" s="4"/>
      <c r="C17" s="4"/>
    </row>
    <row r="18" spans="1:3" x14ac:dyDescent="0.25">
      <c r="A18" s="4"/>
      <c r="B18" s="4"/>
      <c r="C18" s="4"/>
    </row>
    <row r="19" spans="1:3" x14ac:dyDescent="0.25">
      <c r="A19" s="4"/>
      <c r="B19" s="4"/>
      <c r="C19" s="4"/>
    </row>
    <row r="20" spans="1:3" x14ac:dyDescent="0.25">
      <c r="A20" s="4"/>
      <c r="B20" s="4"/>
      <c r="C20" s="4"/>
    </row>
    <row r="21" spans="1:3" x14ac:dyDescent="0.25">
      <c r="A21" s="4"/>
      <c r="B21" s="4"/>
      <c r="C21" s="4"/>
    </row>
    <row r="22" spans="1:3" x14ac:dyDescent="0.25">
      <c r="A22" s="4"/>
      <c r="B22" s="4"/>
      <c r="C22" s="4"/>
    </row>
    <row r="23" spans="1:3" x14ac:dyDescent="0.25">
      <c r="A23" s="4"/>
      <c r="B23" s="4"/>
      <c r="C23" s="4"/>
    </row>
    <row r="24" spans="1:3" x14ac:dyDescent="0.25">
      <c r="A24" s="4"/>
      <c r="B24" s="4"/>
      <c r="C24" s="4"/>
    </row>
    <row r="25" spans="1:3" x14ac:dyDescent="0.25">
      <c r="A25" s="4"/>
      <c r="B25" s="4"/>
      <c r="C25" s="4"/>
    </row>
    <row r="26" spans="1:3" x14ac:dyDescent="0.25">
      <c r="A26" s="4"/>
      <c r="B26" s="4"/>
      <c r="C26" s="4"/>
    </row>
    <row r="27" spans="1:3" x14ac:dyDescent="0.25">
      <c r="A27" s="4"/>
      <c r="B27" s="4"/>
      <c r="C27" s="4"/>
    </row>
    <row r="28" spans="1:3" x14ac:dyDescent="0.25">
      <c r="A28" s="4"/>
      <c r="B28" s="4"/>
      <c r="C28" s="4"/>
    </row>
    <row r="29" spans="1:3" x14ac:dyDescent="0.25">
      <c r="A29" s="4"/>
      <c r="B29" s="4"/>
      <c r="C29" s="4"/>
    </row>
    <row r="30" spans="1:3" x14ac:dyDescent="0.25">
      <c r="A30" s="4"/>
      <c r="B30" s="4"/>
      <c r="C30" s="4"/>
    </row>
    <row r="31" spans="1:3" x14ac:dyDescent="0.25">
      <c r="A31" s="4"/>
      <c r="B31" s="4"/>
      <c r="C31" s="4"/>
    </row>
    <row r="32" spans="1:3" x14ac:dyDescent="0.25">
      <c r="A32" s="4"/>
      <c r="B32" s="4"/>
      <c r="C32" s="4"/>
    </row>
    <row r="33" spans="1:3" x14ac:dyDescent="0.25">
      <c r="A33" s="4"/>
      <c r="B33" s="4"/>
      <c r="C33" s="4"/>
    </row>
    <row r="34" spans="1:3" x14ac:dyDescent="0.25">
      <c r="A34" s="4"/>
      <c r="B34" s="4"/>
      <c r="C34" s="4"/>
    </row>
    <row r="35" spans="1:3" x14ac:dyDescent="0.25">
      <c r="A35" s="4"/>
      <c r="B35" s="4"/>
      <c r="C35" s="4"/>
    </row>
    <row r="36" spans="1:3" x14ac:dyDescent="0.25">
      <c r="A36" s="4"/>
      <c r="B36" s="4"/>
      <c r="C36" s="4"/>
    </row>
    <row r="37" spans="1:3" x14ac:dyDescent="0.25">
      <c r="A37" s="4"/>
      <c r="B37" s="4"/>
      <c r="C37" s="4"/>
    </row>
    <row r="38" spans="1:3" x14ac:dyDescent="0.25">
      <c r="A38" s="4"/>
      <c r="B38" s="4"/>
      <c r="C38" s="4"/>
    </row>
    <row r="39" spans="1:3" x14ac:dyDescent="0.25">
      <c r="A39" s="4"/>
      <c r="B39" s="4"/>
      <c r="C39" s="4"/>
    </row>
    <row r="40" spans="1:3" x14ac:dyDescent="0.25">
      <c r="A40" s="4"/>
      <c r="B40" s="4"/>
      <c r="C40" s="4"/>
    </row>
    <row r="41" spans="1:3" x14ac:dyDescent="0.25">
      <c r="A41" s="4"/>
      <c r="B41" s="4"/>
      <c r="C41" s="4"/>
    </row>
    <row r="42" spans="1:3" x14ac:dyDescent="0.25">
      <c r="A42" s="4"/>
      <c r="B42" s="4"/>
      <c r="C42" s="4"/>
    </row>
    <row r="43" spans="1:3" x14ac:dyDescent="0.25">
      <c r="A43" s="4"/>
      <c r="B43" s="4"/>
      <c r="C43" s="4"/>
    </row>
    <row r="44" spans="1:3" x14ac:dyDescent="0.25">
      <c r="A44" s="4"/>
      <c r="B44" s="4"/>
      <c r="C44" s="4"/>
    </row>
    <row r="45" spans="1:3" x14ac:dyDescent="0.25">
      <c r="A45" s="4"/>
      <c r="B45" s="4"/>
      <c r="C45" s="4"/>
    </row>
    <row r="46" spans="1:3" x14ac:dyDescent="0.25">
      <c r="A46" s="4"/>
      <c r="B46" s="4"/>
      <c r="C46" s="4"/>
    </row>
    <row r="47" spans="1:3" x14ac:dyDescent="0.25">
      <c r="A47" s="4"/>
      <c r="B47" s="4"/>
      <c r="C47" s="4"/>
    </row>
    <row r="48" spans="1:3" x14ac:dyDescent="0.25">
      <c r="A48" s="4"/>
      <c r="B48" s="4"/>
      <c r="C48" s="4"/>
    </row>
    <row r="49" spans="1:3" x14ac:dyDescent="0.25">
      <c r="A49" s="4"/>
      <c r="B49" s="4"/>
      <c r="C49" s="4"/>
    </row>
    <row r="50" spans="1:3" x14ac:dyDescent="0.25">
      <c r="A50" s="4"/>
      <c r="B50" s="4"/>
      <c r="C50" s="4"/>
    </row>
    <row r="51" spans="1:3" x14ac:dyDescent="0.25">
      <c r="A51" s="4"/>
      <c r="B51" s="4"/>
      <c r="C51" s="4"/>
    </row>
    <row r="52" spans="1:3" x14ac:dyDescent="0.25">
      <c r="A52" s="4"/>
      <c r="B52" s="4"/>
      <c r="C52" s="4"/>
    </row>
    <row r="53" spans="1:3" x14ac:dyDescent="0.25">
      <c r="A53" s="4"/>
      <c r="B53" s="4"/>
      <c r="C53" s="4"/>
    </row>
    <row r="54" spans="1:3" x14ac:dyDescent="0.25">
      <c r="A54" s="4"/>
      <c r="B54" s="4"/>
      <c r="C54" s="4"/>
    </row>
    <row r="55" spans="1:3" x14ac:dyDescent="0.25">
      <c r="A55" s="4"/>
      <c r="B55" s="4"/>
      <c r="C55" s="4"/>
    </row>
    <row r="56" spans="1:3" x14ac:dyDescent="0.25">
      <c r="A56" s="4"/>
      <c r="B56" s="4"/>
      <c r="C56" s="4"/>
    </row>
    <row r="57" spans="1:3" x14ac:dyDescent="0.25">
      <c r="A57" s="4"/>
      <c r="B57" s="4"/>
      <c r="C57" s="4"/>
    </row>
    <row r="58" spans="1:3" x14ac:dyDescent="0.25">
      <c r="A58" s="4"/>
      <c r="B58" s="4"/>
      <c r="C58" s="4"/>
    </row>
    <row r="59" spans="1:3" x14ac:dyDescent="0.25">
      <c r="A59" s="4"/>
      <c r="B59" s="4"/>
      <c r="C59" s="4"/>
    </row>
    <row r="60" spans="1:3" x14ac:dyDescent="0.25">
      <c r="A60" s="4"/>
      <c r="B60" s="4"/>
      <c r="C60" s="4"/>
    </row>
    <row r="61" spans="1:3" x14ac:dyDescent="0.25">
      <c r="A61" s="4"/>
      <c r="B61" s="4"/>
      <c r="C61" s="4"/>
    </row>
    <row r="62" spans="1:3" x14ac:dyDescent="0.25">
      <c r="A62" s="4"/>
      <c r="B62" s="4"/>
      <c r="C62" s="4"/>
    </row>
    <row r="63" spans="1:3" x14ac:dyDescent="0.25">
      <c r="A63" s="4"/>
      <c r="B63" s="4"/>
      <c r="C63" s="4"/>
    </row>
    <row r="64" spans="1:3" x14ac:dyDescent="0.25">
      <c r="A64" s="4"/>
      <c r="B64" s="4"/>
      <c r="C64" s="4"/>
    </row>
    <row r="65" spans="1:3" x14ac:dyDescent="0.25">
      <c r="A65" s="4"/>
      <c r="B65" s="4"/>
      <c r="C65" s="4"/>
    </row>
    <row r="66" spans="1:3" x14ac:dyDescent="0.25">
      <c r="A66" s="4"/>
      <c r="B66" s="4"/>
      <c r="C66" s="4"/>
    </row>
    <row r="67" spans="1:3" x14ac:dyDescent="0.25">
      <c r="A67" s="4"/>
      <c r="B67" s="4"/>
      <c r="C67" s="4"/>
    </row>
    <row r="68" spans="1:3" x14ac:dyDescent="0.25">
      <c r="A68" s="4"/>
      <c r="B68" s="4"/>
      <c r="C68" s="4"/>
    </row>
    <row r="69" spans="1:3" x14ac:dyDescent="0.25">
      <c r="A69" s="4"/>
      <c r="B69" s="4"/>
      <c r="C69" s="4"/>
    </row>
    <row r="70" spans="1:3" x14ac:dyDescent="0.25">
      <c r="A70" s="4"/>
      <c r="B70" s="4"/>
      <c r="C70" s="4"/>
    </row>
    <row r="71" spans="1:3" x14ac:dyDescent="0.25">
      <c r="A71" s="4"/>
      <c r="B71" s="4"/>
      <c r="C71" s="4"/>
    </row>
    <row r="72" spans="1:3" x14ac:dyDescent="0.25">
      <c r="A72" s="4"/>
      <c r="B72" s="4"/>
      <c r="C72" s="4"/>
    </row>
    <row r="73" spans="1:3" x14ac:dyDescent="0.25">
      <c r="A73" s="4"/>
      <c r="B73" s="4"/>
      <c r="C73" s="4"/>
    </row>
    <row r="74" spans="1:3" x14ac:dyDescent="0.25">
      <c r="A74" s="4"/>
      <c r="B74" s="4"/>
      <c r="C74" s="4"/>
    </row>
    <row r="75" spans="1:3" x14ac:dyDescent="0.25">
      <c r="A75" s="4"/>
      <c r="B75" s="4"/>
      <c r="C75" s="4"/>
    </row>
    <row r="76" spans="1:3" x14ac:dyDescent="0.25">
      <c r="A76" s="4"/>
      <c r="B76" s="4"/>
      <c r="C76" s="4"/>
    </row>
    <row r="77" spans="1:3" x14ac:dyDescent="0.25">
      <c r="A77" s="4"/>
      <c r="B77" s="4"/>
      <c r="C77" s="4"/>
    </row>
    <row r="78" spans="1:3" x14ac:dyDescent="0.25">
      <c r="A78" s="4"/>
      <c r="B78" s="4"/>
      <c r="C78" s="4"/>
    </row>
    <row r="79" spans="1:3" x14ac:dyDescent="0.25">
      <c r="A79" s="4"/>
      <c r="B79" s="4"/>
      <c r="C79" s="4"/>
    </row>
    <row r="80" spans="1:3" x14ac:dyDescent="0.25">
      <c r="A80" s="4"/>
      <c r="B80" s="4"/>
      <c r="C80" s="4"/>
    </row>
    <row r="81" spans="1:3" x14ac:dyDescent="0.25">
      <c r="A81" s="4"/>
      <c r="B81" s="4"/>
      <c r="C81" s="4"/>
    </row>
    <row r="82" spans="1:3" x14ac:dyDescent="0.25">
      <c r="A82" s="4"/>
      <c r="B82" s="4"/>
      <c r="C82" s="4"/>
    </row>
    <row r="83" spans="1:3" x14ac:dyDescent="0.25">
      <c r="A83" s="4"/>
      <c r="B83" s="4"/>
      <c r="C83" s="4"/>
    </row>
    <row r="84" spans="1:3" x14ac:dyDescent="0.25">
      <c r="A84" s="4"/>
      <c r="B84" s="4"/>
      <c r="C84" s="4"/>
    </row>
    <row r="85" spans="1:3" x14ac:dyDescent="0.25">
      <c r="A85" s="4"/>
      <c r="B85" s="4"/>
      <c r="C85" s="4"/>
    </row>
    <row r="86" spans="1:3" x14ac:dyDescent="0.25">
      <c r="A86" s="4"/>
      <c r="B86" s="4"/>
      <c r="C86" s="4"/>
    </row>
    <row r="87" spans="1:3" x14ac:dyDescent="0.25">
      <c r="A87" s="4"/>
      <c r="B87" s="4"/>
      <c r="C87" s="4"/>
    </row>
    <row r="88" spans="1:3" x14ac:dyDescent="0.25">
      <c r="A88" s="4"/>
      <c r="B88" s="4"/>
      <c r="C88" s="4"/>
    </row>
    <row r="89" spans="1:3" x14ac:dyDescent="0.25">
      <c r="A89" s="4"/>
      <c r="B89" s="4"/>
      <c r="C89" s="4"/>
    </row>
    <row r="90" spans="1:3" x14ac:dyDescent="0.25">
      <c r="A90" s="4"/>
      <c r="B90" s="4"/>
      <c r="C90" s="4"/>
    </row>
    <row r="91" spans="1:3" x14ac:dyDescent="0.25">
      <c r="A91" s="4"/>
      <c r="B91" s="4"/>
      <c r="C91" s="4"/>
    </row>
    <row r="92" spans="1:3" x14ac:dyDescent="0.25">
      <c r="A92" s="4"/>
      <c r="B92" s="4"/>
      <c r="C92" s="4"/>
    </row>
    <row r="93" spans="1:3" x14ac:dyDescent="0.25">
      <c r="A93" s="4"/>
      <c r="B93" s="4"/>
      <c r="C93" s="4"/>
    </row>
    <row r="94" spans="1:3" x14ac:dyDescent="0.25">
      <c r="A94" s="4"/>
      <c r="B94" s="4"/>
      <c r="C94" s="4"/>
    </row>
    <row r="95" spans="1:3" x14ac:dyDescent="0.25">
      <c r="A95" s="4"/>
      <c r="B95" s="4"/>
      <c r="C95" s="4"/>
    </row>
    <row r="96" spans="1:3" x14ac:dyDescent="0.25">
      <c r="A96" s="4"/>
      <c r="B96" s="4"/>
      <c r="C96" s="4"/>
    </row>
    <row r="97" spans="1:3" x14ac:dyDescent="0.25">
      <c r="A97" s="4"/>
      <c r="B97" s="4"/>
      <c r="C97" s="4"/>
    </row>
    <row r="98" spans="1:3" x14ac:dyDescent="0.25">
      <c r="A98" s="4"/>
      <c r="B98" s="4"/>
      <c r="C98" s="4"/>
    </row>
    <row r="99" spans="1:3" x14ac:dyDescent="0.25">
      <c r="A99" s="4"/>
      <c r="B99" s="4"/>
      <c r="C99" s="4"/>
    </row>
    <row r="100" spans="1:3" x14ac:dyDescent="0.25">
      <c r="A100" s="4"/>
      <c r="B100" s="4"/>
      <c r="C100" s="4"/>
    </row>
    <row r="101" spans="1:3" x14ac:dyDescent="0.25">
      <c r="A101" s="4"/>
      <c r="B101" s="4"/>
      <c r="C101" s="4"/>
    </row>
    <row r="102" spans="1:3" x14ac:dyDescent="0.25">
      <c r="A102" s="4"/>
      <c r="B102" s="4"/>
      <c r="C102" s="4"/>
    </row>
    <row r="103" spans="1:3" x14ac:dyDescent="0.25">
      <c r="A103" s="4"/>
      <c r="B103" s="4"/>
      <c r="C103" s="4"/>
    </row>
    <row r="104" spans="1:3" x14ac:dyDescent="0.25">
      <c r="A104" s="4"/>
      <c r="B104" s="4"/>
      <c r="C104" s="4"/>
    </row>
    <row r="105" spans="1:3" x14ac:dyDescent="0.25">
      <c r="A105" s="4"/>
      <c r="B105" s="4"/>
      <c r="C105" s="4"/>
    </row>
    <row r="106" spans="1:3" x14ac:dyDescent="0.25">
      <c r="A106" s="4"/>
      <c r="B106" s="4"/>
      <c r="C106" s="4"/>
    </row>
    <row r="107" spans="1:3" x14ac:dyDescent="0.25">
      <c r="A107" s="4"/>
      <c r="B107" s="4"/>
      <c r="C107" s="4"/>
    </row>
    <row r="108" spans="1:3" x14ac:dyDescent="0.25">
      <c r="A108" s="4"/>
      <c r="B108" s="4"/>
      <c r="C108" s="4"/>
    </row>
    <row r="109" spans="1:3" x14ac:dyDescent="0.25">
      <c r="A109" s="4"/>
      <c r="B109" s="4"/>
      <c r="C109" s="4"/>
    </row>
    <row r="110" spans="1:3" x14ac:dyDescent="0.25">
      <c r="A110" s="4"/>
      <c r="B110" s="4"/>
      <c r="C110" s="4"/>
    </row>
    <row r="111" spans="1:3" x14ac:dyDescent="0.25">
      <c r="A111" s="4"/>
      <c r="B111" s="4"/>
      <c r="C111" s="4"/>
    </row>
    <row r="112" spans="1:3" x14ac:dyDescent="0.25">
      <c r="A112" s="4"/>
      <c r="B112" s="4"/>
      <c r="C112" s="4"/>
    </row>
    <row r="113" spans="1:3" x14ac:dyDescent="0.25">
      <c r="A113" s="4"/>
      <c r="B113" s="4"/>
      <c r="C113" s="4"/>
    </row>
    <row r="114" spans="1:3" x14ac:dyDescent="0.25">
      <c r="A114" s="4"/>
      <c r="B114" s="4"/>
      <c r="C114" s="4"/>
    </row>
    <row r="115" spans="1:3" x14ac:dyDescent="0.25">
      <c r="A115" s="4"/>
      <c r="B115" s="4"/>
      <c r="C115" s="4"/>
    </row>
    <row r="116" spans="1:3" x14ac:dyDescent="0.25">
      <c r="A116" s="4"/>
      <c r="B116" s="4"/>
      <c r="C116" s="4"/>
    </row>
    <row r="117" spans="1:3" x14ac:dyDescent="0.25">
      <c r="A117" s="4"/>
      <c r="B117" s="4"/>
      <c r="C117" s="4"/>
    </row>
    <row r="118" spans="1:3" x14ac:dyDescent="0.25">
      <c r="A118" s="4"/>
      <c r="B118" s="4"/>
      <c r="C118" s="4"/>
    </row>
    <row r="119" spans="1:3" x14ac:dyDescent="0.25">
      <c r="A119" s="4"/>
      <c r="B119" s="4"/>
      <c r="C119" s="4"/>
    </row>
    <row r="120" spans="1:3" x14ac:dyDescent="0.25">
      <c r="A120" s="4"/>
      <c r="B120" s="4"/>
      <c r="C120" s="4"/>
    </row>
    <row r="121" spans="1:3" x14ac:dyDescent="0.25">
      <c r="A121" s="4"/>
      <c r="B121" s="4"/>
      <c r="C121" s="4"/>
    </row>
    <row r="122" spans="1:3" x14ac:dyDescent="0.25">
      <c r="A122" s="4"/>
      <c r="B122" s="4"/>
      <c r="C122" s="4"/>
    </row>
    <row r="123" spans="1:3" x14ac:dyDescent="0.25">
      <c r="A123" s="4"/>
      <c r="B123" s="4"/>
      <c r="C123" s="4"/>
    </row>
    <row r="124" spans="1:3" x14ac:dyDescent="0.25">
      <c r="A124" s="4"/>
      <c r="B124" s="4"/>
      <c r="C124" s="4"/>
    </row>
    <row r="125" spans="1:3" x14ac:dyDescent="0.25">
      <c r="A125" s="4"/>
      <c r="B125" s="4"/>
      <c r="C125" s="4"/>
    </row>
    <row r="126" spans="1:3" x14ac:dyDescent="0.25">
      <c r="A126" s="4"/>
      <c r="B126" s="4"/>
      <c r="C126" s="4"/>
    </row>
    <row r="127" spans="1:3" x14ac:dyDescent="0.25">
      <c r="A127" s="4"/>
      <c r="B127" s="4"/>
      <c r="C127" s="4"/>
    </row>
    <row r="128" spans="1:3" x14ac:dyDescent="0.25">
      <c r="A128" s="4"/>
      <c r="B128" s="4"/>
      <c r="C128" s="4"/>
    </row>
    <row r="129" spans="1:3" x14ac:dyDescent="0.25">
      <c r="A129" s="4"/>
      <c r="B129" s="4"/>
      <c r="C129" s="4"/>
    </row>
    <row r="130" spans="1:3" x14ac:dyDescent="0.25">
      <c r="A130" s="4"/>
      <c r="B130" s="4"/>
      <c r="C130" s="4"/>
    </row>
    <row r="131" spans="1:3" x14ac:dyDescent="0.25">
      <c r="A131" s="4"/>
      <c r="B131" s="4"/>
      <c r="C131" s="4"/>
    </row>
    <row r="132" spans="1:3" x14ac:dyDescent="0.25">
      <c r="A132" s="4"/>
      <c r="B132" s="4"/>
      <c r="C132" s="4"/>
    </row>
    <row r="133" spans="1:3" x14ac:dyDescent="0.25">
      <c r="A133" s="4"/>
      <c r="B133" s="4"/>
      <c r="C133" s="4"/>
    </row>
    <row r="134" spans="1:3" x14ac:dyDescent="0.25">
      <c r="A134" s="4"/>
      <c r="B134" s="4"/>
      <c r="C134" s="4"/>
    </row>
    <row r="135" spans="1:3" x14ac:dyDescent="0.25">
      <c r="A135" s="4"/>
      <c r="B135" s="4"/>
      <c r="C135" s="4"/>
    </row>
    <row r="136" spans="1:3" x14ac:dyDescent="0.25">
      <c r="A136" s="4"/>
      <c r="B136" s="4"/>
      <c r="C136" s="4"/>
    </row>
    <row r="137" spans="1:3" x14ac:dyDescent="0.25">
      <c r="A137" s="4"/>
      <c r="B137" s="4"/>
      <c r="C137" s="4"/>
    </row>
    <row r="138" spans="1:3" x14ac:dyDescent="0.25">
      <c r="A138" s="4"/>
      <c r="B138" s="4"/>
      <c r="C138" s="4"/>
    </row>
    <row r="139" spans="1:3" x14ac:dyDescent="0.25">
      <c r="A139" s="4"/>
      <c r="B139" s="4"/>
      <c r="C139" s="4"/>
    </row>
    <row r="140" spans="1:3" x14ac:dyDescent="0.25">
      <c r="A140" s="4"/>
      <c r="B140" s="4"/>
      <c r="C140" s="4"/>
    </row>
    <row r="141" spans="1:3" x14ac:dyDescent="0.25">
      <c r="A141" s="4"/>
      <c r="B141" s="4"/>
      <c r="C141" s="4"/>
    </row>
    <row r="142" spans="1:3" x14ac:dyDescent="0.25">
      <c r="A142" s="4"/>
      <c r="B142" s="4"/>
      <c r="C142" s="4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8569A-3200-4D69-900E-95B07871AFF5}">
  <sheetPr codeName="Feuil5"/>
  <dimension ref="A1:AD388"/>
  <sheetViews>
    <sheetView topLeftCell="A33" workbookViewId="0">
      <selection activeCell="D2" sqref="D2:AC39"/>
    </sheetView>
  </sheetViews>
  <sheetFormatPr baseColWidth="10" defaultRowHeight="15" x14ac:dyDescent="0.25"/>
  <cols>
    <col min="1" max="1" width="36.7109375" bestFit="1" customWidth="1"/>
    <col min="2" max="2" width="34.5703125" bestFit="1" customWidth="1"/>
    <col min="3" max="3" width="30.28515625" bestFit="1" customWidth="1"/>
    <col min="4" max="4" width="49" bestFit="1" customWidth="1"/>
    <col min="5" max="5" width="33.5703125" bestFit="1" customWidth="1"/>
    <col min="6" max="6" width="36.140625" bestFit="1" customWidth="1"/>
    <col min="7" max="7" width="30" bestFit="1" customWidth="1"/>
    <col min="8" max="8" width="32.85546875" bestFit="1" customWidth="1"/>
    <col min="9" max="9" width="57.42578125" bestFit="1" customWidth="1"/>
    <col min="10" max="10" width="43.140625" bestFit="1" customWidth="1"/>
    <col min="11" max="11" width="81.140625" bestFit="1" customWidth="1"/>
    <col min="12" max="12" width="25.28515625" bestFit="1" customWidth="1"/>
    <col min="13" max="13" width="17.28515625" bestFit="1" customWidth="1"/>
    <col min="14" max="14" width="80.5703125" bestFit="1" customWidth="1"/>
    <col min="15" max="15" width="58.85546875" bestFit="1" customWidth="1"/>
    <col min="16" max="16" width="37.85546875" bestFit="1" customWidth="1"/>
    <col min="17" max="17" width="29.28515625" bestFit="1" customWidth="1"/>
    <col min="18" max="18" width="31.140625" bestFit="1" customWidth="1"/>
    <col min="19" max="19" width="29.42578125" bestFit="1" customWidth="1"/>
    <col min="20" max="20" width="25.42578125" bestFit="1" customWidth="1"/>
    <col min="21" max="22" width="24.7109375" bestFit="1" customWidth="1"/>
    <col min="23" max="23" width="33.42578125" bestFit="1" customWidth="1"/>
    <col min="24" max="24" width="27.28515625" bestFit="1" customWidth="1"/>
    <col min="25" max="25" width="27.5703125" bestFit="1" customWidth="1"/>
    <col min="26" max="26" width="21.5703125" bestFit="1" customWidth="1"/>
    <col min="27" max="27" width="36.42578125" bestFit="1" customWidth="1"/>
    <col min="28" max="28" width="32" bestFit="1" customWidth="1"/>
    <col min="29" max="29" width="38.42578125" bestFit="1" customWidth="1"/>
  </cols>
  <sheetData>
    <row r="1" spans="1:30" x14ac:dyDescent="0.25">
      <c r="A1" t="s">
        <v>4</v>
      </c>
      <c r="B1" t="s">
        <v>8</v>
      </c>
      <c r="C1" t="s">
        <v>17</v>
      </c>
      <c r="D1" t="s">
        <v>3</v>
      </c>
      <c r="E1" t="s">
        <v>0</v>
      </c>
      <c r="F1" t="s">
        <v>1</v>
      </c>
      <c r="G1" t="s">
        <v>2</v>
      </c>
      <c r="H1" t="s">
        <v>5</v>
      </c>
      <c r="I1" t="s">
        <v>6</v>
      </c>
      <c r="J1" t="s">
        <v>7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tr" cm="1">
        <f t="array" aca="1" ref="AD1" ca="1">CELL("nomfichier")</f>
        <v>D:\Immobilier\Communication\# Courrier_DPE\[BDD exemple.xlsx]Récaptiulatif</v>
      </c>
    </row>
    <row r="2" spans="1:30" x14ac:dyDescent="0.25">
      <c r="A2" s="4">
        <v>44883</v>
      </c>
      <c r="B2" s="4">
        <v>44883</v>
      </c>
      <c r="C2" s="4">
        <v>44883</v>
      </c>
      <c r="D2" t="str">
        <f ca="1">DPE_33250[[#Headers],[Column1.Adresse_(BAN)]] &amp; " " &amp;  ROW() &amp; " - " &amp; MID($AD$1, FIND("]",$AD$1,1)+1,LEN($AD$1))</f>
        <v>Column1.Adresse_(BAN) 2 - Récaptiulatif</v>
      </c>
      <c r="E2" t="str">
        <f ca="1">DPE_33250[[#Headers],[Column1.Nom__commune_(BAN)]] &amp; " " &amp;  ROW() &amp; " - " &amp; MID($AD$1, FIND("]",$AD$1,1)+1,LEN($AD$1))</f>
        <v>Column1.Nom__commune_(BAN) 2 - Récaptiulatif</v>
      </c>
      <c r="F2" t="str">
        <f ca="1">DPE_33250[[#Headers],[Column1.Nombre_niveau_logement]] &amp; " " &amp;  ROW() &amp; " - " &amp; MID($AD$1, FIND("]",$AD$1,1)+1,LEN($AD$1))</f>
        <v>Column1.Nombre_niveau_logement 2 - Récaptiulatif</v>
      </c>
      <c r="G2" t="str">
        <f ca="1">DPE_33250[[#Headers],[Column1.Année_construction]] &amp; " " &amp;  ROW() &amp; " - " &amp; MID($AD$1, FIND("]",$AD$1,1)+1,LEN($AD$1))</f>
        <v>Column1.Année_construction 2 - Récaptiulatif</v>
      </c>
      <c r="H2" t="str">
        <f ca="1">DPE_33250[[#Headers],[Column1.N°_étage_appartement]] &amp; " " &amp;  ROW() &amp; " - " &amp; MID($AD$1, FIND("]",$AD$1,1)+1,LEN($AD$1))</f>
        <v>Column1.N°_étage_appartement 2 - Récaptiulatif</v>
      </c>
      <c r="I2" t="str">
        <f ca="1">DPE_33250[[#Headers],[Column1.Surface_habitable_desservie_par_installation_ECS]] &amp; " " &amp;  ROW() &amp; " - " &amp; MID($AD$1, FIND("]",$AD$1,1)+1,LEN($AD$1))</f>
        <v>Column1.Surface_habitable_desservie_par_installation_ECS 2 - Récaptiulatif</v>
      </c>
      <c r="J2" t="str">
        <f ca="1">DPE_33250[[#Headers],[Column1.Complément_d''adresse_logement]] &amp; " " &amp;  ROW() &amp; " - " &amp; MID($AD$1, FIND("]",$AD$1,1)+1,LEN($AD$1))</f>
        <v>Column1.Complément_d'adresse_logement 2 - Récaptiulatif</v>
      </c>
      <c r="K2" t="str">
        <f ca="1">DPE_33250[[#Headers],[Column1.Description_installation_chauffage_n°1]] &amp; " " &amp;  ROW() &amp; " - " &amp; MID($AD$1, FIND("]",$AD$1,1)+1,LEN($AD$1))</f>
        <v>Column1.Description_installation_chauffage_n°1 2 - Récaptiulatif</v>
      </c>
      <c r="L2" t="str">
        <f ca="1">DPE_33250[[#Headers],[Column1.N°_voie_(BAN)]] &amp; " " &amp;  ROW() &amp; " - " &amp; MID($AD$1, FIND("]",$AD$1,1)+1,LEN($AD$1))</f>
        <v>Column1.N°_voie_(BAN) 2 - Récaptiulatif</v>
      </c>
      <c r="M2" t="str">
        <f ca="1">DPE_33250[[#Headers],[Column1.N°DPE]] &amp; " " &amp;  ROW() &amp; " - " &amp; MID($AD$1, FIND("]",$AD$1,1)+1,LEN($AD$1))</f>
        <v>Column1.N°DPE 2 - Récaptiulatif</v>
      </c>
      <c r="N2" t="str">
        <f ca="1">DPE_33250[[#Headers],[Column1.Adresse_brute]] &amp; " " &amp;  ROW() &amp; " - " &amp; MID($AD$1, FIND("]",$AD$1,1)+1,LEN($AD$1))</f>
        <v>Column1.Adresse_brute 2 - Récaptiulatif</v>
      </c>
      <c r="O2" t="str">
        <f ca="1">DPE_33250[[#Headers],[Column1.Nombre_logements_desservis_par_installation_ECS]] &amp; " " &amp;  ROW() &amp; " - " &amp; MID($AD$1, FIND("]",$AD$1,1)+1,LEN($AD$1))</f>
        <v>Column1.Nombre_logements_desservis_par_installation_ECS 2 - Récaptiulatif</v>
      </c>
      <c r="P2" t="str">
        <f ca="1">DPE_33250[[#Headers],[Column1.Surface_habitable_logement]] &amp; " " &amp;  ROW() &amp; " - " &amp; MID($AD$1, FIND("]",$AD$1,1)+1,LEN($AD$1))</f>
        <v>Column1.Surface_habitable_logement 2 - Récaptiulatif</v>
      </c>
      <c r="Q2" t="str">
        <f ca="1">DPE_33250[[#Headers],[Column1.Code_postal_(brut)]] &amp; " " &amp;  ROW() &amp; " - " &amp; MID($AD$1, FIND("]",$AD$1,1)+1,LEN($AD$1))</f>
        <v>Column1.Code_postal_(brut) 2 - Récaptiulatif</v>
      </c>
      <c r="R2" t="str">
        <f ca="1">DPE_33250[[#Headers],[Column1.Période_construction]] &amp; " " &amp;  ROW() &amp; " - " &amp; MID($AD$1, FIND("]",$AD$1,1)+1,LEN($AD$1))</f>
        <v>Column1.Période_construction 2 - Récaptiulatif</v>
      </c>
      <c r="S2" t="str">
        <f ca="1">DPE_33250[[#Headers],[Column1.Code_postal_(BAN)]] &amp; " " &amp;  ROW() &amp; " - " &amp; MID($AD$1, FIND("]",$AD$1,1)+1,LEN($AD$1))</f>
        <v>Column1.Code_postal_(BAN) 2 - Récaptiulatif</v>
      </c>
      <c r="T2" t="str">
        <f ca="1">DPE_33250[[#Headers],[Column1.Type_bâtiment]] &amp; " " &amp;  ROW() &amp; " - " &amp; MID($AD$1, FIND("]",$AD$1,1)+1,LEN($AD$1))</f>
        <v>Column1.Type_bâtiment 2 - Récaptiulatif</v>
      </c>
      <c r="U2" t="str">
        <f ca="1">DPE_33250[[#Headers],[Column1.Etiquette_GES]] &amp; " " &amp;  ROW() &amp; " - " &amp; MID($AD$1, FIND("]",$AD$1,1)+1,LEN($AD$1))</f>
        <v>Column1.Etiquette_GES 2 - Récaptiulatif</v>
      </c>
      <c r="V2" t="str">
        <f ca="1">DPE_33250[[#Headers],[Column1.Etiquette_DPE]] &amp; " " &amp;  ROW() &amp; " - " &amp; MID($AD$1, FIND("]",$AD$1,1)+1,LEN($AD$1))</f>
        <v>Column1.Etiquette_DPE 2 - Récaptiulatif</v>
      </c>
      <c r="W2" t="str">
        <f ca="1">DPE_33250[[#Headers],[Column1.Nom__commune_(Brut)]] &amp; " " &amp;  ROW() &amp; " - " &amp; MID($AD$1, FIND("]",$AD$1,1)+1,LEN($AD$1))</f>
        <v>Column1.Nom__commune_(Brut) 2 - Récaptiulatif</v>
      </c>
      <c r="X2" t="str">
        <f ca="1">DPE_33250[[#Headers],[Column1.Identifiant__BAN]] &amp; " " &amp;  ROW() &amp; " - " &amp; MID($AD$1, FIND("]",$AD$1,1)+1,LEN($AD$1))</f>
        <v>Column1.Identifiant__BAN 2 - Récaptiulatif</v>
      </c>
      <c r="Y2" t="str">
        <f ca="1">DPE_33250[[#Headers],[Column1.Nom__rue_(BAN)]] &amp; " " &amp;  ROW() &amp; " - " &amp; MID($AD$1, FIND("]",$AD$1,1)+1,LEN($AD$1))</f>
        <v>Column1.Nom__rue_(BAN) 2 - Récaptiulatif</v>
      </c>
      <c r="Z2" t="str">
        <f ca="1">DPE_33250[[#Headers],[Column1.Score_BAN]] &amp; " " &amp;  ROW() &amp; " - " &amp; MID($AD$1, FIND("]",$AD$1,1)+1,LEN($AD$1))</f>
        <v>Column1.Score_BAN 2 - Récaptiulatif</v>
      </c>
      <c r="AA2" t="str">
        <f ca="1">DPE_33250[[#Headers],[Column1.Logement_traversant_(0/1)]] &amp; " " &amp;  ROW() &amp; " - " &amp; MID($AD$1, FIND("]",$AD$1,1)+1,LEN($AD$1))</f>
        <v>Column1.Logement_traversant_(0/1) 2 - Récaptiulatif</v>
      </c>
      <c r="AB2" t="str">
        <f ca="1">DPE_33250[[#Headers],[Column1.Nombre_appartement]] &amp; " " &amp;  ROW() &amp; " - " &amp; MID($AD$1, FIND("]",$AD$1,1)+1,LEN($AD$1))</f>
        <v>Column1.Nombre_appartement 2 - Récaptiulatif</v>
      </c>
      <c r="AC2" t="str">
        <f ca="1">DPE_33250[[#Headers],[Column1.Surface_habitable_immeuble]] &amp; " " &amp;  ROW() &amp; " - " &amp; MID($AD$1, FIND("]",$AD$1,1)+1,LEN($AD$1))</f>
        <v>Column1.Surface_habitable_immeuble 2 - Récaptiulatif</v>
      </c>
    </row>
    <row r="3" spans="1:30" x14ac:dyDescent="0.25">
      <c r="A3" s="4">
        <v>44882</v>
      </c>
      <c r="B3" s="4">
        <v>44882</v>
      </c>
      <c r="C3" s="4">
        <v>44882</v>
      </c>
      <c r="D3" t="str">
        <f ca="1">DPE_33250[[#Headers],[Column1.Adresse_(BAN)]] &amp; " " &amp;  ROW() &amp; " - " &amp; MID($AD$1, FIND("]",$AD$1,1)+1,LEN($AD$1))</f>
        <v>Column1.Adresse_(BAN) 3 - Récaptiulatif</v>
      </c>
      <c r="E3" t="str">
        <f ca="1">DPE_33250[[#Headers],[Column1.Nom__commune_(BAN)]] &amp; " " &amp;  ROW() &amp; " - " &amp; MID($AD$1, FIND("]",$AD$1,1)+1,LEN($AD$1))</f>
        <v>Column1.Nom__commune_(BAN) 3 - Récaptiulatif</v>
      </c>
      <c r="F3" t="str">
        <f ca="1">DPE_33250[[#Headers],[Column1.Nombre_niveau_logement]] &amp; " " &amp;  ROW() &amp; " - " &amp; MID($AD$1, FIND("]",$AD$1,1)+1,LEN($AD$1))</f>
        <v>Column1.Nombre_niveau_logement 3 - Récaptiulatif</v>
      </c>
      <c r="G3" t="str">
        <f ca="1">DPE_33250[[#Headers],[Column1.Année_construction]] &amp; " " &amp;  ROW() &amp; " - " &amp; MID($AD$1, FIND("]",$AD$1,1)+1,LEN($AD$1))</f>
        <v>Column1.Année_construction 3 - Récaptiulatif</v>
      </c>
      <c r="H3" t="str">
        <f ca="1">DPE_33250[[#Headers],[Column1.N°_étage_appartement]] &amp; " " &amp;  ROW() &amp; " - " &amp; MID($AD$1, FIND("]",$AD$1,1)+1,LEN($AD$1))</f>
        <v>Column1.N°_étage_appartement 3 - Récaptiulatif</v>
      </c>
      <c r="I3" t="str">
        <f ca="1">DPE_33250[[#Headers],[Column1.Surface_habitable_desservie_par_installation_ECS]] &amp; " " &amp;  ROW() &amp; " - " &amp; MID($AD$1, FIND("]",$AD$1,1)+1,LEN($AD$1))</f>
        <v>Column1.Surface_habitable_desservie_par_installation_ECS 3 - Récaptiulatif</v>
      </c>
      <c r="J3" t="str">
        <f ca="1">DPE_33250[[#Headers],[Column1.Complément_d''adresse_logement]] &amp; " " &amp;  ROW() &amp; " - " &amp; MID($AD$1, FIND("]",$AD$1,1)+1,LEN($AD$1))</f>
        <v>Column1.Complément_d'adresse_logement 3 - Récaptiulatif</v>
      </c>
      <c r="K3" t="str">
        <f ca="1">DPE_33250[[#Headers],[Column1.Description_installation_chauffage_n°1]] &amp; " " &amp;  ROW() &amp; " - " &amp; MID($AD$1, FIND("]",$AD$1,1)+1,LEN($AD$1))</f>
        <v>Column1.Description_installation_chauffage_n°1 3 - Récaptiulatif</v>
      </c>
      <c r="L3" t="str">
        <f ca="1">DPE_33250[[#Headers],[Column1.N°_voie_(BAN)]] &amp; " " &amp;  ROW() &amp; " - " &amp; MID($AD$1, FIND("]",$AD$1,1)+1,LEN($AD$1))</f>
        <v>Column1.N°_voie_(BAN) 3 - Récaptiulatif</v>
      </c>
      <c r="M3" t="str">
        <f ca="1">DPE_33250[[#Headers],[Column1.N°DPE]] &amp; " " &amp;  ROW() &amp; " - " &amp; MID($AD$1, FIND("]",$AD$1,1)+1,LEN($AD$1))</f>
        <v>Column1.N°DPE 3 - Récaptiulatif</v>
      </c>
      <c r="N3" t="str">
        <f ca="1">DPE_33250[[#Headers],[Column1.Adresse_brute]] &amp; " " &amp;  ROW() &amp; " - " &amp; MID($AD$1, FIND("]",$AD$1,1)+1,LEN($AD$1))</f>
        <v>Column1.Adresse_brute 3 - Récaptiulatif</v>
      </c>
      <c r="O3" t="str">
        <f ca="1">DPE_33250[[#Headers],[Column1.Nombre_logements_desservis_par_installation_ECS]] &amp; " " &amp;  ROW() &amp; " - " &amp; MID($AD$1, FIND("]",$AD$1,1)+1,LEN($AD$1))</f>
        <v>Column1.Nombre_logements_desservis_par_installation_ECS 3 - Récaptiulatif</v>
      </c>
      <c r="P3" t="str">
        <f ca="1">DPE_33250[[#Headers],[Column1.Surface_habitable_logement]] &amp; " " &amp;  ROW() &amp; " - " &amp; MID($AD$1, FIND("]",$AD$1,1)+1,LEN($AD$1))</f>
        <v>Column1.Surface_habitable_logement 3 - Récaptiulatif</v>
      </c>
      <c r="Q3" t="str">
        <f ca="1">DPE_33250[[#Headers],[Column1.Code_postal_(brut)]] &amp; " " &amp;  ROW() &amp; " - " &amp; MID($AD$1, FIND("]",$AD$1,1)+1,LEN($AD$1))</f>
        <v>Column1.Code_postal_(brut) 3 - Récaptiulatif</v>
      </c>
      <c r="R3" t="str">
        <f ca="1">DPE_33250[[#Headers],[Column1.Période_construction]] &amp; " " &amp;  ROW() &amp; " - " &amp; MID($AD$1, FIND("]",$AD$1,1)+1,LEN($AD$1))</f>
        <v>Column1.Période_construction 3 - Récaptiulatif</v>
      </c>
      <c r="S3" t="str">
        <f ca="1">DPE_33250[[#Headers],[Column1.Code_postal_(BAN)]] &amp; " " &amp;  ROW() &amp; " - " &amp; MID($AD$1, FIND("]",$AD$1,1)+1,LEN($AD$1))</f>
        <v>Column1.Code_postal_(BAN) 3 - Récaptiulatif</v>
      </c>
      <c r="T3" t="str">
        <f ca="1">DPE_33250[[#Headers],[Column1.Type_bâtiment]] &amp; " " &amp;  ROW() &amp; " - " &amp; MID($AD$1, FIND("]",$AD$1,1)+1,LEN($AD$1))</f>
        <v>Column1.Type_bâtiment 3 - Récaptiulatif</v>
      </c>
      <c r="U3" t="str">
        <f ca="1">DPE_33250[[#Headers],[Column1.Etiquette_GES]] &amp; " " &amp;  ROW() &amp; " - " &amp; MID($AD$1, FIND("]",$AD$1,1)+1,LEN($AD$1))</f>
        <v>Column1.Etiquette_GES 3 - Récaptiulatif</v>
      </c>
      <c r="V3" t="str">
        <f ca="1">DPE_33250[[#Headers],[Column1.Etiquette_DPE]] &amp; " " &amp;  ROW() &amp; " - " &amp; MID($AD$1, FIND("]",$AD$1,1)+1,LEN($AD$1))</f>
        <v>Column1.Etiquette_DPE 3 - Récaptiulatif</v>
      </c>
      <c r="W3" t="str">
        <f ca="1">DPE_33250[[#Headers],[Column1.Nom__commune_(Brut)]] &amp; " " &amp;  ROW() &amp; " - " &amp; MID($AD$1, FIND("]",$AD$1,1)+1,LEN($AD$1))</f>
        <v>Column1.Nom__commune_(Brut) 3 - Récaptiulatif</v>
      </c>
      <c r="X3" t="str">
        <f ca="1">DPE_33250[[#Headers],[Column1.Identifiant__BAN]] &amp; " " &amp;  ROW() &amp; " - " &amp; MID($AD$1, FIND("]",$AD$1,1)+1,LEN($AD$1))</f>
        <v>Column1.Identifiant__BAN 3 - Récaptiulatif</v>
      </c>
      <c r="Y3" t="str">
        <f ca="1">DPE_33250[[#Headers],[Column1.Nom__rue_(BAN)]] &amp; " " &amp;  ROW() &amp; " - " &amp; MID($AD$1, FIND("]",$AD$1,1)+1,LEN($AD$1))</f>
        <v>Column1.Nom__rue_(BAN) 3 - Récaptiulatif</v>
      </c>
      <c r="Z3" t="str">
        <f ca="1">DPE_33250[[#Headers],[Column1.Score_BAN]] &amp; " " &amp;  ROW() &amp; " - " &amp; MID($AD$1, FIND("]",$AD$1,1)+1,LEN($AD$1))</f>
        <v>Column1.Score_BAN 3 - Récaptiulatif</v>
      </c>
      <c r="AA3" t="str">
        <f ca="1">DPE_33250[[#Headers],[Column1.Logement_traversant_(0/1)]] &amp; " " &amp;  ROW() &amp; " - " &amp; MID($AD$1, FIND("]",$AD$1,1)+1,LEN($AD$1))</f>
        <v>Column1.Logement_traversant_(0/1) 3 - Récaptiulatif</v>
      </c>
      <c r="AB3" t="str">
        <f ca="1">DPE_33250[[#Headers],[Column1.Nombre_appartement]] &amp; " " &amp;  ROW() &amp; " - " &amp; MID($AD$1, FIND("]",$AD$1,1)+1,LEN($AD$1))</f>
        <v>Column1.Nombre_appartement 3 - Récaptiulatif</v>
      </c>
      <c r="AC3" t="str">
        <f ca="1">DPE_33250[[#Headers],[Column1.Surface_habitable_immeuble]] &amp; " " &amp;  ROW() &amp; " - " &amp; MID($AD$1, FIND("]",$AD$1,1)+1,LEN($AD$1))</f>
        <v>Column1.Surface_habitable_immeuble 3 - Récaptiulatif</v>
      </c>
    </row>
    <row r="4" spans="1:30" x14ac:dyDescent="0.25">
      <c r="A4" s="4">
        <v>44879</v>
      </c>
      <c r="B4" s="4">
        <v>44880</v>
      </c>
      <c r="C4" s="4">
        <v>44880</v>
      </c>
      <c r="D4" t="str">
        <f ca="1">DPE_33250[[#Headers],[Column1.Adresse_(BAN)]] &amp; " " &amp;  ROW() &amp; " - " &amp; MID($AD$1, FIND("]",$AD$1,1)+1,LEN($AD$1))</f>
        <v>Column1.Adresse_(BAN) 4 - Récaptiulatif</v>
      </c>
      <c r="E4" t="str">
        <f ca="1">DPE_33250[[#Headers],[Column1.Nom__commune_(BAN)]] &amp; " " &amp;  ROW() &amp; " - " &amp; MID($AD$1, FIND("]",$AD$1,1)+1,LEN($AD$1))</f>
        <v>Column1.Nom__commune_(BAN) 4 - Récaptiulatif</v>
      </c>
      <c r="F4" t="str">
        <f ca="1">DPE_33250[[#Headers],[Column1.Nombre_niveau_logement]] &amp; " " &amp;  ROW() &amp; " - " &amp; MID($AD$1, FIND("]",$AD$1,1)+1,LEN($AD$1))</f>
        <v>Column1.Nombre_niveau_logement 4 - Récaptiulatif</v>
      </c>
      <c r="G4" t="str">
        <f ca="1">DPE_33250[[#Headers],[Column1.Année_construction]] &amp; " " &amp;  ROW() &amp; " - " &amp; MID($AD$1, FIND("]",$AD$1,1)+1,LEN($AD$1))</f>
        <v>Column1.Année_construction 4 - Récaptiulatif</v>
      </c>
      <c r="H4" t="str">
        <f ca="1">DPE_33250[[#Headers],[Column1.N°_étage_appartement]] &amp; " " &amp;  ROW() &amp; " - " &amp; MID($AD$1, FIND("]",$AD$1,1)+1,LEN($AD$1))</f>
        <v>Column1.N°_étage_appartement 4 - Récaptiulatif</v>
      </c>
      <c r="I4" t="str">
        <f ca="1">DPE_33250[[#Headers],[Column1.Surface_habitable_desservie_par_installation_ECS]] &amp; " " &amp;  ROW() &amp; " - " &amp; MID($AD$1, FIND("]",$AD$1,1)+1,LEN($AD$1))</f>
        <v>Column1.Surface_habitable_desservie_par_installation_ECS 4 - Récaptiulatif</v>
      </c>
      <c r="J4" t="str">
        <f ca="1">DPE_33250[[#Headers],[Column1.Complément_d''adresse_logement]] &amp; " " &amp;  ROW() &amp; " - " &amp; MID($AD$1, FIND("]",$AD$1,1)+1,LEN($AD$1))</f>
        <v>Column1.Complément_d'adresse_logement 4 - Récaptiulatif</v>
      </c>
      <c r="K4" t="str">
        <f ca="1">DPE_33250[[#Headers],[Column1.Description_installation_chauffage_n°1]] &amp; " " &amp;  ROW() &amp; " - " &amp; MID($AD$1, FIND("]",$AD$1,1)+1,LEN($AD$1))</f>
        <v>Column1.Description_installation_chauffage_n°1 4 - Récaptiulatif</v>
      </c>
      <c r="L4" t="str">
        <f ca="1">DPE_33250[[#Headers],[Column1.N°_voie_(BAN)]] &amp; " " &amp;  ROW() &amp; " - " &amp; MID($AD$1, FIND("]",$AD$1,1)+1,LEN($AD$1))</f>
        <v>Column1.N°_voie_(BAN) 4 - Récaptiulatif</v>
      </c>
      <c r="M4" t="str">
        <f ca="1">DPE_33250[[#Headers],[Column1.N°DPE]] &amp; " " &amp;  ROW() &amp; " - " &amp; MID($AD$1, FIND("]",$AD$1,1)+1,LEN($AD$1))</f>
        <v>Column1.N°DPE 4 - Récaptiulatif</v>
      </c>
      <c r="N4" t="str">
        <f ca="1">DPE_33250[[#Headers],[Column1.Adresse_brute]] &amp; " " &amp;  ROW() &amp; " - " &amp; MID($AD$1, FIND("]",$AD$1,1)+1,LEN($AD$1))</f>
        <v>Column1.Adresse_brute 4 - Récaptiulatif</v>
      </c>
      <c r="O4" t="str">
        <f ca="1">DPE_33250[[#Headers],[Column1.Nombre_logements_desservis_par_installation_ECS]] &amp; " " &amp;  ROW() &amp; " - " &amp; MID($AD$1, FIND("]",$AD$1,1)+1,LEN($AD$1))</f>
        <v>Column1.Nombre_logements_desservis_par_installation_ECS 4 - Récaptiulatif</v>
      </c>
      <c r="P4" t="str">
        <f ca="1">DPE_33250[[#Headers],[Column1.Surface_habitable_logement]] &amp; " " &amp;  ROW() &amp; " - " &amp; MID($AD$1, FIND("]",$AD$1,1)+1,LEN($AD$1))</f>
        <v>Column1.Surface_habitable_logement 4 - Récaptiulatif</v>
      </c>
      <c r="Q4" t="str">
        <f ca="1">DPE_33250[[#Headers],[Column1.Code_postal_(brut)]] &amp; " " &amp;  ROW() &amp; " - " &amp; MID($AD$1, FIND("]",$AD$1,1)+1,LEN($AD$1))</f>
        <v>Column1.Code_postal_(brut) 4 - Récaptiulatif</v>
      </c>
      <c r="R4" t="str">
        <f ca="1">DPE_33250[[#Headers],[Column1.Période_construction]] &amp; " " &amp;  ROW() &amp; " - " &amp; MID($AD$1, FIND("]",$AD$1,1)+1,LEN($AD$1))</f>
        <v>Column1.Période_construction 4 - Récaptiulatif</v>
      </c>
      <c r="S4" t="str">
        <f ca="1">DPE_33250[[#Headers],[Column1.Code_postal_(BAN)]] &amp; " " &amp;  ROW() &amp; " - " &amp; MID($AD$1, FIND("]",$AD$1,1)+1,LEN($AD$1))</f>
        <v>Column1.Code_postal_(BAN) 4 - Récaptiulatif</v>
      </c>
      <c r="T4" t="str">
        <f ca="1">DPE_33250[[#Headers],[Column1.Type_bâtiment]] &amp; " " &amp;  ROW() &amp; " - " &amp; MID($AD$1, FIND("]",$AD$1,1)+1,LEN($AD$1))</f>
        <v>Column1.Type_bâtiment 4 - Récaptiulatif</v>
      </c>
      <c r="U4" t="str">
        <f ca="1">DPE_33250[[#Headers],[Column1.Etiquette_GES]] &amp; " " &amp;  ROW() &amp; " - " &amp; MID($AD$1, FIND("]",$AD$1,1)+1,LEN($AD$1))</f>
        <v>Column1.Etiquette_GES 4 - Récaptiulatif</v>
      </c>
      <c r="V4" t="str">
        <f ca="1">DPE_33250[[#Headers],[Column1.Etiquette_DPE]] &amp; " " &amp;  ROW() &amp; " - " &amp; MID($AD$1, FIND("]",$AD$1,1)+1,LEN($AD$1))</f>
        <v>Column1.Etiquette_DPE 4 - Récaptiulatif</v>
      </c>
      <c r="W4" t="str">
        <f ca="1">DPE_33250[[#Headers],[Column1.Nom__commune_(Brut)]] &amp; " " &amp;  ROW() &amp; " - " &amp; MID($AD$1, FIND("]",$AD$1,1)+1,LEN($AD$1))</f>
        <v>Column1.Nom__commune_(Brut) 4 - Récaptiulatif</v>
      </c>
      <c r="X4" t="str">
        <f ca="1">DPE_33250[[#Headers],[Column1.Identifiant__BAN]] &amp; " " &amp;  ROW() &amp; " - " &amp; MID($AD$1, FIND("]",$AD$1,1)+1,LEN($AD$1))</f>
        <v>Column1.Identifiant__BAN 4 - Récaptiulatif</v>
      </c>
      <c r="Y4" t="str">
        <f ca="1">DPE_33250[[#Headers],[Column1.Nom__rue_(BAN)]] &amp; " " &amp;  ROW() &amp; " - " &amp; MID($AD$1, FIND("]",$AD$1,1)+1,LEN($AD$1))</f>
        <v>Column1.Nom__rue_(BAN) 4 - Récaptiulatif</v>
      </c>
      <c r="Z4" t="str">
        <f ca="1">DPE_33250[[#Headers],[Column1.Score_BAN]] &amp; " " &amp;  ROW() &amp; " - " &amp; MID($AD$1, FIND("]",$AD$1,1)+1,LEN($AD$1))</f>
        <v>Column1.Score_BAN 4 - Récaptiulatif</v>
      </c>
      <c r="AA4" t="str">
        <f ca="1">DPE_33250[[#Headers],[Column1.Logement_traversant_(0/1)]] &amp; " " &amp;  ROW() &amp; " - " &amp; MID($AD$1, FIND("]",$AD$1,1)+1,LEN($AD$1))</f>
        <v>Column1.Logement_traversant_(0/1) 4 - Récaptiulatif</v>
      </c>
      <c r="AB4" t="str">
        <f ca="1">DPE_33250[[#Headers],[Column1.Nombre_appartement]] &amp; " " &amp;  ROW() &amp; " - " &amp; MID($AD$1, FIND("]",$AD$1,1)+1,LEN($AD$1))</f>
        <v>Column1.Nombre_appartement 4 - Récaptiulatif</v>
      </c>
      <c r="AC4" t="str">
        <f ca="1">DPE_33250[[#Headers],[Column1.Surface_habitable_immeuble]] &amp; " " &amp;  ROW() &amp; " - " &amp; MID($AD$1, FIND("]",$AD$1,1)+1,LEN($AD$1))</f>
        <v>Column1.Surface_habitable_immeuble 4 - Récaptiulatif</v>
      </c>
    </row>
    <row r="5" spans="1:30" x14ac:dyDescent="0.25">
      <c r="A5" s="4">
        <v>44879</v>
      </c>
      <c r="B5" s="4">
        <v>44880</v>
      </c>
      <c r="C5" s="4">
        <v>44882</v>
      </c>
      <c r="D5" t="str">
        <f ca="1">DPE_33250[[#Headers],[Column1.Adresse_(BAN)]] &amp; " " &amp;  ROW() &amp; " - " &amp; MID($AD$1, FIND("]",$AD$1,1)+1,LEN($AD$1))</f>
        <v>Column1.Adresse_(BAN) 5 - Récaptiulatif</v>
      </c>
      <c r="E5" t="str">
        <f ca="1">DPE_33250[[#Headers],[Column1.Nom__commune_(BAN)]] &amp; " " &amp;  ROW() &amp; " - " &amp; MID($AD$1, FIND("]",$AD$1,1)+1,LEN($AD$1))</f>
        <v>Column1.Nom__commune_(BAN) 5 - Récaptiulatif</v>
      </c>
      <c r="F5" t="str">
        <f ca="1">DPE_33250[[#Headers],[Column1.Nombre_niveau_logement]] &amp; " " &amp;  ROW() &amp; " - " &amp; MID($AD$1, FIND("]",$AD$1,1)+1,LEN($AD$1))</f>
        <v>Column1.Nombre_niveau_logement 5 - Récaptiulatif</v>
      </c>
      <c r="G5" t="str">
        <f ca="1">DPE_33250[[#Headers],[Column1.Année_construction]] &amp; " " &amp;  ROW() &amp; " - " &amp; MID($AD$1, FIND("]",$AD$1,1)+1,LEN($AD$1))</f>
        <v>Column1.Année_construction 5 - Récaptiulatif</v>
      </c>
      <c r="H5" t="str">
        <f ca="1">DPE_33250[[#Headers],[Column1.N°_étage_appartement]] &amp; " " &amp;  ROW() &amp; " - " &amp; MID($AD$1, FIND("]",$AD$1,1)+1,LEN($AD$1))</f>
        <v>Column1.N°_étage_appartement 5 - Récaptiulatif</v>
      </c>
      <c r="I5" t="str">
        <f ca="1">DPE_33250[[#Headers],[Column1.Surface_habitable_desservie_par_installation_ECS]] &amp; " " &amp;  ROW() &amp; " - " &amp; MID($AD$1, FIND("]",$AD$1,1)+1,LEN($AD$1))</f>
        <v>Column1.Surface_habitable_desservie_par_installation_ECS 5 - Récaptiulatif</v>
      </c>
      <c r="J5" t="str">
        <f ca="1">DPE_33250[[#Headers],[Column1.Complément_d''adresse_logement]] &amp; " " &amp;  ROW() &amp; " - " &amp; MID($AD$1, FIND("]",$AD$1,1)+1,LEN($AD$1))</f>
        <v>Column1.Complément_d'adresse_logement 5 - Récaptiulatif</v>
      </c>
      <c r="K5" t="str">
        <f ca="1">DPE_33250[[#Headers],[Column1.Description_installation_chauffage_n°1]] &amp; " " &amp;  ROW() &amp; " - " &amp; MID($AD$1, FIND("]",$AD$1,1)+1,LEN($AD$1))</f>
        <v>Column1.Description_installation_chauffage_n°1 5 - Récaptiulatif</v>
      </c>
      <c r="L5" t="str">
        <f ca="1">DPE_33250[[#Headers],[Column1.N°_voie_(BAN)]] &amp; " " &amp;  ROW() &amp; " - " &amp; MID($AD$1, FIND("]",$AD$1,1)+1,LEN($AD$1))</f>
        <v>Column1.N°_voie_(BAN) 5 - Récaptiulatif</v>
      </c>
      <c r="M5" t="str">
        <f ca="1">DPE_33250[[#Headers],[Column1.N°DPE]] &amp; " " &amp;  ROW() &amp; " - " &amp; MID($AD$1, FIND("]",$AD$1,1)+1,LEN($AD$1))</f>
        <v>Column1.N°DPE 5 - Récaptiulatif</v>
      </c>
      <c r="N5" t="str">
        <f ca="1">DPE_33250[[#Headers],[Column1.Adresse_brute]] &amp; " " &amp;  ROW() &amp; " - " &amp; MID($AD$1, FIND("]",$AD$1,1)+1,LEN($AD$1))</f>
        <v>Column1.Adresse_brute 5 - Récaptiulatif</v>
      </c>
      <c r="O5" t="str">
        <f ca="1">DPE_33250[[#Headers],[Column1.Nombre_logements_desservis_par_installation_ECS]] &amp; " " &amp;  ROW() &amp; " - " &amp; MID($AD$1, FIND("]",$AD$1,1)+1,LEN($AD$1))</f>
        <v>Column1.Nombre_logements_desservis_par_installation_ECS 5 - Récaptiulatif</v>
      </c>
      <c r="P5" t="str">
        <f ca="1">DPE_33250[[#Headers],[Column1.Surface_habitable_logement]] &amp; " " &amp;  ROW() &amp; " - " &amp; MID($AD$1, FIND("]",$AD$1,1)+1,LEN($AD$1))</f>
        <v>Column1.Surface_habitable_logement 5 - Récaptiulatif</v>
      </c>
      <c r="Q5" t="str">
        <f ca="1">DPE_33250[[#Headers],[Column1.Code_postal_(brut)]] &amp; " " &amp;  ROW() &amp; " - " &amp; MID($AD$1, FIND("]",$AD$1,1)+1,LEN($AD$1))</f>
        <v>Column1.Code_postal_(brut) 5 - Récaptiulatif</v>
      </c>
      <c r="R5" t="str">
        <f ca="1">DPE_33250[[#Headers],[Column1.Période_construction]] &amp; " " &amp;  ROW() &amp; " - " &amp; MID($AD$1, FIND("]",$AD$1,1)+1,LEN($AD$1))</f>
        <v>Column1.Période_construction 5 - Récaptiulatif</v>
      </c>
      <c r="S5" t="str">
        <f ca="1">DPE_33250[[#Headers],[Column1.Code_postal_(BAN)]] &amp; " " &amp;  ROW() &amp; " - " &amp; MID($AD$1, FIND("]",$AD$1,1)+1,LEN($AD$1))</f>
        <v>Column1.Code_postal_(BAN) 5 - Récaptiulatif</v>
      </c>
      <c r="T5" t="str">
        <f ca="1">DPE_33250[[#Headers],[Column1.Type_bâtiment]] &amp; " " &amp;  ROW() &amp; " - " &amp; MID($AD$1, FIND("]",$AD$1,1)+1,LEN($AD$1))</f>
        <v>Column1.Type_bâtiment 5 - Récaptiulatif</v>
      </c>
      <c r="U5" t="str">
        <f ca="1">DPE_33250[[#Headers],[Column1.Etiquette_GES]] &amp; " " &amp;  ROW() &amp; " - " &amp; MID($AD$1, FIND("]",$AD$1,1)+1,LEN($AD$1))</f>
        <v>Column1.Etiquette_GES 5 - Récaptiulatif</v>
      </c>
      <c r="V5" t="str">
        <f ca="1">DPE_33250[[#Headers],[Column1.Etiquette_DPE]] &amp; " " &amp;  ROW() &amp; " - " &amp; MID($AD$1, FIND("]",$AD$1,1)+1,LEN($AD$1))</f>
        <v>Column1.Etiquette_DPE 5 - Récaptiulatif</v>
      </c>
      <c r="W5" t="str">
        <f ca="1">DPE_33250[[#Headers],[Column1.Nom__commune_(Brut)]] &amp; " " &amp;  ROW() &amp; " - " &amp; MID($AD$1, FIND("]",$AD$1,1)+1,LEN($AD$1))</f>
        <v>Column1.Nom__commune_(Brut) 5 - Récaptiulatif</v>
      </c>
      <c r="X5" t="str">
        <f ca="1">DPE_33250[[#Headers],[Column1.Identifiant__BAN]] &amp; " " &amp;  ROW() &amp; " - " &amp; MID($AD$1, FIND("]",$AD$1,1)+1,LEN($AD$1))</f>
        <v>Column1.Identifiant__BAN 5 - Récaptiulatif</v>
      </c>
      <c r="Y5" t="str">
        <f ca="1">DPE_33250[[#Headers],[Column1.Nom__rue_(BAN)]] &amp; " " &amp;  ROW() &amp; " - " &amp; MID($AD$1, FIND("]",$AD$1,1)+1,LEN($AD$1))</f>
        <v>Column1.Nom__rue_(BAN) 5 - Récaptiulatif</v>
      </c>
      <c r="Z5" t="str">
        <f ca="1">DPE_33250[[#Headers],[Column1.Score_BAN]] &amp; " " &amp;  ROW() &amp; " - " &amp; MID($AD$1, FIND("]",$AD$1,1)+1,LEN($AD$1))</f>
        <v>Column1.Score_BAN 5 - Récaptiulatif</v>
      </c>
      <c r="AA5" t="str">
        <f ca="1">DPE_33250[[#Headers],[Column1.Logement_traversant_(0/1)]] &amp; " " &amp;  ROW() &amp; " - " &amp; MID($AD$1, FIND("]",$AD$1,1)+1,LEN($AD$1))</f>
        <v>Column1.Logement_traversant_(0/1) 5 - Récaptiulatif</v>
      </c>
      <c r="AB5" t="str">
        <f ca="1">DPE_33250[[#Headers],[Column1.Nombre_appartement]] &amp; " " &amp;  ROW() &amp; " - " &amp; MID($AD$1, FIND("]",$AD$1,1)+1,LEN($AD$1))</f>
        <v>Column1.Nombre_appartement 5 - Récaptiulatif</v>
      </c>
      <c r="AC5" t="str">
        <f ca="1">DPE_33250[[#Headers],[Column1.Surface_habitable_immeuble]] &amp; " " &amp;  ROW() &amp; " - " &amp; MID($AD$1, FIND("]",$AD$1,1)+1,LEN($AD$1))</f>
        <v>Column1.Surface_habitable_immeuble 5 - Récaptiulatif</v>
      </c>
    </row>
    <row r="6" spans="1:30" x14ac:dyDescent="0.25">
      <c r="A6" s="4">
        <v>44879</v>
      </c>
      <c r="B6" s="4">
        <v>44879</v>
      </c>
      <c r="C6" s="4">
        <v>44879</v>
      </c>
      <c r="D6" t="str">
        <f ca="1">DPE_33250[[#Headers],[Column1.Adresse_(BAN)]] &amp; " " &amp;  ROW() &amp; " - " &amp; MID($AD$1, FIND("]",$AD$1,1)+1,LEN($AD$1))</f>
        <v>Column1.Adresse_(BAN) 6 - Récaptiulatif</v>
      </c>
      <c r="E6" t="str">
        <f ca="1">DPE_33250[[#Headers],[Column1.Nom__commune_(BAN)]] &amp; " " &amp;  ROW() &amp; " - " &amp; MID($AD$1, FIND("]",$AD$1,1)+1,LEN($AD$1))</f>
        <v>Column1.Nom__commune_(BAN) 6 - Récaptiulatif</v>
      </c>
      <c r="F6" t="str">
        <f ca="1">DPE_33250[[#Headers],[Column1.Nombre_niveau_logement]] &amp; " " &amp;  ROW() &amp; " - " &amp; MID($AD$1, FIND("]",$AD$1,1)+1,LEN($AD$1))</f>
        <v>Column1.Nombre_niveau_logement 6 - Récaptiulatif</v>
      </c>
      <c r="G6" t="str">
        <f ca="1">DPE_33250[[#Headers],[Column1.Année_construction]] &amp; " " &amp;  ROW() &amp; " - " &amp; MID($AD$1, FIND("]",$AD$1,1)+1,LEN($AD$1))</f>
        <v>Column1.Année_construction 6 - Récaptiulatif</v>
      </c>
      <c r="H6" t="str">
        <f ca="1">DPE_33250[[#Headers],[Column1.N°_étage_appartement]] &amp; " " &amp;  ROW() &amp; " - " &amp; MID($AD$1, FIND("]",$AD$1,1)+1,LEN($AD$1))</f>
        <v>Column1.N°_étage_appartement 6 - Récaptiulatif</v>
      </c>
      <c r="I6" t="str">
        <f ca="1">DPE_33250[[#Headers],[Column1.Surface_habitable_desservie_par_installation_ECS]] &amp; " " &amp;  ROW() &amp; " - " &amp; MID($AD$1, FIND("]",$AD$1,1)+1,LEN($AD$1))</f>
        <v>Column1.Surface_habitable_desservie_par_installation_ECS 6 - Récaptiulatif</v>
      </c>
      <c r="J6" t="str">
        <f ca="1">DPE_33250[[#Headers],[Column1.Complément_d''adresse_logement]] &amp; " " &amp;  ROW() &amp; " - " &amp; MID($AD$1, FIND("]",$AD$1,1)+1,LEN($AD$1))</f>
        <v>Column1.Complément_d'adresse_logement 6 - Récaptiulatif</v>
      </c>
      <c r="K6" t="str">
        <f ca="1">DPE_33250[[#Headers],[Column1.Description_installation_chauffage_n°1]] &amp; " " &amp;  ROW() &amp; " - " &amp; MID($AD$1, FIND("]",$AD$1,1)+1,LEN($AD$1))</f>
        <v>Column1.Description_installation_chauffage_n°1 6 - Récaptiulatif</v>
      </c>
      <c r="L6" t="str">
        <f ca="1">DPE_33250[[#Headers],[Column1.N°_voie_(BAN)]] &amp; " " &amp;  ROW() &amp; " - " &amp; MID($AD$1, FIND("]",$AD$1,1)+1,LEN($AD$1))</f>
        <v>Column1.N°_voie_(BAN) 6 - Récaptiulatif</v>
      </c>
      <c r="M6" t="str">
        <f ca="1">DPE_33250[[#Headers],[Column1.N°DPE]] &amp; " " &amp;  ROW() &amp; " - " &amp; MID($AD$1, FIND("]",$AD$1,1)+1,LEN($AD$1))</f>
        <v>Column1.N°DPE 6 - Récaptiulatif</v>
      </c>
      <c r="N6" t="str">
        <f ca="1">DPE_33250[[#Headers],[Column1.Adresse_brute]] &amp; " " &amp;  ROW() &amp; " - " &amp; MID($AD$1, FIND("]",$AD$1,1)+1,LEN($AD$1))</f>
        <v>Column1.Adresse_brute 6 - Récaptiulatif</v>
      </c>
      <c r="O6" t="str">
        <f ca="1">DPE_33250[[#Headers],[Column1.Nombre_logements_desservis_par_installation_ECS]] &amp; " " &amp;  ROW() &amp; " - " &amp; MID($AD$1, FIND("]",$AD$1,1)+1,LEN($AD$1))</f>
        <v>Column1.Nombre_logements_desservis_par_installation_ECS 6 - Récaptiulatif</v>
      </c>
      <c r="P6" t="str">
        <f ca="1">DPE_33250[[#Headers],[Column1.Surface_habitable_logement]] &amp; " " &amp;  ROW() &amp; " - " &amp; MID($AD$1, FIND("]",$AD$1,1)+1,LEN($AD$1))</f>
        <v>Column1.Surface_habitable_logement 6 - Récaptiulatif</v>
      </c>
      <c r="Q6" t="str">
        <f ca="1">DPE_33250[[#Headers],[Column1.Code_postal_(brut)]] &amp; " " &amp;  ROW() &amp; " - " &amp; MID($AD$1, FIND("]",$AD$1,1)+1,LEN($AD$1))</f>
        <v>Column1.Code_postal_(brut) 6 - Récaptiulatif</v>
      </c>
      <c r="R6" t="str">
        <f ca="1">DPE_33250[[#Headers],[Column1.Période_construction]] &amp; " " &amp;  ROW() &amp; " - " &amp; MID($AD$1, FIND("]",$AD$1,1)+1,LEN($AD$1))</f>
        <v>Column1.Période_construction 6 - Récaptiulatif</v>
      </c>
      <c r="S6" t="str">
        <f ca="1">DPE_33250[[#Headers],[Column1.Code_postal_(BAN)]] &amp; " " &amp;  ROW() &amp; " - " &amp; MID($AD$1, FIND("]",$AD$1,1)+1,LEN($AD$1))</f>
        <v>Column1.Code_postal_(BAN) 6 - Récaptiulatif</v>
      </c>
      <c r="T6" t="str">
        <f ca="1">DPE_33250[[#Headers],[Column1.Type_bâtiment]] &amp; " " &amp;  ROW() &amp; " - " &amp; MID($AD$1, FIND("]",$AD$1,1)+1,LEN($AD$1))</f>
        <v>Column1.Type_bâtiment 6 - Récaptiulatif</v>
      </c>
      <c r="U6" t="str">
        <f ca="1">DPE_33250[[#Headers],[Column1.Etiquette_GES]] &amp; " " &amp;  ROW() &amp; " - " &amp; MID($AD$1, FIND("]",$AD$1,1)+1,LEN($AD$1))</f>
        <v>Column1.Etiquette_GES 6 - Récaptiulatif</v>
      </c>
      <c r="V6" t="str">
        <f ca="1">DPE_33250[[#Headers],[Column1.Etiquette_DPE]] &amp; " " &amp;  ROW() &amp; " - " &amp; MID($AD$1, FIND("]",$AD$1,1)+1,LEN($AD$1))</f>
        <v>Column1.Etiquette_DPE 6 - Récaptiulatif</v>
      </c>
      <c r="W6" t="str">
        <f ca="1">DPE_33250[[#Headers],[Column1.Nom__commune_(Brut)]] &amp; " " &amp;  ROW() &amp; " - " &amp; MID($AD$1, FIND("]",$AD$1,1)+1,LEN($AD$1))</f>
        <v>Column1.Nom__commune_(Brut) 6 - Récaptiulatif</v>
      </c>
      <c r="X6" t="str">
        <f ca="1">DPE_33250[[#Headers],[Column1.Identifiant__BAN]] &amp; " " &amp;  ROW() &amp; " - " &amp; MID($AD$1, FIND("]",$AD$1,1)+1,LEN($AD$1))</f>
        <v>Column1.Identifiant__BAN 6 - Récaptiulatif</v>
      </c>
      <c r="Y6" t="str">
        <f ca="1">DPE_33250[[#Headers],[Column1.Nom__rue_(BAN)]] &amp; " " &amp;  ROW() &amp; " - " &amp; MID($AD$1, FIND("]",$AD$1,1)+1,LEN($AD$1))</f>
        <v>Column1.Nom__rue_(BAN) 6 - Récaptiulatif</v>
      </c>
      <c r="Z6" t="str">
        <f ca="1">DPE_33250[[#Headers],[Column1.Score_BAN]] &amp; " " &amp;  ROW() &amp; " - " &amp; MID($AD$1, FIND("]",$AD$1,1)+1,LEN($AD$1))</f>
        <v>Column1.Score_BAN 6 - Récaptiulatif</v>
      </c>
      <c r="AA6" t="str">
        <f ca="1">DPE_33250[[#Headers],[Column1.Logement_traversant_(0/1)]] &amp; " " &amp;  ROW() &amp; " - " &amp; MID($AD$1, FIND("]",$AD$1,1)+1,LEN($AD$1))</f>
        <v>Column1.Logement_traversant_(0/1) 6 - Récaptiulatif</v>
      </c>
      <c r="AB6" t="str">
        <f ca="1">DPE_33250[[#Headers],[Column1.Nombre_appartement]] &amp; " " &amp;  ROW() &amp; " - " &amp; MID($AD$1, FIND("]",$AD$1,1)+1,LEN($AD$1))</f>
        <v>Column1.Nombre_appartement 6 - Récaptiulatif</v>
      </c>
      <c r="AC6" t="str">
        <f ca="1">DPE_33250[[#Headers],[Column1.Surface_habitable_immeuble]] &amp; " " &amp;  ROW() &amp; " - " &amp; MID($AD$1, FIND("]",$AD$1,1)+1,LEN($AD$1))</f>
        <v>Column1.Surface_habitable_immeuble 6 - Récaptiulatif</v>
      </c>
    </row>
    <row r="7" spans="1:30" x14ac:dyDescent="0.25">
      <c r="A7" s="4">
        <v>44867</v>
      </c>
      <c r="B7" s="4">
        <v>44872</v>
      </c>
      <c r="C7" s="4">
        <v>44872</v>
      </c>
      <c r="D7" t="str">
        <f ca="1">DPE_33250[[#Headers],[Column1.Adresse_(BAN)]] &amp; " " &amp;  ROW() &amp; " - " &amp; MID($AD$1, FIND("]",$AD$1,1)+1,LEN($AD$1))</f>
        <v>Column1.Adresse_(BAN) 7 - Récaptiulatif</v>
      </c>
      <c r="E7" t="str">
        <f ca="1">DPE_33250[[#Headers],[Column1.Nom__commune_(BAN)]] &amp; " " &amp;  ROW() &amp; " - " &amp; MID($AD$1, FIND("]",$AD$1,1)+1,LEN($AD$1))</f>
        <v>Column1.Nom__commune_(BAN) 7 - Récaptiulatif</v>
      </c>
      <c r="F7" t="str">
        <f ca="1">DPE_33250[[#Headers],[Column1.Nombre_niveau_logement]] &amp; " " &amp;  ROW() &amp; " - " &amp; MID($AD$1, FIND("]",$AD$1,1)+1,LEN($AD$1))</f>
        <v>Column1.Nombre_niveau_logement 7 - Récaptiulatif</v>
      </c>
      <c r="G7" t="str">
        <f ca="1">DPE_33250[[#Headers],[Column1.Année_construction]] &amp; " " &amp;  ROW() &amp; " - " &amp; MID($AD$1, FIND("]",$AD$1,1)+1,LEN($AD$1))</f>
        <v>Column1.Année_construction 7 - Récaptiulatif</v>
      </c>
      <c r="H7" t="str">
        <f ca="1">DPE_33250[[#Headers],[Column1.N°_étage_appartement]] &amp; " " &amp;  ROW() &amp; " - " &amp; MID($AD$1, FIND("]",$AD$1,1)+1,LEN($AD$1))</f>
        <v>Column1.N°_étage_appartement 7 - Récaptiulatif</v>
      </c>
      <c r="I7" t="str">
        <f ca="1">DPE_33250[[#Headers],[Column1.Surface_habitable_desservie_par_installation_ECS]] &amp; " " &amp;  ROW() &amp; " - " &amp; MID($AD$1, FIND("]",$AD$1,1)+1,LEN($AD$1))</f>
        <v>Column1.Surface_habitable_desservie_par_installation_ECS 7 - Récaptiulatif</v>
      </c>
      <c r="J7" t="str">
        <f ca="1">DPE_33250[[#Headers],[Column1.Complément_d''adresse_logement]] &amp; " " &amp;  ROW() &amp; " - " &amp; MID($AD$1, FIND("]",$AD$1,1)+1,LEN($AD$1))</f>
        <v>Column1.Complément_d'adresse_logement 7 - Récaptiulatif</v>
      </c>
      <c r="K7" t="str">
        <f ca="1">DPE_33250[[#Headers],[Column1.Description_installation_chauffage_n°1]] &amp; " " &amp;  ROW() &amp; " - " &amp; MID($AD$1, FIND("]",$AD$1,1)+1,LEN($AD$1))</f>
        <v>Column1.Description_installation_chauffage_n°1 7 - Récaptiulatif</v>
      </c>
      <c r="L7" t="str">
        <f ca="1">DPE_33250[[#Headers],[Column1.N°_voie_(BAN)]] &amp; " " &amp;  ROW() &amp; " - " &amp; MID($AD$1, FIND("]",$AD$1,1)+1,LEN($AD$1))</f>
        <v>Column1.N°_voie_(BAN) 7 - Récaptiulatif</v>
      </c>
      <c r="M7" t="str">
        <f ca="1">DPE_33250[[#Headers],[Column1.N°DPE]] &amp; " " &amp;  ROW() &amp; " - " &amp; MID($AD$1, FIND("]",$AD$1,1)+1,LEN($AD$1))</f>
        <v>Column1.N°DPE 7 - Récaptiulatif</v>
      </c>
      <c r="N7" t="str">
        <f ca="1">DPE_33250[[#Headers],[Column1.Adresse_brute]] &amp; " " &amp;  ROW() &amp; " - " &amp; MID($AD$1, FIND("]",$AD$1,1)+1,LEN($AD$1))</f>
        <v>Column1.Adresse_brute 7 - Récaptiulatif</v>
      </c>
      <c r="O7" t="str">
        <f ca="1">DPE_33250[[#Headers],[Column1.Nombre_logements_desservis_par_installation_ECS]] &amp; " " &amp;  ROW() &amp; " - " &amp; MID($AD$1, FIND("]",$AD$1,1)+1,LEN($AD$1))</f>
        <v>Column1.Nombre_logements_desservis_par_installation_ECS 7 - Récaptiulatif</v>
      </c>
      <c r="P7" t="str">
        <f ca="1">DPE_33250[[#Headers],[Column1.Surface_habitable_logement]] &amp; " " &amp;  ROW() &amp; " - " &amp; MID($AD$1, FIND("]",$AD$1,1)+1,LEN($AD$1))</f>
        <v>Column1.Surface_habitable_logement 7 - Récaptiulatif</v>
      </c>
      <c r="Q7" t="str">
        <f ca="1">DPE_33250[[#Headers],[Column1.Code_postal_(brut)]] &amp; " " &amp;  ROW() &amp; " - " &amp; MID($AD$1, FIND("]",$AD$1,1)+1,LEN($AD$1))</f>
        <v>Column1.Code_postal_(brut) 7 - Récaptiulatif</v>
      </c>
      <c r="R7" t="str">
        <f ca="1">DPE_33250[[#Headers],[Column1.Période_construction]] &amp; " " &amp;  ROW() &amp; " - " &amp; MID($AD$1, FIND("]",$AD$1,1)+1,LEN($AD$1))</f>
        <v>Column1.Période_construction 7 - Récaptiulatif</v>
      </c>
      <c r="S7" t="str">
        <f ca="1">DPE_33250[[#Headers],[Column1.Code_postal_(BAN)]] &amp; " " &amp;  ROW() &amp; " - " &amp; MID($AD$1, FIND("]",$AD$1,1)+1,LEN($AD$1))</f>
        <v>Column1.Code_postal_(BAN) 7 - Récaptiulatif</v>
      </c>
      <c r="T7" t="str">
        <f ca="1">DPE_33250[[#Headers],[Column1.Type_bâtiment]] &amp; " " &amp;  ROW() &amp; " - " &amp; MID($AD$1, FIND("]",$AD$1,1)+1,LEN($AD$1))</f>
        <v>Column1.Type_bâtiment 7 - Récaptiulatif</v>
      </c>
      <c r="U7" t="str">
        <f ca="1">DPE_33250[[#Headers],[Column1.Etiquette_GES]] &amp; " " &amp;  ROW() &amp; " - " &amp; MID($AD$1, FIND("]",$AD$1,1)+1,LEN($AD$1))</f>
        <v>Column1.Etiquette_GES 7 - Récaptiulatif</v>
      </c>
      <c r="V7" t="str">
        <f ca="1">DPE_33250[[#Headers],[Column1.Etiquette_DPE]] &amp; " " &amp;  ROW() &amp; " - " &amp; MID($AD$1, FIND("]",$AD$1,1)+1,LEN($AD$1))</f>
        <v>Column1.Etiquette_DPE 7 - Récaptiulatif</v>
      </c>
      <c r="W7" t="str">
        <f ca="1">DPE_33250[[#Headers],[Column1.Nom__commune_(Brut)]] &amp; " " &amp;  ROW() &amp; " - " &amp; MID($AD$1, FIND("]",$AD$1,1)+1,LEN($AD$1))</f>
        <v>Column1.Nom__commune_(Brut) 7 - Récaptiulatif</v>
      </c>
      <c r="X7" t="str">
        <f ca="1">DPE_33250[[#Headers],[Column1.Identifiant__BAN]] &amp; " " &amp;  ROW() &amp; " - " &amp; MID($AD$1, FIND("]",$AD$1,1)+1,LEN($AD$1))</f>
        <v>Column1.Identifiant__BAN 7 - Récaptiulatif</v>
      </c>
      <c r="Y7" t="str">
        <f ca="1">DPE_33250[[#Headers],[Column1.Nom__rue_(BAN)]] &amp; " " &amp;  ROW() &amp; " - " &amp; MID($AD$1, FIND("]",$AD$1,1)+1,LEN($AD$1))</f>
        <v>Column1.Nom__rue_(BAN) 7 - Récaptiulatif</v>
      </c>
      <c r="Z7" t="str">
        <f ca="1">DPE_33250[[#Headers],[Column1.Score_BAN]] &amp; " " &amp;  ROW() &amp; " - " &amp; MID($AD$1, FIND("]",$AD$1,1)+1,LEN($AD$1))</f>
        <v>Column1.Score_BAN 7 - Récaptiulatif</v>
      </c>
      <c r="AA7" t="str">
        <f ca="1">DPE_33250[[#Headers],[Column1.Logement_traversant_(0/1)]] &amp; " " &amp;  ROW() &amp; " - " &amp; MID($AD$1, FIND("]",$AD$1,1)+1,LEN($AD$1))</f>
        <v>Column1.Logement_traversant_(0/1) 7 - Récaptiulatif</v>
      </c>
      <c r="AB7" t="str">
        <f ca="1">DPE_33250[[#Headers],[Column1.Nombre_appartement]] &amp; " " &amp;  ROW() &amp; " - " &amp; MID($AD$1, FIND("]",$AD$1,1)+1,LEN($AD$1))</f>
        <v>Column1.Nombre_appartement 7 - Récaptiulatif</v>
      </c>
      <c r="AC7" t="str">
        <f ca="1">DPE_33250[[#Headers],[Column1.Surface_habitable_immeuble]] &amp; " " &amp;  ROW() &amp; " - " &amp; MID($AD$1, FIND("]",$AD$1,1)+1,LEN($AD$1))</f>
        <v>Column1.Surface_habitable_immeuble 7 - Récaptiulatif</v>
      </c>
    </row>
    <row r="8" spans="1:30" x14ac:dyDescent="0.25">
      <c r="A8" s="4">
        <v>44867</v>
      </c>
      <c r="B8" s="4">
        <v>44872</v>
      </c>
      <c r="C8" s="4">
        <v>44872</v>
      </c>
      <c r="D8" t="str">
        <f ca="1">DPE_33250[[#Headers],[Column1.Adresse_(BAN)]] &amp; " " &amp;  ROW() &amp; " - " &amp; MID($AD$1, FIND("]",$AD$1,1)+1,LEN($AD$1))</f>
        <v>Column1.Adresse_(BAN) 8 - Récaptiulatif</v>
      </c>
      <c r="E8" t="str">
        <f ca="1">DPE_33250[[#Headers],[Column1.Nom__commune_(BAN)]] &amp; " " &amp;  ROW() &amp; " - " &amp; MID($AD$1, FIND("]",$AD$1,1)+1,LEN($AD$1))</f>
        <v>Column1.Nom__commune_(BAN) 8 - Récaptiulatif</v>
      </c>
      <c r="F8" t="str">
        <f ca="1">DPE_33250[[#Headers],[Column1.Nombre_niveau_logement]] &amp; " " &amp;  ROW() &amp; " - " &amp; MID($AD$1, FIND("]",$AD$1,1)+1,LEN($AD$1))</f>
        <v>Column1.Nombre_niveau_logement 8 - Récaptiulatif</v>
      </c>
      <c r="G8" t="str">
        <f ca="1">DPE_33250[[#Headers],[Column1.Année_construction]] &amp; " " &amp;  ROW() &amp; " - " &amp; MID($AD$1, FIND("]",$AD$1,1)+1,LEN($AD$1))</f>
        <v>Column1.Année_construction 8 - Récaptiulatif</v>
      </c>
      <c r="H8" t="str">
        <f ca="1">DPE_33250[[#Headers],[Column1.N°_étage_appartement]] &amp; " " &amp;  ROW() &amp; " - " &amp; MID($AD$1, FIND("]",$AD$1,1)+1,LEN($AD$1))</f>
        <v>Column1.N°_étage_appartement 8 - Récaptiulatif</v>
      </c>
      <c r="I8" t="str">
        <f ca="1">DPE_33250[[#Headers],[Column1.Surface_habitable_desservie_par_installation_ECS]] &amp; " " &amp;  ROW() &amp; " - " &amp; MID($AD$1, FIND("]",$AD$1,1)+1,LEN($AD$1))</f>
        <v>Column1.Surface_habitable_desservie_par_installation_ECS 8 - Récaptiulatif</v>
      </c>
      <c r="J8" t="str">
        <f ca="1">DPE_33250[[#Headers],[Column1.Complément_d''adresse_logement]] &amp; " " &amp;  ROW() &amp; " - " &amp; MID($AD$1, FIND("]",$AD$1,1)+1,LEN($AD$1))</f>
        <v>Column1.Complément_d'adresse_logement 8 - Récaptiulatif</v>
      </c>
      <c r="K8" t="str">
        <f ca="1">DPE_33250[[#Headers],[Column1.Description_installation_chauffage_n°1]] &amp; " " &amp;  ROW() &amp; " - " &amp; MID($AD$1, FIND("]",$AD$1,1)+1,LEN($AD$1))</f>
        <v>Column1.Description_installation_chauffage_n°1 8 - Récaptiulatif</v>
      </c>
      <c r="L8" t="str">
        <f ca="1">DPE_33250[[#Headers],[Column1.N°_voie_(BAN)]] &amp; " " &amp;  ROW() &amp; " - " &amp; MID($AD$1, FIND("]",$AD$1,1)+1,LEN($AD$1))</f>
        <v>Column1.N°_voie_(BAN) 8 - Récaptiulatif</v>
      </c>
      <c r="M8" t="str">
        <f ca="1">DPE_33250[[#Headers],[Column1.N°DPE]] &amp; " " &amp;  ROW() &amp; " - " &amp; MID($AD$1, FIND("]",$AD$1,1)+1,LEN($AD$1))</f>
        <v>Column1.N°DPE 8 - Récaptiulatif</v>
      </c>
      <c r="N8" t="str">
        <f ca="1">DPE_33250[[#Headers],[Column1.Adresse_brute]] &amp; " " &amp;  ROW() &amp; " - " &amp; MID($AD$1, FIND("]",$AD$1,1)+1,LEN($AD$1))</f>
        <v>Column1.Adresse_brute 8 - Récaptiulatif</v>
      </c>
      <c r="O8" t="str">
        <f ca="1">DPE_33250[[#Headers],[Column1.Nombre_logements_desservis_par_installation_ECS]] &amp; " " &amp;  ROW() &amp; " - " &amp; MID($AD$1, FIND("]",$AD$1,1)+1,LEN($AD$1))</f>
        <v>Column1.Nombre_logements_desservis_par_installation_ECS 8 - Récaptiulatif</v>
      </c>
      <c r="P8" t="str">
        <f ca="1">DPE_33250[[#Headers],[Column1.Surface_habitable_logement]] &amp; " " &amp;  ROW() &amp; " - " &amp; MID($AD$1, FIND("]",$AD$1,1)+1,LEN($AD$1))</f>
        <v>Column1.Surface_habitable_logement 8 - Récaptiulatif</v>
      </c>
      <c r="Q8" t="str">
        <f ca="1">DPE_33250[[#Headers],[Column1.Code_postal_(brut)]] &amp; " " &amp;  ROW() &amp; " - " &amp; MID($AD$1, FIND("]",$AD$1,1)+1,LEN($AD$1))</f>
        <v>Column1.Code_postal_(brut) 8 - Récaptiulatif</v>
      </c>
      <c r="R8" t="str">
        <f ca="1">DPE_33250[[#Headers],[Column1.Période_construction]] &amp; " " &amp;  ROW() &amp; " - " &amp; MID($AD$1, FIND("]",$AD$1,1)+1,LEN($AD$1))</f>
        <v>Column1.Période_construction 8 - Récaptiulatif</v>
      </c>
      <c r="S8" t="str">
        <f ca="1">DPE_33250[[#Headers],[Column1.Code_postal_(BAN)]] &amp; " " &amp;  ROW() &amp; " - " &amp; MID($AD$1, FIND("]",$AD$1,1)+1,LEN($AD$1))</f>
        <v>Column1.Code_postal_(BAN) 8 - Récaptiulatif</v>
      </c>
      <c r="T8" t="str">
        <f ca="1">DPE_33250[[#Headers],[Column1.Type_bâtiment]] &amp; " " &amp;  ROW() &amp; " - " &amp; MID($AD$1, FIND("]",$AD$1,1)+1,LEN($AD$1))</f>
        <v>Column1.Type_bâtiment 8 - Récaptiulatif</v>
      </c>
      <c r="U8" t="str">
        <f ca="1">DPE_33250[[#Headers],[Column1.Etiquette_GES]] &amp; " " &amp;  ROW() &amp; " - " &amp; MID($AD$1, FIND("]",$AD$1,1)+1,LEN($AD$1))</f>
        <v>Column1.Etiquette_GES 8 - Récaptiulatif</v>
      </c>
      <c r="V8" t="str">
        <f ca="1">DPE_33250[[#Headers],[Column1.Etiquette_DPE]] &amp; " " &amp;  ROW() &amp; " - " &amp; MID($AD$1, FIND("]",$AD$1,1)+1,LEN($AD$1))</f>
        <v>Column1.Etiquette_DPE 8 - Récaptiulatif</v>
      </c>
      <c r="W8" t="str">
        <f ca="1">DPE_33250[[#Headers],[Column1.Nom__commune_(Brut)]] &amp; " " &amp;  ROW() &amp; " - " &amp; MID($AD$1, FIND("]",$AD$1,1)+1,LEN($AD$1))</f>
        <v>Column1.Nom__commune_(Brut) 8 - Récaptiulatif</v>
      </c>
      <c r="X8" t="str">
        <f ca="1">DPE_33250[[#Headers],[Column1.Identifiant__BAN]] &amp; " " &amp;  ROW() &amp; " - " &amp; MID($AD$1, FIND("]",$AD$1,1)+1,LEN($AD$1))</f>
        <v>Column1.Identifiant__BAN 8 - Récaptiulatif</v>
      </c>
      <c r="Y8" t="str">
        <f ca="1">DPE_33250[[#Headers],[Column1.Nom__rue_(BAN)]] &amp; " " &amp;  ROW() &amp; " - " &amp; MID($AD$1, FIND("]",$AD$1,1)+1,LEN($AD$1))</f>
        <v>Column1.Nom__rue_(BAN) 8 - Récaptiulatif</v>
      </c>
      <c r="Z8" t="str">
        <f ca="1">DPE_33250[[#Headers],[Column1.Score_BAN]] &amp; " " &amp;  ROW() &amp; " - " &amp; MID($AD$1, FIND("]",$AD$1,1)+1,LEN($AD$1))</f>
        <v>Column1.Score_BAN 8 - Récaptiulatif</v>
      </c>
      <c r="AA8" t="str">
        <f ca="1">DPE_33250[[#Headers],[Column1.Logement_traversant_(0/1)]] &amp; " " &amp;  ROW() &amp; " - " &amp; MID($AD$1, FIND("]",$AD$1,1)+1,LEN($AD$1))</f>
        <v>Column1.Logement_traversant_(0/1) 8 - Récaptiulatif</v>
      </c>
      <c r="AB8" t="str">
        <f ca="1">DPE_33250[[#Headers],[Column1.Nombre_appartement]] &amp; " " &amp;  ROW() &amp; " - " &amp; MID($AD$1, FIND("]",$AD$1,1)+1,LEN($AD$1))</f>
        <v>Column1.Nombre_appartement 8 - Récaptiulatif</v>
      </c>
      <c r="AC8" t="str">
        <f ca="1">DPE_33250[[#Headers],[Column1.Surface_habitable_immeuble]] &amp; " " &amp;  ROW() &amp; " - " &amp; MID($AD$1, FIND("]",$AD$1,1)+1,LEN($AD$1))</f>
        <v>Column1.Surface_habitable_immeuble 8 - Récaptiulatif</v>
      </c>
    </row>
    <row r="9" spans="1:30" x14ac:dyDescent="0.25">
      <c r="A9" s="4">
        <v>44867</v>
      </c>
      <c r="B9" s="4">
        <v>44872</v>
      </c>
      <c r="C9" s="4">
        <v>44872</v>
      </c>
      <c r="D9" t="str">
        <f ca="1">DPE_33250[[#Headers],[Column1.Adresse_(BAN)]] &amp; " " &amp;  ROW() &amp; " - " &amp; MID($AD$1, FIND("]",$AD$1,1)+1,LEN($AD$1))</f>
        <v>Column1.Adresse_(BAN) 9 - Récaptiulatif</v>
      </c>
      <c r="E9" t="str">
        <f ca="1">DPE_33250[[#Headers],[Column1.Nom__commune_(BAN)]] &amp; " " &amp;  ROW() &amp; " - " &amp; MID($AD$1, FIND("]",$AD$1,1)+1,LEN($AD$1))</f>
        <v>Column1.Nom__commune_(BAN) 9 - Récaptiulatif</v>
      </c>
      <c r="F9" t="str">
        <f ca="1">DPE_33250[[#Headers],[Column1.Nombre_niveau_logement]] &amp; " " &amp;  ROW() &amp; " - " &amp; MID($AD$1, FIND("]",$AD$1,1)+1,LEN($AD$1))</f>
        <v>Column1.Nombre_niveau_logement 9 - Récaptiulatif</v>
      </c>
      <c r="G9" t="str">
        <f ca="1">DPE_33250[[#Headers],[Column1.Année_construction]] &amp; " " &amp;  ROW() &amp; " - " &amp; MID($AD$1, FIND("]",$AD$1,1)+1,LEN($AD$1))</f>
        <v>Column1.Année_construction 9 - Récaptiulatif</v>
      </c>
      <c r="H9" t="str">
        <f ca="1">DPE_33250[[#Headers],[Column1.N°_étage_appartement]] &amp; " " &amp;  ROW() &amp; " - " &amp; MID($AD$1, FIND("]",$AD$1,1)+1,LEN($AD$1))</f>
        <v>Column1.N°_étage_appartement 9 - Récaptiulatif</v>
      </c>
      <c r="I9" t="str">
        <f ca="1">DPE_33250[[#Headers],[Column1.Surface_habitable_desservie_par_installation_ECS]] &amp; " " &amp;  ROW() &amp; " - " &amp; MID($AD$1, FIND("]",$AD$1,1)+1,LEN($AD$1))</f>
        <v>Column1.Surface_habitable_desservie_par_installation_ECS 9 - Récaptiulatif</v>
      </c>
      <c r="J9" t="str">
        <f ca="1">DPE_33250[[#Headers],[Column1.Complément_d''adresse_logement]] &amp; " " &amp;  ROW() &amp; " - " &amp; MID($AD$1, FIND("]",$AD$1,1)+1,LEN($AD$1))</f>
        <v>Column1.Complément_d'adresse_logement 9 - Récaptiulatif</v>
      </c>
      <c r="K9" t="str">
        <f ca="1">DPE_33250[[#Headers],[Column1.Description_installation_chauffage_n°1]] &amp; " " &amp;  ROW() &amp; " - " &amp; MID($AD$1, FIND("]",$AD$1,1)+1,LEN($AD$1))</f>
        <v>Column1.Description_installation_chauffage_n°1 9 - Récaptiulatif</v>
      </c>
      <c r="L9" t="str">
        <f ca="1">DPE_33250[[#Headers],[Column1.N°_voie_(BAN)]] &amp; " " &amp;  ROW() &amp; " - " &amp; MID($AD$1, FIND("]",$AD$1,1)+1,LEN($AD$1))</f>
        <v>Column1.N°_voie_(BAN) 9 - Récaptiulatif</v>
      </c>
      <c r="M9" t="str">
        <f ca="1">DPE_33250[[#Headers],[Column1.N°DPE]] &amp; " " &amp;  ROW() &amp; " - " &amp; MID($AD$1, FIND("]",$AD$1,1)+1,LEN($AD$1))</f>
        <v>Column1.N°DPE 9 - Récaptiulatif</v>
      </c>
      <c r="N9" t="str">
        <f ca="1">DPE_33250[[#Headers],[Column1.Adresse_brute]] &amp; " " &amp;  ROW() &amp; " - " &amp; MID($AD$1, FIND("]",$AD$1,1)+1,LEN($AD$1))</f>
        <v>Column1.Adresse_brute 9 - Récaptiulatif</v>
      </c>
      <c r="O9" t="str">
        <f ca="1">DPE_33250[[#Headers],[Column1.Nombre_logements_desservis_par_installation_ECS]] &amp; " " &amp;  ROW() &amp; " - " &amp; MID($AD$1, FIND("]",$AD$1,1)+1,LEN($AD$1))</f>
        <v>Column1.Nombre_logements_desservis_par_installation_ECS 9 - Récaptiulatif</v>
      </c>
      <c r="P9" t="str">
        <f ca="1">DPE_33250[[#Headers],[Column1.Surface_habitable_logement]] &amp; " " &amp;  ROW() &amp; " - " &amp; MID($AD$1, FIND("]",$AD$1,1)+1,LEN($AD$1))</f>
        <v>Column1.Surface_habitable_logement 9 - Récaptiulatif</v>
      </c>
      <c r="Q9" t="str">
        <f ca="1">DPE_33250[[#Headers],[Column1.Code_postal_(brut)]] &amp; " " &amp;  ROW() &amp; " - " &amp; MID($AD$1, FIND("]",$AD$1,1)+1,LEN($AD$1))</f>
        <v>Column1.Code_postal_(brut) 9 - Récaptiulatif</v>
      </c>
      <c r="R9" t="str">
        <f ca="1">DPE_33250[[#Headers],[Column1.Période_construction]] &amp; " " &amp;  ROW() &amp; " - " &amp; MID($AD$1, FIND("]",$AD$1,1)+1,LEN($AD$1))</f>
        <v>Column1.Période_construction 9 - Récaptiulatif</v>
      </c>
      <c r="S9" t="str">
        <f ca="1">DPE_33250[[#Headers],[Column1.Code_postal_(BAN)]] &amp; " " &amp;  ROW() &amp; " - " &amp; MID($AD$1, FIND("]",$AD$1,1)+1,LEN($AD$1))</f>
        <v>Column1.Code_postal_(BAN) 9 - Récaptiulatif</v>
      </c>
      <c r="T9" t="str">
        <f ca="1">DPE_33250[[#Headers],[Column1.Type_bâtiment]] &amp; " " &amp;  ROW() &amp; " - " &amp; MID($AD$1, FIND("]",$AD$1,1)+1,LEN($AD$1))</f>
        <v>Column1.Type_bâtiment 9 - Récaptiulatif</v>
      </c>
      <c r="U9" t="str">
        <f ca="1">DPE_33250[[#Headers],[Column1.Etiquette_GES]] &amp; " " &amp;  ROW() &amp; " - " &amp; MID($AD$1, FIND("]",$AD$1,1)+1,LEN($AD$1))</f>
        <v>Column1.Etiquette_GES 9 - Récaptiulatif</v>
      </c>
      <c r="V9" t="str">
        <f ca="1">DPE_33250[[#Headers],[Column1.Etiquette_DPE]] &amp; " " &amp;  ROW() &amp; " - " &amp; MID($AD$1, FIND("]",$AD$1,1)+1,LEN($AD$1))</f>
        <v>Column1.Etiquette_DPE 9 - Récaptiulatif</v>
      </c>
      <c r="W9" t="str">
        <f ca="1">DPE_33250[[#Headers],[Column1.Nom__commune_(Brut)]] &amp; " " &amp;  ROW() &amp; " - " &amp; MID($AD$1, FIND("]",$AD$1,1)+1,LEN($AD$1))</f>
        <v>Column1.Nom__commune_(Brut) 9 - Récaptiulatif</v>
      </c>
      <c r="X9" t="str">
        <f ca="1">DPE_33250[[#Headers],[Column1.Identifiant__BAN]] &amp; " " &amp;  ROW() &amp; " - " &amp; MID($AD$1, FIND("]",$AD$1,1)+1,LEN($AD$1))</f>
        <v>Column1.Identifiant__BAN 9 - Récaptiulatif</v>
      </c>
      <c r="Y9" t="str">
        <f ca="1">DPE_33250[[#Headers],[Column1.Nom__rue_(BAN)]] &amp; " " &amp;  ROW() &amp; " - " &amp; MID($AD$1, FIND("]",$AD$1,1)+1,LEN($AD$1))</f>
        <v>Column1.Nom__rue_(BAN) 9 - Récaptiulatif</v>
      </c>
      <c r="Z9" t="str">
        <f ca="1">DPE_33250[[#Headers],[Column1.Score_BAN]] &amp; " " &amp;  ROW() &amp; " - " &amp; MID($AD$1, FIND("]",$AD$1,1)+1,LEN($AD$1))</f>
        <v>Column1.Score_BAN 9 - Récaptiulatif</v>
      </c>
      <c r="AA9" t="str">
        <f ca="1">DPE_33250[[#Headers],[Column1.Logement_traversant_(0/1)]] &amp; " " &amp;  ROW() &amp; " - " &amp; MID($AD$1, FIND("]",$AD$1,1)+1,LEN($AD$1))</f>
        <v>Column1.Logement_traversant_(0/1) 9 - Récaptiulatif</v>
      </c>
      <c r="AB9" t="str">
        <f ca="1">DPE_33250[[#Headers],[Column1.Nombre_appartement]] &amp; " " &amp;  ROW() &amp; " - " &amp; MID($AD$1, FIND("]",$AD$1,1)+1,LEN($AD$1))</f>
        <v>Column1.Nombre_appartement 9 - Récaptiulatif</v>
      </c>
      <c r="AC9" t="str">
        <f ca="1">DPE_33250[[#Headers],[Column1.Surface_habitable_immeuble]] &amp; " " &amp;  ROW() &amp; " - " &amp; MID($AD$1, FIND("]",$AD$1,1)+1,LEN($AD$1))</f>
        <v>Column1.Surface_habitable_immeuble 9 - Récaptiulatif</v>
      </c>
    </row>
    <row r="10" spans="1:30" x14ac:dyDescent="0.25">
      <c r="A10" s="4">
        <v>44867</v>
      </c>
      <c r="B10" s="4">
        <v>44872</v>
      </c>
      <c r="C10" s="4">
        <v>44872</v>
      </c>
      <c r="D10" t="str">
        <f ca="1">DPE_33250[[#Headers],[Column1.Adresse_(BAN)]] &amp; " " &amp;  ROW() &amp; " - " &amp; MID($AD$1, FIND("]",$AD$1,1)+1,LEN($AD$1))</f>
        <v>Column1.Adresse_(BAN) 10 - Récaptiulatif</v>
      </c>
      <c r="E10" t="str">
        <f ca="1">DPE_33250[[#Headers],[Column1.Nom__commune_(BAN)]] &amp; " " &amp;  ROW() &amp; " - " &amp; MID($AD$1, FIND("]",$AD$1,1)+1,LEN($AD$1))</f>
        <v>Column1.Nom__commune_(BAN) 10 - Récaptiulatif</v>
      </c>
      <c r="F10" t="str">
        <f ca="1">DPE_33250[[#Headers],[Column1.Nombre_niveau_logement]] &amp; " " &amp;  ROW() &amp; " - " &amp; MID($AD$1, FIND("]",$AD$1,1)+1,LEN($AD$1))</f>
        <v>Column1.Nombre_niveau_logement 10 - Récaptiulatif</v>
      </c>
      <c r="G10" t="str">
        <f ca="1">DPE_33250[[#Headers],[Column1.Année_construction]] &amp; " " &amp;  ROW() &amp; " - " &amp; MID($AD$1, FIND("]",$AD$1,1)+1,LEN($AD$1))</f>
        <v>Column1.Année_construction 10 - Récaptiulatif</v>
      </c>
      <c r="H10" t="str">
        <f ca="1">DPE_33250[[#Headers],[Column1.N°_étage_appartement]] &amp; " " &amp;  ROW() &amp; " - " &amp; MID($AD$1, FIND("]",$AD$1,1)+1,LEN($AD$1))</f>
        <v>Column1.N°_étage_appartement 10 - Récaptiulatif</v>
      </c>
      <c r="I10" t="str">
        <f ca="1">DPE_33250[[#Headers],[Column1.Surface_habitable_desservie_par_installation_ECS]] &amp; " " &amp;  ROW() &amp; " - " &amp; MID($AD$1, FIND("]",$AD$1,1)+1,LEN($AD$1))</f>
        <v>Column1.Surface_habitable_desservie_par_installation_ECS 10 - Récaptiulatif</v>
      </c>
      <c r="J10" t="str">
        <f ca="1">DPE_33250[[#Headers],[Column1.Complément_d''adresse_logement]] &amp; " " &amp;  ROW() &amp; " - " &amp; MID($AD$1, FIND("]",$AD$1,1)+1,LEN($AD$1))</f>
        <v>Column1.Complément_d'adresse_logement 10 - Récaptiulatif</v>
      </c>
      <c r="K10" t="str">
        <f ca="1">DPE_33250[[#Headers],[Column1.Description_installation_chauffage_n°1]] &amp; " " &amp;  ROW() &amp; " - " &amp; MID($AD$1, FIND("]",$AD$1,1)+1,LEN($AD$1))</f>
        <v>Column1.Description_installation_chauffage_n°1 10 - Récaptiulatif</v>
      </c>
      <c r="L10" t="str">
        <f ca="1">DPE_33250[[#Headers],[Column1.N°_voie_(BAN)]] &amp; " " &amp;  ROW() &amp; " - " &amp; MID($AD$1, FIND("]",$AD$1,1)+1,LEN($AD$1))</f>
        <v>Column1.N°_voie_(BAN) 10 - Récaptiulatif</v>
      </c>
      <c r="M10" t="str">
        <f ca="1">DPE_33250[[#Headers],[Column1.N°DPE]] &amp; " " &amp;  ROW() &amp; " - " &amp; MID($AD$1, FIND("]",$AD$1,1)+1,LEN($AD$1))</f>
        <v>Column1.N°DPE 10 - Récaptiulatif</v>
      </c>
      <c r="N10" t="str">
        <f ca="1">DPE_33250[[#Headers],[Column1.Adresse_brute]] &amp; " " &amp;  ROW() &amp; " - " &amp; MID($AD$1, FIND("]",$AD$1,1)+1,LEN($AD$1))</f>
        <v>Column1.Adresse_brute 10 - Récaptiulatif</v>
      </c>
      <c r="O10" t="str">
        <f ca="1">DPE_33250[[#Headers],[Column1.Nombre_logements_desservis_par_installation_ECS]] &amp; " " &amp;  ROW() &amp; " - " &amp; MID($AD$1, FIND("]",$AD$1,1)+1,LEN($AD$1))</f>
        <v>Column1.Nombre_logements_desservis_par_installation_ECS 10 - Récaptiulatif</v>
      </c>
      <c r="P10" t="str">
        <f ca="1">DPE_33250[[#Headers],[Column1.Surface_habitable_logement]] &amp; " " &amp;  ROW() &amp; " - " &amp; MID($AD$1, FIND("]",$AD$1,1)+1,LEN($AD$1))</f>
        <v>Column1.Surface_habitable_logement 10 - Récaptiulatif</v>
      </c>
      <c r="Q10" t="str">
        <f ca="1">DPE_33250[[#Headers],[Column1.Code_postal_(brut)]] &amp; " " &amp;  ROW() &amp; " - " &amp; MID($AD$1, FIND("]",$AD$1,1)+1,LEN($AD$1))</f>
        <v>Column1.Code_postal_(brut) 10 - Récaptiulatif</v>
      </c>
      <c r="R10" t="str">
        <f ca="1">DPE_33250[[#Headers],[Column1.Période_construction]] &amp; " " &amp;  ROW() &amp; " - " &amp; MID($AD$1, FIND("]",$AD$1,1)+1,LEN($AD$1))</f>
        <v>Column1.Période_construction 10 - Récaptiulatif</v>
      </c>
      <c r="S10" t="str">
        <f ca="1">DPE_33250[[#Headers],[Column1.Code_postal_(BAN)]] &amp; " " &amp;  ROW() &amp; " - " &amp; MID($AD$1, FIND("]",$AD$1,1)+1,LEN($AD$1))</f>
        <v>Column1.Code_postal_(BAN) 10 - Récaptiulatif</v>
      </c>
      <c r="T10" t="str">
        <f ca="1">DPE_33250[[#Headers],[Column1.Type_bâtiment]] &amp; " " &amp;  ROW() &amp; " - " &amp; MID($AD$1, FIND("]",$AD$1,1)+1,LEN($AD$1))</f>
        <v>Column1.Type_bâtiment 10 - Récaptiulatif</v>
      </c>
      <c r="U10" t="str">
        <f ca="1">DPE_33250[[#Headers],[Column1.Etiquette_GES]] &amp; " " &amp;  ROW() &amp; " - " &amp; MID($AD$1, FIND("]",$AD$1,1)+1,LEN($AD$1))</f>
        <v>Column1.Etiquette_GES 10 - Récaptiulatif</v>
      </c>
      <c r="V10" t="str">
        <f ca="1">DPE_33250[[#Headers],[Column1.Etiquette_DPE]] &amp; " " &amp;  ROW() &amp; " - " &amp; MID($AD$1, FIND("]",$AD$1,1)+1,LEN($AD$1))</f>
        <v>Column1.Etiquette_DPE 10 - Récaptiulatif</v>
      </c>
      <c r="W10" t="str">
        <f ca="1">DPE_33250[[#Headers],[Column1.Nom__commune_(Brut)]] &amp; " " &amp;  ROW() &amp; " - " &amp; MID($AD$1, FIND("]",$AD$1,1)+1,LEN($AD$1))</f>
        <v>Column1.Nom__commune_(Brut) 10 - Récaptiulatif</v>
      </c>
      <c r="X10" t="str">
        <f ca="1">DPE_33250[[#Headers],[Column1.Identifiant__BAN]] &amp; " " &amp;  ROW() &amp; " - " &amp; MID($AD$1, FIND("]",$AD$1,1)+1,LEN($AD$1))</f>
        <v>Column1.Identifiant__BAN 10 - Récaptiulatif</v>
      </c>
      <c r="Y10" t="str">
        <f ca="1">DPE_33250[[#Headers],[Column1.Nom__rue_(BAN)]] &amp; " " &amp;  ROW() &amp; " - " &amp; MID($AD$1, FIND("]",$AD$1,1)+1,LEN($AD$1))</f>
        <v>Column1.Nom__rue_(BAN) 10 - Récaptiulatif</v>
      </c>
      <c r="Z10" t="str">
        <f ca="1">DPE_33250[[#Headers],[Column1.Score_BAN]] &amp; " " &amp;  ROW() &amp; " - " &amp; MID($AD$1, FIND("]",$AD$1,1)+1,LEN($AD$1))</f>
        <v>Column1.Score_BAN 10 - Récaptiulatif</v>
      </c>
      <c r="AA10" t="str">
        <f ca="1">DPE_33250[[#Headers],[Column1.Logement_traversant_(0/1)]] &amp; " " &amp;  ROW() &amp; " - " &amp; MID($AD$1, FIND("]",$AD$1,1)+1,LEN($AD$1))</f>
        <v>Column1.Logement_traversant_(0/1) 10 - Récaptiulatif</v>
      </c>
      <c r="AB10" t="str">
        <f ca="1">DPE_33250[[#Headers],[Column1.Nombre_appartement]] &amp; " " &amp;  ROW() &amp; " - " &amp; MID($AD$1, FIND("]",$AD$1,1)+1,LEN($AD$1))</f>
        <v>Column1.Nombre_appartement 10 - Récaptiulatif</v>
      </c>
      <c r="AC10" t="str">
        <f ca="1">DPE_33250[[#Headers],[Column1.Surface_habitable_immeuble]] &amp; " " &amp;  ROW() &amp; " - " &amp; MID($AD$1, FIND("]",$AD$1,1)+1,LEN($AD$1))</f>
        <v>Column1.Surface_habitable_immeuble 10 - Récaptiulatif</v>
      </c>
    </row>
    <row r="11" spans="1:30" x14ac:dyDescent="0.25">
      <c r="A11" s="4">
        <v>44868</v>
      </c>
      <c r="B11" s="4">
        <v>44871</v>
      </c>
      <c r="C11" s="4">
        <v>44871</v>
      </c>
      <c r="D11" t="str">
        <f ca="1">DPE_33250[[#Headers],[Column1.Adresse_(BAN)]] &amp; " " &amp;  ROW() &amp; " - " &amp; MID($AD$1, FIND("]",$AD$1,1)+1,LEN($AD$1))</f>
        <v>Column1.Adresse_(BAN) 11 - Récaptiulatif</v>
      </c>
      <c r="E11" t="str">
        <f ca="1">DPE_33250[[#Headers],[Column1.Nom__commune_(BAN)]] &amp; " " &amp;  ROW() &amp; " - " &amp; MID($AD$1, FIND("]",$AD$1,1)+1,LEN($AD$1))</f>
        <v>Column1.Nom__commune_(BAN) 11 - Récaptiulatif</v>
      </c>
      <c r="F11" t="str">
        <f ca="1">DPE_33250[[#Headers],[Column1.Nombre_niveau_logement]] &amp; " " &amp;  ROW() &amp; " - " &amp; MID($AD$1, FIND("]",$AD$1,1)+1,LEN($AD$1))</f>
        <v>Column1.Nombre_niveau_logement 11 - Récaptiulatif</v>
      </c>
      <c r="G11" t="str">
        <f ca="1">DPE_33250[[#Headers],[Column1.Année_construction]] &amp; " " &amp;  ROW() &amp; " - " &amp; MID($AD$1, FIND("]",$AD$1,1)+1,LEN($AD$1))</f>
        <v>Column1.Année_construction 11 - Récaptiulatif</v>
      </c>
      <c r="H11" t="str">
        <f ca="1">DPE_33250[[#Headers],[Column1.N°_étage_appartement]] &amp; " " &amp;  ROW() &amp; " - " &amp; MID($AD$1, FIND("]",$AD$1,1)+1,LEN($AD$1))</f>
        <v>Column1.N°_étage_appartement 11 - Récaptiulatif</v>
      </c>
      <c r="I11" t="str">
        <f ca="1">DPE_33250[[#Headers],[Column1.Surface_habitable_desservie_par_installation_ECS]] &amp; " " &amp;  ROW() &amp; " - " &amp; MID($AD$1, FIND("]",$AD$1,1)+1,LEN($AD$1))</f>
        <v>Column1.Surface_habitable_desservie_par_installation_ECS 11 - Récaptiulatif</v>
      </c>
      <c r="J11" t="str">
        <f ca="1">DPE_33250[[#Headers],[Column1.Complément_d''adresse_logement]] &amp; " " &amp;  ROW() &amp; " - " &amp; MID($AD$1, FIND("]",$AD$1,1)+1,LEN($AD$1))</f>
        <v>Column1.Complément_d'adresse_logement 11 - Récaptiulatif</v>
      </c>
      <c r="K11" t="str">
        <f ca="1">DPE_33250[[#Headers],[Column1.Description_installation_chauffage_n°1]] &amp; " " &amp;  ROW() &amp; " - " &amp; MID($AD$1, FIND("]",$AD$1,1)+1,LEN($AD$1))</f>
        <v>Column1.Description_installation_chauffage_n°1 11 - Récaptiulatif</v>
      </c>
      <c r="L11" t="str">
        <f ca="1">DPE_33250[[#Headers],[Column1.N°_voie_(BAN)]] &amp; " " &amp;  ROW() &amp; " - " &amp; MID($AD$1, FIND("]",$AD$1,1)+1,LEN($AD$1))</f>
        <v>Column1.N°_voie_(BAN) 11 - Récaptiulatif</v>
      </c>
      <c r="M11" t="str">
        <f ca="1">DPE_33250[[#Headers],[Column1.N°DPE]] &amp; " " &amp;  ROW() &amp; " - " &amp; MID($AD$1, FIND("]",$AD$1,1)+1,LEN($AD$1))</f>
        <v>Column1.N°DPE 11 - Récaptiulatif</v>
      </c>
      <c r="N11" t="str">
        <f ca="1">DPE_33250[[#Headers],[Column1.Adresse_brute]] &amp; " " &amp;  ROW() &amp; " - " &amp; MID($AD$1, FIND("]",$AD$1,1)+1,LEN($AD$1))</f>
        <v>Column1.Adresse_brute 11 - Récaptiulatif</v>
      </c>
      <c r="O11" t="str">
        <f ca="1">DPE_33250[[#Headers],[Column1.Nombre_logements_desservis_par_installation_ECS]] &amp; " " &amp;  ROW() &amp; " - " &amp; MID($AD$1, FIND("]",$AD$1,1)+1,LEN($AD$1))</f>
        <v>Column1.Nombre_logements_desservis_par_installation_ECS 11 - Récaptiulatif</v>
      </c>
      <c r="P11" t="str">
        <f ca="1">DPE_33250[[#Headers],[Column1.Surface_habitable_logement]] &amp; " " &amp;  ROW() &amp; " - " &amp; MID($AD$1, FIND("]",$AD$1,1)+1,LEN($AD$1))</f>
        <v>Column1.Surface_habitable_logement 11 - Récaptiulatif</v>
      </c>
      <c r="Q11" t="str">
        <f ca="1">DPE_33250[[#Headers],[Column1.Code_postal_(brut)]] &amp; " " &amp;  ROW() &amp; " - " &amp; MID($AD$1, FIND("]",$AD$1,1)+1,LEN($AD$1))</f>
        <v>Column1.Code_postal_(brut) 11 - Récaptiulatif</v>
      </c>
      <c r="R11" t="str">
        <f ca="1">DPE_33250[[#Headers],[Column1.Période_construction]] &amp; " " &amp;  ROW() &amp; " - " &amp; MID($AD$1, FIND("]",$AD$1,1)+1,LEN($AD$1))</f>
        <v>Column1.Période_construction 11 - Récaptiulatif</v>
      </c>
      <c r="S11" t="str">
        <f ca="1">DPE_33250[[#Headers],[Column1.Code_postal_(BAN)]] &amp; " " &amp;  ROW() &amp; " - " &amp; MID($AD$1, FIND("]",$AD$1,1)+1,LEN($AD$1))</f>
        <v>Column1.Code_postal_(BAN) 11 - Récaptiulatif</v>
      </c>
      <c r="T11" t="str">
        <f ca="1">DPE_33250[[#Headers],[Column1.Type_bâtiment]] &amp; " " &amp;  ROW() &amp; " - " &amp; MID($AD$1, FIND("]",$AD$1,1)+1,LEN($AD$1))</f>
        <v>Column1.Type_bâtiment 11 - Récaptiulatif</v>
      </c>
      <c r="U11" t="str">
        <f ca="1">DPE_33250[[#Headers],[Column1.Etiquette_GES]] &amp; " " &amp;  ROW() &amp; " - " &amp; MID($AD$1, FIND("]",$AD$1,1)+1,LEN($AD$1))</f>
        <v>Column1.Etiquette_GES 11 - Récaptiulatif</v>
      </c>
      <c r="V11" t="str">
        <f ca="1">DPE_33250[[#Headers],[Column1.Etiquette_DPE]] &amp; " " &amp;  ROW() &amp; " - " &amp; MID($AD$1, FIND("]",$AD$1,1)+1,LEN($AD$1))</f>
        <v>Column1.Etiquette_DPE 11 - Récaptiulatif</v>
      </c>
      <c r="W11" t="str">
        <f ca="1">DPE_33250[[#Headers],[Column1.Nom__commune_(Brut)]] &amp; " " &amp;  ROW() &amp; " - " &amp; MID($AD$1, FIND("]",$AD$1,1)+1,LEN($AD$1))</f>
        <v>Column1.Nom__commune_(Brut) 11 - Récaptiulatif</v>
      </c>
      <c r="X11" t="str">
        <f ca="1">DPE_33250[[#Headers],[Column1.Identifiant__BAN]] &amp; " " &amp;  ROW() &amp; " - " &amp; MID($AD$1, FIND("]",$AD$1,1)+1,LEN($AD$1))</f>
        <v>Column1.Identifiant__BAN 11 - Récaptiulatif</v>
      </c>
      <c r="Y11" t="str">
        <f ca="1">DPE_33250[[#Headers],[Column1.Nom__rue_(BAN)]] &amp; " " &amp;  ROW() &amp; " - " &amp; MID($AD$1, FIND("]",$AD$1,1)+1,LEN($AD$1))</f>
        <v>Column1.Nom__rue_(BAN) 11 - Récaptiulatif</v>
      </c>
      <c r="Z11" t="str">
        <f ca="1">DPE_33250[[#Headers],[Column1.Score_BAN]] &amp; " " &amp;  ROW() &amp; " - " &amp; MID($AD$1, FIND("]",$AD$1,1)+1,LEN($AD$1))</f>
        <v>Column1.Score_BAN 11 - Récaptiulatif</v>
      </c>
      <c r="AA11" t="str">
        <f ca="1">DPE_33250[[#Headers],[Column1.Logement_traversant_(0/1)]] &amp; " " &amp;  ROW() &amp; " - " &amp; MID($AD$1, FIND("]",$AD$1,1)+1,LEN($AD$1))</f>
        <v>Column1.Logement_traversant_(0/1) 11 - Récaptiulatif</v>
      </c>
      <c r="AB11" t="str">
        <f ca="1">DPE_33250[[#Headers],[Column1.Nombre_appartement]] &amp; " " &amp;  ROW() &amp; " - " &amp; MID($AD$1, FIND("]",$AD$1,1)+1,LEN($AD$1))</f>
        <v>Column1.Nombre_appartement 11 - Récaptiulatif</v>
      </c>
      <c r="AC11" t="str">
        <f ca="1">DPE_33250[[#Headers],[Column1.Surface_habitable_immeuble]] &amp; " " &amp;  ROW() &amp; " - " &amp; MID($AD$1, FIND("]",$AD$1,1)+1,LEN($AD$1))</f>
        <v>Column1.Surface_habitable_immeuble 11 - Récaptiulatif</v>
      </c>
    </row>
    <row r="12" spans="1:30" x14ac:dyDescent="0.25">
      <c r="A12" s="4">
        <v>44868</v>
      </c>
      <c r="B12" s="4">
        <v>44868</v>
      </c>
      <c r="C12" s="4">
        <v>44871</v>
      </c>
      <c r="D12" t="str">
        <f ca="1">DPE_33250[[#Headers],[Column1.Adresse_(BAN)]] &amp; " " &amp;  ROW() &amp; " - " &amp; MID($AD$1, FIND("]",$AD$1,1)+1,LEN($AD$1))</f>
        <v>Column1.Adresse_(BAN) 12 - Récaptiulatif</v>
      </c>
      <c r="E12" t="str">
        <f ca="1">DPE_33250[[#Headers],[Column1.Nom__commune_(BAN)]] &amp; " " &amp;  ROW() &amp; " - " &amp; MID($AD$1, FIND("]",$AD$1,1)+1,LEN($AD$1))</f>
        <v>Column1.Nom__commune_(BAN) 12 - Récaptiulatif</v>
      </c>
      <c r="F12" t="str">
        <f ca="1">DPE_33250[[#Headers],[Column1.Nombre_niveau_logement]] &amp; " " &amp;  ROW() &amp; " - " &amp; MID($AD$1, FIND("]",$AD$1,1)+1,LEN($AD$1))</f>
        <v>Column1.Nombre_niveau_logement 12 - Récaptiulatif</v>
      </c>
      <c r="G12" t="str">
        <f ca="1">DPE_33250[[#Headers],[Column1.Année_construction]] &amp; " " &amp;  ROW() &amp; " - " &amp; MID($AD$1, FIND("]",$AD$1,1)+1,LEN($AD$1))</f>
        <v>Column1.Année_construction 12 - Récaptiulatif</v>
      </c>
      <c r="H12" t="str">
        <f ca="1">DPE_33250[[#Headers],[Column1.N°_étage_appartement]] &amp; " " &amp;  ROW() &amp; " - " &amp; MID($AD$1, FIND("]",$AD$1,1)+1,LEN($AD$1))</f>
        <v>Column1.N°_étage_appartement 12 - Récaptiulatif</v>
      </c>
      <c r="I12" t="str">
        <f ca="1">DPE_33250[[#Headers],[Column1.Surface_habitable_desservie_par_installation_ECS]] &amp; " " &amp;  ROW() &amp; " - " &amp; MID($AD$1, FIND("]",$AD$1,1)+1,LEN($AD$1))</f>
        <v>Column1.Surface_habitable_desservie_par_installation_ECS 12 - Récaptiulatif</v>
      </c>
      <c r="J12" t="str">
        <f ca="1">DPE_33250[[#Headers],[Column1.Complément_d''adresse_logement]] &amp; " " &amp;  ROW() &amp; " - " &amp; MID($AD$1, FIND("]",$AD$1,1)+1,LEN($AD$1))</f>
        <v>Column1.Complément_d'adresse_logement 12 - Récaptiulatif</v>
      </c>
      <c r="K12" t="str">
        <f ca="1">DPE_33250[[#Headers],[Column1.Description_installation_chauffage_n°1]] &amp; " " &amp;  ROW() &amp; " - " &amp; MID($AD$1, FIND("]",$AD$1,1)+1,LEN($AD$1))</f>
        <v>Column1.Description_installation_chauffage_n°1 12 - Récaptiulatif</v>
      </c>
      <c r="L12" t="str">
        <f ca="1">DPE_33250[[#Headers],[Column1.N°_voie_(BAN)]] &amp; " " &amp;  ROW() &amp; " - " &amp; MID($AD$1, FIND("]",$AD$1,1)+1,LEN($AD$1))</f>
        <v>Column1.N°_voie_(BAN) 12 - Récaptiulatif</v>
      </c>
      <c r="M12" t="str">
        <f ca="1">DPE_33250[[#Headers],[Column1.N°DPE]] &amp; " " &amp;  ROW() &amp; " - " &amp; MID($AD$1, FIND("]",$AD$1,1)+1,LEN($AD$1))</f>
        <v>Column1.N°DPE 12 - Récaptiulatif</v>
      </c>
      <c r="N12" t="str">
        <f ca="1">DPE_33250[[#Headers],[Column1.Adresse_brute]] &amp; " " &amp;  ROW() &amp; " - " &amp; MID($AD$1, FIND("]",$AD$1,1)+1,LEN($AD$1))</f>
        <v>Column1.Adresse_brute 12 - Récaptiulatif</v>
      </c>
      <c r="O12" t="str">
        <f ca="1">DPE_33250[[#Headers],[Column1.Nombre_logements_desservis_par_installation_ECS]] &amp; " " &amp;  ROW() &amp; " - " &amp; MID($AD$1, FIND("]",$AD$1,1)+1,LEN($AD$1))</f>
        <v>Column1.Nombre_logements_desservis_par_installation_ECS 12 - Récaptiulatif</v>
      </c>
      <c r="P12" t="str">
        <f ca="1">DPE_33250[[#Headers],[Column1.Surface_habitable_logement]] &amp; " " &amp;  ROW() &amp; " - " &amp; MID($AD$1, FIND("]",$AD$1,1)+1,LEN($AD$1))</f>
        <v>Column1.Surface_habitable_logement 12 - Récaptiulatif</v>
      </c>
      <c r="Q12" t="str">
        <f ca="1">DPE_33250[[#Headers],[Column1.Code_postal_(brut)]] &amp; " " &amp;  ROW() &amp; " - " &amp; MID($AD$1, FIND("]",$AD$1,1)+1,LEN($AD$1))</f>
        <v>Column1.Code_postal_(brut) 12 - Récaptiulatif</v>
      </c>
      <c r="R12" t="str">
        <f ca="1">DPE_33250[[#Headers],[Column1.Période_construction]] &amp; " " &amp;  ROW() &amp; " - " &amp; MID($AD$1, FIND("]",$AD$1,1)+1,LEN($AD$1))</f>
        <v>Column1.Période_construction 12 - Récaptiulatif</v>
      </c>
      <c r="S12" t="str">
        <f ca="1">DPE_33250[[#Headers],[Column1.Code_postal_(BAN)]] &amp; " " &amp;  ROW() &amp; " - " &amp; MID($AD$1, FIND("]",$AD$1,1)+1,LEN($AD$1))</f>
        <v>Column1.Code_postal_(BAN) 12 - Récaptiulatif</v>
      </c>
      <c r="T12" t="str">
        <f ca="1">DPE_33250[[#Headers],[Column1.Type_bâtiment]] &amp; " " &amp;  ROW() &amp; " - " &amp; MID($AD$1, FIND("]",$AD$1,1)+1,LEN($AD$1))</f>
        <v>Column1.Type_bâtiment 12 - Récaptiulatif</v>
      </c>
      <c r="U12" t="str">
        <f ca="1">DPE_33250[[#Headers],[Column1.Etiquette_GES]] &amp; " " &amp;  ROW() &amp; " - " &amp; MID($AD$1, FIND("]",$AD$1,1)+1,LEN($AD$1))</f>
        <v>Column1.Etiquette_GES 12 - Récaptiulatif</v>
      </c>
      <c r="V12" t="str">
        <f ca="1">DPE_33250[[#Headers],[Column1.Etiquette_DPE]] &amp; " " &amp;  ROW() &amp; " - " &amp; MID($AD$1, FIND("]",$AD$1,1)+1,LEN($AD$1))</f>
        <v>Column1.Etiquette_DPE 12 - Récaptiulatif</v>
      </c>
      <c r="W12" t="str">
        <f ca="1">DPE_33250[[#Headers],[Column1.Nom__commune_(Brut)]] &amp; " " &amp;  ROW() &amp; " - " &amp; MID($AD$1, FIND("]",$AD$1,1)+1,LEN($AD$1))</f>
        <v>Column1.Nom__commune_(Brut) 12 - Récaptiulatif</v>
      </c>
      <c r="X12" t="str">
        <f ca="1">DPE_33250[[#Headers],[Column1.Identifiant__BAN]] &amp; " " &amp;  ROW() &amp; " - " &amp; MID($AD$1, FIND("]",$AD$1,1)+1,LEN($AD$1))</f>
        <v>Column1.Identifiant__BAN 12 - Récaptiulatif</v>
      </c>
      <c r="Y12" t="str">
        <f ca="1">DPE_33250[[#Headers],[Column1.Nom__rue_(BAN)]] &amp; " " &amp;  ROW() &amp; " - " &amp; MID($AD$1, FIND("]",$AD$1,1)+1,LEN($AD$1))</f>
        <v>Column1.Nom__rue_(BAN) 12 - Récaptiulatif</v>
      </c>
      <c r="Z12" t="str">
        <f ca="1">DPE_33250[[#Headers],[Column1.Score_BAN]] &amp; " " &amp;  ROW() &amp; " - " &amp; MID($AD$1, FIND("]",$AD$1,1)+1,LEN($AD$1))</f>
        <v>Column1.Score_BAN 12 - Récaptiulatif</v>
      </c>
      <c r="AA12" t="str">
        <f ca="1">DPE_33250[[#Headers],[Column1.Logement_traversant_(0/1)]] &amp; " " &amp;  ROW() &amp; " - " &amp; MID($AD$1, FIND("]",$AD$1,1)+1,LEN($AD$1))</f>
        <v>Column1.Logement_traversant_(0/1) 12 - Récaptiulatif</v>
      </c>
      <c r="AB12" t="str">
        <f ca="1">DPE_33250[[#Headers],[Column1.Nombre_appartement]] &amp; " " &amp;  ROW() &amp; " - " &amp; MID($AD$1, FIND("]",$AD$1,1)+1,LEN($AD$1))</f>
        <v>Column1.Nombre_appartement 12 - Récaptiulatif</v>
      </c>
      <c r="AC12" t="str">
        <f ca="1">DPE_33250[[#Headers],[Column1.Surface_habitable_immeuble]] &amp; " " &amp;  ROW() &amp; " - " &amp; MID($AD$1, FIND("]",$AD$1,1)+1,LEN($AD$1))</f>
        <v>Column1.Surface_habitable_immeuble 12 - Récaptiulatif</v>
      </c>
    </row>
    <row r="13" spans="1:30" x14ac:dyDescent="0.25">
      <c r="A13" s="4">
        <v>44861</v>
      </c>
      <c r="B13" s="4">
        <v>44861</v>
      </c>
      <c r="C13" s="4">
        <v>44861</v>
      </c>
      <c r="D13" t="str">
        <f ca="1">DPE_33250[[#Headers],[Column1.Adresse_(BAN)]] &amp; " " &amp;  ROW() &amp; " - " &amp; MID($AD$1, FIND("]",$AD$1,1)+1,LEN($AD$1))</f>
        <v>Column1.Adresse_(BAN) 13 - Récaptiulatif</v>
      </c>
      <c r="E13" t="str">
        <f ca="1">DPE_33250[[#Headers],[Column1.Nom__commune_(BAN)]] &amp; " " &amp;  ROW() &amp; " - " &amp; MID($AD$1, FIND("]",$AD$1,1)+1,LEN($AD$1))</f>
        <v>Column1.Nom__commune_(BAN) 13 - Récaptiulatif</v>
      </c>
      <c r="F13" t="str">
        <f ca="1">DPE_33250[[#Headers],[Column1.Nombre_niveau_logement]] &amp; " " &amp;  ROW() &amp; " - " &amp; MID($AD$1, FIND("]",$AD$1,1)+1,LEN($AD$1))</f>
        <v>Column1.Nombre_niveau_logement 13 - Récaptiulatif</v>
      </c>
      <c r="G13" t="str">
        <f ca="1">DPE_33250[[#Headers],[Column1.Année_construction]] &amp; " " &amp;  ROW() &amp; " - " &amp; MID($AD$1, FIND("]",$AD$1,1)+1,LEN($AD$1))</f>
        <v>Column1.Année_construction 13 - Récaptiulatif</v>
      </c>
      <c r="H13" t="str">
        <f ca="1">DPE_33250[[#Headers],[Column1.N°_étage_appartement]] &amp; " " &amp;  ROW() &amp; " - " &amp; MID($AD$1, FIND("]",$AD$1,1)+1,LEN($AD$1))</f>
        <v>Column1.N°_étage_appartement 13 - Récaptiulatif</v>
      </c>
      <c r="I13" t="str">
        <f ca="1">DPE_33250[[#Headers],[Column1.Surface_habitable_desservie_par_installation_ECS]] &amp; " " &amp;  ROW() &amp; " - " &amp; MID($AD$1, FIND("]",$AD$1,1)+1,LEN($AD$1))</f>
        <v>Column1.Surface_habitable_desservie_par_installation_ECS 13 - Récaptiulatif</v>
      </c>
      <c r="J13" t="str">
        <f ca="1">DPE_33250[[#Headers],[Column1.Complément_d''adresse_logement]] &amp; " " &amp;  ROW() &amp; " - " &amp; MID($AD$1, FIND("]",$AD$1,1)+1,LEN($AD$1))</f>
        <v>Column1.Complément_d'adresse_logement 13 - Récaptiulatif</v>
      </c>
      <c r="K13" t="str">
        <f ca="1">DPE_33250[[#Headers],[Column1.Description_installation_chauffage_n°1]] &amp; " " &amp;  ROW() &amp; " - " &amp; MID($AD$1, FIND("]",$AD$1,1)+1,LEN($AD$1))</f>
        <v>Column1.Description_installation_chauffage_n°1 13 - Récaptiulatif</v>
      </c>
      <c r="L13" t="str">
        <f ca="1">DPE_33250[[#Headers],[Column1.N°_voie_(BAN)]] &amp; " " &amp;  ROW() &amp; " - " &amp; MID($AD$1, FIND("]",$AD$1,1)+1,LEN($AD$1))</f>
        <v>Column1.N°_voie_(BAN) 13 - Récaptiulatif</v>
      </c>
      <c r="M13" t="str">
        <f ca="1">DPE_33250[[#Headers],[Column1.N°DPE]] &amp; " " &amp;  ROW() &amp; " - " &amp; MID($AD$1, FIND("]",$AD$1,1)+1,LEN($AD$1))</f>
        <v>Column1.N°DPE 13 - Récaptiulatif</v>
      </c>
      <c r="N13" t="str">
        <f ca="1">DPE_33250[[#Headers],[Column1.Adresse_brute]] &amp; " " &amp;  ROW() &amp; " - " &amp; MID($AD$1, FIND("]",$AD$1,1)+1,LEN($AD$1))</f>
        <v>Column1.Adresse_brute 13 - Récaptiulatif</v>
      </c>
      <c r="O13" t="str">
        <f ca="1">DPE_33250[[#Headers],[Column1.Nombre_logements_desservis_par_installation_ECS]] &amp; " " &amp;  ROW() &amp; " - " &amp; MID($AD$1, FIND("]",$AD$1,1)+1,LEN($AD$1))</f>
        <v>Column1.Nombre_logements_desservis_par_installation_ECS 13 - Récaptiulatif</v>
      </c>
      <c r="P13" t="str">
        <f ca="1">DPE_33250[[#Headers],[Column1.Surface_habitable_logement]] &amp; " " &amp;  ROW() &amp; " - " &amp; MID($AD$1, FIND("]",$AD$1,1)+1,LEN($AD$1))</f>
        <v>Column1.Surface_habitable_logement 13 - Récaptiulatif</v>
      </c>
      <c r="Q13" t="str">
        <f ca="1">DPE_33250[[#Headers],[Column1.Code_postal_(brut)]] &amp; " " &amp;  ROW() &amp; " - " &amp; MID($AD$1, FIND("]",$AD$1,1)+1,LEN($AD$1))</f>
        <v>Column1.Code_postal_(brut) 13 - Récaptiulatif</v>
      </c>
      <c r="R13" t="str">
        <f ca="1">DPE_33250[[#Headers],[Column1.Période_construction]] &amp; " " &amp;  ROW() &amp; " - " &amp; MID($AD$1, FIND("]",$AD$1,1)+1,LEN($AD$1))</f>
        <v>Column1.Période_construction 13 - Récaptiulatif</v>
      </c>
      <c r="S13" t="str">
        <f ca="1">DPE_33250[[#Headers],[Column1.Code_postal_(BAN)]] &amp; " " &amp;  ROW() &amp; " - " &amp; MID($AD$1, FIND("]",$AD$1,1)+1,LEN($AD$1))</f>
        <v>Column1.Code_postal_(BAN) 13 - Récaptiulatif</v>
      </c>
      <c r="T13" t="str">
        <f ca="1">DPE_33250[[#Headers],[Column1.Type_bâtiment]] &amp; " " &amp;  ROW() &amp; " - " &amp; MID($AD$1, FIND("]",$AD$1,1)+1,LEN($AD$1))</f>
        <v>Column1.Type_bâtiment 13 - Récaptiulatif</v>
      </c>
      <c r="U13" t="str">
        <f ca="1">DPE_33250[[#Headers],[Column1.Etiquette_GES]] &amp; " " &amp;  ROW() &amp; " - " &amp; MID($AD$1, FIND("]",$AD$1,1)+1,LEN($AD$1))</f>
        <v>Column1.Etiquette_GES 13 - Récaptiulatif</v>
      </c>
      <c r="V13" t="str">
        <f ca="1">DPE_33250[[#Headers],[Column1.Etiquette_DPE]] &amp; " " &amp;  ROW() &amp; " - " &amp; MID($AD$1, FIND("]",$AD$1,1)+1,LEN($AD$1))</f>
        <v>Column1.Etiquette_DPE 13 - Récaptiulatif</v>
      </c>
      <c r="W13" t="str">
        <f ca="1">DPE_33250[[#Headers],[Column1.Nom__commune_(Brut)]] &amp; " " &amp;  ROW() &amp; " - " &amp; MID($AD$1, FIND("]",$AD$1,1)+1,LEN($AD$1))</f>
        <v>Column1.Nom__commune_(Brut) 13 - Récaptiulatif</v>
      </c>
      <c r="X13" t="str">
        <f ca="1">DPE_33250[[#Headers],[Column1.Identifiant__BAN]] &amp; " " &amp;  ROW() &amp; " - " &amp; MID($AD$1, FIND("]",$AD$1,1)+1,LEN($AD$1))</f>
        <v>Column1.Identifiant__BAN 13 - Récaptiulatif</v>
      </c>
      <c r="Y13" t="str">
        <f ca="1">DPE_33250[[#Headers],[Column1.Nom__rue_(BAN)]] &amp; " " &amp;  ROW() &amp; " - " &amp; MID($AD$1, FIND("]",$AD$1,1)+1,LEN($AD$1))</f>
        <v>Column1.Nom__rue_(BAN) 13 - Récaptiulatif</v>
      </c>
      <c r="Z13" t="str">
        <f ca="1">DPE_33250[[#Headers],[Column1.Score_BAN]] &amp; " " &amp;  ROW() &amp; " - " &amp; MID($AD$1, FIND("]",$AD$1,1)+1,LEN($AD$1))</f>
        <v>Column1.Score_BAN 13 - Récaptiulatif</v>
      </c>
      <c r="AA13" t="str">
        <f ca="1">DPE_33250[[#Headers],[Column1.Logement_traversant_(0/1)]] &amp; " " &amp;  ROW() &amp; " - " &amp; MID($AD$1, FIND("]",$AD$1,1)+1,LEN($AD$1))</f>
        <v>Column1.Logement_traversant_(0/1) 13 - Récaptiulatif</v>
      </c>
      <c r="AB13" t="str">
        <f ca="1">DPE_33250[[#Headers],[Column1.Nombre_appartement]] &amp; " " &amp;  ROW() &amp; " - " &amp; MID($AD$1, FIND("]",$AD$1,1)+1,LEN($AD$1))</f>
        <v>Column1.Nombre_appartement 13 - Récaptiulatif</v>
      </c>
      <c r="AC13" t="str">
        <f ca="1">DPE_33250[[#Headers],[Column1.Surface_habitable_immeuble]] &amp; " " &amp;  ROW() &amp; " - " &amp; MID($AD$1, FIND("]",$AD$1,1)+1,LEN($AD$1))</f>
        <v>Column1.Surface_habitable_immeuble 13 - Récaptiulatif</v>
      </c>
    </row>
    <row r="14" spans="1:30" x14ac:dyDescent="0.25">
      <c r="A14" s="4">
        <v>44861</v>
      </c>
      <c r="B14" s="4">
        <v>44861</v>
      </c>
      <c r="C14" s="4">
        <v>44861</v>
      </c>
      <c r="D14" t="str">
        <f ca="1">DPE_33250[[#Headers],[Column1.Adresse_(BAN)]] &amp; " " &amp;  ROW() &amp; " - " &amp; MID($AD$1, FIND("]",$AD$1,1)+1,LEN($AD$1))</f>
        <v>Column1.Adresse_(BAN) 14 - Récaptiulatif</v>
      </c>
      <c r="E14" t="str">
        <f ca="1">DPE_33250[[#Headers],[Column1.Nom__commune_(BAN)]] &amp; " " &amp;  ROW() &amp; " - " &amp; MID($AD$1, FIND("]",$AD$1,1)+1,LEN($AD$1))</f>
        <v>Column1.Nom__commune_(BAN) 14 - Récaptiulatif</v>
      </c>
      <c r="F14" t="str">
        <f ca="1">DPE_33250[[#Headers],[Column1.Nombre_niveau_logement]] &amp; " " &amp;  ROW() &amp; " - " &amp; MID($AD$1, FIND("]",$AD$1,1)+1,LEN($AD$1))</f>
        <v>Column1.Nombre_niveau_logement 14 - Récaptiulatif</v>
      </c>
      <c r="G14" t="str">
        <f ca="1">DPE_33250[[#Headers],[Column1.Année_construction]] &amp; " " &amp;  ROW() &amp; " - " &amp; MID($AD$1, FIND("]",$AD$1,1)+1,LEN($AD$1))</f>
        <v>Column1.Année_construction 14 - Récaptiulatif</v>
      </c>
      <c r="H14" t="str">
        <f ca="1">DPE_33250[[#Headers],[Column1.N°_étage_appartement]] &amp; " " &amp;  ROW() &amp; " - " &amp; MID($AD$1, FIND("]",$AD$1,1)+1,LEN($AD$1))</f>
        <v>Column1.N°_étage_appartement 14 - Récaptiulatif</v>
      </c>
      <c r="I14" t="str">
        <f ca="1">DPE_33250[[#Headers],[Column1.Surface_habitable_desservie_par_installation_ECS]] &amp; " " &amp;  ROW() &amp; " - " &amp; MID($AD$1, FIND("]",$AD$1,1)+1,LEN($AD$1))</f>
        <v>Column1.Surface_habitable_desservie_par_installation_ECS 14 - Récaptiulatif</v>
      </c>
      <c r="J14" t="str">
        <f ca="1">DPE_33250[[#Headers],[Column1.Complément_d''adresse_logement]] &amp; " " &amp;  ROW() &amp; " - " &amp; MID($AD$1, FIND("]",$AD$1,1)+1,LEN($AD$1))</f>
        <v>Column1.Complément_d'adresse_logement 14 - Récaptiulatif</v>
      </c>
      <c r="K14" t="str">
        <f ca="1">DPE_33250[[#Headers],[Column1.Description_installation_chauffage_n°1]] &amp; " " &amp;  ROW() &amp; " - " &amp; MID($AD$1, FIND("]",$AD$1,1)+1,LEN($AD$1))</f>
        <v>Column1.Description_installation_chauffage_n°1 14 - Récaptiulatif</v>
      </c>
      <c r="L14" t="str">
        <f ca="1">DPE_33250[[#Headers],[Column1.N°_voie_(BAN)]] &amp; " " &amp;  ROW() &amp; " - " &amp; MID($AD$1, FIND("]",$AD$1,1)+1,LEN($AD$1))</f>
        <v>Column1.N°_voie_(BAN) 14 - Récaptiulatif</v>
      </c>
      <c r="M14" t="str">
        <f ca="1">DPE_33250[[#Headers],[Column1.N°DPE]] &amp; " " &amp;  ROW() &amp; " - " &amp; MID($AD$1, FIND("]",$AD$1,1)+1,LEN($AD$1))</f>
        <v>Column1.N°DPE 14 - Récaptiulatif</v>
      </c>
      <c r="N14" t="str">
        <f ca="1">DPE_33250[[#Headers],[Column1.Adresse_brute]] &amp; " " &amp;  ROW() &amp; " - " &amp; MID($AD$1, FIND("]",$AD$1,1)+1,LEN($AD$1))</f>
        <v>Column1.Adresse_brute 14 - Récaptiulatif</v>
      </c>
      <c r="O14" t="str">
        <f ca="1">DPE_33250[[#Headers],[Column1.Nombre_logements_desservis_par_installation_ECS]] &amp; " " &amp;  ROW() &amp; " - " &amp; MID($AD$1, FIND("]",$AD$1,1)+1,LEN($AD$1))</f>
        <v>Column1.Nombre_logements_desservis_par_installation_ECS 14 - Récaptiulatif</v>
      </c>
      <c r="P14" t="str">
        <f ca="1">DPE_33250[[#Headers],[Column1.Surface_habitable_logement]] &amp; " " &amp;  ROW() &amp; " - " &amp; MID($AD$1, FIND("]",$AD$1,1)+1,LEN($AD$1))</f>
        <v>Column1.Surface_habitable_logement 14 - Récaptiulatif</v>
      </c>
      <c r="Q14" t="str">
        <f ca="1">DPE_33250[[#Headers],[Column1.Code_postal_(brut)]] &amp; " " &amp;  ROW() &amp; " - " &amp; MID($AD$1, FIND("]",$AD$1,1)+1,LEN($AD$1))</f>
        <v>Column1.Code_postal_(brut) 14 - Récaptiulatif</v>
      </c>
      <c r="R14" t="str">
        <f ca="1">DPE_33250[[#Headers],[Column1.Période_construction]] &amp; " " &amp;  ROW() &amp; " - " &amp; MID($AD$1, FIND("]",$AD$1,1)+1,LEN($AD$1))</f>
        <v>Column1.Période_construction 14 - Récaptiulatif</v>
      </c>
      <c r="S14" t="str">
        <f ca="1">DPE_33250[[#Headers],[Column1.Code_postal_(BAN)]] &amp; " " &amp;  ROW() &amp; " - " &amp; MID($AD$1, FIND("]",$AD$1,1)+1,LEN($AD$1))</f>
        <v>Column1.Code_postal_(BAN) 14 - Récaptiulatif</v>
      </c>
      <c r="T14" t="str">
        <f ca="1">DPE_33250[[#Headers],[Column1.Type_bâtiment]] &amp; " " &amp;  ROW() &amp; " - " &amp; MID($AD$1, FIND("]",$AD$1,1)+1,LEN($AD$1))</f>
        <v>Column1.Type_bâtiment 14 - Récaptiulatif</v>
      </c>
      <c r="U14" t="str">
        <f ca="1">DPE_33250[[#Headers],[Column1.Etiquette_GES]] &amp; " " &amp;  ROW() &amp; " - " &amp; MID($AD$1, FIND("]",$AD$1,1)+1,LEN($AD$1))</f>
        <v>Column1.Etiquette_GES 14 - Récaptiulatif</v>
      </c>
      <c r="V14" t="str">
        <f ca="1">DPE_33250[[#Headers],[Column1.Etiquette_DPE]] &amp; " " &amp;  ROW() &amp; " - " &amp; MID($AD$1, FIND("]",$AD$1,1)+1,LEN($AD$1))</f>
        <v>Column1.Etiquette_DPE 14 - Récaptiulatif</v>
      </c>
      <c r="W14" t="str">
        <f ca="1">DPE_33250[[#Headers],[Column1.Nom__commune_(Brut)]] &amp; " " &amp;  ROW() &amp; " - " &amp; MID($AD$1, FIND("]",$AD$1,1)+1,LEN($AD$1))</f>
        <v>Column1.Nom__commune_(Brut) 14 - Récaptiulatif</v>
      </c>
      <c r="X14" t="str">
        <f ca="1">DPE_33250[[#Headers],[Column1.Identifiant__BAN]] &amp; " " &amp;  ROW() &amp; " - " &amp; MID($AD$1, FIND("]",$AD$1,1)+1,LEN($AD$1))</f>
        <v>Column1.Identifiant__BAN 14 - Récaptiulatif</v>
      </c>
      <c r="Y14" t="str">
        <f ca="1">DPE_33250[[#Headers],[Column1.Nom__rue_(BAN)]] &amp; " " &amp;  ROW() &amp; " - " &amp; MID($AD$1, FIND("]",$AD$1,1)+1,LEN($AD$1))</f>
        <v>Column1.Nom__rue_(BAN) 14 - Récaptiulatif</v>
      </c>
      <c r="Z14" t="str">
        <f ca="1">DPE_33250[[#Headers],[Column1.Score_BAN]] &amp; " " &amp;  ROW() &amp; " - " &amp; MID($AD$1, FIND("]",$AD$1,1)+1,LEN($AD$1))</f>
        <v>Column1.Score_BAN 14 - Récaptiulatif</v>
      </c>
      <c r="AA14" t="str">
        <f ca="1">DPE_33250[[#Headers],[Column1.Logement_traversant_(0/1)]] &amp; " " &amp;  ROW() &amp; " - " &amp; MID($AD$1, FIND("]",$AD$1,1)+1,LEN($AD$1))</f>
        <v>Column1.Logement_traversant_(0/1) 14 - Récaptiulatif</v>
      </c>
      <c r="AB14" t="str">
        <f ca="1">DPE_33250[[#Headers],[Column1.Nombre_appartement]] &amp; " " &amp;  ROW() &amp; " - " &amp; MID($AD$1, FIND("]",$AD$1,1)+1,LEN($AD$1))</f>
        <v>Column1.Nombre_appartement 14 - Récaptiulatif</v>
      </c>
      <c r="AC14" t="str">
        <f ca="1">DPE_33250[[#Headers],[Column1.Surface_habitable_immeuble]] &amp; " " &amp;  ROW() &amp; " - " &amp; MID($AD$1, FIND("]",$AD$1,1)+1,LEN($AD$1))</f>
        <v>Column1.Surface_habitable_immeuble 14 - Récaptiulatif</v>
      </c>
    </row>
    <row r="15" spans="1:30" x14ac:dyDescent="0.25">
      <c r="A15" s="4">
        <v>44861</v>
      </c>
      <c r="B15" s="4">
        <v>44861</v>
      </c>
      <c r="C15" s="4">
        <v>44861</v>
      </c>
      <c r="D15" t="str">
        <f ca="1">DPE_33250[[#Headers],[Column1.Adresse_(BAN)]] &amp; " " &amp;  ROW() &amp; " - " &amp; MID($AD$1, FIND("]",$AD$1,1)+1,LEN($AD$1))</f>
        <v>Column1.Adresse_(BAN) 15 - Récaptiulatif</v>
      </c>
      <c r="E15" t="str">
        <f ca="1">DPE_33250[[#Headers],[Column1.Nom__commune_(BAN)]] &amp; " " &amp;  ROW() &amp; " - " &amp; MID($AD$1, FIND("]",$AD$1,1)+1,LEN($AD$1))</f>
        <v>Column1.Nom__commune_(BAN) 15 - Récaptiulatif</v>
      </c>
      <c r="F15" t="str">
        <f ca="1">DPE_33250[[#Headers],[Column1.Nombre_niveau_logement]] &amp; " " &amp;  ROW() &amp; " - " &amp; MID($AD$1, FIND("]",$AD$1,1)+1,LEN($AD$1))</f>
        <v>Column1.Nombre_niveau_logement 15 - Récaptiulatif</v>
      </c>
      <c r="G15" t="str">
        <f ca="1">DPE_33250[[#Headers],[Column1.Année_construction]] &amp; " " &amp;  ROW() &amp; " - " &amp; MID($AD$1, FIND("]",$AD$1,1)+1,LEN($AD$1))</f>
        <v>Column1.Année_construction 15 - Récaptiulatif</v>
      </c>
      <c r="H15" t="str">
        <f ca="1">DPE_33250[[#Headers],[Column1.N°_étage_appartement]] &amp; " " &amp;  ROW() &amp; " - " &amp; MID($AD$1, FIND("]",$AD$1,1)+1,LEN($AD$1))</f>
        <v>Column1.N°_étage_appartement 15 - Récaptiulatif</v>
      </c>
      <c r="I15" t="str">
        <f ca="1">DPE_33250[[#Headers],[Column1.Surface_habitable_desservie_par_installation_ECS]] &amp; " " &amp;  ROW() &amp; " - " &amp; MID($AD$1, FIND("]",$AD$1,1)+1,LEN($AD$1))</f>
        <v>Column1.Surface_habitable_desservie_par_installation_ECS 15 - Récaptiulatif</v>
      </c>
      <c r="J15" t="str">
        <f ca="1">DPE_33250[[#Headers],[Column1.Complément_d''adresse_logement]] &amp; " " &amp;  ROW() &amp; " - " &amp; MID($AD$1, FIND("]",$AD$1,1)+1,LEN($AD$1))</f>
        <v>Column1.Complément_d'adresse_logement 15 - Récaptiulatif</v>
      </c>
      <c r="K15" t="str">
        <f ca="1">DPE_33250[[#Headers],[Column1.Description_installation_chauffage_n°1]] &amp; " " &amp;  ROW() &amp; " - " &amp; MID($AD$1, FIND("]",$AD$1,1)+1,LEN($AD$1))</f>
        <v>Column1.Description_installation_chauffage_n°1 15 - Récaptiulatif</v>
      </c>
      <c r="L15" t="str">
        <f ca="1">DPE_33250[[#Headers],[Column1.N°_voie_(BAN)]] &amp; " " &amp;  ROW() &amp; " - " &amp; MID($AD$1, FIND("]",$AD$1,1)+1,LEN($AD$1))</f>
        <v>Column1.N°_voie_(BAN) 15 - Récaptiulatif</v>
      </c>
      <c r="M15" t="str">
        <f ca="1">DPE_33250[[#Headers],[Column1.N°DPE]] &amp; " " &amp;  ROW() &amp; " - " &amp; MID($AD$1, FIND("]",$AD$1,1)+1,LEN($AD$1))</f>
        <v>Column1.N°DPE 15 - Récaptiulatif</v>
      </c>
      <c r="N15" t="str">
        <f ca="1">DPE_33250[[#Headers],[Column1.Adresse_brute]] &amp; " " &amp;  ROW() &amp; " - " &amp; MID($AD$1, FIND("]",$AD$1,1)+1,LEN($AD$1))</f>
        <v>Column1.Adresse_brute 15 - Récaptiulatif</v>
      </c>
      <c r="O15" t="str">
        <f ca="1">DPE_33250[[#Headers],[Column1.Nombre_logements_desservis_par_installation_ECS]] &amp; " " &amp;  ROW() &amp; " - " &amp; MID($AD$1, FIND("]",$AD$1,1)+1,LEN($AD$1))</f>
        <v>Column1.Nombre_logements_desservis_par_installation_ECS 15 - Récaptiulatif</v>
      </c>
      <c r="P15" t="str">
        <f ca="1">DPE_33250[[#Headers],[Column1.Surface_habitable_logement]] &amp; " " &amp;  ROW() &amp; " - " &amp; MID($AD$1, FIND("]",$AD$1,1)+1,LEN($AD$1))</f>
        <v>Column1.Surface_habitable_logement 15 - Récaptiulatif</v>
      </c>
      <c r="Q15" t="str">
        <f ca="1">DPE_33250[[#Headers],[Column1.Code_postal_(brut)]] &amp; " " &amp;  ROW() &amp; " - " &amp; MID($AD$1, FIND("]",$AD$1,1)+1,LEN($AD$1))</f>
        <v>Column1.Code_postal_(brut) 15 - Récaptiulatif</v>
      </c>
      <c r="R15" t="str">
        <f ca="1">DPE_33250[[#Headers],[Column1.Période_construction]] &amp; " " &amp;  ROW() &amp; " - " &amp; MID($AD$1, FIND("]",$AD$1,1)+1,LEN($AD$1))</f>
        <v>Column1.Période_construction 15 - Récaptiulatif</v>
      </c>
      <c r="S15" t="str">
        <f ca="1">DPE_33250[[#Headers],[Column1.Code_postal_(BAN)]] &amp; " " &amp;  ROW() &amp; " - " &amp; MID($AD$1, FIND("]",$AD$1,1)+1,LEN($AD$1))</f>
        <v>Column1.Code_postal_(BAN) 15 - Récaptiulatif</v>
      </c>
      <c r="T15" t="str">
        <f ca="1">DPE_33250[[#Headers],[Column1.Type_bâtiment]] &amp; " " &amp;  ROW() &amp; " - " &amp; MID($AD$1, FIND("]",$AD$1,1)+1,LEN($AD$1))</f>
        <v>Column1.Type_bâtiment 15 - Récaptiulatif</v>
      </c>
      <c r="U15" t="str">
        <f ca="1">DPE_33250[[#Headers],[Column1.Etiquette_GES]] &amp; " " &amp;  ROW() &amp; " - " &amp; MID($AD$1, FIND("]",$AD$1,1)+1,LEN($AD$1))</f>
        <v>Column1.Etiquette_GES 15 - Récaptiulatif</v>
      </c>
      <c r="V15" t="str">
        <f ca="1">DPE_33250[[#Headers],[Column1.Etiquette_DPE]] &amp; " " &amp;  ROW() &amp; " - " &amp; MID($AD$1, FIND("]",$AD$1,1)+1,LEN($AD$1))</f>
        <v>Column1.Etiquette_DPE 15 - Récaptiulatif</v>
      </c>
      <c r="W15" t="str">
        <f ca="1">DPE_33250[[#Headers],[Column1.Nom__commune_(Brut)]] &amp; " " &amp;  ROW() &amp; " - " &amp; MID($AD$1, FIND("]",$AD$1,1)+1,LEN($AD$1))</f>
        <v>Column1.Nom__commune_(Brut) 15 - Récaptiulatif</v>
      </c>
      <c r="X15" t="str">
        <f ca="1">DPE_33250[[#Headers],[Column1.Identifiant__BAN]] &amp; " " &amp;  ROW() &amp; " - " &amp; MID($AD$1, FIND("]",$AD$1,1)+1,LEN($AD$1))</f>
        <v>Column1.Identifiant__BAN 15 - Récaptiulatif</v>
      </c>
      <c r="Y15" t="str">
        <f ca="1">DPE_33250[[#Headers],[Column1.Nom__rue_(BAN)]] &amp; " " &amp;  ROW() &amp; " - " &amp; MID($AD$1, FIND("]",$AD$1,1)+1,LEN($AD$1))</f>
        <v>Column1.Nom__rue_(BAN) 15 - Récaptiulatif</v>
      </c>
      <c r="Z15" t="str">
        <f ca="1">DPE_33250[[#Headers],[Column1.Score_BAN]] &amp; " " &amp;  ROW() &amp; " - " &amp; MID($AD$1, FIND("]",$AD$1,1)+1,LEN($AD$1))</f>
        <v>Column1.Score_BAN 15 - Récaptiulatif</v>
      </c>
      <c r="AA15" t="str">
        <f ca="1">DPE_33250[[#Headers],[Column1.Logement_traversant_(0/1)]] &amp; " " &amp;  ROW() &amp; " - " &amp; MID($AD$1, FIND("]",$AD$1,1)+1,LEN($AD$1))</f>
        <v>Column1.Logement_traversant_(0/1) 15 - Récaptiulatif</v>
      </c>
      <c r="AB15" t="str">
        <f ca="1">DPE_33250[[#Headers],[Column1.Nombre_appartement]] &amp; " " &amp;  ROW() &amp; " - " &amp; MID($AD$1, FIND("]",$AD$1,1)+1,LEN($AD$1))</f>
        <v>Column1.Nombre_appartement 15 - Récaptiulatif</v>
      </c>
      <c r="AC15" t="str">
        <f ca="1">DPE_33250[[#Headers],[Column1.Surface_habitable_immeuble]] &amp; " " &amp;  ROW() &amp; " - " &amp; MID($AD$1, FIND("]",$AD$1,1)+1,LEN($AD$1))</f>
        <v>Column1.Surface_habitable_immeuble 15 - Récaptiulatif</v>
      </c>
    </row>
    <row r="16" spans="1:30" x14ac:dyDescent="0.25">
      <c r="A16" s="4">
        <v>44855</v>
      </c>
      <c r="B16" s="4">
        <v>44858</v>
      </c>
      <c r="C16" s="4">
        <v>44858</v>
      </c>
      <c r="D16" t="str">
        <f ca="1">DPE_33250[[#Headers],[Column1.Adresse_(BAN)]] &amp; " " &amp;  ROW() &amp; " - " &amp; MID($AD$1, FIND("]",$AD$1,1)+1,LEN($AD$1))</f>
        <v>Column1.Adresse_(BAN) 16 - Récaptiulatif</v>
      </c>
      <c r="E16" t="str">
        <f ca="1">DPE_33250[[#Headers],[Column1.Nom__commune_(BAN)]] &amp; " " &amp;  ROW() &amp; " - " &amp; MID($AD$1, FIND("]",$AD$1,1)+1,LEN($AD$1))</f>
        <v>Column1.Nom__commune_(BAN) 16 - Récaptiulatif</v>
      </c>
      <c r="F16" t="str">
        <f ca="1">DPE_33250[[#Headers],[Column1.Nombre_niveau_logement]] &amp; " " &amp;  ROW() &amp; " - " &amp; MID($AD$1, FIND("]",$AD$1,1)+1,LEN($AD$1))</f>
        <v>Column1.Nombre_niveau_logement 16 - Récaptiulatif</v>
      </c>
      <c r="G16" t="str">
        <f ca="1">DPE_33250[[#Headers],[Column1.Année_construction]] &amp; " " &amp;  ROW() &amp; " - " &amp; MID($AD$1, FIND("]",$AD$1,1)+1,LEN($AD$1))</f>
        <v>Column1.Année_construction 16 - Récaptiulatif</v>
      </c>
      <c r="H16" t="str">
        <f ca="1">DPE_33250[[#Headers],[Column1.N°_étage_appartement]] &amp; " " &amp;  ROW() &amp; " - " &amp; MID($AD$1, FIND("]",$AD$1,1)+1,LEN($AD$1))</f>
        <v>Column1.N°_étage_appartement 16 - Récaptiulatif</v>
      </c>
      <c r="I16" t="str">
        <f ca="1">DPE_33250[[#Headers],[Column1.Surface_habitable_desservie_par_installation_ECS]] &amp; " " &amp;  ROW() &amp; " - " &amp; MID($AD$1, FIND("]",$AD$1,1)+1,LEN($AD$1))</f>
        <v>Column1.Surface_habitable_desservie_par_installation_ECS 16 - Récaptiulatif</v>
      </c>
      <c r="J16" t="str">
        <f ca="1">DPE_33250[[#Headers],[Column1.Complément_d''adresse_logement]] &amp; " " &amp;  ROW() &amp; " - " &amp; MID($AD$1, FIND("]",$AD$1,1)+1,LEN($AD$1))</f>
        <v>Column1.Complément_d'adresse_logement 16 - Récaptiulatif</v>
      </c>
      <c r="K16" t="str">
        <f ca="1">DPE_33250[[#Headers],[Column1.Description_installation_chauffage_n°1]] &amp; " " &amp;  ROW() &amp; " - " &amp; MID($AD$1, FIND("]",$AD$1,1)+1,LEN($AD$1))</f>
        <v>Column1.Description_installation_chauffage_n°1 16 - Récaptiulatif</v>
      </c>
      <c r="L16" t="str">
        <f ca="1">DPE_33250[[#Headers],[Column1.N°_voie_(BAN)]] &amp; " " &amp;  ROW() &amp; " - " &amp; MID($AD$1, FIND("]",$AD$1,1)+1,LEN($AD$1))</f>
        <v>Column1.N°_voie_(BAN) 16 - Récaptiulatif</v>
      </c>
      <c r="M16" t="str">
        <f ca="1">DPE_33250[[#Headers],[Column1.N°DPE]] &amp; " " &amp;  ROW() &amp; " - " &amp; MID($AD$1, FIND("]",$AD$1,1)+1,LEN($AD$1))</f>
        <v>Column1.N°DPE 16 - Récaptiulatif</v>
      </c>
      <c r="N16" t="str">
        <f ca="1">DPE_33250[[#Headers],[Column1.Adresse_brute]] &amp; " " &amp;  ROW() &amp; " - " &amp; MID($AD$1, FIND("]",$AD$1,1)+1,LEN($AD$1))</f>
        <v>Column1.Adresse_brute 16 - Récaptiulatif</v>
      </c>
      <c r="O16" t="str">
        <f ca="1">DPE_33250[[#Headers],[Column1.Nombre_logements_desservis_par_installation_ECS]] &amp; " " &amp;  ROW() &amp; " - " &amp; MID($AD$1, FIND("]",$AD$1,1)+1,LEN($AD$1))</f>
        <v>Column1.Nombre_logements_desservis_par_installation_ECS 16 - Récaptiulatif</v>
      </c>
      <c r="P16" t="str">
        <f ca="1">DPE_33250[[#Headers],[Column1.Surface_habitable_logement]] &amp; " " &amp;  ROW() &amp; " - " &amp; MID($AD$1, FIND("]",$AD$1,1)+1,LEN($AD$1))</f>
        <v>Column1.Surface_habitable_logement 16 - Récaptiulatif</v>
      </c>
      <c r="Q16" t="str">
        <f ca="1">DPE_33250[[#Headers],[Column1.Code_postal_(brut)]] &amp; " " &amp;  ROW() &amp; " - " &amp; MID($AD$1, FIND("]",$AD$1,1)+1,LEN($AD$1))</f>
        <v>Column1.Code_postal_(brut) 16 - Récaptiulatif</v>
      </c>
      <c r="R16" t="str">
        <f ca="1">DPE_33250[[#Headers],[Column1.Période_construction]] &amp; " " &amp;  ROW() &amp; " - " &amp; MID($AD$1, FIND("]",$AD$1,1)+1,LEN($AD$1))</f>
        <v>Column1.Période_construction 16 - Récaptiulatif</v>
      </c>
      <c r="S16" t="str">
        <f ca="1">DPE_33250[[#Headers],[Column1.Code_postal_(BAN)]] &amp; " " &amp;  ROW() &amp; " - " &amp; MID($AD$1, FIND("]",$AD$1,1)+1,LEN($AD$1))</f>
        <v>Column1.Code_postal_(BAN) 16 - Récaptiulatif</v>
      </c>
      <c r="T16" t="str">
        <f ca="1">DPE_33250[[#Headers],[Column1.Type_bâtiment]] &amp; " " &amp;  ROW() &amp; " - " &amp; MID($AD$1, FIND("]",$AD$1,1)+1,LEN($AD$1))</f>
        <v>Column1.Type_bâtiment 16 - Récaptiulatif</v>
      </c>
      <c r="U16" t="str">
        <f ca="1">DPE_33250[[#Headers],[Column1.Etiquette_GES]] &amp; " " &amp;  ROW() &amp; " - " &amp; MID($AD$1, FIND("]",$AD$1,1)+1,LEN($AD$1))</f>
        <v>Column1.Etiquette_GES 16 - Récaptiulatif</v>
      </c>
      <c r="V16" t="str">
        <f ca="1">DPE_33250[[#Headers],[Column1.Etiquette_DPE]] &amp; " " &amp;  ROW() &amp; " - " &amp; MID($AD$1, FIND("]",$AD$1,1)+1,LEN($AD$1))</f>
        <v>Column1.Etiquette_DPE 16 - Récaptiulatif</v>
      </c>
      <c r="W16" t="str">
        <f ca="1">DPE_33250[[#Headers],[Column1.Nom__commune_(Brut)]] &amp; " " &amp;  ROW() &amp; " - " &amp; MID($AD$1, FIND("]",$AD$1,1)+1,LEN($AD$1))</f>
        <v>Column1.Nom__commune_(Brut) 16 - Récaptiulatif</v>
      </c>
      <c r="X16" t="str">
        <f ca="1">DPE_33250[[#Headers],[Column1.Identifiant__BAN]] &amp; " " &amp;  ROW() &amp; " - " &amp; MID($AD$1, FIND("]",$AD$1,1)+1,LEN($AD$1))</f>
        <v>Column1.Identifiant__BAN 16 - Récaptiulatif</v>
      </c>
      <c r="Y16" t="str">
        <f ca="1">DPE_33250[[#Headers],[Column1.Nom__rue_(BAN)]] &amp; " " &amp;  ROW() &amp; " - " &amp; MID($AD$1, FIND("]",$AD$1,1)+1,LEN($AD$1))</f>
        <v>Column1.Nom__rue_(BAN) 16 - Récaptiulatif</v>
      </c>
      <c r="Z16" t="str">
        <f ca="1">DPE_33250[[#Headers],[Column1.Score_BAN]] &amp; " " &amp;  ROW() &amp; " - " &amp; MID($AD$1, FIND("]",$AD$1,1)+1,LEN($AD$1))</f>
        <v>Column1.Score_BAN 16 - Récaptiulatif</v>
      </c>
      <c r="AA16" t="str">
        <f ca="1">DPE_33250[[#Headers],[Column1.Logement_traversant_(0/1)]] &amp; " " &amp;  ROW() &amp; " - " &amp; MID($AD$1, FIND("]",$AD$1,1)+1,LEN($AD$1))</f>
        <v>Column1.Logement_traversant_(0/1) 16 - Récaptiulatif</v>
      </c>
      <c r="AB16" t="str">
        <f ca="1">DPE_33250[[#Headers],[Column1.Nombre_appartement]] &amp; " " &amp;  ROW() &amp; " - " &amp; MID($AD$1, FIND("]",$AD$1,1)+1,LEN($AD$1))</f>
        <v>Column1.Nombre_appartement 16 - Récaptiulatif</v>
      </c>
      <c r="AC16" t="str">
        <f ca="1">DPE_33250[[#Headers],[Column1.Surface_habitable_immeuble]] &amp; " " &amp;  ROW() &amp; " - " &amp; MID($AD$1, FIND("]",$AD$1,1)+1,LEN($AD$1))</f>
        <v>Column1.Surface_habitable_immeuble 16 - Récaptiulatif</v>
      </c>
    </row>
    <row r="17" spans="1:29" x14ac:dyDescent="0.25">
      <c r="A17" s="4">
        <v>44853</v>
      </c>
      <c r="B17" s="4">
        <v>44857</v>
      </c>
      <c r="C17" s="4">
        <v>44857</v>
      </c>
      <c r="D17" t="str">
        <f ca="1">DPE_33250[[#Headers],[Column1.Adresse_(BAN)]] &amp; " " &amp;  ROW() &amp; " - " &amp; MID($AD$1, FIND("]",$AD$1,1)+1,LEN($AD$1))</f>
        <v>Column1.Adresse_(BAN) 17 - Récaptiulatif</v>
      </c>
      <c r="E17" t="str">
        <f ca="1">DPE_33250[[#Headers],[Column1.Nom__commune_(BAN)]] &amp; " " &amp;  ROW() &amp; " - " &amp; MID($AD$1, FIND("]",$AD$1,1)+1,LEN($AD$1))</f>
        <v>Column1.Nom__commune_(BAN) 17 - Récaptiulatif</v>
      </c>
      <c r="F17" t="str">
        <f ca="1">DPE_33250[[#Headers],[Column1.Nombre_niveau_logement]] &amp; " " &amp;  ROW() &amp; " - " &amp; MID($AD$1, FIND("]",$AD$1,1)+1,LEN($AD$1))</f>
        <v>Column1.Nombre_niveau_logement 17 - Récaptiulatif</v>
      </c>
      <c r="G17" t="str">
        <f ca="1">DPE_33250[[#Headers],[Column1.Année_construction]] &amp; " " &amp;  ROW() &amp; " - " &amp; MID($AD$1, FIND("]",$AD$1,1)+1,LEN($AD$1))</f>
        <v>Column1.Année_construction 17 - Récaptiulatif</v>
      </c>
      <c r="H17" t="str">
        <f ca="1">DPE_33250[[#Headers],[Column1.N°_étage_appartement]] &amp; " " &amp;  ROW() &amp; " - " &amp; MID($AD$1, FIND("]",$AD$1,1)+1,LEN($AD$1))</f>
        <v>Column1.N°_étage_appartement 17 - Récaptiulatif</v>
      </c>
      <c r="I17" t="str">
        <f ca="1">DPE_33250[[#Headers],[Column1.Surface_habitable_desservie_par_installation_ECS]] &amp; " " &amp;  ROW() &amp; " - " &amp; MID($AD$1, FIND("]",$AD$1,1)+1,LEN($AD$1))</f>
        <v>Column1.Surface_habitable_desservie_par_installation_ECS 17 - Récaptiulatif</v>
      </c>
      <c r="J17" t="str">
        <f ca="1">DPE_33250[[#Headers],[Column1.Complément_d''adresse_logement]] &amp; " " &amp;  ROW() &amp; " - " &amp; MID($AD$1, FIND("]",$AD$1,1)+1,LEN($AD$1))</f>
        <v>Column1.Complément_d'adresse_logement 17 - Récaptiulatif</v>
      </c>
      <c r="K17" t="str">
        <f ca="1">DPE_33250[[#Headers],[Column1.Description_installation_chauffage_n°1]] &amp; " " &amp;  ROW() &amp; " - " &amp; MID($AD$1, FIND("]",$AD$1,1)+1,LEN($AD$1))</f>
        <v>Column1.Description_installation_chauffage_n°1 17 - Récaptiulatif</v>
      </c>
      <c r="L17" t="str">
        <f ca="1">DPE_33250[[#Headers],[Column1.N°_voie_(BAN)]] &amp; " " &amp;  ROW() &amp; " - " &amp; MID($AD$1, FIND("]",$AD$1,1)+1,LEN($AD$1))</f>
        <v>Column1.N°_voie_(BAN) 17 - Récaptiulatif</v>
      </c>
      <c r="M17" t="str">
        <f ca="1">DPE_33250[[#Headers],[Column1.N°DPE]] &amp; " " &amp;  ROW() &amp; " - " &amp; MID($AD$1, FIND("]",$AD$1,1)+1,LEN($AD$1))</f>
        <v>Column1.N°DPE 17 - Récaptiulatif</v>
      </c>
      <c r="N17" t="str">
        <f ca="1">DPE_33250[[#Headers],[Column1.Adresse_brute]] &amp; " " &amp;  ROW() &amp; " - " &amp; MID($AD$1, FIND("]",$AD$1,1)+1,LEN($AD$1))</f>
        <v>Column1.Adresse_brute 17 - Récaptiulatif</v>
      </c>
      <c r="O17" t="str">
        <f ca="1">DPE_33250[[#Headers],[Column1.Nombre_logements_desservis_par_installation_ECS]] &amp; " " &amp;  ROW() &amp; " - " &amp; MID($AD$1, FIND("]",$AD$1,1)+1,LEN($AD$1))</f>
        <v>Column1.Nombre_logements_desservis_par_installation_ECS 17 - Récaptiulatif</v>
      </c>
      <c r="P17" t="str">
        <f ca="1">DPE_33250[[#Headers],[Column1.Surface_habitable_logement]] &amp; " " &amp;  ROW() &amp; " - " &amp; MID($AD$1, FIND("]",$AD$1,1)+1,LEN($AD$1))</f>
        <v>Column1.Surface_habitable_logement 17 - Récaptiulatif</v>
      </c>
      <c r="Q17" t="str">
        <f ca="1">DPE_33250[[#Headers],[Column1.Code_postal_(brut)]] &amp; " " &amp;  ROW() &amp; " - " &amp; MID($AD$1, FIND("]",$AD$1,1)+1,LEN($AD$1))</f>
        <v>Column1.Code_postal_(brut) 17 - Récaptiulatif</v>
      </c>
      <c r="R17" t="str">
        <f ca="1">DPE_33250[[#Headers],[Column1.Période_construction]] &amp; " " &amp;  ROW() &amp; " - " &amp; MID($AD$1, FIND("]",$AD$1,1)+1,LEN($AD$1))</f>
        <v>Column1.Période_construction 17 - Récaptiulatif</v>
      </c>
      <c r="S17" t="str">
        <f ca="1">DPE_33250[[#Headers],[Column1.Code_postal_(BAN)]] &amp; " " &amp;  ROW() &amp; " - " &amp; MID($AD$1, FIND("]",$AD$1,1)+1,LEN($AD$1))</f>
        <v>Column1.Code_postal_(BAN) 17 - Récaptiulatif</v>
      </c>
      <c r="T17" t="str">
        <f ca="1">DPE_33250[[#Headers],[Column1.Type_bâtiment]] &amp; " " &amp;  ROW() &amp; " - " &amp; MID($AD$1, FIND("]",$AD$1,1)+1,LEN($AD$1))</f>
        <v>Column1.Type_bâtiment 17 - Récaptiulatif</v>
      </c>
      <c r="U17" t="str">
        <f ca="1">DPE_33250[[#Headers],[Column1.Etiquette_GES]] &amp; " " &amp;  ROW() &amp; " - " &amp; MID($AD$1, FIND("]",$AD$1,1)+1,LEN($AD$1))</f>
        <v>Column1.Etiquette_GES 17 - Récaptiulatif</v>
      </c>
      <c r="V17" t="str">
        <f ca="1">DPE_33250[[#Headers],[Column1.Etiquette_DPE]] &amp; " " &amp;  ROW() &amp; " - " &amp; MID($AD$1, FIND("]",$AD$1,1)+1,LEN($AD$1))</f>
        <v>Column1.Etiquette_DPE 17 - Récaptiulatif</v>
      </c>
      <c r="W17" t="str">
        <f ca="1">DPE_33250[[#Headers],[Column1.Nom__commune_(Brut)]] &amp; " " &amp;  ROW() &amp; " - " &amp; MID($AD$1, FIND("]",$AD$1,1)+1,LEN($AD$1))</f>
        <v>Column1.Nom__commune_(Brut) 17 - Récaptiulatif</v>
      </c>
      <c r="X17" t="str">
        <f ca="1">DPE_33250[[#Headers],[Column1.Identifiant__BAN]] &amp; " " &amp;  ROW() &amp; " - " &amp; MID($AD$1, FIND("]",$AD$1,1)+1,LEN($AD$1))</f>
        <v>Column1.Identifiant__BAN 17 - Récaptiulatif</v>
      </c>
      <c r="Y17" t="str">
        <f ca="1">DPE_33250[[#Headers],[Column1.Nom__rue_(BAN)]] &amp; " " &amp;  ROW() &amp; " - " &amp; MID($AD$1, FIND("]",$AD$1,1)+1,LEN($AD$1))</f>
        <v>Column1.Nom__rue_(BAN) 17 - Récaptiulatif</v>
      </c>
      <c r="Z17" t="str">
        <f ca="1">DPE_33250[[#Headers],[Column1.Score_BAN]] &amp; " " &amp;  ROW() &amp; " - " &amp; MID($AD$1, FIND("]",$AD$1,1)+1,LEN($AD$1))</f>
        <v>Column1.Score_BAN 17 - Récaptiulatif</v>
      </c>
      <c r="AA17" t="str">
        <f ca="1">DPE_33250[[#Headers],[Column1.Logement_traversant_(0/1)]] &amp; " " &amp;  ROW() &amp; " - " &amp; MID($AD$1, FIND("]",$AD$1,1)+1,LEN($AD$1))</f>
        <v>Column1.Logement_traversant_(0/1) 17 - Récaptiulatif</v>
      </c>
      <c r="AB17" t="str">
        <f ca="1">DPE_33250[[#Headers],[Column1.Nombre_appartement]] &amp; " " &amp;  ROW() &amp; " - " &amp; MID($AD$1, FIND("]",$AD$1,1)+1,LEN($AD$1))</f>
        <v>Column1.Nombre_appartement 17 - Récaptiulatif</v>
      </c>
      <c r="AC17" t="str">
        <f ca="1">DPE_33250[[#Headers],[Column1.Surface_habitable_immeuble]] &amp; " " &amp;  ROW() &amp; " - " &amp; MID($AD$1, FIND("]",$AD$1,1)+1,LEN($AD$1))</f>
        <v>Column1.Surface_habitable_immeuble 17 - Récaptiulatif</v>
      </c>
    </row>
    <row r="18" spans="1:29" x14ac:dyDescent="0.25">
      <c r="A18" s="4">
        <v>44853</v>
      </c>
      <c r="B18" s="4">
        <v>44855</v>
      </c>
      <c r="C18" s="4">
        <v>44855</v>
      </c>
      <c r="D18" t="str">
        <f ca="1">DPE_33250[[#Headers],[Column1.Adresse_(BAN)]] &amp; " " &amp;  ROW() &amp; " - " &amp; MID($AD$1, FIND("]",$AD$1,1)+1,LEN($AD$1))</f>
        <v>Column1.Adresse_(BAN) 18 - Récaptiulatif</v>
      </c>
      <c r="E18" t="str">
        <f ca="1">DPE_33250[[#Headers],[Column1.Nom__commune_(BAN)]] &amp; " " &amp;  ROW() &amp; " - " &amp; MID($AD$1, FIND("]",$AD$1,1)+1,LEN($AD$1))</f>
        <v>Column1.Nom__commune_(BAN) 18 - Récaptiulatif</v>
      </c>
      <c r="F18" t="str">
        <f ca="1">DPE_33250[[#Headers],[Column1.Nombre_niveau_logement]] &amp; " " &amp;  ROW() &amp; " - " &amp; MID($AD$1, FIND("]",$AD$1,1)+1,LEN($AD$1))</f>
        <v>Column1.Nombre_niveau_logement 18 - Récaptiulatif</v>
      </c>
      <c r="G18" t="str">
        <f ca="1">DPE_33250[[#Headers],[Column1.Année_construction]] &amp; " " &amp;  ROW() &amp; " - " &amp; MID($AD$1, FIND("]",$AD$1,1)+1,LEN($AD$1))</f>
        <v>Column1.Année_construction 18 - Récaptiulatif</v>
      </c>
      <c r="H18" t="str">
        <f ca="1">DPE_33250[[#Headers],[Column1.N°_étage_appartement]] &amp; " " &amp;  ROW() &amp; " - " &amp; MID($AD$1, FIND("]",$AD$1,1)+1,LEN($AD$1))</f>
        <v>Column1.N°_étage_appartement 18 - Récaptiulatif</v>
      </c>
      <c r="I18" t="str">
        <f ca="1">DPE_33250[[#Headers],[Column1.Surface_habitable_desservie_par_installation_ECS]] &amp; " " &amp;  ROW() &amp; " - " &amp; MID($AD$1, FIND("]",$AD$1,1)+1,LEN($AD$1))</f>
        <v>Column1.Surface_habitable_desservie_par_installation_ECS 18 - Récaptiulatif</v>
      </c>
      <c r="J18" t="str">
        <f ca="1">DPE_33250[[#Headers],[Column1.Complément_d''adresse_logement]] &amp; " " &amp;  ROW() &amp; " - " &amp; MID($AD$1, FIND("]",$AD$1,1)+1,LEN($AD$1))</f>
        <v>Column1.Complément_d'adresse_logement 18 - Récaptiulatif</v>
      </c>
      <c r="K18" t="str">
        <f ca="1">DPE_33250[[#Headers],[Column1.Description_installation_chauffage_n°1]] &amp; " " &amp;  ROW() &amp; " - " &amp; MID($AD$1, FIND("]",$AD$1,1)+1,LEN($AD$1))</f>
        <v>Column1.Description_installation_chauffage_n°1 18 - Récaptiulatif</v>
      </c>
      <c r="L18" t="str">
        <f ca="1">DPE_33250[[#Headers],[Column1.N°_voie_(BAN)]] &amp; " " &amp;  ROW() &amp; " - " &amp; MID($AD$1, FIND("]",$AD$1,1)+1,LEN($AD$1))</f>
        <v>Column1.N°_voie_(BAN) 18 - Récaptiulatif</v>
      </c>
      <c r="M18" t="str">
        <f ca="1">DPE_33250[[#Headers],[Column1.N°DPE]] &amp; " " &amp;  ROW() &amp; " - " &amp; MID($AD$1, FIND("]",$AD$1,1)+1,LEN($AD$1))</f>
        <v>Column1.N°DPE 18 - Récaptiulatif</v>
      </c>
      <c r="N18" t="str">
        <f ca="1">DPE_33250[[#Headers],[Column1.Adresse_brute]] &amp; " " &amp;  ROW() &amp; " - " &amp; MID($AD$1, FIND("]",$AD$1,1)+1,LEN($AD$1))</f>
        <v>Column1.Adresse_brute 18 - Récaptiulatif</v>
      </c>
      <c r="O18" t="str">
        <f ca="1">DPE_33250[[#Headers],[Column1.Nombre_logements_desservis_par_installation_ECS]] &amp; " " &amp;  ROW() &amp; " - " &amp; MID($AD$1, FIND("]",$AD$1,1)+1,LEN($AD$1))</f>
        <v>Column1.Nombre_logements_desservis_par_installation_ECS 18 - Récaptiulatif</v>
      </c>
      <c r="P18" t="str">
        <f ca="1">DPE_33250[[#Headers],[Column1.Surface_habitable_logement]] &amp; " " &amp;  ROW() &amp; " - " &amp; MID($AD$1, FIND("]",$AD$1,1)+1,LEN($AD$1))</f>
        <v>Column1.Surface_habitable_logement 18 - Récaptiulatif</v>
      </c>
      <c r="Q18" t="str">
        <f ca="1">DPE_33250[[#Headers],[Column1.Code_postal_(brut)]] &amp; " " &amp;  ROW() &amp; " - " &amp; MID($AD$1, FIND("]",$AD$1,1)+1,LEN($AD$1))</f>
        <v>Column1.Code_postal_(brut) 18 - Récaptiulatif</v>
      </c>
      <c r="R18" t="str">
        <f ca="1">DPE_33250[[#Headers],[Column1.Période_construction]] &amp; " " &amp;  ROW() &amp; " - " &amp; MID($AD$1, FIND("]",$AD$1,1)+1,LEN($AD$1))</f>
        <v>Column1.Période_construction 18 - Récaptiulatif</v>
      </c>
      <c r="S18" t="str">
        <f ca="1">DPE_33250[[#Headers],[Column1.Code_postal_(BAN)]] &amp; " " &amp;  ROW() &amp; " - " &amp; MID($AD$1, FIND("]",$AD$1,1)+1,LEN($AD$1))</f>
        <v>Column1.Code_postal_(BAN) 18 - Récaptiulatif</v>
      </c>
      <c r="T18" t="str">
        <f ca="1">DPE_33250[[#Headers],[Column1.Type_bâtiment]] &amp; " " &amp;  ROW() &amp; " - " &amp; MID($AD$1, FIND("]",$AD$1,1)+1,LEN($AD$1))</f>
        <v>Column1.Type_bâtiment 18 - Récaptiulatif</v>
      </c>
      <c r="U18" t="str">
        <f ca="1">DPE_33250[[#Headers],[Column1.Etiquette_GES]] &amp; " " &amp;  ROW() &amp; " - " &amp; MID($AD$1, FIND("]",$AD$1,1)+1,LEN($AD$1))</f>
        <v>Column1.Etiquette_GES 18 - Récaptiulatif</v>
      </c>
      <c r="V18" t="str">
        <f ca="1">DPE_33250[[#Headers],[Column1.Etiquette_DPE]] &amp; " " &amp;  ROW() &amp; " - " &amp; MID($AD$1, FIND("]",$AD$1,1)+1,LEN($AD$1))</f>
        <v>Column1.Etiquette_DPE 18 - Récaptiulatif</v>
      </c>
      <c r="W18" t="str">
        <f ca="1">DPE_33250[[#Headers],[Column1.Nom__commune_(Brut)]] &amp; " " &amp;  ROW() &amp; " - " &amp; MID($AD$1, FIND("]",$AD$1,1)+1,LEN($AD$1))</f>
        <v>Column1.Nom__commune_(Brut) 18 - Récaptiulatif</v>
      </c>
      <c r="X18" t="str">
        <f ca="1">DPE_33250[[#Headers],[Column1.Identifiant__BAN]] &amp; " " &amp;  ROW() &amp; " - " &amp; MID($AD$1, FIND("]",$AD$1,1)+1,LEN($AD$1))</f>
        <v>Column1.Identifiant__BAN 18 - Récaptiulatif</v>
      </c>
      <c r="Y18" t="str">
        <f ca="1">DPE_33250[[#Headers],[Column1.Nom__rue_(BAN)]] &amp; " " &amp;  ROW() &amp; " - " &amp; MID($AD$1, FIND("]",$AD$1,1)+1,LEN($AD$1))</f>
        <v>Column1.Nom__rue_(BAN) 18 - Récaptiulatif</v>
      </c>
      <c r="Z18" t="str">
        <f ca="1">DPE_33250[[#Headers],[Column1.Score_BAN]] &amp; " " &amp;  ROW() &amp; " - " &amp; MID($AD$1, FIND("]",$AD$1,1)+1,LEN($AD$1))</f>
        <v>Column1.Score_BAN 18 - Récaptiulatif</v>
      </c>
      <c r="AA18" t="str">
        <f ca="1">DPE_33250[[#Headers],[Column1.Logement_traversant_(0/1)]] &amp; " " &amp;  ROW() &amp; " - " &amp; MID($AD$1, FIND("]",$AD$1,1)+1,LEN($AD$1))</f>
        <v>Column1.Logement_traversant_(0/1) 18 - Récaptiulatif</v>
      </c>
      <c r="AB18" t="str">
        <f ca="1">DPE_33250[[#Headers],[Column1.Nombre_appartement]] &amp; " " &amp;  ROW() &amp; " - " &amp; MID($AD$1, FIND("]",$AD$1,1)+1,LEN($AD$1))</f>
        <v>Column1.Nombre_appartement 18 - Récaptiulatif</v>
      </c>
      <c r="AC18" t="str">
        <f ca="1">DPE_33250[[#Headers],[Column1.Surface_habitable_immeuble]] &amp; " " &amp;  ROW() &amp; " - " &amp; MID($AD$1, FIND("]",$AD$1,1)+1,LEN($AD$1))</f>
        <v>Column1.Surface_habitable_immeuble 18 - Récaptiulatif</v>
      </c>
    </row>
    <row r="19" spans="1:29" x14ac:dyDescent="0.25">
      <c r="A19" s="4">
        <v>44855</v>
      </c>
      <c r="B19" s="4">
        <v>44855</v>
      </c>
      <c r="C19" s="4">
        <v>44855</v>
      </c>
      <c r="D19" t="str">
        <f ca="1">DPE_33250[[#Headers],[Column1.Adresse_(BAN)]] &amp; " " &amp;  ROW() &amp; " - " &amp; MID($AD$1, FIND("]",$AD$1,1)+1,LEN($AD$1))</f>
        <v>Column1.Adresse_(BAN) 19 - Récaptiulatif</v>
      </c>
      <c r="E19" t="str">
        <f ca="1">DPE_33250[[#Headers],[Column1.Nom__commune_(BAN)]] &amp; " " &amp;  ROW() &amp; " - " &amp; MID($AD$1, FIND("]",$AD$1,1)+1,LEN($AD$1))</f>
        <v>Column1.Nom__commune_(BAN) 19 - Récaptiulatif</v>
      </c>
      <c r="F19" t="str">
        <f ca="1">DPE_33250[[#Headers],[Column1.Nombre_niveau_logement]] &amp; " " &amp;  ROW() &amp; " - " &amp; MID($AD$1, FIND("]",$AD$1,1)+1,LEN($AD$1))</f>
        <v>Column1.Nombre_niveau_logement 19 - Récaptiulatif</v>
      </c>
      <c r="G19" t="str">
        <f ca="1">DPE_33250[[#Headers],[Column1.Année_construction]] &amp; " " &amp;  ROW() &amp; " - " &amp; MID($AD$1, FIND("]",$AD$1,1)+1,LEN($AD$1))</f>
        <v>Column1.Année_construction 19 - Récaptiulatif</v>
      </c>
      <c r="H19" t="str">
        <f ca="1">DPE_33250[[#Headers],[Column1.N°_étage_appartement]] &amp; " " &amp;  ROW() &amp; " - " &amp; MID($AD$1, FIND("]",$AD$1,1)+1,LEN($AD$1))</f>
        <v>Column1.N°_étage_appartement 19 - Récaptiulatif</v>
      </c>
      <c r="I19" t="str">
        <f ca="1">DPE_33250[[#Headers],[Column1.Surface_habitable_desservie_par_installation_ECS]] &amp; " " &amp;  ROW() &amp; " - " &amp; MID($AD$1, FIND("]",$AD$1,1)+1,LEN($AD$1))</f>
        <v>Column1.Surface_habitable_desservie_par_installation_ECS 19 - Récaptiulatif</v>
      </c>
      <c r="J19" t="str">
        <f ca="1">DPE_33250[[#Headers],[Column1.Complément_d''adresse_logement]] &amp; " " &amp;  ROW() &amp; " - " &amp; MID($AD$1, FIND("]",$AD$1,1)+1,LEN($AD$1))</f>
        <v>Column1.Complément_d'adresse_logement 19 - Récaptiulatif</v>
      </c>
      <c r="K19" t="str">
        <f ca="1">DPE_33250[[#Headers],[Column1.Description_installation_chauffage_n°1]] &amp; " " &amp;  ROW() &amp; " - " &amp; MID($AD$1, FIND("]",$AD$1,1)+1,LEN($AD$1))</f>
        <v>Column1.Description_installation_chauffage_n°1 19 - Récaptiulatif</v>
      </c>
      <c r="L19" t="str">
        <f ca="1">DPE_33250[[#Headers],[Column1.N°_voie_(BAN)]] &amp; " " &amp;  ROW() &amp; " - " &amp; MID($AD$1, FIND("]",$AD$1,1)+1,LEN($AD$1))</f>
        <v>Column1.N°_voie_(BAN) 19 - Récaptiulatif</v>
      </c>
      <c r="M19" t="str">
        <f ca="1">DPE_33250[[#Headers],[Column1.N°DPE]] &amp; " " &amp;  ROW() &amp; " - " &amp; MID($AD$1, FIND("]",$AD$1,1)+1,LEN($AD$1))</f>
        <v>Column1.N°DPE 19 - Récaptiulatif</v>
      </c>
      <c r="N19" t="str">
        <f ca="1">DPE_33250[[#Headers],[Column1.Adresse_brute]] &amp; " " &amp;  ROW() &amp; " - " &amp; MID($AD$1, FIND("]",$AD$1,1)+1,LEN($AD$1))</f>
        <v>Column1.Adresse_brute 19 - Récaptiulatif</v>
      </c>
      <c r="O19" t="str">
        <f ca="1">DPE_33250[[#Headers],[Column1.Nombre_logements_desservis_par_installation_ECS]] &amp; " " &amp;  ROW() &amp; " - " &amp; MID($AD$1, FIND("]",$AD$1,1)+1,LEN($AD$1))</f>
        <v>Column1.Nombre_logements_desservis_par_installation_ECS 19 - Récaptiulatif</v>
      </c>
      <c r="P19" t="str">
        <f ca="1">DPE_33250[[#Headers],[Column1.Surface_habitable_logement]] &amp; " " &amp;  ROW() &amp; " - " &amp; MID($AD$1, FIND("]",$AD$1,1)+1,LEN($AD$1))</f>
        <v>Column1.Surface_habitable_logement 19 - Récaptiulatif</v>
      </c>
      <c r="Q19" t="str">
        <f ca="1">DPE_33250[[#Headers],[Column1.Code_postal_(brut)]] &amp; " " &amp;  ROW() &amp; " - " &amp; MID($AD$1, FIND("]",$AD$1,1)+1,LEN($AD$1))</f>
        <v>Column1.Code_postal_(brut) 19 - Récaptiulatif</v>
      </c>
      <c r="R19" t="str">
        <f ca="1">DPE_33250[[#Headers],[Column1.Période_construction]] &amp; " " &amp;  ROW() &amp; " - " &amp; MID($AD$1, FIND("]",$AD$1,1)+1,LEN($AD$1))</f>
        <v>Column1.Période_construction 19 - Récaptiulatif</v>
      </c>
      <c r="S19" t="str">
        <f ca="1">DPE_33250[[#Headers],[Column1.Code_postal_(BAN)]] &amp; " " &amp;  ROW() &amp; " - " &amp; MID($AD$1, FIND("]",$AD$1,1)+1,LEN($AD$1))</f>
        <v>Column1.Code_postal_(BAN) 19 - Récaptiulatif</v>
      </c>
      <c r="T19" t="str">
        <f ca="1">DPE_33250[[#Headers],[Column1.Type_bâtiment]] &amp; " " &amp;  ROW() &amp; " - " &amp; MID($AD$1, FIND("]",$AD$1,1)+1,LEN($AD$1))</f>
        <v>Column1.Type_bâtiment 19 - Récaptiulatif</v>
      </c>
      <c r="U19" t="str">
        <f ca="1">DPE_33250[[#Headers],[Column1.Etiquette_GES]] &amp; " " &amp;  ROW() &amp; " - " &amp; MID($AD$1, FIND("]",$AD$1,1)+1,LEN($AD$1))</f>
        <v>Column1.Etiquette_GES 19 - Récaptiulatif</v>
      </c>
      <c r="V19" t="str">
        <f ca="1">DPE_33250[[#Headers],[Column1.Etiquette_DPE]] &amp; " " &amp;  ROW() &amp; " - " &amp; MID($AD$1, FIND("]",$AD$1,1)+1,LEN($AD$1))</f>
        <v>Column1.Etiquette_DPE 19 - Récaptiulatif</v>
      </c>
      <c r="W19" t="str">
        <f ca="1">DPE_33250[[#Headers],[Column1.Nom__commune_(Brut)]] &amp; " " &amp;  ROW() &amp; " - " &amp; MID($AD$1, FIND("]",$AD$1,1)+1,LEN($AD$1))</f>
        <v>Column1.Nom__commune_(Brut) 19 - Récaptiulatif</v>
      </c>
      <c r="X19" t="str">
        <f ca="1">DPE_33250[[#Headers],[Column1.Identifiant__BAN]] &amp; " " &amp;  ROW() &amp; " - " &amp; MID($AD$1, FIND("]",$AD$1,1)+1,LEN($AD$1))</f>
        <v>Column1.Identifiant__BAN 19 - Récaptiulatif</v>
      </c>
      <c r="Y19" t="str">
        <f ca="1">DPE_33250[[#Headers],[Column1.Nom__rue_(BAN)]] &amp; " " &amp;  ROW() &amp; " - " &amp; MID($AD$1, FIND("]",$AD$1,1)+1,LEN($AD$1))</f>
        <v>Column1.Nom__rue_(BAN) 19 - Récaptiulatif</v>
      </c>
      <c r="Z19" t="str">
        <f ca="1">DPE_33250[[#Headers],[Column1.Score_BAN]] &amp; " " &amp;  ROW() &amp; " - " &amp; MID($AD$1, FIND("]",$AD$1,1)+1,LEN($AD$1))</f>
        <v>Column1.Score_BAN 19 - Récaptiulatif</v>
      </c>
      <c r="AA19" t="str">
        <f ca="1">DPE_33250[[#Headers],[Column1.Logement_traversant_(0/1)]] &amp; " " &amp;  ROW() &amp; " - " &amp; MID($AD$1, FIND("]",$AD$1,1)+1,LEN($AD$1))</f>
        <v>Column1.Logement_traversant_(0/1) 19 - Récaptiulatif</v>
      </c>
      <c r="AB19" t="str">
        <f ca="1">DPE_33250[[#Headers],[Column1.Nombre_appartement]] &amp; " " &amp;  ROW() &amp; " - " &amp; MID($AD$1, FIND("]",$AD$1,1)+1,LEN($AD$1))</f>
        <v>Column1.Nombre_appartement 19 - Récaptiulatif</v>
      </c>
      <c r="AC19" t="str">
        <f ca="1">DPE_33250[[#Headers],[Column1.Surface_habitable_immeuble]] &amp; " " &amp;  ROW() &amp; " - " &amp; MID($AD$1, FIND("]",$AD$1,1)+1,LEN($AD$1))</f>
        <v>Column1.Surface_habitable_immeuble 19 - Récaptiulatif</v>
      </c>
    </row>
    <row r="20" spans="1:29" x14ac:dyDescent="0.25">
      <c r="A20" s="4">
        <v>44854</v>
      </c>
      <c r="B20" s="4">
        <v>44855</v>
      </c>
      <c r="C20" s="4">
        <v>44855</v>
      </c>
      <c r="D20" t="str">
        <f ca="1">DPE_33250[[#Headers],[Column1.Adresse_(BAN)]] &amp; " " &amp;  ROW() &amp; " - " &amp; MID($AD$1, FIND("]",$AD$1,1)+1,LEN($AD$1))</f>
        <v>Column1.Adresse_(BAN) 20 - Récaptiulatif</v>
      </c>
      <c r="E20" t="str">
        <f ca="1">DPE_33250[[#Headers],[Column1.Nom__commune_(BAN)]] &amp; " " &amp;  ROW() &amp; " - " &amp; MID($AD$1, FIND("]",$AD$1,1)+1,LEN($AD$1))</f>
        <v>Column1.Nom__commune_(BAN) 20 - Récaptiulatif</v>
      </c>
      <c r="F20" t="str">
        <f ca="1">DPE_33250[[#Headers],[Column1.Nombre_niveau_logement]] &amp; " " &amp;  ROW() &amp; " - " &amp; MID($AD$1, FIND("]",$AD$1,1)+1,LEN($AD$1))</f>
        <v>Column1.Nombre_niveau_logement 20 - Récaptiulatif</v>
      </c>
      <c r="G20" t="str">
        <f ca="1">DPE_33250[[#Headers],[Column1.Année_construction]] &amp; " " &amp;  ROW() &amp; " - " &amp; MID($AD$1, FIND("]",$AD$1,1)+1,LEN($AD$1))</f>
        <v>Column1.Année_construction 20 - Récaptiulatif</v>
      </c>
      <c r="H20" t="str">
        <f ca="1">DPE_33250[[#Headers],[Column1.N°_étage_appartement]] &amp; " " &amp;  ROW() &amp; " - " &amp; MID($AD$1, FIND("]",$AD$1,1)+1,LEN($AD$1))</f>
        <v>Column1.N°_étage_appartement 20 - Récaptiulatif</v>
      </c>
      <c r="I20" t="str">
        <f ca="1">DPE_33250[[#Headers],[Column1.Surface_habitable_desservie_par_installation_ECS]] &amp; " " &amp;  ROW() &amp; " - " &amp; MID($AD$1, FIND("]",$AD$1,1)+1,LEN($AD$1))</f>
        <v>Column1.Surface_habitable_desservie_par_installation_ECS 20 - Récaptiulatif</v>
      </c>
      <c r="J20" t="str">
        <f ca="1">DPE_33250[[#Headers],[Column1.Complément_d''adresse_logement]] &amp; " " &amp;  ROW() &amp; " - " &amp; MID($AD$1, FIND("]",$AD$1,1)+1,LEN($AD$1))</f>
        <v>Column1.Complément_d'adresse_logement 20 - Récaptiulatif</v>
      </c>
      <c r="K20" t="str">
        <f ca="1">DPE_33250[[#Headers],[Column1.Description_installation_chauffage_n°1]] &amp; " " &amp;  ROW() &amp; " - " &amp; MID($AD$1, FIND("]",$AD$1,1)+1,LEN($AD$1))</f>
        <v>Column1.Description_installation_chauffage_n°1 20 - Récaptiulatif</v>
      </c>
      <c r="L20" t="str">
        <f ca="1">DPE_33250[[#Headers],[Column1.N°_voie_(BAN)]] &amp; " " &amp;  ROW() &amp; " - " &amp; MID($AD$1, FIND("]",$AD$1,1)+1,LEN($AD$1))</f>
        <v>Column1.N°_voie_(BAN) 20 - Récaptiulatif</v>
      </c>
      <c r="M20" t="str">
        <f ca="1">DPE_33250[[#Headers],[Column1.N°DPE]] &amp; " " &amp;  ROW() &amp; " - " &amp; MID($AD$1, FIND("]",$AD$1,1)+1,LEN($AD$1))</f>
        <v>Column1.N°DPE 20 - Récaptiulatif</v>
      </c>
      <c r="N20" t="str">
        <f ca="1">DPE_33250[[#Headers],[Column1.Adresse_brute]] &amp; " " &amp;  ROW() &amp; " - " &amp; MID($AD$1, FIND("]",$AD$1,1)+1,LEN($AD$1))</f>
        <v>Column1.Adresse_brute 20 - Récaptiulatif</v>
      </c>
      <c r="O20" t="str">
        <f ca="1">DPE_33250[[#Headers],[Column1.Nombre_logements_desservis_par_installation_ECS]] &amp; " " &amp;  ROW() &amp; " - " &amp; MID($AD$1, FIND("]",$AD$1,1)+1,LEN($AD$1))</f>
        <v>Column1.Nombre_logements_desservis_par_installation_ECS 20 - Récaptiulatif</v>
      </c>
      <c r="P20" t="str">
        <f ca="1">DPE_33250[[#Headers],[Column1.Surface_habitable_logement]] &amp; " " &amp;  ROW() &amp; " - " &amp; MID($AD$1, FIND("]",$AD$1,1)+1,LEN($AD$1))</f>
        <v>Column1.Surface_habitable_logement 20 - Récaptiulatif</v>
      </c>
      <c r="Q20" t="str">
        <f ca="1">DPE_33250[[#Headers],[Column1.Code_postal_(brut)]] &amp; " " &amp;  ROW() &amp; " - " &amp; MID($AD$1, FIND("]",$AD$1,1)+1,LEN($AD$1))</f>
        <v>Column1.Code_postal_(brut) 20 - Récaptiulatif</v>
      </c>
      <c r="R20" t="str">
        <f ca="1">DPE_33250[[#Headers],[Column1.Période_construction]] &amp; " " &amp;  ROW() &amp; " - " &amp; MID($AD$1, FIND("]",$AD$1,1)+1,LEN($AD$1))</f>
        <v>Column1.Période_construction 20 - Récaptiulatif</v>
      </c>
      <c r="S20" t="str">
        <f ca="1">DPE_33250[[#Headers],[Column1.Code_postal_(BAN)]] &amp; " " &amp;  ROW() &amp; " - " &amp; MID($AD$1, FIND("]",$AD$1,1)+1,LEN($AD$1))</f>
        <v>Column1.Code_postal_(BAN) 20 - Récaptiulatif</v>
      </c>
      <c r="T20" t="str">
        <f ca="1">DPE_33250[[#Headers],[Column1.Type_bâtiment]] &amp; " " &amp;  ROW() &amp; " - " &amp; MID($AD$1, FIND("]",$AD$1,1)+1,LEN($AD$1))</f>
        <v>Column1.Type_bâtiment 20 - Récaptiulatif</v>
      </c>
      <c r="U20" t="str">
        <f ca="1">DPE_33250[[#Headers],[Column1.Etiquette_GES]] &amp; " " &amp;  ROW() &amp; " - " &amp; MID($AD$1, FIND("]",$AD$1,1)+1,LEN($AD$1))</f>
        <v>Column1.Etiquette_GES 20 - Récaptiulatif</v>
      </c>
      <c r="V20" t="str">
        <f ca="1">DPE_33250[[#Headers],[Column1.Etiquette_DPE]] &amp; " " &amp;  ROW() &amp; " - " &amp; MID($AD$1, FIND("]",$AD$1,1)+1,LEN($AD$1))</f>
        <v>Column1.Etiquette_DPE 20 - Récaptiulatif</v>
      </c>
      <c r="W20" t="str">
        <f ca="1">DPE_33250[[#Headers],[Column1.Nom__commune_(Brut)]] &amp; " " &amp;  ROW() &amp; " - " &amp; MID($AD$1, FIND("]",$AD$1,1)+1,LEN($AD$1))</f>
        <v>Column1.Nom__commune_(Brut) 20 - Récaptiulatif</v>
      </c>
      <c r="X20" t="str">
        <f ca="1">DPE_33250[[#Headers],[Column1.Identifiant__BAN]] &amp; " " &amp;  ROW() &amp; " - " &amp; MID($AD$1, FIND("]",$AD$1,1)+1,LEN($AD$1))</f>
        <v>Column1.Identifiant__BAN 20 - Récaptiulatif</v>
      </c>
      <c r="Y20" t="str">
        <f ca="1">DPE_33250[[#Headers],[Column1.Nom__rue_(BAN)]] &amp; " " &amp;  ROW() &amp; " - " &amp; MID($AD$1, FIND("]",$AD$1,1)+1,LEN($AD$1))</f>
        <v>Column1.Nom__rue_(BAN) 20 - Récaptiulatif</v>
      </c>
      <c r="Z20" t="str">
        <f ca="1">DPE_33250[[#Headers],[Column1.Score_BAN]] &amp; " " &amp;  ROW() &amp; " - " &amp; MID($AD$1, FIND("]",$AD$1,1)+1,LEN($AD$1))</f>
        <v>Column1.Score_BAN 20 - Récaptiulatif</v>
      </c>
      <c r="AA20" t="str">
        <f ca="1">DPE_33250[[#Headers],[Column1.Logement_traversant_(0/1)]] &amp; " " &amp;  ROW() &amp; " - " &amp; MID($AD$1, FIND("]",$AD$1,1)+1,LEN($AD$1))</f>
        <v>Column1.Logement_traversant_(0/1) 20 - Récaptiulatif</v>
      </c>
      <c r="AB20" t="str">
        <f ca="1">DPE_33250[[#Headers],[Column1.Nombre_appartement]] &amp; " " &amp;  ROW() &amp; " - " &amp; MID($AD$1, FIND("]",$AD$1,1)+1,LEN($AD$1))</f>
        <v>Column1.Nombre_appartement 20 - Récaptiulatif</v>
      </c>
      <c r="AC20" t="str">
        <f ca="1">DPE_33250[[#Headers],[Column1.Surface_habitable_immeuble]] &amp; " " &amp;  ROW() &amp; " - " &amp; MID($AD$1, FIND("]",$AD$1,1)+1,LEN($AD$1))</f>
        <v>Column1.Surface_habitable_immeuble 20 - Récaptiulatif</v>
      </c>
    </row>
    <row r="21" spans="1:29" x14ac:dyDescent="0.25">
      <c r="A21" s="4">
        <v>44853</v>
      </c>
      <c r="B21" s="4">
        <v>44854</v>
      </c>
      <c r="C21" s="4">
        <v>44854</v>
      </c>
      <c r="D21" t="str">
        <f ca="1">DPE_33250[[#Headers],[Column1.Adresse_(BAN)]] &amp; " " &amp;  ROW() &amp; " - " &amp; MID($AD$1, FIND("]",$AD$1,1)+1,LEN($AD$1))</f>
        <v>Column1.Adresse_(BAN) 21 - Récaptiulatif</v>
      </c>
      <c r="E21" t="str">
        <f ca="1">DPE_33250[[#Headers],[Column1.Nom__commune_(BAN)]] &amp; " " &amp;  ROW() &amp; " - " &amp; MID($AD$1, FIND("]",$AD$1,1)+1,LEN($AD$1))</f>
        <v>Column1.Nom__commune_(BAN) 21 - Récaptiulatif</v>
      </c>
      <c r="F21" t="str">
        <f ca="1">DPE_33250[[#Headers],[Column1.Nombre_niveau_logement]] &amp; " " &amp;  ROW() &amp; " - " &amp; MID($AD$1, FIND("]",$AD$1,1)+1,LEN($AD$1))</f>
        <v>Column1.Nombre_niveau_logement 21 - Récaptiulatif</v>
      </c>
      <c r="G21" t="str">
        <f ca="1">DPE_33250[[#Headers],[Column1.Année_construction]] &amp; " " &amp;  ROW() &amp; " - " &amp; MID($AD$1, FIND("]",$AD$1,1)+1,LEN($AD$1))</f>
        <v>Column1.Année_construction 21 - Récaptiulatif</v>
      </c>
      <c r="H21" t="str">
        <f ca="1">DPE_33250[[#Headers],[Column1.N°_étage_appartement]] &amp; " " &amp;  ROW() &amp; " - " &amp; MID($AD$1, FIND("]",$AD$1,1)+1,LEN($AD$1))</f>
        <v>Column1.N°_étage_appartement 21 - Récaptiulatif</v>
      </c>
      <c r="I21" t="str">
        <f ca="1">DPE_33250[[#Headers],[Column1.Surface_habitable_desservie_par_installation_ECS]] &amp; " " &amp;  ROW() &amp; " - " &amp; MID($AD$1, FIND("]",$AD$1,1)+1,LEN($AD$1))</f>
        <v>Column1.Surface_habitable_desservie_par_installation_ECS 21 - Récaptiulatif</v>
      </c>
      <c r="J21" t="str">
        <f ca="1">DPE_33250[[#Headers],[Column1.Complément_d''adresse_logement]] &amp; " " &amp;  ROW() &amp; " - " &amp; MID($AD$1, FIND("]",$AD$1,1)+1,LEN($AD$1))</f>
        <v>Column1.Complément_d'adresse_logement 21 - Récaptiulatif</v>
      </c>
      <c r="K21" t="str">
        <f ca="1">DPE_33250[[#Headers],[Column1.Description_installation_chauffage_n°1]] &amp; " " &amp;  ROW() &amp; " - " &amp; MID($AD$1, FIND("]",$AD$1,1)+1,LEN($AD$1))</f>
        <v>Column1.Description_installation_chauffage_n°1 21 - Récaptiulatif</v>
      </c>
      <c r="L21" t="str">
        <f ca="1">DPE_33250[[#Headers],[Column1.N°_voie_(BAN)]] &amp; " " &amp;  ROW() &amp; " - " &amp; MID($AD$1, FIND("]",$AD$1,1)+1,LEN($AD$1))</f>
        <v>Column1.N°_voie_(BAN) 21 - Récaptiulatif</v>
      </c>
      <c r="M21" t="str">
        <f ca="1">DPE_33250[[#Headers],[Column1.N°DPE]] &amp; " " &amp;  ROW() &amp; " - " &amp; MID($AD$1, FIND("]",$AD$1,1)+1,LEN($AD$1))</f>
        <v>Column1.N°DPE 21 - Récaptiulatif</v>
      </c>
      <c r="N21" t="str">
        <f ca="1">DPE_33250[[#Headers],[Column1.Adresse_brute]] &amp; " " &amp;  ROW() &amp; " - " &amp; MID($AD$1, FIND("]",$AD$1,1)+1,LEN($AD$1))</f>
        <v>Column1.Adresse_brute 21 - Récaptiulatif</v>
      </c>
      <c r="O21" t="str">
        <f ca="1">DPE_33250[[#Headers],[Column1.Nombre_logements_desservis_par_installation_ECS]] &amp; " " &amp;  ROW() &amp; " - " &amp; MID($AD$1, FIND("]",$AD$1,1)+1,LEN($AD$1))</f>
        <v>Column1.Nombre_logements_desservis_par_installation_ECS 21 - Récaptiulatif</v>
      </c>
      <c r="P21" t="str">
        <f ca="1">DPE_33250[[#Headers],[Column1.Surface_habitable_logement]] &amp; " " &amp;  ROW() &amp; " - " &amp; MID($AD$1, FIND("]",$AD$1,1)+1,LEN($AD$1))</f>
        <v>Column1.Surface_habitable_logement 21 - Récaptiulatif</v>
      </c>
      <c r="Q21" t="str">
        <f ca="1">DPE_33250[[#Headers],[Column1.Code_postal_(brut)]] &amp; " " &amp;  ROW() &amp; " - " &amp; MID($AD$1, FIND("]",$AD$1,1)+1,LEN($AD$1))</f>
        <v>Column1.Code_postal_(brut) 21 - Récaptiulatif</v>
      </c>
      <c r="R21" t="str">
        <f ca="1">DPE_33250[[#Headers],[Column1.Période_construction]] &amp; " " &amp;  ROW() &amp; " - " &amp; MID($AD$1, FIND("]",$AD$1,1)+1,LEN($AD$1))</f>
        <v>Column1.Période_construction 21 - Récaptiulatif</v>
      </c>
      <c r="S21" t="str">
        <f ca="1">DPE_33250[[#Headers],[Column1.Code_postal_(BAN)]] &amp; " " &amp;  ROW() &amp; " - " &amp; MID($AD$1, FIND("]",$AD$1,1)+1,LEN($AD$1))</f>
        <v>Column1.Code_postal_(BAN) 21 - Récaptiulatif</v>
      </c>
      <c r="T21" t="str">
        <f ca="1">DPE_33250[[#Headers],[Column1.Type_bâtiment]] &amp; " " &amp;  ROW() &amp; " - " &amp; MID($AD$1, FIND("]",$AD$1,1)+1,LEN($AD$1))</f>
        <v>Column1.Type_bâtiment 21 - Récaptiulatif</v>
      </c>
      <c r="U21" t="str">
        <f ca="1">DPE_33250[[#Headers],[Column1.Etiquette_GES]] &amp; " " &amp;  ROW() &amp; " - " &amp; MID($AD$1, FIND("]",$AD$1,1)+1,LEN($AD$1))</f>
        <v>Column1.Etiquette_GES 21 - Récaptiulatif</v>
      </c>
      <c r="V21" t="str">
        <f ca="1">DPE_33250[[#Headers],[Column1.Etiquette_DPE]] &amp; " " &amp;  ROW() &amp; " - " &amp; MID($AD$1, FIND("]",$AD$1,1)+1,LEN($AD$1))</f>
        <v>Column1.Etiquette_DPE 21 - Récaptiulatif</v>
      </c>
      <c r="W21" t="str">
        <f ca="1">DPE_33250[[#Headers],[Column1.Nom__commune_(Brut)]] &amp; " " &amp;  ROW() &amp; " - " &amp; MID($AD$1, FIND("]",$AD$1,1)+1,LEN($AD$1))</f>
        <v>Column1.Nom__commune_(Brut) 21 - Récaptiulatif</v>
      </c>
      <c r="X21" t="str">
        <f ca="1">DPE_33250[[#Headers],[Column1.Identifiant__BAN]] &amp; " " &amp;  ROW() &amp; " - " &amp; MID($AD$1, FIND("]",$AD$1,1)+1,LEN($AD$1))</f>
        <v>Column1.Identifiant__BAN 21 - Récaptiulatif</v>
      </c>
      <c r="Y21" t="str">
        <f ca="1">DPE_33250[[#Headers],[Column1.Nom__rue_(BAN)]] &amp; " " &amp;  ROW() &amp; " - " &amp; MID($AD$1, FIND("]",$AD$1,1)+1,LEN($AD$1))</f>
        <v>Column1.Nom__rue_(BAN) 21 - Récaptiulatif</v>
      </c>
      <c r="Z21" t="str">
        <f ca="1">DPE_33250[[#Headers],[Column1.Score_BAN]] &amp; " " &amp;  ROW() &amp; " - " &amp; MID($AD$1, FIND("]",$AD$1,1)+1,LEN($AD$1))</f>
        <v>Column1.Score_BAN 21 - Récaptiulatif</v>
      </c>
      <c r="AA21" t="str">
        <f ca="1">DPE_33250[[#Headers],[Column1.Logement_traversant_(0/1)]] &amp; " " &amp;  ROW() &amp; " - " &amp; MID($AD$1, FIND("]",$AD$1,1)+1,LEN($AD$1))</f>
        <v>Column1.Logement_traversant_(0/1) 21 - Récaptiulatif</v>
      </c>
      <c r="AB21" t="str">
        <f ca="1">DPE_33250[[#Headers],[Column1.Nombre_appartement]] &amp; " " &amp;  ROW() &amp; " - " &amp; MID($AD$1, FIND("]",$AD$1,1)+1,LEN($AD$1))</f>
        <v>Column1.Nombre_appartement 21 - Récaptiulatif</v>
      </c>
      <c r="AC21" t="str">
        <f ca="1">DPE_33250[[#Headers],[Column1.Surface_habitable_immeuble]] &amp; " " &amp;  ROW() &amp; " - " &amp; MID($AD$1, FIND("]",$AD$1,1)+1,LEN($AD$1))</f>
        <v>Column1.Surface_habitable_immeuble 21 - Récaptiulatif</v>
      </c>
    </row>
    <row r="22" spans="1:29" x14ac:dyDescent="0.25">
      <c r="A22" s="4">
        <v>44853</v>
      </c>
      <c r="B22" s="4">
        <v>44853</v>
      </c>
      <c r="C22" s="4">
        <v>44876</v>
      </c>
      <c r="D22" t="str">
        <f ca="1">DPE_33250[[#Headers],[Column1.Adresse_(BAN)]] &amp; " " &amp;  ROW() &amp; " - " &amp; MID($AD$1, FIND("]",$AD$1,1)+1,LEN($AD$1))</f>
        <v>Column1.Adresse_(BAN) 22 - Récaptiulatif</v>
      </c>
      <c r="E22" t="str">
        <f ca="1">DPE_33250[[#Headers],[Column1.Nom__commune_(BAN)]] &amp; " " &amp;  ROW() &amp; " - " &amp; MID($AD$1, FIND("]",$AD$1,1)+1,LEN($AD$1))</f>
        <v>Column1.Nom__commune_(BAN) 22 - Récaptiulatif</v>
      </c>
      <c r="F22" t="str">
        <f ca="1">DPE_33250[[#Headers],[Column1.Nombre_niveau_logement]] &amp; " " &amp;  ROW() &amp; " - " &amp; MID($AD$1, FIND("]",$AD$1,1)+1,LEN($AD$1))</f>
        <v>Column1.Nombre_niveau_logement 22 - Récaptiulatif</v>
      </c>
      <c r="G22" t="str">
        <f ca="1">DPE_33250[[#Headers],[Column1.Année_construction]] &amp; " " &amp;  ROW() &amp; " - " &amp; MID($AD$1, FIND("]",$AD$1,1)+1,LEN($AD$1))</f>
        <v>Column1.Année_construction 22 - Récaptiulatif</v>
      </c>
      <c r="H22" t="str">
        <f ca="1">DPE_33250[[#Headers],[Column1.N°_étage_appartement]] &amp; " " &amp;  ROW() &amp; " - " &amp; MID($AD$1, FIND("]",$AD$1,1)+1,LEN($AD$1))</f>
        <v>Column1.N°_étage_appartement 22 - Récaptiulatif</v>
      </c>
      <c r="I22" t="str">
        <f ca="1">DPE_33250[[#Headers],[Column1.Surface_habitable_desservie_par_installation_ECS]] &amp; " " &amp;  ROW() &amp; " - " &amp; MID($AD$1, FIND("]",$AD$1,1)+1,LEN($AD$1))</f>
        <v>Column1.Surface_habitable_desservie_par_installation_ECS 22 - Récaptiulatif</v>
      </c>
      <c r="J22" t="str">
        <f ca="1">DPE_33250[[#Headers],[Column1.Complément_d''adresse_logement]] &amp; " " &amp;  ROW() &amp; " - " &amp; MID($AD$1, FIND("]",$AD$1,1)+1,LEN($AD$1))</f>
        <v>Column1.Complément_d'adresse_logement 22 - Récaptiulatif</v>
      </c>
      <c r="K22" t="str">
        <f ca="1">DPE_33250[[#Headers],[Column1.Description_installation_chauffage_n°1]] &amp; " " &amp;  ROW() &amp; " - " &amp; MID($AD$1, FIND("]",$AD$1,1)+1,LEN($AD$1))</f>
        <v>Column1.Description_installation_chauffage_n°1 22 - Récaptiulatif</v>
      </c>
      <c r="L22" t="str">
        <f ca="1">DPE_33250[[#Headers],[Column1.N°_voie_(BAN)]] &amp; " " &amp;  ROW() &amp; " - " &amp; MID($AD$1, FIND("]",$AD$1,1)+1,LEN($AD$1))</f>
        <v>Column1.N°_voie_(BAN) 22 - Récaptiulatif</v>
      </c>
      <c r="M22" t="str">
        <f ca="1">DPE_33250[[#Headers],[Column1.N°DPE]] &amp; " " &amp;  ROW() &amp; " - " &amp; MID($AD$1, FIND("]",$AD$1,1)+1,LEN($AD$1))</f>
        <v>Column1.N°DPE 22 - Récaptiulatif</v>
      </c>
      <c r="N22" t="str">
        <f ca="1">DPE_33250[[#Headers],[Column1.Adresse_brute]] &amp; " " &amp;  ROW() &amp; " - " &amp; MID($AD$1, FIND("]",$AD$1,1)+1,LEN($AD$1))</f>
        <v>Column1.Adresse_brute 22 - Récaptiulatif</v>
      </c>
      <c r="O22" t="str">
        <f ca="1">DPE_33250[[#Headers],[Column1.Nombre_logements_desservis_par_installation_ECS]] &amp; " " &amp;  ROW() &amp; " - " &amp; MID($AD$1, FIND("]",$AD$1,1)+1,LEN($AD$1))</f>
        <v>Column1.Nombre_logements_desservis_par_installation_ECS 22 - Récaptiulatif</v>
      </c>
      <c r="P22" t="str">
        <f ca="1">DPE_33250[[#Headers],[Column1.Surface_habitable_logement]] &amp; " " &amp;  ROW() &amp; " - " &amp; MID($AD$1, FIND("]",$AD$1,1)+1,LEN($AD$1))</f>
        <v>Column1.Surface_habitable_logement 22 - Récaptiulatif</v>
      </c>
      <c r="Q22" t="str">
        <f ca="1">DPE_33250[[#Headers],[Column1.Code_postal_(brut)]] &amp; " " &amp;  ROW() &amp; " - " &amp; MID($AD$1, FIND("]",$AD$1,1)+1,LEN($AD$1))</f>
        <v>Column1.Code_postal_(brut) 22 - Récaptiulatif</v>
      </c>
      <c r="R22" t="str">
        <f ca="1">DPE_33250[[#Headers],[Column1.Période_construction]] &amp; " " &amp;  ROW() &amp; " - " &amp; MID($AD$1, FIND("]",$AD$1,1)+1,LEN($AD$1))</f>
        <v>Column1.Période_construction 22 - Récaptiulatif</v>
      </c>
      <c r="S22" t="str">
        <f ca="1">DPE_33250[[#Headers],[Column1.Code_postal_(BAN)]] &amp; " " &amp;  ROW() &amp; " - " &amp; MID($AD$1, FIND("]",$AD$1,1)+1,LEN($AD$1))</f>
        <v>Column1.Code_postal_(BAN) 22 - Récaptiulatif</v>
      </c>
      <c r="T22" t="str">
        <f ca="1">DPE_33250[[#Headers],[Column1.Type_bâtiment]] &amp; " " &amp;  ROW() &amp; " - " &amp; MID($AD$1, FIND("]",$AD$1,1)+1,LEN($AD$1))</f>
        <v>Column1.Type_bâtiment 22 - Récaptiulatif</v>
      </c>
      <c r="U22" t="str">
        <f ca="1">DPE_33250[[#Headers],[Column1.Etiquette_GES]] &amp; " " &amp;  ROW() &amp; " - " &amp; MID($AD$1, FIND("]",$AD$1,1)+1,LEN($AD$1))</f>
        <v>Column1.Etiquette_GES 22 - Récaptiulatif</v>
      </c>
      <c r="V22" t="str">
        <f ca="1">DPE_33250[[#Headers],[Column1.Etiquette_DPE]] &amp; " " &amp;  ROW() &amp; " - " &amp; MID($AD$1, FIND("]",$AD$1,1)+1,LEN($AD$1))</f>
        <v>Column1.Etiquette_DPE 22 - Récaptiulatif</v>
      </c>
      <c r="W22" t="str">
        <f ca="1">DPE_33250[[#Headers],[Column1.Nom__commune_(Brut)]] &amp; " " &amp;  ROW() &amp; " - " &amp; MID($AD$1, FIND("]",$AD$1,1)+1,LEN($AD$1))</f>
        <v>Column1.Nom__commune_(Brut) 22 - Récaptiulatif</v>
      </c>
      <c r="X22" t="str">
        <f ca="1">DPE_33250[[#Headers],[Column1.Identifiant__BAN]] &amp; " " &amp;  ROW() &amp; " - " &amp; MID($AD$1, FIND("]",$AD$1,1)+1,LEN($AD$1))</f>
        <v>Column1.Identifiant__BAN 22 - Récaptiulatif</v>
      </c>
      <c r="Y22" t="str">
        <f ca="1">DPE_33250[[#Headers],[Column1.Nom__rue_(BAN)]] &amp; " " &amp;  ROW() &amp; " - " &amp; MID($AD$1, FIND("]",$AD$1,1)+1,LEN($AD$1))</f>
        <v>Column1.Nom__rue_(BAN) 22 - Récaptiulatif</v>
      </c>
      <c r="Z22" t="str">
        <f ca="1">DPE_33250[[#Headers],[Column1.Score_BAN]] &amp; " " &amp;  ROW() &amp; " - " &amp; MID($AD$1, FIND("]",$AD$1,1)+1,LEN($AD$1))</f>
        <v>Column1.Score_BAN 22 - Récaptiulatif</v>
      </c>
      <c r="AA22" t="str">
        <f ca="1">DPE_33250[[#Headers],[Column1.Logement_traversant_(0/1)]] &amp; " " &amp;  ROW() &amp; " - " &amp; MID($AD$1, FIND("]",$AD$1,1)+1,LEN($AD$1))</f>
        <v>Column1.Logement_traversant_(0/1) 22 - Récaptiulatif</v>
      </c>
      <c r="AB22" t="str">
        <f ca="1">DPE_33250[[#Headers],[Column1.Nombre_appartement]] &amp; " " &amp;  ROW() &amp; " - " &amp; MID($AD$1, FIND("]",$AD$1,1)+1,LEN($AD$1))</f>
        <v>Column1.Nombre_appartement 22 - Récaptiulatif</v>
      </c>
      <c r="AC22" t="str">
        <f ca="1">DPE_33250[[#Headers],[Column1.Surface_habitable_immeuble]] &amp; " " &amp;  ROW() &amp; " - " &amp; MID($AD$1, FIND("]",$AD$1,1)+1,LEN($AD$1))</f>
        <v>Column1.Surface_habitable_immeuble 22 - Récaptiulatif</v>
      </c>
    </row>
    <row r="23" spans="1:29" x14ac:dyDescent="0.25">
      <c r="A23" s="4">
        <v>44853</v>
      </c>
      <c r="B23" s="4">
        <v>44853</v>
      </c>
      <c r="C23" s="4">
        <v>44853</v>
      </c>
      <c r="D23" t="str">
        <f ca="1">DPE_33250[[#Headers],[Column1.Adresse_(BAN)]] &amp; " " &amp;  ROW() &amp; " - " &amp; MID($AD$1, FIND("]",$AD$1,1)+1,LEN($AD$1))</f>
        <v>Column1.Adresse_(BAN) 23 - Récaptiulatif</v>
      </c>
      <c r="E23" t="str">
        <f ca="1">DPE_33250[[#Headers],[Column1.Nom__commune_(BAN)]] &amp; " " &amp;  ROW() &amp; " - " &amp; MID($AD$1, FIND("]",$AD$1,1)+1,LEN($AD$1))</f>
        <v>Column1.Nom__commune_(BAN) 23 - Récaptiulatif</v>
      </c>
      <c r="F23" t="str">
        <f ca="1">DPE_33250[[#Headers],[Column1.Nombre_niveau_logement]] &amp; " " &amp;  ROW() &amp; " - " &amp; MID($AD$1, FIND("]",$AD$1,1)+1,LEN($AD$1))</f>
        <v>Column1.Nombre_niveau_logement 23 - Récaptiulatif</v>
      </c>
      <c r="G23" t="str">
        <f ca="1">DPE_33250[[#Headers],[Column1.Année_construction]] &amp; " " &amp;  ROW() &amp; " - " &amp; MID($AD$1, FIND("]",$AD$1,1)+1,LEN($AD$1))</f>
        <v>Column1.Année_construction 23 - Récaptiulatif</v>
      </c>
      <c r="H23" t="str">
        <f ca="1">DPE_33250[[#Headers],[Column1.N°_étage_appartement]] &amp; " " &amp;  ROW() &amp; " - " &amp; MID($AD$1, FIND("]",$AD$1,1)+1,LEN($AD$1))</f>
        <v>Column1.N°_étage_appartement 23 - Récaptiulatif</v>
      </c>
      <c r="I23" t="str">
        <f ca="1">DPE_33250[[#Headers],[Column1.Surface_habitable_desservie_par_installation_ECS]] &amp; " " &amp;  ROW() &amp; " - " &amp; MID($AD$1, FIND("]",$AD$1,1)+1,LEN($AD$1))</f>
        <v>Column1.Surface_habitable_desservie_par_installation_ECS 23 - Récaptiulatif</v>
      </c>
      <c r="J23" t="str">
        <f ca="1">DPE_33250[[#Headers],[Column1.Complément_d''adresse_logement]] &amp; " " &amp;  ROW() &amp; " - " &amp; MID($AD$1, FIND("]",$AD$1,1)+1,LEN($AD$1))</f>
        <v>Column1.Complément_d'adresse_logement 23 - Récaptiulatif</v>
      </c>
      <c r="K23" t="str">
        <f ca="1">DPE_33250[[#Headers],[Column1.Description_installation_chauffage_n°1]] &amp; " " &amp;  ROW() &amp; " - " &amp; MID($AD$1, FIND("]",$AD$1,1)+1,LEN($AD$1))</f>
        <v>Column1.Description_installation_chauffage_n°1 23 - Récaptiulatif</v>
      </c>
      <c r="L23" t="str">
        <f ca="1">DPE_33250[[#Headers],[Column1.N°_voie_(BAN)]] &amp; " " &amp;  ROW() &amp; " - " &amp; MID($AD$1, FIND("]",$AD$1,1)+1,LEN($AD$1))</f>
        <v>Column1.N°_voie_(BAN) 23 - Récaptiulatif</v>
      </c>
      <c r="M23" t="str">
        <f ca="1">DPE_33250[[#Headers],[Column1.N°DPE]] &amp; " " &amp;  ROW() &amp; " - " &amp; MID($AD$1, FIND("]",$AD$1,1)+1,LEN($AD$1))</f>
        <v>Column1.N°DPE 23 - Récaptiulatif</v>
      </c>
      <c r="N23" t="str">
        <f ca="1">DPE_33250[[#Headers],[Column1.Adresse_brute]] &amp; " " &amp;  ROW() &amp; " - " &amp; MID($AD$1, FIND("]",$AD$1,1)+1,LEN($AD$1))</f>
        <v>Column1.Adresse_brute 23 - Récaptiulatif</v>
      </c>
      <c r="O23" t="str">
        <f ca="1">DPE_33250[[#Headers],[Column1.Nombre_logements_desservis_par_installation_ECS]] &amp; " " &amp;  ROW() &amp; " - " &amp; MID($AD$1, FIND("]",$AD$1,1)+1,LEN($AD$1))</f>
        <v>Column1.Nombre_logements_desservis_par_installation_ECS 23 - Récaptiulatif</v>
      </c>
      <c r="P23" t="str">
        <f ca="1">DPE_33250[[#Headers],[Column1.Surface_habitable_logement]] &amp; " " &amp;  ROW() &amp; " - " &amp; MID($AD$1, FIND("]",$AD$1,1)+1,LEN($AD$1))</f>
        <v>Column1.Surface_habitable_logement 23 - Récaptiulatif</v>
      </c>
      <c r="Q23" t="str">
        <f ca="1">DPE_33250[[#Headers],[Column1.Code_postal_(brut)]] &amp; " " &amp;  ROW() &amp; " - " &amp; MID($AD$1, FIND("]",$AD$1,1)+1,LEN($AD$1))</f>
        <v>Column1.Code_postal_(brut) 23 - Récaptiulatif</v>
      </c>
      <c r="R23" t="str">
        <f ca="1">DPE_33250[[#Headers],[Column1.Période_construction]] &amp; " " &amp;  ROW() &amp; " - " &amp; MID($AD$1, FIND("]",$AD$1,1)+1,LEN($AD$1))</f>
        <v>Column1.Période_construction 23 - Récaptiulatif</v>
      </c>
      <c r="S23" t="str">
        <f ca="1">DPE_33250[[#Headers],[Column1.Code_postal_(BAN)]] &amp; " " &amp;  ROW() &amp; " - " &amp; MID($AD$1, FIND("]",$AD$1,1)+1,LEN($AD$1))</f>
        <v>Column1.Code_postal_(BAN) 23 - Récaptiulatif</v>
      </c>
      <c r="T23" t="str">
        <f ca="1">DPE_33250[[#Headers],[Column1.Type_bâtiment]] &amp; " " &amp;  ROW() &amp; " - " &amp; MID($AD$1, FIND("]",$AD$1,1)+1,LEN($AD$1))</f>
        <v>Column1.Type_bâtiment 23 - Récaptiulatif</v>
      </c>
      <c r="U23" t="str">
        <f ca="1">DPE_33250[[#Headers],[Column1.Etiquette_GES]] &amp; " " &amp;  ROW() &amp; " - " &amp; MID($AD$1, FIND("]",$AD$1,1)+1,LEN($AD$1))</f>
        <v>Column1.Etiquette_GES 23 - Récaptiulatif</v>
      </c>
      <c r="V23" t="str">
        <f ca="1">DPE_33250[[#Headers],[Column1.Etiquette_DPE]] &amp; " " &amp;  ROW() &amp; " - " &amp; MID($AD$1, FIND("]",$AD$1,1)+1,LEN($AD$1))</f>
        <v>Column1.Etiquette_DPE 23 - Récaptiulatif</v>
      </c>
      <c r="W23" t="str">
        <f ca="1">DPE_33250[[#Headers],[Column1.Nom__commune_(Brut)]] &amp; " " &amp;  ROW() &amp; " - " &amp; MID($AD$1, FIND("]",$AD$1,1)+1,LEN($AD$1))</f>
        <v>Column1.Nom__commune_(Brut) 23 - Récaptiulatif</v>
      </c>
      <c r="X23" t="str">
        <f ca="1">DPE_33250[[#Headers],[Column1.Identifiant__BAN]] &amp; " " &amp;  ROW() &amp; " - " &amp; MID($AD$1, FIND("]",$AD$1,1)+1,LEN($AD$1))</f>
        <v>Column1.Identifiant__BAN 23 - Récaptiulatif</v>
      </c>
      <c r="Y23" t="str">
        <f ca="1">DPE_33250[[#Headers],[Column1.Nom__rue_(BAN)]] &amp; " " &amp;  ROW() &amp; " - " &amp; MID($AD$1, FIND("]",$AD$1,1)+1,LEN($AD$1))</f>
        <v>Column1.Nom__rue_(BAN) 23 - Récaptiulatif</v>
      </c>
      <c r="Z23" t="str">
        <f ca="1">DPE_33250[[#Headers],[Column1.Score_BAN]] &amp; " " &amp;  ROW() &amp; " - " &amp; MID($AD$1, FIND("]",$AD$1,1)+1,LEN($AD$1))</f>
        <v>Column1.Score_BAN 23 - Récaptiulatif</v>
      </c>
      <c r="AA23" t="str">
        <f ca="1">DPE_33250[[#Headers],[Column1.Logement_traversant_(0/1)]] &amp; " " &amp;  ROW() &amp; " - " &amp; MID($AD$1, FIND("]",$AD$1,1)+1,LEN($AD$1))</f>
        <v>Column1.Logement_traversant_(0/1) 23 - Récaptiulatif</v>
      </c>
      <c r="AB23" t="str">
        <f ca="1">DPE_33250[[#Headers],[Column1.Nombre_appartement]] &amp; " " &amp;  ROW() &amp; " - " &amp; MID($AD$1, FIND("]",$AD$1,1)+1,LEN($AD$1))</f>
        <v>Column1.Nombre_appartement 23 - Récaptiulatif</v>
      </c>
      <c r="AC23" t="str">
        <f ca="1">DPE_33250[[#Headers],[Column1.Surface_habitable_immeuble]] &amp; " " &amp;  ROW() &amp; " - " &amp; MID($AD$1, FIND("]",$AD$1,1)+1,LEN($AD$1))</f>
        <v>Column1.Surface_habitable_immeuble 23 - Récaptiulatif</v>
      </c>
    </row>
    <row r="24" spans="1:29" x14ac:dyDescent="0.25">
      <c r="A24" s="4">
        <v>44850</v>
      </c>
      <c r="B24" s="4">
        <v>44850</v>
      </c>
      <c r="C24" s="4">
        <v>44870</v>
      </c>
      <c r="D24" t="str">
        <f ca="1">DPE_33250[[#Headers],[Column1.Adresse_(BAN)]] &amp; " " &amp;  ROW() &amp; " - " &amp; MID($AD$1, FIND("]",$AD$1,1)+1,LEN($AD$1))</f>
        <v>Column1.Adresse_(BAN) 24 - Récaptiulatif</v>
      </c>
      <c r="E24" t="str">
        <f ca="1">DPE_33250[[#Headers],[Column1.Nom__commune_(BAN)]] &amp; " " &amp;  ROW() &amp; " - " &amp; MID($AD$1, FIND("]",$AD$1,1)+1,LEN($AD$1))</f>
        <v>Column1.Nom__commune_(BAN) 24 - Récaptiulatif</v>
      </c>
      <c r="F24" t="str">
        <f ca="1">DPE_33250[[#Headers],[Column1.Nombre_niveau_logement]] &amp; " " &amp;  ROW() &amp; " - " &amp; MID($AD$1, FIND("]",$AD$1,1)+1,LEN($AD$1))</f>
        <v>Column1.Nombre_niveau_logement 24 - Récaptiulatif</v>
      </c>
      <c r="G24" t="str">
        <f ca="1">DPE_33250[[#Headers],[Column1.Année_construction]] &amp; " " &amp;  ROW() &amp; " - " &amp; MID($AD$1, FIND("]",$AD$1,1)+1,LEN($AD$1))</f>
        <v>Column1.Année_construction 24 - Récaptiulatif</v>
      </c>
      <c r="H24" t="str">
        <f ca="1">DPE_33250[[#Headers],[Column1.N°_étage_appartement]] &amp; " " &amp;  ROW() &amp; " - " &amp; MID($AD$1, FIND("]",$AD$1,1)+1,LEN($AD$1))</f>
        <v>Column1.N°_étage_appartement 24 - Récaptiulatif</v>
      </c>
      <c r="I24" t="str">
        <f ca="1">DPE_33250[[#Headers],[Column1.Surface_habitable_desservie_par_installation_ECS]] &amp; " " &amp;  ROW() &amp; " - " &amp; MID($AD$1, FIND("]",$AD$1,1)+1,LEN($AD$1))</f>
        <v>Column1.Surface_habitable_desservie_par_installation_ECS 24 - Récaptiulatif</v>
      </c>
      <c r="J24" t="str">
        <f ca="1">DPE_33250[[#Headers],[Column1.Complément_d''adresse_logement]] &amp; " " &amp;  ROW() &amp; " - " &amp; MID($AD$1, FIND("]",$AD$1,1)+1,LEN($AD$1))</f>
        <v>Column1.Complément_d'adresse_logement 24 - Récaptiulatif</v>
      </c>
      <c r="K24" t="str">
        <f ca="1">DPE_33250[[#Headers],[Column1.Description_installation_chauffage_n°1]] &amp; " " &amp;  ROW() &amp; " - " &amp; MID($AD$1, FIND("]",$AD$1,1)+1,LEN($AD$1))</f>
        <v>Column1.Description_installation_chauffage_n°1 24 - Récaptiulatif</v>
      </c>
      <c r="L24" t="str">
        <f ca="1">DPE_33250[[#Headers],[Column1.N°_voie_(BAN)]] &amp; " " &amp;  ROW() &amp; " - " &amp; MID($AD$1, FIND("]",$AD$1,1)+1,LEN($AD$1))</f>
        <v>Column1.N°_voie_(BAN) 24 - Récaptiulatif</v>
      </c>
      <c r="M24" t="str">
        <f ca="1">DPE_33250[[#Headers],[Column1.N°DPE]] &amp; " " &amp;  ROW() &amp; " - " &amp; MID($AD$1, FIND("]",$AD$1,1)+1,LEN($AD$1))</f>
        <v>Column1.N°DPE 24 - Récaptiulatif</v>
      </c>
      <c r="N24" t="str">
        <f ca="1">DPE_33250[[#Headers],[Column1.Adresse_brute]] &amp; " " &amp;  ROW() &amp; " - " &amp; MID($AD$1, FIND("]",$AD$1,1)+1,LEN($AD$1))</f>
        <v>Column1.Adresse_brute 24 - Récaptiulatif</v>
      </c>
      <c r="O24" t="str">
        <f ca="1">DPE_33250[[#Headers],[Column1.Nombre_logements_desservis_par_installation_ECS]] &amp; " " &amp;  ROW() &amp; " - " &amp; MID($AD$1, FIND("]",$AD$1,1)+1,LEN($AD$1))</f>
        <v>Column1.Nombre_logements_desservis_par_installation_ECS 24 - Récaptiulatif</v>
      </c>
      <c r="P24" t="str">
        <f ca="1">DPE_33250[[#Headers],[Column1.Surface_habitable_logement]] &amp; " " &amp;  ROW() &amp; " - " &amp; MID($AD$1, FIND("]",$AD$1,1)+1,LEN($AD$1))</f>
        <v>Column1.Surface_habitable_logement 24 - Récaptiulatif</v>
      </c>
      <c r="Q24" t="str">
        <f ca="1">DPE_33250[[#Headers],[Column1.Code_postal_(brut)]] &amp; " " &amp;  ROW() &amp; " - " &amp; MID($AD$1, FIND("]",$AD$1,1)+1,LEN($AD$1))</f>
        <v>Column1.Code_postal_(brut) 24 - Récaptiulatif</v>
      </c>
      <c r="R24" t="str">
        <f ca="1">DPE_33250[[#Headers],[Column1.Période_construction]] &amp; " " &amp;  ROW() &amp; " - " &amp; MID($AD$1, FIND("]",$AD$1,1)+1,LEN($AD$1))</f>
        <v>Column1.Période_construction 24 - Récaptiulatif</v>
      </c>
      <c r="S24" t="str">
        <f ca="1">DPE_33250[[#Headers],[Column1.Code_postal_(BAN)]] &amp; " " &amp;  ROW() &amp; " - " &amp; MID($AD$1, FIND("]",$AD$1,1)+1,LEN($AD$1))</f>
        <v>Column1.Code_postal_(BAN) 24 - Récaptiulatif</v>
      </c>
      <c r="T24" t="str">
        <f ca="1">DPE_33250[[#Headers],[Column1.Type_bâtiment]] &amp; " " &amp;  ROW() &amp; " - " &amp; MID($AD$1, FIND("]",$AD$1,1)+1,LEN($AD$1))</f>
        <v>Column1.Type_bâtiment 24 - Récaptiulatif</v>
      </c>
      <c r="U24" t="str">
        <f ca="1">DPE_33250[[#Headers],[Column1.Etiquette_GES]] &amp; " " &amp;  ROW() &amp; " - " &amp; MID($AD$1, FIND("]",$AD$1,1)+1,LEN($AD$1))</f>
        <v>Column1.Etiquette_GES 24 - Récaptiulatif</v>
      </c>
      <c r="V24" t="str">
        <f ca="1">DPE_33250[[#Headers],[Column1.Etiquette_DPE]] &amp; " " &amp;  ROW() &amp; " - " &amp; MID($AD$1, FIND("]",$AD$1,1)+1,LEN($AD$1))</f>
        <v>Column1.Etiquette_DPE 24 - Récaptiulatif</v>
      </c>
      <c r="W24" t="str">
        <f ca="1">DPE_33250[[#Headers],[Column1.Nom__commune_(Brut)]] &amp; " " &amp;  ROW() &amp; " - " &amp; MID($AD$1, FIND("]",$AD$1,1)+1,LEN($AD$1))</f>
        <v>Column1.Nom__commune_(Brut) 24 - Récaptiulatif</v>
      </c>
      <c r="X24" t="str">
        <f ca="1">DPE_33250[[#Headers],[Column1.Identifiant__BAN]] &amp; " " &amp;  ROW() &amp; " - " &amp; MID($AD$1, FIND("]",$AD$1,1)+1,LEN($AD$1))</f>
        <v>Column1.Identifiant__BAN 24 - Récaptiulatif</v>
      </c>
      <c r="Y24" t="str">
        <f ca="1">DPE_33250[[#Headers],[Column1.Nom__rue_(BAN)]] &amp; " " &amp;  ROW() &amp; " - " &amp; MID($AD$1, FIND("]",$AD$1,1)+1,LEN($AD$1))</f>
        <v>Column1.Nom__rue_(BAN) 24 - Récaptiulatif</v>
      </c>
      <c r="Z24" t="str">
        <f ca="1">DPE_33250[[#Headers],[Column1.Score_BAN]] &amp; " " &amp;  ROW() &amp; " - " &amp; MID($AD$1, FIND("]",$AD$1,1)+1,LEN($AD$1))</f>
        <v>Column1.Score_BAN 24 - Récaptiulatif</v>
      </c>
      <c r="AA24" t="str">
        <f ca="1">DPE_33250[[#Headers],[Column1.Logement_traversant_(0/1)]] &amp; " " &amp;  ROW() &amp; " - " &amp; MID($AD$1, FIND("]",$AD$1,1)+1,LEN($AD$1))</f>
        <v>Column1.Logement_traversant_(0/1) 24 - Récaptiulatif</v>
      </c>
      <c r="AB24" t="str">
        <f ca="1">DPE_33250[[#Headers],[Column1.Nombre_appartement]] &amp; " " &amp;  ROW() &amp; " - " &amp; MID($AD$1, FIND("]",$AD$1,1)+1,LEN($AD$1))</f>
        <v>Column1.Nombre_appartement 24 - Récaptiulatif</v>
      </c>
      <c r="AC24" t="str">
        <f ca="1">DPE_33250[[#Headers],[Column1.Surface_habitable_immeuble]] &amp; " " &amp;  ROW() &amp; " - " &amp; MID($AD$1, FIND("]",$AD$1,1)+1,LEN($AD$1))</f>
        <v>Column1.Surface_habitable_immeuble 24 - Récaptiulatif</v>
      </c>
    </row>
    <row r="25" spans="1:29" x14ac:dyDescent="0.25">
      <c r="A25" s="4">
        <v>44847</v>
      </c>
      <c r="B25" s="4">
        <v>44847</v>
      </c>
      <c r="C25" s="4">
        <v>44847</v>
      </c>
      <c r="D25" t="str">
        <f ca="1">DPE_33250[[#Headers],[Column1.Adresse_(BAN)]] &amp; " " &amp;  ROW() &amp; " - " &amp; MID($AD$1, FIND("]",$AD$1,1)+1,LEN($AD$1))</f>
        <v>Column1.Adresse_(BAN) 25 - Récaptiulatif</v>
      </c>
      <c r="E25" t="str">
        <f ca="1">DPE_33250[[#Headers],[Column1.Nom__commune_(BAN)]] &amp; " " &amp;  ROW() &amp; " - " &amp; MID($AD$1, FIND("]",$AD$1,1)+1,LEN($AD$1))</f>
        <v>Column1.Nom__commune_(BAN) 25 - Récaptiulatif</v>
      </c>
      <c r="F25" t="str">
        <f ca="1">DPE_33250[[#Headers],[Column1.Nombre_niveau_logement]] &amp; " " &amp;  ROW() &amp; " - " &amp; MID($AD$1, FIND("]",$AD$1,1)+1,LEN($AD$1))</f>
        <v>Column1.Nombre_niveau_logement 25 - Récaptiulatif</v>
      </c>
      <c r="G25" t="str">
        <f ca="1">DPE_33250[[#Headers],[Column1.Année_construction]] &amp; " " &amp;  ROW() &amp; " - " &amp; MID($AD$1, FIND("]",$AD$1,1)+1,LEN($AD$1))</f>
        <v>Column1.Année_construction 25 - Récaptiulatif</v>
      </c>
      <c r="H25" t="str">
        <f ca="1">DPE_33250[[#Headers],[Column1.N°_étage_appartement]] &amp; " " &amp;  ROW() &amp; " - " &amp; MID($AD$1, FIND("]",$AD$1,1)+1,LEN($AD$1))</f>
        <v>Column1.N°_étage_appartement 25 - Récaptiulatif</v>
      </c>
      <c r="I25" t="str">
        <f ca="1">DPE_33250[[#Headers],[Column1.Surface_habitable_desservie_par_installation_ECS]] &amp; " " &amp;  ROW() &amp; " - " &amp; MID($AD$1, FIND("]",$AD$1,1)+1,LEN($AD$1))</f>
        <v>Column1.Surface_habitable_desservie_par_installation_ECS 25 - Récaptiulatif</v>
      </c>
      <c r="J25" t="str">
        <f ca="1">DPE_33250[[#Headers],[Column1.Complément_d''adresse_logement]] &amp; " " &amp;  ROW() &amp; " - " &amp; MID($AD$1, FIND("]",$AD$1,1)+1,LEN($AD$1))</f>
        <v>Column1.Complément_d'adresse_logement 25 - Récaptiulatif</v>
      </c>
      <c r="K25" t="str">
        <f ca="1">DPE_33250[[#Headers],[Column1.Description_installation_chauffage_n°1]] &amp; " " &amp;  ROW() &amp; " - " &amp; MID($AD$1, FIND("]",$AD$1,1)+1,LEN($AD$1))</f>
        <v>Column1.Description_installation_chauffage_n°1 25 - Récaptiulatif</v>
      </c>
      <c r="L25" t="str">
        <f ca="1">DPE_33250[[#Headers],[Column1.N°_voie_(BAN)]] &amp; " " &amp;  ROW() &amp; " - " &amp; MID($AD$1, FIND("]",$AD$1,1)+1,LEN($AD$1))</f>
        <v>Column1.N°_voie_(BAN) 25 - Récaptiulatif</v>
      </c>
      <c r="M25" t="str">
        <f ca="1">DPE_33250[[#Headers],[Column1.N°DPE]] &amp; " " &amp;  ROW() &amp; " - " &amp; MID($AD$1, FIND("]",$AD$1,1)+1,LEN($AD$1))</f>
        <v>Column1.N°DPE 25 - Récaptiulatif</v>
      </c>
      <c r="N25" t="str">
        <f ca="1">DPE_33250[[#Headers],[Column1.Adresse_brute]] &amp; " " &amp;  ROW() &amp; " - " &amp; MID($AD$1, FIND("]",$AD$1,1)+1,LEN($AD$1))</f>
        <v>Column1.Adresse_brute 25 - Récaptiulatif</v>
      </c>
      <c r="O25" t="str">
        <f ca="1">DPE_33250[[#Headers],[Column1.Nombre_logements_desservis_par_installation_ECS]] &amp; " " &amp;  ROW() &amp; " - " &amp; MID($AD$1, FIND("]",$AD$1,1)+1,LEN($AD$1))</f>
        <v>Column1.Nombre_logements_desservis_par_installation_ECS 25 - Récaptiulatif</v>
      </c>
      <c r="P25" t="str">
        <f ca="1">DPE_33250[[#Headers],[Column1.Surface_habitable_logement]] &amp; " " &amp;  ROW() &amp; " - " &amp; MID($AD$1, FIND("]",$AD$1,1)+1,LEN($AD$1))</f>
        <v>Column1.Surface_habitable_logement 25 - Récaptiulatif</v>
      </c>
      <c r="Q25" t="str">
        <f ca="1">DPE_33250[[#Headers],[Column1.Code_postal_(brut)]] &amp; " " &amp;  ROW() &amp; " - " &amp; MID($AD$1, FIND("]",$AD$1,1)+1,LEN($AD$1))</f>
        <v>Column1.Code_postal_(brut) 25 - Récaptiulatif</v>
      </c>
      <c r="R25" t="str">
        <f ca="1">DPE_33250[[#Headers],[Column1.Période_construction]] &amp; " " &amp;  ROW() &amp; " - " &amp; MID($AD$1, FIND("]",$AD$1,1)+1,LEN($AD$1))</f>
        <v>Column1.Période_construction 25 - Récaptiulatif</v>
      </c>
      <c r="S25" t="str">
        <f ca="1">DPE_33250[[#Headers],[Column1.Code_postal_(BAN)]] &amp; " " &amp;  ROW() &amp; " - " &amp; MID($AD$1, FIND("]",$AD$1,1)+1,LEN($AD$1))</f>
        <v>Column1.Code_postal_(BAN) 25 - Récaptiulatif</v>
      </c>
      <c r="T25" t="str">
        <f ca="1">DPE_33250[[#Headers],[Column1.Type_bâtiment]] &amp; " " &amp;  ROW() &amp; " - " &amp; MID($AD$1, FIND("]",$AD$1,1)+1,LEN($AD$1))</f>
        <v>Column1.Type_bâtiment 25 - Récaptiulatif</v>
      </c>
      <c r="U25" t="str">
        <f ca="1">DPE_33250[[#Headers],[Column1.Etiquette_GES]] &amp; " " &amp;  ROW() &amp; " - " &amp; MID($AD$1, FIND("]",$AD$1,1)+1,LEN($AD$1))</f>
        <v>Column1.Etiquette_GES 25 - Récaptiulatif</v>
      </c>
      <c r="V25" t="str">
        <f ca="1">DPE_33250[[#Headers],[Column1.Etiquette_DPE]] &amp; " " &amp;  ROW() &amp; " - " &amp; MID($AD$1, FIND("]",$AD$1,1)+1,LEN($AD$1))</f>
        <v>Column1.Etiquette_DPE 25 - Récaptiulatif</v>
      </c>
      <c r="W25" t="str">
        <f ca="1">DPE_33250[[#Headers],[Column1.Nom__commune_(Brut)]] &amp; " " &amp;  ROW() &amp; " - " &amp; MID($AD$1, FIND("]",$AD$1,1)+1,LEN($AD$1))</f>
        <v>Column1.Nom__commune_(Brut) 25 - Récaptiulatif</v>
      </c>
      <c r="X25" t="str">
        <f ca="1">DPE_33250[[#Headers],[Column1.Identifiant__BAN]] &amp; " " &amp;  ROW() &amp; " - " &amp; MID($AD$1, FIND("]",$AD$1,1)+1,LEN($AD$1))</f>
        <v>Column1.Identifiant__BAN 25 - Récaptiulatif</v>
      </c>
      <c r="Y25" t="str">
        <f ca="1">DPE_33250[[#Headers],[Column1.Nom__rue_(BAN)]] &amp; " " &amp;  ROW() &amp; " - " &amp; MID($AD$1, FIND("]",$AD$1,1)+1,LEN($AD$1))</f>
        <v>Column1.Nom__rue_(BAN) 25 - Récaptiulatif</v>
      </c>
      <c r="Z25" t="str">
        <f ca="1">DPE_33250[[#Headers],[Column1.Score_BAN]] &amp; " " &amp;  ROW() &amp; " - " &amp; MID($AD$1, FIND("]",$AD$1,1)+1,LEN($AD$1))</f>
        <v>Column1.Score_BAN 25 - Récaptiulatif</v>
      </c>
      <c r="AA25" t="str">
        <f ca="1">DPE_33250[[#Headers],[Column1.Logement_traversant_(0/1)]] &amp; " " &amp;  ROW() &amp; " - " &amp; MID($AD$1, FIND("]",$AD$1,1)+1,LEN($AD$1))</f>
        <v>Column1.Logement_traversant_(0/1) 25 - Récaptiulatif</v>
      </c>
      <c r="AB25" t="str">
        <f ca="1">DPE_33250[[#Headers],[Column1.Nombre_appartement]] &amp; " " &amp;  ROW() &amp; " - " &amp; MID($AD$1, FIND("]",$AD$1,1)+1,LEN($AD$1))</f>
        <v>Column1.Nombre_appartement 25 - Récaptiulatif</v>
      </c>
      <c r="AC25" t="str">
        <f ca="1">DPE_33250[[#Headers],[Column1.Surface_habitable_immeuble]] &amp; " " &amp;  ROW() &amp; " - " &amp; MID($AD$1, FIND("]",$AD$1,1)+1,LEN($AD$1))</f>
        <v>Column1.Surface_habitable_immeuble 25 - Récaptiulatif</v>
      </c>
    </row>
    <row r="26" spans="1:29" x14ac:dyDescent="0.25">
      <c r="A26" s="4">
        <v>44846</v>
      </c>
      <c r="B26" s="4">
        <v>44846</v>
      </c>
      <c r="C26" s="4">
        <v>44870</v>
      </c>
      <c r="D26" t="str">
        <f ca="1">DPE_33250[[#Headers],[Column1.Adresse_(BAN)]] &amp; " " &amp;  ROW() &amp; " - " &amp; MID($AD$1, FIND("]",$AD$1,1)+1,LEN($AD$1))</f>
        <v>Column1.Adresse_(BAN) 26 - Récaptiulatif</v>
      </c>
      <c r="E26" t="str">
        <f ca="1">DPE_33250[[#Headers],[Column1.Nom__commune_(BAN)]] &amp; " " &amp;  ROW() &amp; " - " &amp; MID($AD$1, FIND("]",$AD$1,1)+1,LEN($AD$1))</f>
        <v>Column1.Nom__commune_(BAN) 26 - Récaptiulatif</v>
      </c>
      <c r="F26" t="str">
        <f ca="1">DPE_33250[[#Headers],[Column1.Nombre_niveau_logement]] &amp; " " &amp;  ROW() &amp; " - " &amp; MID($AD$1, FIND("]",$AD$1,1)+1,LEN($AD$1))</f>
        <v>Column1.Nombre_niveau_logement 26 - Récaptiulatif</v>
      </c>
      <c r="G26" t="str">
        <f ca="1">DPE_33250[[#Headers],[Column1.Année_construction]] &amp; " " &amp;  ROW() &amp; " - " &amp; MID($AD$1, FIND("]",$AD$1,1)+1,LEN($AD$1))</f>
        <v>Column1.Année_construction 26 - Récaptiulatif</v>
      </c>
      <c r="H26" t="str">
        <f ca="1">DPE_33250[[#Headers],[Column1.N°_étage_appartement]] &amp; " " &amp;  ROW() &amp; " - " &amp; MID($AD$1, FIND("]",$AD$1,1)+1,LEN($AD$1))</f>
        <v>Column1.N°_étage_appartement 26 - Récaptiulatif</v>
      </c>
      <c r="I26" t="str">
        <f ca="1">DPE_33250[[#Headers],[Column1.Surface_habitable_desservie_par_installation_ECS]] &amp; " " &amp;  ROW() &amp; " - " &amp; MID($AD$1, FIND("]",$AD$1,1)+1,LEN($AD$1))</f>
        <v>Column1.Surface_habitable_desservie_par_installation_ECS 26 - Récaptiulatif</v>
      </c>
      <c r="J26" t="str">
        <f ca="1">DPE_33250[[#Headers],[Column1.Complément_d''adresse_logement]] &amp; " " &amp;  ROW() &amp; " - " &amp; MID($AD$1, FIND("]",$AD$1,1)+1,LEN($AD$1))</f>
        <v>Column1.Complément_d'adresse_logement 26 - Récaptiulatif</v>
      </c>
      <c r="K26" t="str">
        <f ca="1">DPE_33250[[#Headers],[Column1.Description_installation_chauffage_n°1]] &amp; " " &amp;  ROW() &amp; " - " &amp; MID($AD$1, FIND("]",$AD$1,1)+1,LEN($AD$1))</f>
        <v>Column1.Description_installation_chauffage_n°1 26 - Récaptiulatif</v>
      </c>
      <c r="L26" t="str">
        <f ca="1">DPE_33250[[#Headers],[Column1.N°_voie_(BAN)]] &amp; " " &amp;  ROW() &amp; " - " &amp; MID($AD$1, FIND("]",$AD$1,1)+1,LEN($AD$1))</f>
        <v>Column1.N°_voie_(BAN) 26 - Récaptiulatif</v>
      </c>
      <c r="M26" t="str">
        <f ca="1">DPE_33250[[#Headers],[Column1.N°DPE]] &amp; " " &amp;  ROW() &amp; " - " &amp; MID($AD$1, FIND("]",$AD$1,1)+1,LEN($AD$1))</f>
        <v>Column1.N°DPE 26 - Récaptiulatif</v>
      </c>
      <c r="N26" t="str">
        <f ca="1">DPE_33250[[#Headers],[Column1.Adresse_brute]] &amp; " " &amp;  ROW() &amp; " - " &amp; MID($AD$1, FIND("]",$AD$1,1)+1,LEN($AD$1))</f>
        <v>Column1.Adresse_brute 26 - Récaptiulatif</v>
      </c>
      <c r="O26" t="str">
        <f ca="1">DPE_33250[[#Headers],[Column1.Nombre_logements_desservis_par_installation_ECS]] &amp; " " &amp;  ROW() &amp; " - " &amp; MID($AD$1, FIND("]",$AD$1,1)+1,LEN($AD$1))</f>
        <v>Column1.Nombre_logements_desservis_par_installation_ECS 26 - Récaptiulatif</v>
      </c>
      <c r="P26" t="str">
        <f ca="1">DPE_33250[[#Headers],[Column1.Surface_habitable_logement]] &amp; " " &amp;  ROW() &amp; " - " &amp; MID($AD$1, FIND("]",$AD$1,1)+1,LEN($AD$1))</f>
        <v>Column1.Surface_habitable_logement 26 - Récaptiulatif</v>
      </c>
      <c r="Q26" t="str">
        <f ca="1">DPE_33250[[#Headers],[Column1.Code_postal_(brut)]] &amp; " " &amp;  ROW() &amp; " - " &amp; MID($AD$1, FIND("]",$AD$1,1)+1,LEN($AD$1))</f>
        <v>Column1.Code_postal_(brut) 26 - Récaptiulatif</v>
      </c>
      <c r="R26" t="str">
        <f ca="1">DPE_33250[[#Headers],[Column1.Période_construction]] &amp; " " &amp;  ROW() &amp; " - " &amp; MID($AD$1, FIND("]",$AD$1,1)+1,LEN($AD$1))</f>
        <v>Column1.Période_construction 26 - Récaptiulatif</v>
      </c>
      <c r="S26" t="str">
        <f ca="1">DPE_33250[[#Headers],[Column1.Code_postal_(BAN)]] &amp; " " &amp;  ROW() &amp; " - " &amp; MID($AD$1, FIND("]",$AD$1,1)+1,LEN($AD$1))</f>
        <v>Column1.Code_postal_(BAN) 26 - Récaptiulatif</v>
      </c>
      <c r="T26" t="str">
        <f ca="1">DPE_33250[[#Headers],[Column1.Type_bâtiment]] &amp; " " &amp;  ROW() &amp; " - " &amp; MID($AD$1, FIND("]",$AD$1,1)+1,LEN($AD$1))</f>
        <v>Column1.Type_bâtiment 26 - Récaptiulatif</v>
      </c>
      <c r="U26" t="str">
        <f ca="1">DPE_33250[[#Headers],[Column1.Etiquette_GES]] &amp; " " &amp;  ROW() &amp; " - " &amp; MID($AD$1, FIND("]",$AD$1,1)+1,LEN($AD$1))</f>
        <v>Column1.Etiquette_GES 26 - Récaptiulatif</v>
      </c>
      <c r="V26" t="str">
        <f ca="1">DPE_33250[[#Headers],[Column1.Etiquette_DPE]] &amp; " " &amp;  ROW() &amp; " - " &amp; MID($AD$1, FIND("]",$AD$1,1)+1,LEN($AD$1))</f>
        <v>Column1.Etiquette_DPE 26 - Récaptiulatif</v>
      </c>
      <c r="W26" t="str">
        <f ca="1">DPE_33250[[#Headers],[Column1.Nom__commune_(Brut)]] &amp; " " &amp;  ROW() &amp; " - " &amp; MID($AD$1, FIND("]",$AD$1,1)+1,LEN($AD$1))</f>
        <v>Column1.Nom__commune_(Brut) 26 - Récaptiulatif</v>
      </c>
      <c r="X26" t="str">
        <f ca="1">DPE_33250[[#Headers],[Column1.Identifiant__BAN]] &amp; " " &amp;  ROW() &amp; " - " &amp; MID($AD$1, FIND("]",$AD$1,1)+1,LEN($AD$1))</f>
        <v>Column1.Identifiant__BAN 26 - Récaptiulatif</v>
      </c>
      <c r="Y26" t="str">
        <f ca="1">DPE_33250[[#Headers],[Column1.Nom__rue_(BAN)]] &amp; " " &amp;  ROW() &amp; " - " &amp; MID($AD$1, FIND("]",$AD$1,1)+1,LEN($AD$1))</f>
        <v>Column1.Nom__rue_(BAN) 26 - Récaptiulatif</v>
      </c>
      <c r="Z26" t="str">
        <f ca="1">DPE_33250[[#Headers],[Column1.Score_BAN]] &amp; " " &amp;  ROW() &amp; " - " &amp; MID($AD$1, FIND("]",$AD$1,1)+1,LEN($AD$1))</f>
        <v>Column1.Score_BAN 26 - Récaptiulatif</v>
      </c>
      <c r="AA26" t="str">
        <f ca="1">DPE_33250[[#Headers],[Column1.Logement_traversant_(0/1)]] &amp; " " &amp;  ROW() &amp; " - " &amp; MID($AD$1, FIND("]",$AD$1,1)+1,LEN($AD$1))</f>
        <v>Column1.Logement_traversant_(0/1) 26 - Récaptiulatif</v>
      </c>
      <c r="AB26" t="str">
        <f ca="1">DPE_33250[[#Headers],[Column1.Nombre_appartement]] &amp; " " &amp;  ROW() &amp; " - " &amp; MID($AD$1, FIND("]",$AD$1,1)+1,LEN($AD$1))</f>
        <v>Column1.Nombre_appartement 26 - Récaptiulatif</v>
      </c>
      <c r="AC26" t="str">
        <f ca="1">DPE_33250[[#Headers],[Column1.Surface_habitable_immeuble]] &amp; " " &amp;  ROW() &amp; " - " &amp; MID($AD$1, FIND("]",$AD$1,1)+1,LEN($AD$1))</f>
        <v>Column1.Surface_habitable_immeuble 26 - Récaptiulatif</v>
      </c>
    </row>
    <row r="27" spans="1:29" x14ac:dyDescent="0.25">
      <c r="A27" s="4">
        <v>44846</v>
      </c>
      <c r="B27" s="4">
        <v>44846</v>
      </c>
      <c r="C27" s="4">
        <v>44870</v>
      </c>
      <c r="D27" t="str">
        <f ca="1">DPE_33250[[#Headers],[Column1.Adresse_(BAN)]] &amp; " " &amp;  ROW() &amp; " - " &amp; MID($AD$1, FIND("]",$AD$1,1)+1,LEN($AD$1))</f>
        <v>Column1.Adresse_(BAN) 27 - Récaptiulatif</v>
      </c>
      <c r="E27" t="str">
        <f ca="1">DPE_33250[[#Headers],[Column1.Nom__commune_(BAN)]] &amp; " " &amp;  ROW() &amp; " - " &amp; MID($AD$1, FIND("]",$AD$1,1)+1,LEN($AD$1))</f>
        <v>Column1.Nom__commune_(BAN) 27 - Récaptiulatif</v>
      </c>
      <c r="F27" t="str">
        <f ca="1">DPE_33250[[#Headers],[Column1.Nombre_niveau_logement]] &amp; " " &amp;  ROW() &amp; " - " &amp; MID($AD$1, FIND("]",$AD$1,1)+1,LEN($AD$1))</f>
        <v>Column1.Nombre_niveau_logement 27 - Récaptiulatif</v>
      </c>
      <c r="G27" t="str">
        <f ca="1">DPE_33250[[#Headers],[Column1.Année_construction]] &amp; " " &amp;  ROW() &amp; " - " &amp; MID($AD$1, FIND("]",$AD$1,1)+1,LEN($AD$1))</f>
        <v>Column1.Année_construction 27 - Récaptiulatif</v>
      </c>
      <c r="H27" t="str">
        <f ca="1">DPE_33250[[#Headers],[Column1.N°_étage_appartement]] &amp; " " &amp;  ROW() &amp; " - " &amp; MID($AD$1, FIND("]",$AD$1,1)+1,LEN($AD$1))</f>
        <v>Column1.N°_étage_appartement 27 - Récaptiulatif</v>
      </c>
      <c r="I27" t="str">
        <f ca="1">DPE_33250[[#Headers],[Column1.Surface_habitable_desservie_par_installation_ECS]] &amp; " " &amp;  ROW() &amp; " - " &amp; MID($AD$1, FIND("]",$AD$1,1)+1,LEN($AD$1))</f>
        <v>Column1.Surface_habitable_desservie_par_installation_ECS 27 - Récaptiulatif</v>
      </c>
      <c r="J27" t="str">
        <f ca="1">DPE_33250[[#Headers],[Column1.Complément_d''adresse_logement]] &amp; " " &amp;  ROW() &amp; " - " &amp; MID($AD$1, FIND("]",$AD$1,1)+1,LEN($AD$1))</f>
        <v>Column1.Complément_d'adresse_logement 27 - Récaptiulatif</v>
      </c>
      <c r="K27" t="str">
        <f ca="1">DPE_33250[[#Headers],[Column1.Description_installation_chauffage_n°1]] &amp; " " &amp;  ROW() &amp; " - " &amp; MID($AD$1, FIND("]",$AD$1,1)+1,LEN($AD$1))</f>
        <v>Column1.Description_installation_chauffage_n°1 27 - Récaptiulatif</v>
      </c>
      <c r="L27" t="str">
        <f ca="1">DPE_33250[[#Headers],[Column1.N°_voie_(BAN)]] &amp; " " &amp;  ROW() &amp; " - " &amp; MID($AD$1, FIND("]",$AD$1,1)+1,LEN($AD$1))</f>
        <v>Column1.N°_voie_(BAN) 27 - Récaptiulatif</v>
      </c>
      <c r="M27" t="str">
        <f ca="1">DPE_33250[[#Headers],[Column1.N°DPE]] &amp; " " &amp;  ROW() &amp; " - " &amp; MID($AD$1, FIND("]",$AD$1,1)+1,LEN($AD$1))</f>
        <v>Column1.N°DPE 27 - Récaptiulatif</v>
      </c>
      <c r="N27" t="str">
        <f ca="1">DPE_33250[[#Headers],[Column1.Adresse_brute]] &amp; " " &amp;  ROW() &amp; " - " &amp; MID($AD$1, FIND("]",$AD$1,1)+1,LEN($AD$1))</f>
        <v>Column1.Adresse_brute 27 - Récaptiulatif</v>
      </c>
      <c r="O27" t="str">
        <f ca="1">DPE_33250[[#Headers],[Column1.Nombre_logements_desservis_par_installation_ECS]] &amp; " " &amp;  ROW() &amp; " - " &amp; MID($AD$1, FIND("]",$AD$1,1)+1,LEN($AD$1))</f>
        <v>Column1.Nombre_logements_desservis_par_installation_ECS 27 - Récaptiulatif</v>
      </c>
      <c r="P27" t="str">
        <f ca="1">DPE_33250[[#Headers],[Column1.Surface_habitable_logement]] &amp; " " &amp;  ROW() &amp; " - " &amp; MID($AD$1, FIND("]",$AD$1,1)+1,LEN($AD$1))</f>
        <v>Column1.Surface_habitable_logement 27 - Récaptiulatif</v>
      </c>
      <c r="Q27" t="str">
        <f ca="1">DPE_33250[[#Headers],[Column1.Code_postal_(brut)]] &amp; " " &amp;  ROW() &amp; " - " &amp; MID($AD$1, FIND("]",$AD$1,1)+1,LEN($AD$1))</f>
        <v>Column1.Code_postal_(brut) 27 - Récaptiulatif</v>
      </c>
      <c r="R27" t="str">
        <f ca="1">DPE_33250[[#Headers],[Column1.Période_construction]] &amp; " " &amp;  ROW() &amp; " - " &amp; MID($AD$1, FIND("]",$AD$1,1)+1,LEN($AD$1))</f>
        <v>Column1.Période_construction 27 - Récaptiulatif</v>
      </c>
      <c r="S27" t="str">
        <f ca="1">DPE_33250[[#Headers],[Column1.Code_postal_(BAN)]] &amp; " " &amp;  ROW() &amp; " - " &amp; MID($AD$1, FIND("]",$AD$1,1)+1,LEN($AD$1))</f>
        <v>Column1.Code_postal_(BAN) 27 - Récaptiulatif</v>
      </c>
      <c r="T27" t="str">
        <f ca="1">DPE_33250[[#Headers],[Column1.Type_bâtiment]] &amp; " " &amp;  ROW() &amp; " - " &amp; MID($AD$1, FIND("]",$AD$1,1)+1,LEN($AD$1))</f>
        <v>Column1.Type_bâtiment 27 - Récaptiulatif</v>
      </c>
      <c r="U27" t="str">
        <f ca="1">DPE_33250[[#Headers],[Column1.Etiquette_GES]] &amp; " " &amp;  ROW() &amp; " - " &amp; MID($AD$1, FIND("]",$AD$1,1)+1,LEN($AD$1))</f>
        <v>Column1.Etiquette_GES 27 - Récaptiulatif</v>
      </c>
      <c r="V27" t="str">
        <f ca="1">DPE_33250[[#Headers],[Column1.Etiquette_DPE]] &amp; " " &amp;  ROW() &amp; " - " &amp; MID($AD$1, FIND("]",$AD$1,1)+1,LEN($AD$1))</f>
        <v>Column1.Etiquette_DPE 27 - Récaptiulatif</v>
      </c>
      <c r="W27" t="str">
        <f ca="1">DPE_33250[[#Headers],[Column1.Nom__commune_(Brut)]] &amp; " " &amp;  ROW() &amp; " - " &amp; MID($AD$1, FIND("]",$AD$1,1)+1,LEN($AD$1))</f>
        <v>Column1.Nom__commune_(Brut) 27 - Récaptiulatif</v>
      </c>
      <c r="X27" t="str">
        <f ca="1">DPE_33250[[#Headers],[Column1.Identifiant__BAN]] &amp; " " &amp;  ROW() &amp; " - " &amp; MID($AD$1, FIND("]",$AD$1,1)+1,LEN($AD$1))</f>
        <v>Column1.Identifiant__BAN 27 - Récaptiulatif</v>
      </c>
      <c r="Y27" t="str">
        <f ca="1">DPE_33250[[#Headers],[Column1.Nom__rue_(BAN)]] &amp; " " &amp;  ROW() &amp; " - " &amp; MID($AD$1, FIND("]",$AD$1,1)+1,LEN($AD$1))</f>
        <v>Column1.Nom__rue_(BAN) 27 - Récaptiulatif</v>
      </c>
      <c r="Z27" t="str">
        <f ca="1">DPE_33250[[#Headers],[Column1.Score_BAN]] &amp; " " &amp;  ROW() &amp; " - " &amp; MID($AD$1, FIND("]",$AD$1,1)+1,LEN($AD$1))</f>
        <v>Column1.Score_BAN 27 - Récaptiulatif</v>
      </c>
      <c r="AA27" t="str">
        <f ca="1">DPE_33250[[#Headers],[Column1.Logement_traversant_(0/1)]] &amp; " " &amp;  ROW() &amp; " - " &amp; MID($AD$1, FIND("]",$AD$1,1)+1,LEN($AD$1))</f>
        <v>Column1.Logement_traversant_(0/1) 27 - Récaptiulatif</v>
      </c>
      <c r="AB27" t="str">
        <f ca="1">DPE_33250[[#Headers],[Column1.Nombre_appartement]] &amp; " " &amp;  ROW() &amp; " - " &amp; MID($AD$1, FIND("]",$AD$1,1)+1,LEN($AD$1))</f>
        <v>Column1.Nombre_appartement 27 - Récaptiulatif</v>
      </c>
      <c r="AC27" t="str">
        <f ca="1">DPE_33250[[#Headers],[Column1.Surface_habitable_immeuble]] &amp; " " &amp;  ROW() &amp; " - " &amp; MID($AD$1, FIND("]",$AD$1,1)+1,LEN($AD$1))</f>
        <v>Column1.Surface_habitable_immeuble 27 - Récaptiulatif</v>
      </c>
    </row>
    <row r="28" spans="1:29" x14ac:dyDescent="0.25">
      <c r="A28" s="4">
        <v>44845</v>
      </c>
      <c r="B28" s="4">
        <v>44846</v>
      </c>
      <c r="C28" s="4">
        <v>44846</v>
      </c>
      <c r="D28" t="str">
        <f ca="1">DPE_33250[[#Headers],[Column1.Adresse_(BAN)]] &amp; " " &amp;  ROW() &amp; " - " &amp; MID($AD$1, FIND("]",$AD$1,1)+1,LEN($AD$1))</f>
        <v>Column1.Adresse_(BAN) 28 - Récaptiulatif</v>
      </c>
      <c r="E28" t="str">
        <f ca="1">DPE_33250[[#Headers],[Column1.Nom__commune_(BAN)]] &amp; " " &amp;  ROW() &amp; " - " &amp; MID($AD$1, FIND("]",$AD$1,1)+1,LEN($AD$1))</f>
        <v>Column1.Nom__commune_(BAN) 28 - Récaptiulatif</v>
      </c>
      <c r="F28" t="str">
        <f ca="1">DPE_33250[[#Headers],[Column1.Nombre_niveau_logement]] &amp; " " &amp;  ROW() &amp; " - " &amp; MID($AD$1, FIND("]",$AD$1,1)+1,LEN($AD$1))</f>
        <v>Column1.Nombre_niveau_logement 28 - Récaptiulatif</v>
      </c>
      <c r="G28" t="str">
        <f ca="1">DPE_33250[[#Headers],[Column1.Année_construction]] &amp; " " &amp;  ROW() &amp; " - " &amp; MID($AD$1, FIND("]",$AD$1,1)+1,LEN($AD$1))</f>
        <v>Column1.Année_construction 28 - Récaptiulatif</v>
      </c>
      <c r="H28" t="str">
        <f ca="1">DPE_33250[[#Headers],[Column1.N°_étage_appartement]] &amp; " " &amp;  ROW() &amp; " - " &amp; MID($AD$1, FIND("]",$AD$1,1)+1,LEN($AD$1))</f>
        <v>Column1.N°_étage_appartement 28 - Récaptiulatif</v>
      </c>
      <c r="I28" t="str">
        <f ca="1">DPE_33250[[#Headers],[Column1.Surface_habitable_desservie_par_installation_ECS]] &amp; " " &amp;  ROW() &amp; " - " &amp; MID($AD$1, FIND("]",$AD$1,1)+1,LEN($AD$1))</f>
        <v>Column1.Surface_habitable_desservie_par_installation_ECS 28 - Récaptiulatif</v>
      </c>
      <c r="J28" t="str">
        <f ca="1">DPE_33250[[#Headers],[Column1.Complément_d''adresse_logement]] &amp; " " &amp;  ROW() &amp; " - " &amp; MID($AD$1, FIND("]",$AD$1,1)+1,LEN($AD$1))</f>
        <v>Column1.Complément_d'adresse_logement 28 - Récaptiulatif</v>
      </c>
      <c r="K28" t="str">
        <f ca="1">DPE_33250[[#Headers],[Column1.Description_installation_chauffage_n°1]] &amp; " " &amp;  ROW() &amp; " - " &amp; MID($AD$1, FIND("]",$AD$1,1)+1,LEN($AD$1))</f>
        <v>Column1.Description_installation_chauffage_n°1 28 - Récaptiulatif</v>
      </c>
      <c r="L28" t="str">
        <f ca="1">DPE_33250[[#Headers],[Column1.N°_voie_(BAN)]] &amp; " " &amp;  ROW() &amp; " - " &amp; MID($AD$1, FIND("]",$AD$1,1)+1,LEN($AD$1))</f>
        <v>Column1.N°_voie_(BAN) 28 - Récaptiulatif</v>
      </c>
      <c r="M28" t="str">
        <f ca="1">DPE_33250[[#Headers],[Column1.N°DPE]] &amp; " " &amp;  ROW() &amp; " - " &amp; MID($AD$1, FIND("]",$AD$1,1)+1,LEN($AD$1))</f>
        <v>Column1.N°DPE 28 - Récaptiulatif</v>
      </c>
      <c r="N28" t="str">
        <f ca="1">DPE_33250[[#Headers],[Column1.Adresse_brute]] &amp; " " &amp;  ROW() &amp; " - " &amp; MID($AD$1, FIND("]",$AD$1,1)+1,LEN($AD$1))</f>
        <v>Column1.Adresse_brute 28 - Récaptiulatif</v>
      </c>
      <c r="O28" t="str">
        <f ca="1">DPE_33250[[#Headers],[Column1.Nombre_logements_desservis_par_installation_ECS]] &amp; " " &amp;  ROW() &amp; " - " &amp; MID($AD$1, FIND("]",$AD$1,1)+1,LEN($AD$1))</f>
        <v>Column1.Nombre_logements_desservis_par_installation_ECS 28 - Récaptiulatif</v>
      </c>
      <c r="P28" t="str">
        <f ca="1">DPE_33250[[#Headers],[Column1.Surface_habitable_logement]] &amp; " " &amp;  ROW() &amp; " - " &amp; MID($AD$1, FIND("]",$AD$1,1)+1,LEN($AD$1))</f>
        <v>Column1.Surface_habitable_logement 28 - Récaptiulatif</v>
      </c>
      <c r="Q28" t="str">
        <f ca="1">DPE_33250[[#Headers],[Column1.Code_postal_(brut)]] &amp; " " &amp;  ROW() &amp; " - " &amp; MID($AD$1, FIND("]",$AD$1,1)+1,LEN($AD$1))</f>
        <v>Column1.Code_postal_(brut) 28 - Récaptiulatif</v>
      </c>
      <c r="R28" t="str">
        <f ca="1">DPE_33250[[#Headers],[Column1.Période_construction]] &amp; " " &amp;  ROW() &amp; " - " &amp; MID($AD$1, FIND("]",$AD$1,1)+1,LEN($AD$1))</f>
        <v>Column1.Période_construction 28 - Récaptiulatif</v>
      </c>
      <c r="S28" t="str">
        <f ca="1">DPE_33250[[#Headers],[Column1.Code_postal_(BAN)]] &amp; " " &amp;  ROW() &amp; " - " &amp; MID($AD$1, FIND("]",$AD$1,1)+1,LEN($AD$1))</f>
        <v>Column1.Code_postal_(BAN) 28 - Récaptiulatif</v>
      </c>
      <c r="T28" t="str">
        <f ca="1">DPE_33250[[#Headers],[Column1.Type_bâtiment]] &amp; " " &amp;  ROW() &amp; " - " &amp; MID($AD$1, FIND("]",$AD$1,1)+1,LEN($AD$1))</f>
        <v>Column1.Type_bâtiment 28 - Récaptiulatif</v>
      </c>
      <c r="U28" t="str">
        <f ca="1">DPE_33250[[#Headers],[Column1.Etiquette_GES]] &amp; " " &amp;  ROW() &amp; " - " &amp; MID($AD$1, FIND("]",$AD$1,1)+1,LEN($AD$1))</f>
        <v>Column1.Etiquette_GES 28 - Récaptiulatif</v>
      </c>
      <c r="V28" t="str">
        <f ca="1">DPE_33250[[#Headers],[Column1.Etiquette_DPE]] &amp; " " &amp;  ROW() &amp; " - " &amp; MID($AD$1, FIND("]",$AD$1,1)+1,LEN($AD$1))</f>
        <v>Column1.Etiquette_DPE 28 - Récaptiulatif</v>
      </c>
      <c r="W28" t="str">
        <f ca="1">DPE_33250[[#Headers],[Column1.Nom__commune_(Brut)]] &amp; " " &amp;  ROW() &amp; " - " &amp; MID($AD$1, FIND("]",$AD$1,1)+1,LEN($AD$1))</f>
        <v>Column1.Nom__commune_(Brut) 28 - Récaptiulatif</v>
      </c>
      <c r="X28" t="str">
        <f ca="1">DPE_33250[[#Headers],[Column1.Identifiant__BAN]] &amp; " " &amp;  ROW() &amp; " - " &amp; MID($AD$1, FIND("]",$AD$1,1)+1,LEN($AD$1))</f>
        <v>Column1.Identifiant__BAN 28 - Récaptiulatif</v>
      </c>
      <c r="Y28" t="str">
        <f ca="1">DPE_33250[[#Headers],[Column1.Nom__rue_(BAN)]] &amp; " " &amp;  ROW() &amp; " - " &amp; MID($AD$1, FIND("]",$AD$1,1)+1,LEN($AD$1))</f>
        <v>Column1.Nom__rue_(BAN) 28 - Récaptiulatif</v>
      </c>
      <c r="Z28" t="str">
        <f ca="1">DPE_33250[[#Headers],[Column1.Score_BAN]] &amp; " " &amp;  ROW() &amp; " - " &amp; MID($AD$1, FIND("]",$AD$1,1)+1,LEN($AD$1))</f>
        <v>Column1.Score_BAN 28 - Récaptiulatif</v>
      </c>
      <c r="AA28" t="str">
        <f ca="1">DPE_33250[[#Headers],[Column1.Logement_traversant_(0/1)]] &amp; " " &amp;  ROW() &amp; " - " &amp; MID($AD$1, FIND("]",$AD$1,1)+1,LEN($AD$1))</f>
        <v>Column1.Logement_traversant_(0/1) 28 - Récaptiulatif</v>
      </c>
      <c r="AB28" t="str">
        <f ca="1">DPE_33250[[#Headers],[Column1.Nombre_appartement]] &amp; " " &amp;  ROW() &amp; " - " &amp; MID($AD$1, FIND("]",$AD$1,1)+1,LEN($AD$1))</f>
        <v>Column1.Nombre_appartement 28 - Récaptiulatif</v>
      </c>
      <c r="AC28" t="str">
        <f ca="1">DPE_33250[[#Headers],[Column1.Surface_habitable_immeuble]] &amp; " " &amp;  ROW() &amp; " - " &amp; MID($AD$1, FIND("]",$AD$1,1)+1,LEN($AD$1))</f>
        <v>Column1.Surface_habitable_immeuble 28 - Récaptiulatif</v>
      </c>
    </row>
    <row r="29" spans="1:29" x14ac:dyDescent="0.25">
      <c r="A29" s="4">
        <v>44845</v>
      </c>
      <c r="B29" s="4">
        <v>44845</v>
      </c>
      <c r="C29" s="4">
        <v>44870</v>
      </c>
      <c r="D29" t="str">
        <f ca="1">DPE_33250[[#Headers],[Column1.Adresse_(BAN)]] &amp; " " &amp;  ROW() &amp; " - " &amp; MID($AD$1, FIND("]",$AD$1,1)+1,LEN($AD$1))</f>
        <v>Column1.Adresse_(BAN) 29 - Récaptiulatif</v>
      </c>
      <c r="E29" t="str">
        <f ca="1">DPE_33250[[#Headers],[Column1.Nom__commune_(BAN)]] &amp; " " &amp;  ROW() &amp; " - " &amp; MID($AD$1, FIND("]",$AD$1,1)+1,LEN($AD$1))</f>
        <v>Column1.Nom__commune_(BAN) 29 - Récaptiulatif</v>
      </c>
      <c r="F29" t="str">
        <f ca="1">DPE_33250[[#Headers],[Column1.Nombre_niveau_logement]] &amp; " " &amp;  ROW() &amp; " - " &amp; MID($AD$1, FIND("]",$AD$1,1)+1,LEN($AD$1))</f>
        <v>Column1.Nombre_niveau_logement 29 - Récaptiulatif</v>
      </c>
      <c r="G29" t="str">
        <f ca="1">DPE_33250[[#Headers],[Column1.Année_construction]] &amp; " " &amp;  ROW() &amp; " - " &amp; MID($AD$1, FIND("]",$AD$1,1)+1,LEN($AD$1))</f>
        <v>Column1.Année_construction 29 - Récaptiulatif</v>
      </c>
      <c r="H29" t="str">
        <f ca="1">DPE_33250[[#Headers],[Column1.N°_étage_appartement]] &amp; " " &amp;  ROW() &amp; " - " &amp; MID($AD$1, FIND("]",$AD$1,1)+1,LEN($AD$1))</f>
        <v>Column1.N°_étage_appartement 29 - Récaptiulatif</v>
      </c>
      <c r="I29" t="str">
        <f ca="1">DPE_33250[[#Headers],[Column1.Surface_habitable_desservie_par_installation_ECS]] &amp; " " &amp;  ROW() &amp; " - " &amp; MID($AD$1, FIND("]",$AD$1,1)+1,LEN($AD$1))</f>
        <v>Column1.Surface_habitable_desservie_par_installation_ECS 29 - Récaptiulatif</v>
      </c>
      <c r="J29" t="str">
        <f ca="1">DPE_33250[[#Headers],[Column1.Complément_d''adresse_logement]] &amp; " " &amp;  ROW() &amp; " - " &amp; MID($AD$1, FIND("]",$AD$1,1)+1,LEN($AD$1))</f>
        <v>Column1.Complément_d'adresse_logement 29 - Récaptiulatif</v>
      </c>
      <c r="K29" t="str">
        <f ca="1">DPE_33250[[#Headers],[Column1.Description_installation_chauffage_n°1]] &amp; " " &amp;  ROW() &amp; " - " &amp; MID($AD$1, FIND("]",$AD$1,1)+1,LEN($AD$1))</f>
        <v>Column1.Description_installation_chauffage_n°1 29 - Récaptiulatif</v>
      </c>
      <c r="L29" t="str">
        <f ca="1">DPE_33250[[#Headers],[Column1.N°_voie_(BAN)]] &amp; " " &amp;  ROW() &amp; " - " &amp; MID($AD$1, FIND("]",$AD$1,1)+1,LEN($AD$1))</f>
        <v>Column1.N°_voie_(BAN) 29 - Récaptiulatif</v>
      </c>
      <c r="M29" t="str">
        <f ca="1">DPE_33250[[#Headers],[Column1.N°DPE]] &amp; " " &amp;  ROW() &amp; " - " &amp; MID($AD$1, FIND("]",$AD$1,1)+1,LEN($AD$1))</f>
        <v>Column1.N°DPE 29 - Récaptiulatif</v>
      </c>
      <c r="N29" t="str">
        <f ca="1">DPE_33250[[#Headers],[Column1.Adresse_brute]] &amp; " " &amp;  ROW() &amp; " - " &amp; MID($AD$1, FIND("]",$AD$1,1)+1,LEN($AD$1))</f>
        <v>Column1.Adresse_brute 29 - Récaptiulatif</v>
      </c>
      <c r="O29" t="str">
        <f ca="1">DPE_33250[[#Headers],[Column1.Nombre_logements_desservis_par_installation_ECS]] &amp; " " &amp;  ROW() &amp; " - " &amp; MID($AD$1, FIND("]",$AD$1,1)+1,LEN($AD$1))</f>
        <v>Column1.Nombre_logements_desservis_par_installation_ECS 29 - Récaptiulatif</v>
      </c>
      <c r="P29" t="str">
        <f ca="1">DPE_33250[[#Headers],[Column1.Surface_habitable_logement]] &amp; " " &amp;  ROW() &amp; " - " &amp; MID($AD$1, FIND("]",$AD$1,1)+1,LEN($AD$1))</f>
        <v>Column1.Surface_habitable_logement 29 - Récaptiulatif</v>
      </c>
      <c r="Q29" t="str">
        <f ca="1">DPE_33250[[#Headers],[Column1.Code_postal_(brut)]] &amp; " " &amp;  ROW() &amp; " - " &amp; MID($AD$1, FIND("]",$AD$1,1)+1,LEN($AD$1))</f>
        <v>Column1.Code_postal_(brut) 29 - Récaptiulatif</v>
      </c>
      <c r="R29" t="str">
        <f ca="1">DPE_33250[[#Headers],[Column1.Période_construction]] &amp; " " &amp;  ROW() &amp; " - " &amp; MID($AD$1, FIND("]",$AD$1,1)+1,LEN($AD$1))</f>
        <v>Column1.Période_construction 29 - Récaptiulatif</v>
      </c>
      <c r="S29" t="str">
        <f ca="1">DPE_33250[[#Headers],[Column1.Code_postal_(BAN)]] &amp; " " &amp;  ROW() &amp; " - " &amp; MID($AD$1, FIND("]",$AD$1,1)+1,LEN($AD$1))</f>
        <v>Column1.Code_postal_(BAN) 29 - Récaptiulatif</v>
      </c>
      <c r="T29" t="str">
        <f ca="1">DPE_33250[[#Headers],[Column1.Type_bâtiment]] &amp; " " &amp;  ROW() &amp; " - " &amp; MID($AD$1, FIND("]",$AD$1,1)+1,LEN($AD$1))</f>
        <v>Column1.Type_bâtiment 29 - Récaptiulatif</v>
      </c>
      <c r="U29" t="str">
        <f ca="1">DPE_33250[[#Headers],[Column1.Etiquette_GES]] &amp; " " &amp;  ROW() &amp; " - " &amp; MID($AD$1, FIND("]",$AD$1,1)+1,LEN($AD$1))</f>
        <v>Column1.Etiquette_GES 29 - Récaptiulatif</v>
      </c>
      <c r="V29" t="str">
        <f ca="1">DPE_33250[[#Headers],[Column1.Etiquette_DPE]] &amp; " " &amp;  ROW() &amp; " - " &amp; MID($AD$1, FIND("]",$AD$1,1)+1,LEN($AD$1))</f>
        <v>Column1.Etiquette_DPE 29 - Récaptiulatif</v>
      </c>
      <c r="W29" t="str">
        <f ca="1">DPE_33250[[#Headers],[Column1.Nom__commune_(Brut)]] &amp; " " &amp;  ROW() &amp; " - " &amp; MID($AD$1, FIND("]",$AD$1,1)+1,LEN($AD$1))</f>
        <v>Column1.Nom__commune_(Brut) 29 - Récaptiulatif</v>
      </c>
      <c r="X29" t="str">
        <f ca="1">DPE_33250[[#Headers],[Column1.Identifiant__BAN]] &amp; " " &amp;  ROW() &amp; " - " &amp; MID($AD$1, FIND("]",$AD$1,1)+1,LEN($AD$1))</f>
        <v>Column1.Identifiant__BAN 29 - Récaptiulatif</v>
      </c>
      <c r="Y29" t="str">
        <f ca="1">DPE_33250[[#Headers],[Column1.Nom__rue_(BAN)]] &amp; " " &amp;  ROW() &amp; " - " &amp; MID($AD$1, FIND("]",$AD$1,1)+1,LEN($AD$1))</f>
        <v>Column1.Nom__rue_(BAN) 29 - Récaptiulatif</v>
      </c>
      <c r="Z29" t="str">
        <f ca="1">DPE_33250[[#Headers],[Column1.Score_BAN]] &amp; " " &amp;  ROW() &amp; " - " &amp; MID($AD$1, FIND("]",$AD$1,1)+1,LEN($AD$1))</f>
        <v>Column1.Score_BAN 29 - Récaptiulatif</v>
      </c>
      <c r="AA29" t="str">
        <f ca="1">DPE_33250[[#Headers],[Column1.Logement_traversant_(0/1)]] &amp; " " &amp;  ROW() &amp; " - " &amp; MID($AD$1, FIND("]",$AD$1,1)+1,LEN($AD$1))</f>
        <v>Column1.Logement_traversant_(0/1) 29 - Récaptiulatif</v>
      </c>
      <c r="AB29" t="str">
        <f ca="1">DPE_33250[[#Headers],[Column1.Nombre_appartement]] &amp; " " &amp;  ROW() &amp; " - " &amp; MID($AD$1, FIND("]",$AD$1,1)+1,LEN($AD$1))</f>
        <v>Column1.Nombre_appartement 29 - Récaptiulatif</v>
      </c>
      <c r="AC29" t="str">
        <f ca="1">DPE_33250[[#Headers],[Column1.Surface_habitable_immeuble]] &amp; " " &amp;  ROW() &amp; " - " &amp; MID($AD$1, FIND("]",$AD$1,1)+1,LEN($AD$1))</f>
        <v>Column1.Surface_habitable_immeuble 29 - Récaptiulatif</v>
      </c>
    </row>
    <row r="30" spans="1:29" x14ac:dyDescent="0.25">
      <c r="A30" s="4">
        <v>44845</v>
      </c>
      <c r="B30" s="4">
        <v>44845</v>
      </c>
      <c r="C30" s="4">
        <v>44870</v>
      </c>
      <c r="D30" t="str">
        <f ca="1">DPE_33250[[#Headers],[Column1.Adresse_(BAN)]] &amp; " " &amp;  ROW() &amp; " - " &amp; MID($AD$1, FIND("]",$AD$1,1)+1,LEN($AD$1))</f>
        <v>Column1.Adresse_(BAN) 30 - Récaptiulatif</v>
      </c>
      <c r="E30" t="str">
        <f ca="1">DPE_33250[[#Headers],[Column1.Nom__commune_(BAN)]] &amp; " " &amp;  ROW() &amp; " - " &amp; MID($AD$1, FIND("]",$AD$1,1)+1,LEN($AD$1))</f>
        <v>Column1.Nom__commune_(BAN) 30 - Récaptiulatif</v>
      </c>
      <c r="F30" t="str">
        <f ca="1">DPE_33250[[#Headers],[Column1.Nombre_niveau_logement]] &amp; " " &amp;  ROW() &amp; " - " &amp; MID($AD$1, FIND("]",$AD$1,1)+1,LEN($AD$1))</f>
        <v>Column1.Nombre_niveau_logement 30 - Récaptiulatif</v>
      </c>
      <c r="G30" t="str">
        <f ca="1">DPE_33250[[#Headers],[Column1.Année_construction]] &amp; " " &amp;  ROW() &amp; " - " &amp; MID($AD$1, FIND("]",$AD$1,1)+1,LEN($AD$1))</f>
        <v>Column1.Année_construction 30 - Récaptiulatif</v>
      </c>
      <c r="H30" t="str">
        <f ca="1">DPE_33250[[#Headers],[Column1.N°_étage_appartement]] &amp; " " &amp;  ROW() &amp; " - " &amp; MID($AD$1, FIND("]",$AD$1,1)+1,LEN($AD$1))</f>
        <v>Column1.N°_étage_appartement 30 - Récaptiulatif</v>
      </c>
      <c r="I30" t="str">
        <f ca="1">DPE_33250[[#Headers],[Column1.Surface_habitable_desservie_par_installation_ECS]] &amp; " " &amp;  ROW() &amp; " - " &amp; MID($AD$1, FIND("]",$AD$1,1)+1,LEN($AD$1))</f>
        <v>Column1.Surface_habitable_desservie_par_installation_ECS 30 - Récaptiulatif</v>
      </c>
      <c r="J30" t="str">
        <f ca="1">DPE_33250[[#Headers],[Column1.Complément_d''adresse_logement]] &amp; " " &amp;  ROW() &amp; " - " &amp; MID($AD$1, FIND("]",$AD$1,1)+1,LEN($AD$1))</f>
        <v>Column1.Complément_d'adresse_logement 30 - Récaptiulatif</v>
      </c>
      <c r="K30" t="str">
        <f ca="1">DPE_33250[[#Headers],[Column1.Description_installation_chauffage_n°1]] &amp; " " &amp;  ROW() &amp; " - " &amp; MID($AD$1, FIND("]",$AD$1,1)+1,LEN($AD$1))</f>
        <v>Column1.Description_installation_chauffage_n°1 30 - Récaptiulatif</v>
      </c>
      <c r="L30" t="str">
        <f ca="1">DPE_33250[[#Headers],[Column1.N°_voie_(BAN)]] &amp; " " &amp;  ROW() &amp; " - " &amp; MID($AD$1, FIND("]",$AD$1,1)+1,LEN($AD$1))</f>
        <v>Column1.N°_voie_(BAN) 30 - Récaptiulatif</v>
      </c>
      <c r="M30" t="str">
        <f ca="1">DPE_33250[[#Headers],[Column1.N°DPE]] &amp; " " &amp;  ROW() &amp; " - " &amp; MID($AD$1, FIND("]",$AD$1,1)+1,LEN($AD$1))</f>
        <v>Column1.N°DPE 30 - Récaptiulatif</v>
      </c>
      <c r="N30" t="str">
        <f ca="1">DPE_33250[[#Headers],[Column1.Adresse_brute]] &amp; " " &amp;  ROW() &amp; " - " &amp; MID($AD$1, FIND("]",$AD$1,1)+1,LEN($AD$1))</f>
        <v>Column1.Adresse_brute 30 - Récaptiulatif</v>
      </c>
      <c r="O30" t="str">
        <f ca="1">DPE_33250[[#Headers],[Column1.Nombre_logements_desservis_par_installation_ECS]] &amp; " " &amp;  ROW() &amp; " - " &amp; MID($AD$1, FIND("]",$AD$1,1)+1,LEN($AD$1))</f>
        <v>Column1.Nombre_logements_desservis_par_installation_ECS 30 - Récaptiulatif</v>
      </c>
      <c r="P30" t="str">
        <f ca="1">DPE_33250[[#Headers],[Column1.Surface_habitable_logement]] &amp; " " &amp;  ROW() &amp; " - " &amp; MID($AD$1, FIND("]",$AD$1,1)+1,LEN($AD$1))</f>
        <v>Column1.Surface_habitable_logement 30 - Récaptiulatif</v>
      </c>
      <c r="Q30" t="str">
        <f ca="1">DPE_33250[[#Headers],[Column1.Code_postal_(brut)]] &amp; " " &amp;  ROW() &amp; " - " &amp; MID($AD$1, FIND("]",$AD$1,1)+1,LEN($AD$1))</f>
        <v>Column1.Code_postal_(brut) 30 - Récaptiulatif</v>
      </c>
      <c r="R30" t="str">
        <f ca="1">DPE_33250[[#Headers],[Column1.Période_construction]] &amp; " " &amp;  ROW() &amp; " - " &amp; MID($AD$1, FIND("]",$AD$1,1)+1,LEN($AD$1))</f>
        <v>Column1.Période_construction 30 - Récaptiulatif</v>
      </c>
      <c r="S30" t="str">
        <f ca="1">DPE_33250[[#Headers],[Column1.Code_postal_(BAN)]] &amp; " " &amp;  ROW() &amp; " - " &amp; MID($AD$1, FIND("]",$AD$1,1)+1,LEN($AD$1))</f>
        <v>Column1.Code_postal_(BAN) 30 - Récaptiulatif</v>
      </c>
      <c r="T30" t="str">
        <f ca="1">DPE_33250[[#Headers],[Column1.Type_bâtiment]] &amp; " " &amp;  ROW() &amp; " - " &amp; MID($AD$1, FIND("]",$AD$1,1)+1,LEN($AD$1))</f>
        <v>Column1.Type_bâtiment 30 - Récaptiulatif</v>
      </c>
      <c r="U30" t="str">
        <f ca="1">DPE_33250[[#Headers],[Column1.Etiquette_GES]] &amp; " " &amp;  ROW() &amp; " - " &amp; MID($AD$1, FIND("]",$AD$1,1)+1,LEN($AD$1))</f>
        <v>Column1.Etiquette_GES 30 - Récaptiulatif</v>
      </c>
      <c r="V30" t="str">
        <f ca="1">DPE_33250[[#Headers],[Column1.Etiquette_DPE]] &amp; " " &amp;  ROW() &amp; " - " &amp; MID($AD$1, FIND("]",$AD$1,1)+1,LEN($AD$1))</f>
        <v>Column1.Etiquette_DPE 30 - Récaptiulatif</v>
      </c>
      <c r="W30" t="str">
        <f ca="1">DPE_33250[[#Headers],[Column1.Nom__commune_(Brut)]] &amp; " " &amp;  ROW() &amp; " - " &amp; MID($AD$1, FIND("]",$AD$1,1)+1,LEN($AD$1))</f>
        <v>Column1.Nom__commune_(Brut) 30 - Récaptiulatif</v>
      </c>
      <c r="X30" t="str">
        <f ca="1">DPE_33250[[#Headers],[Column1.Identifiant__BAN]] &amp; " " &amp;  ROW() &amp; " - " &amp; MID($AD$1, FIND("]",$AD$1,1)+1,LEN($AD$1))</f>
        <v>Column1.Identifiant__BAN 30 - Récaptiulatif</v>
      </c>
      <c r="Y30" t="str">
        <f ca="1">DPE_33250[[#Headers],[Column1.Nom__rue_(BAN)]] &amp; " " &amp;  ROW() &amp; " - " &amp; MID($AD$1, FIND("]",$AD$1,1)+1,LEN($AD$1))</f>
        <v>Column1.Nom__rue_(BAN) 30 - Récaptiulatif</v>
      </c>
      <c r="Z30" t="str">
        <f ca="1">DPE_33250[[#Headers],[Column1.Score_BAN]] &amp; " " &amp;  ROW() &amp; " - " &amp; MID($AD$1, FIND("]",$AD$1,1)+1,LEN($AD$1))</f>
        <v>Column1.Score_BAN 30 - Récaptiulatif</v>
      </c>
      <c r="AA30" t="str">
        <f ca="1">DPE_33250[[#Headers],[Column1.Logement_traversant_(0/1)]] &amp; " " &amp;  ROW() &amp; " - " &amp; MID($AD$1, FIND("]",$AD$1,1)+1,LEN($AD$1))</f>
        <v>Column1.Logement_traversant_(0/1) 30 - Récaptiulatif</v>
      </c>
      <c r="AB30" t="str">
        <f ca="1">DPE_33250[[#Headers],[Column1.Nombre_appartement]] &amp; " " &amp;  ROW() &amp; " - " &amp; MID($AD$1, FIND("]",$AD$1,1)+1,LEN($AD$1))</f>
        <v>Column1.Nombre_appartement 30 - Récaptiulatif</v>
      </c>
      <c r="AC30" t="str">
        <f ca="1">DPE_33250[[#Headers],[Column1.Surface_habitable_immeuble]] &amp; " " &amp;  ROW() &amp; " - " &amp; MID($AD$1, FIND("]",$AD$1,1)+1,LEN($AD$1))</f>
        <v>Column1.Surface_habitable_immeuble 30 - Récaptiulatif</v>
      </c>
    </row>
    <row r="31" spans="1:29" x14ac:dyDescent="0.25">
      <c r="A31" s="4">
        <v>44845</v>
      </c>
      <c r="B31" s="4">
        <v>44845</v>
      </c>
      <c r="C31" s="4">
        <v>44845</v>
      </c>
      <c r="D31" t="str">
        <f ca="1">DPE_33250[[#Headers],[Column1.Adresse_(BAN)]] &amp; " " &amp;  ROW() &amp; " - " &amp; MID($AD$1, FIND("]",$AD$1,1)+1,LEN($AD$1))</f>
        <v>Column1.Adresse_(BAN) 31 - Récaptiulatif</v>
      </c>
      <c r="E31" t="str">
        <f ca="1">DPE_33250[[#Headers],[Column1.Nom__commune_(BAN)]] &amp; " " &amp;  ROW() &amp; " - " &amp; MID($AD$1, FIND("]",$AD$1,1)+1,LEN($AD$1))</f>
        <v>Column1.Nom__commune_(BAN) 31 - Récaptiulatif</v>
      </c>
      <c r="F31" t="str">
        <f ca="1">DPE_33250[[#Headers],[Column1.Nombre_niveau_logement]] &amp; " " &amp;  ROW() &amp; " - " &amp; MID($AD$1, FIND("]",$AD$1,1)+1,LEN($AD$1))</f>
        <v>Column1.Nombre_niveau_logement 31 - Récaptiulatif</v>
      </c>
      <c r="G31" t="str">
        <f ca="1">DPE_33250[[#Headers],[Column1.Année_construction]] &amp; " " &amp;  ROW() &amp; " - " &amp; MID($AD$1, FIND("]",$AD$1,1)+1,LEN($AD$1))</f>
        <v>Column1.Année_construction 31 - Récaptiulatif</v>
      </c>
      <c r="H31" t="str">
        <f ca="1">DPE_33250[[#Headers],[Column1.N°_étage_appartement]] &amp; " " &amp;  ROW() &amp; " - " &amp; MID($AD$1, FIND("]",$AD$1,1)+1,LEN($AD$1))</f>
        <v>Column1.N°_étage_appartement 31 - Récaptiulatif</v>
      </c>
      <c r="I31" t="str">
        <f ca="1">DPE_33250[[#Headers],[Column1.Surface_habitable_desservie_par_installation_ECS]] &amp; " " &amp;  ROW() &amp; " - " &amp; MID($AD$1, FIND("]",$AD$1,1)+1,LEN($AD$1))</f>
        <v>Column1.Surface_habitable_desservie_par_installation_ECS 31 - Récaptiulatif</v>
      </c>
      <c r="J31" t="str">
        <f ca="1">DPE_33250[[#Headers],[Column1.Complément_d''adresse_logement]] &amp; " " &amp;  ROW() &amp; " - " &amp; MID($AD$1, FIND("]",$AD$1,1)+1,LEN($AD$1))</f>
        <v>Column1.Complément_d'adresse_logement 31 - Récaptiulatif</v>
      </c>
      <c r="K31" t="str">
        <f ca="1">DPE_33250[[#Headers],[Column1.Description_installation_chauffage_n°1]] &amp; " " &amp;  ROW() &amp; " - " &amp; MID($AD$1, FIND("]",$AD$1,1)+1,LEN($AD$1))</f>
        <v>Column1.Description_installation_chauffage_n°1 31 - Récaptiulatif</v>
      </c>
      <c r="L31" t="str">
        <f ca="1">DPE_33250[[#Headers],[Column1.N°_voie_(BAN)]] &amp; " " &amp;  ROW() &amp; " - " &amp; MID($AD$1, FIND("]",$AD$1,1)+1,LEN($AD$1))</f>
        <v>Column1.N°_voie_(BAN) 31 - Récaptiulatif</v>
      </c>
      <c r="M31" t="str">
        <f ca="1">DPE_33250[[#Headers],[Column1.N°DPE]] &amp; " " &amp;  ROW() &amp; " - " &amp; MID($AD$1, FIND("]",$AD$1,1)+1,LEN($AD$1))</f>
        <v>Column1.N°DPE 31 - Récaptiulatif</v>
      </c>
      <c r="N31" t="str">
        <f ca="1">DPE_33250[[#Headers],[Column1.Adresse_brute]] &amp; " " &amp;  ROW() &amp; " - " &amp; MID($AD$1, FIND("]",$AD$1,1)+1,LEN($AD$1))</f>
        <v>Column1.Adresse_brute 31 - Récaptiulatif</v>
      </c>
      <c r="O31" t="str">
        <f ca="1">DPE_33250[[#Headers],[Column1.Nombre_logements_desservis_par_installation_ECS]] &amp; " " &amp;  ROW() &amp; " - " &amp; MID($AD$1, FIND("]",$AD$1,1)+1,LEN($AD$1))</f>
        <v>Column1.Nombre_logements_desservis_par_installation_ECS 31 - Récaptiulatif</v>
      </c>
      <c r="P31" t="str">
        <f ca="1">DPE_33250[[#Headers],[Column1.Surface_habitable_logement]] &amp; " " &amp;  ROW() &amp; " - " &amp; MID($AD$1, FIND("]",$AD$1,1)+1,LEN($AD$1))</f>
        <v>Column1.Surface_habitable_logement 31 - Récaptiulatif</v>
      </c>
      <c r="Q31" t="str">
        <f ca="1">DPE_33250[[#Headers],[Column1.Code_postal_(brut)]] &amp; " " &amp;  ROW() &amp; " - " &amp; MID($AD$1, FIND("]",$AD$1,1)+1,LEN($AD$1))</f>
        <v>Column1.Code_postal_(brut) 31 - Récaptiulatif</v>
      </c>
      <c r="R31" t="str">
        <f ca="1">DPE_33250[[#Headers],[Column1.Période_construction]] &amp; " " &amp;  ROW() &amp; " - " &amp; MID($AD$1, FIND("]",$AD$1,1)+1,LEN($AD$1))</f>
        <v>Column1.Période_construction 31 - Récaptiulatif</v>
      </c>
      <c r="S31" t="str">
        <f ca="1">DPE_33250[[#Headers],[Column1.Code_postal_(BAN)]] &amp; " " &amp;  ROW() &amp; " - " &amp; MID($AD$1, FIND("]",$AD$1,1)+1,LEN($AD$1))</f>
        <v>Column1.Code_postal_(BAN) 31 - Récaptiulatif</v>
      </c>
      <c r="T31" t="str">
        <f ca="1">DPE_33250[[#Headers],[Column1.Type_bâtiment]] &amp; " " &amp;  ROW() &amp; " - " &amp; MID($AD$1, FIND("]",$AD$1,1)+1,LEN($AD$1))</f>
        <v>Column1.Type_bâtiment 31 - Récaptiulatif</v>
      </c>
      <c r="U31" t="str">
        <f ca="1">DPE_33250[[#Headers],[Column1.Etiquette_GES]] &amp; " " &amp;  ROW() &amp; " - " &amp; MID($AD$1, FIND("]",$AD$1,1)+1,LEN($AD$1))</f>
        <v>Column1.Etiquette_GES 31 - Récaptiulatif</v>
      </c>
      <c r="V31" t="str">
        <f ca="1">DPE_33250[[#Headers],[Column1.Etiquette_DPE]] &amp; " " &amp;  ROW() &amp; " - " &amp; MID($AD$1, FIND("]",$AD$1,1)+1,LEN($AD$1))</f>
        <v>Column1.Etiquette_DPE 31 - Récaptiulatif</v>
      </c>
      <c r="W31" t="str">
        <f ca="1">DPE_33250[[#Headers],[Column1.Nom__commune_(Brut)]] &amp; " " &amp;  ROW() &amp; " - " &amp; MID($AD$1, FIND("]",$AD$1,1)+1,LEN($AD$1))</f>
        <v>Column1.Nom__commune_(Brut) 31 - Récaptiulatif</v>
      </c>
      <c r="X31" t="str">
        <f ca="1">DPE_33250[[#Headers],[Column1.Identifiant__BAN]] &amp; " " &amp;  ROW() &amp; " - " &amp; MID($AD$1, FIND("]",$AD$1,1)+1,LEN($AD$1))</f>
        <v>Column1.Identifiant__BAN 31 - Récaptiulatif</v>
      </c>
      <c r="Y31" t="str">
        <f ca="1">DPE_33250[[#Headers],[Column1.Nom__rue_(BAN)]] &amp; " " &amp;  ROW() &amp; " - " &amp; MID($AD$1, FIND("]",$AD$1,1)+1,LEN($AD$1))</f>
        <v>Column1.Nom__rue_(BAN) 31 - Récaptiulatif</v>
      </c>
      <c r="Z31" t="str">
        <f ca="1">DPE_33250[[#Headers],[Column1.Score_BAN]] &amp; " " &amp;  ROW() &amp; " - " &amp; MID($AD$1, FIND("]",$AD$1,1)+1,LEN($AD$1))</f>
        <v>Column1.Score_BAN 31 - Récaptiulatif</v>
      </c>
      <c r="AA31" t="str">
        <f ca="1">DPE_33250[[#Headers],[Column1.Logement_traversant_(0/1)]] &amp; " " &amp;  ROW() &amp; " - " &amp; MID($AD$1, FIND("]",$AD$1,1)+1,LEN($AD$1))</f>
        <v>Column1.Logement_traversant_(0/1) 31 - Récaptiulatif</v>
      </c>
      <c r="AB31" t="str">
        <f ca="1">DPE_33250[[#Headers],[Column1.Nombre_appartement]] &amp; " " &amp;  ROW() &amp; " - " &amp; MID($AD$1, FIND("]",$AD$1,1)+1,LEN($AD$1))</f>
        <v>Column1.Nombre_appartement 31 - Récaptiulatif</v>
      </c>
      <c r="AC31" t="str">
        <f ca="1">DPE_33250[[#Headers],[Column1.Surface_habitable_immeuble]] &amp; " " &amp;  ROW() &amp; " - " &amp; MID($AD$1, FIND("]",$AD$1,1)+1,LEN($AD$1))</f>
        <v>Column1.Surface_habitable_immeuble 31 - Récaptiulatif</v>
      </c>
    </row>
    <row r="32" spans="1:29" x14ac:dyDescent="0.25">
      <c r="A32" s="4">
        <v>44845</v>
      </c>
      <c r="B32" s="4">
        <v>44845</v>
      </c>
      <c r="C32" s="4">
        <v>44870</v>
      </c>
      <c r="D32" t="str">
        <f ca="1">DPE_33250[[#Headers],[Column1.Adresse_(BAN)]] &amp; " " &amp;  ROW() &amp; " - " &amp; MID($AD$1, FIND("]",$AD$1,1)+1,LEN($AD$1))</f>
        <v>Column1.Adresse_(BAN) 32 - Récaptiulatif</v>
      </c>
      <c r="E32" t="str">
        <f ca="1">DPE_33250[[#Headers],[Column1.Nom__commune_(BAN)]] &amp; " " &amp;  ROW() &amp; " - " &amp; MID($AD$1, FIND("]",$AD$1,1)+1,LEN($AD$1))</f>
        <v>Column1.Nom__commune_(BAN) 32 - Récaptiulatif</v>
      </c>
      <c r="F32" t="str">
        <f ca="1">DPE_33250[[#Headers],[Column1.Nombre_niveau_logement]] &amp; " " &amp;  ROW() &amp; " - " &amp; MID($AD$1, FIND("]",$AD$1,1)+1,LEN($AD$1))</f>
        <v>Column1.Nombre_niveau_logement 32 - Récaptiulatif</v>
      </c>
      <c r="G32" t="str">
        <f ca="1">DPE_33250[[#Headers],[Column1.Année_construction]] &amp; " " &amp;  ROW() &amp; " - " &amp; MID($AD$1, FIND("]",$AD$1,1)+1,LEN($AD$1))</f>
        <v>Column1.Année_construction 32 - Récaptiulatif</v>
      </c>
      <c r="H32" t="str">
        <f ca="1">DPE_33250[[#Headers],[Column1.N°_étage_appartement]] &amp; " " &amp;  ROW() &amp; " - " &amp; MID($AD$1, FIND("]",$AD$1,1)+1,LEN($AD$1))</f>
        <v>Column1.N°_étage_appartement 32 - Récaptiulatif</v>
      </c>
      <c r="I32" t="str">
        <f ca="1">DPE_33250[[#Headers],[Column1.Surface_habitable_desservie_par_installation_ECS]] &amp; " " &amp;  ROW() &amp; " - " &amp; MID($AD$1, FIND("]",$AD$1,1)+1,LEN($AD$1))</f>
        <v>Column1.Surface_habitable_desservie_par_installation_ECS 32 - Récaptiulatif</v>
      </c>
      <c r="J32" t="str">
        <f ca="1">DPE_33250[[#Headers],[Column1.Complément_d''adresse_logement]] &amp; " " &amp;  ROW() &amp; " - " &amp; MID($AD$1, FIND("]",$AD$1,1)+1,LEN($AD$1))</f>
        <v>Column1.Complément_d'adresse_logement 32 - Récaptiulatif</v>
      </c>
      <c r="K32" t="str">
        <f ca="1">DPE_33250[[#Headers],[Column1.Description_installation_chauffage_n°1]] &amp; " " &amp;  ROW() &amp; " - " &amp; MID($AD$1, FIND("]",$AD$1,1)+1,LEN($AD$1))</f>
        <v>Column1.Description_installation_chauffage_n°1 32 - Récaptiulatif</v>
      </c>
      <c r="L32" t="str">
        <f ca="1">DPE_33250[[#Headers],[Column1.N°_voie_(BAN)]] &amp; " " &amp;  ROW() &amp; " - " &amp; MID($AD$1, FIND("]",$AD$1,1)+1,LEN($AD$1))</f>
        <v>Column1.N°_voie_(BAN) 32 - Récaptiulatif</v>
      </c>
      <c r="M32" t="str">
        <f ca="1">DPE_33250[[#Headers],[Column1.N°DPE]] &amp; " " &amp;  ROW() &amp; " - " &amp; MID($AD$1, FIND("]",$AD$1,1)+1,LEN($AD$1))</f>
        <v>Column1.N°DPE 32 - Récaptiulatif</v>
      </c>
      <c r="N32" t="str">
        <f ca="1">DPE_33250[[#Headers],[Column1.Adresse_brute]] &amp; " " &amp;  ROW() &amp; " - " &amp; MID($AD$1, FIND("]",$AD$1,1)+1,LEN($AD$1))</f>
        <v>Column1.Adresse_brute 32 - Récaptiulatif</v>
      </c>
      <c r="O32" t="str">
        <f ca="1">DPE_33250[[#Headers],[Column1.Nombre_logements_desservis_par_installation_ECS]] &amp; " " &amp;  ROW() &amp; " - " &amp; MID($AD$1, FIND("]",$AD$1,1)+1,LEN($AD$1))</f>
        <v>Column1.Nombre_logements_desservis_par_installation_ECS 32 - Récaptiulatif</v>
      </c>
      <c r="P32" t="str">
        <f ca="1">DPE_33250[[#Headers],[Column1.Surface_habitable_logement]] &amp; " " &amp;  ROW() &amp; " - " &amp; MID($AD$1, FIND("]",$AD$1,1)+1,LEN($AD$1))</f>
        <v>Column1.Surface_habitable_logement 32 - Récaptiulatif</v>
      </c>
      <c r="Q32" t="str">
        <f ca="1">DPE_33250[[#Headers],[Column1.Code_postal_(brut)]] &amp; " " &amp;  ROW() &amp; " - " &amp; MID($AD$1, FIND("]",$AD$1,1)+1,LEN($AD$1))</f>
        <v>Column1.Code_postal_(brut) 32 - Récaptiulatif</v>
      </c>
      <c r="R32" t="str">
        <f ca="1">DPE_33250[[#Headers],[Column1.Période_construction]] &amp; " " &amp;  ROW() &amp; " - " &amp; MID($AD$1, FIND("]",$AD$1,1)+1,LEN($AD$1))</f>
        <v>Column1.Période_construction 32 - Récaptiulatif</v>
      </c>
      <c r="S32" t="str">
        <f ca="1">DPE_33250[[#Headers],[Column1.Code_postal_(BAN)]] &amp; " " &amp;  ROW() &amp; " - " &amp; MID($AD$1, FIND("]",$AD$1,1)+1,LEN($AD$1))</f>
        <v>Column1.Code_postal_(BAN) 32 - Récaptiulatif</v>
      </c>
      <c r="T32" t="str">
        <f ca="1">DPE_33250[[#Headers],[Column1.Type_bâtiment]] &amp; " " &amp;  ROW() &amp; " - " &amp; MID($AD$1, FIND("]",$AD$1,1)+1,LEN($AD$1))</f>
        <v>Column1.Type_bâtiment 32 - Récaptiulatif</v>
      </c>
      <c r="U32" t="str">
        <f ca="1">DPE_33250[[#Headers],[Column1.Etiquette_GES]] &amp; " " &amp;  ROW() &amp; " - " &amp; MID($AD$1, FIND("]",$AD$1,1)+1,LEN($AD$1))</f>
        <v>Column1.Etiquette_GES 32 - Récaptiulatif</v>
      </c>
      <c r="V32" t="str">
        <f ca="1">DPE_33250[[#Headers],[Column1.Etiquette_DPE]] &amp; " " &amp;  ROW() &amp; " - " &amp; MID($AD$1, FIND("]",$AD$1,1)+1,LEN($AD$1))</f>
        <v>Column1.Etiquette_DPE 32 - Récaptiulatif</v>
      </c>
      <c r="W32" t="str">
        <f ca="1">DPE_33250[[#Headers],[Column1.Nom__commune_(Brut)]] &amp; " " &amp;  ROW() &amp; " - " &amp; MID($AD$1, FIND("]",$AD$1,1)+1,LEN($AD$1))</f>
        <v>Column1.Nom__commune_(Brut) 32 - Récaptiulatif</v>
      </c>
      <c r="X32" t="str">
        <f ca="1">DPE_33250[[#Headers],[Column1.Identifiant__BAN]] &amp; " " &amp;  ROW() &amp; " - " &amp; MID($AD$1, FIND("]",$AD$1,1)+1,LEN($AD$1))</f>
        <v>Column1.Identifiant__BAN 32 - Récaptiulatif</v>
      </c>
      <c r="Y32" t="str">
        <f ca="1">DPE_33250[[#Headers],[Column1.Nom__rue_(BAN)]] &amp; " " &amp;  ROW() &amp; " - " &amp; MID($AD$1, FIND("]",$AD$1,1)+1,LEN($AD$1))</f>
        <v>Column1.Nom__rue_(BAN) 32 - Récaptiulatif</v>
      </c>
      <c r="Z32" t="str">
        <f ca="1">DPE_33250[[#Headers],[Column1.Score_BAN]] &amp; " " &amp;  ROW() &amp; " - " &amp; MID($AD$1, FIND("]",$AD$1,1)+1,LEN($AD$1))</f>
        <v>Column1.Score_BAN 32 - Récaptiulatif</v>
      </c>
      <c r="AA32" t="str">
        <f ca="1">DPE_33250[[#Headers],[Column1.Logement_traversant_(0/1)]] &amp; " " &amp;  ROW() &amp; " - " &amp; MID($AD$1, FIND("]",$AD$1,1)+1,LEN($AD$1))</f>
        <v>Column1.Logement_traversant_(0/1) 32 - Récaptiulatif</v>
      </c>
      <c r="AB32" t="str">
        <f ca="1">DPE_33250[[#Headers],[Column1.Nombre_appartement]] &amp; " " &amp;  ROW() &amp; " - " &amp; MID($AD$1, FIND("]",$AD$1,1)+1,LEN($AD$1))</f>
        <v>Column1.Nombre_appartement 32 - Récaptiulatif</v>
      </c>
      <c r="AC32" t="str">
        <f ca="1">DPE_33250[[#Headers],[Column1.Surface_habitable_immeuble]] &amp; " " &amp;  ROW() &amp; " - " &amp; MID($AD$1, FIND("]",$AD$1,1)+1,LEN($AD$1))</f>
        <v>Column1.Surface_habitable_immeuble 32 - Récaptiulatif</v>
      </c>
    </row>
    <row r="33" spans="1:29" x14ac:dyDescent="0.25">
      <c r="A33" s="4">
        <v>44839</v>
      </c>
      <c r="B33" s="4">
        <v>44844</v>
      </c>
      <c r="C33" s="4">
        <v>44844</v>
      </c>
      <c r="D33" t="str">
        <f ca="1">DPE_33250[[#Headers],[Column1.Adresse_(BAN)]] &amp; " " &amp;  ROW() &amp; " - " &amp; MID($AD$1, FIND("]",$AD$1,1)+1,LEN($AD$1))</f>
        <v>Column1.Adresse_(BAN) 33 - Récaptiulatif</v>
      </c>
      <c r="E33" t="str">
        <f ca="1">DPE_33250[[#Headers],[Column1.Nom__commune_(BAN)]] &amp; " " &amp;  ROW() &amp; " - " &amp; MID($AD$1, FIND("]",$AD$1,1)+1,LEN($AD$1))</f>
        <v>Column1.Nom__commune_(BAN) 33 - Récaptiulatif</v>
      </c>
      <c r="F33" t="str">
        <f ca="1">DPE_33250[[#Headers],[Column1.Nombre_niveau_logement]] &amp; " " &amp;  ROW() &amp; " - " &amp; MID($AD$1, FIND("]",$AD$1,1)+1,LEN($AD$1))</f>
        <v>Column1.Nombre_niveau_logement 33 - Récaptiulatif</v>
      </c>
      <c r="G33" t="str">
        <f ca="1">DPE_33250[[#Headers],[Column1.Année_construction]] &amp; " " &amp;  ROW() &amp; " - " &amp; MID($AD$1, FIND("]",$AD$1,1)+1,LEN($AD$1))</f>
        <v>Column1.Année_construction 33 - Récaptiulatif</v>
      </c>
      <c r="H33" t="str">
        <f ca="1">DPE_33250[[#Headers],[Column1.N°_étage_appartement]] &amp; " " &amp;  ROW() &amp; " - " &amp; MID($AD$1, FIND("]",$AD$1,1)+1,LEN($AD$1))</f>
        <v>Column1.N°_étage_appartement 33 - Récaptiulatif</v>
      </c>
      <c r="I33" t="str">
        <f ca="1">DPE_33250[[#Headers],[Column1.Surface_habitable_desservie_par_installation_ECS]] &amp; " " &amp;  ROW() &amp; " - " &amp; MID($AD$1, FIND("]",$AD$1,1)+1,LEN($AD$1))</f>
        <v>Column1.Surface_habitable_desservie_par_installation_ECS 33 - Récaptiulatif</v>
      </c>
      <c r="J33" t="str">
        <f ca="1">DPE_33250[[#Headers],[Column1.Complément_d''adresse_logement]] &amp; " " &amp;  ROW() &amp; " - " &amp; MID($AD$1, FIND("]",$AD$1,1)+1,LEN($AD$1))</f>
        <v>Column1.Complément_d'adresse_logement 33 - Récaptiulatif</v>
      </c>
      <c r="K33" t="str">
        <f ca="1">DPE_33250[[#Headers],[Column1.Description_installation_chauffage_n°1]] &amp; " " &amp;  ROW() &amp; " - " &amp; MID($AD$1, FIND("]",$AD$1,1)+1,LEN($AD$1))</f>
        <v>Column1.Description_installation_chauffage_n°1 33 - Récaptiulatif</v>
      </c>
      <c r="L33" t="str">
        <f ca="1">DPE_33250[[#Headers],[Column1.N°_voie_(BAN)]] &amp; " " &amp;  ROW() &amp; " - " &amp; MID($AD$1, FIND("]",$AD$1,1)+1,LEN($AD$1))</f>
        <v>Column1.N°_voie_(BAN) 33 - Récaptiulatif</v>
      </c>
      <c r="M33" t="str">
        <f ca="1">DPE_33250[[#Headers],[Column1.N°DPE]] &amp; " " &amp;  ROW() &amp; " - " &amp; MID($AD$1, FIND("]",$AD$1,1)+1,LEN($AD$1))</f>
        <v>Column1.N°DPE 33 - Récaptiulatif</v>
      </c>
      <c r="N33" t="str">
        <f ca="1">DPE_33250[[#Headers],[Column1.Adresse_brute]] &amp; " " &amp;  ROW() &amp; " - " &amp; MID($AD$1, FIND("]",$AD$1,1)+1,LEN($AD$1))</f>
        <v>Column1.Adresse_brute 33 - Récaptiulatif</v>
      </c>
      <c r="O33" t="str">
        <f ca="1">DPE_33250[[#Headers],[Column1.Nombre_logements_desservis_par_installation_ECS]] &amp; " " &amp;  ROW() &amp; " - " &amp; MID($AD$1, FIND("]",$AD$1,1)+1,LEN($AD$1))</f>
        <v>Column1.Nombre_logements_desservis_par_installation_ECS 33 - Récaptiulatif</v>
      </c>
      <c r="P33" t="str">
        <f ca="1">DPE_33250[[#Headers],[Column1.Surface_habitable_logement]] &amp; " " &amp;  ROW() &amp; " - " &amp; MID($AD$1, FIND("]",$AD$1,1)+1,LEN($AD$1))</f>
        <v>Column1.Surface_habitable_logement 33 - Récaptiulatif</v>
      </c>
      <c r="Q33" t="str">
        <f ca="1">DPE_33250[[#Headers],[Column1.Code_postal_(brut)]] &amp; " " &amp;  ROW() &amp; " - " &amp; MID($AD$1, FIND("]",$AD$1,1)+1,LEN($AD$1))</f>
        <v>Column1.Code_postal_(brut) 33 - Récaptiulatif</v>
      </c>
      <c r="R33" t="str">
        <f ca="1">DPE_33250[[#Headers],[Column1.Période_construction]] &amp; " " &amp;  ROW() &amp; " - " &amp; MID($AD$1, FIND("]",$AD$1,1)+1,LEN($AD$1))</f>
        <v>Column1.Période_construction 33 - Récaptiulatif</v>
      </c>
      <c r="S33" t="str">
        <f ca="1">DPE_33250[[#Headers],[Column1.Code_postal_(BAN)]] &amp; " " &amp;  ROW() &amp; " - " &amp; MID($AD$1, FIND("]",$AD$1,1)+1,LEN($AD$1))</f>
        <v>Column1.Code_postal_(BAN) 33 - Récaptiulatif</v>
      </c>
      <c r="T33" t="str">
        <f ca="1">DPE_33250[[#Headers],[Column1.Type_bâtiment]] &amp; " " &amp;  ROW() &amp; " - " &amp; MID($AD$1, FIND("]",$AD$1,1)+1,LEN($AD$1))</f>
        <v>Column1.Type_bâtiment 33 - Récaptiulatif</v>
      </c>
      <c r="U33" t="str">
        <f ca="1">DPE_33250[[#Headers],[Column1.Etiquette_GES]] &amp; " " &amp;  ROW() &amp; " - " &amp; MID($AD$1, FIND("]",$AD$1,1)+1,LEN($AD$1))</f>
        <v>Column1.Etiquette_GES 33 - Récaptiulatif</v>
      </c>
      <c r="V33" t="str">
        <f ca="1">DPE_33250[[#Headers],[Column1.Etiquette_DPE]] &amp; " " &amp;  ROW() &amp; " - " &amp; MID($AD$1, FIND("]",$AD$1,1)+1,LEN($AD$1))</f>
        <v>Column1.Etiquette_DPE 33 - Récaptiulatif</v>
      </c>
      <c r="W33" t="str">
        <f ca="1">DPE_33250[[#Headers],[Column1.Nom__commune_(Brut)]] &amp; " " &amp;  ROW() &amp; " - " &amp; MID($AD$1, FIND("]",$AD$1,1)+1,LEN($AD$1))</f>
        <v>Column1.Nom__commune_(Brut) 33 - Récaptiulatif</v>
      </c>
      <c r="X33" t="str">
        <f ca="1">DPE_33250[[#Headers],[Column1.Identifiant__BAN]] &amp; " " &amp;  ROW() &amp; " - " &amp; MID($AD$1, FIND("]",$AD$1,1)+1,LEN($AD$1))</f>
        <v>Column1.Identifiant__BAN 33 - Récaptiulatif</v>
      </c>
      <c r="Y33" t="str">
        <f ca="1">DPE_33250[[#Headers],[Column1.Nom__rue_(BAN)]] &amp; " " &amp;  ROW() &amp; " - " &amp; MID($AD$1, FIND("]",$AD$1,1)+1,LEN($AD$1))</f>
        <v>Column1.Nom__rue_(BAN) 33 - Récaptiulatif</v>
      </c>
      <c r="Z33" t="str">
        <f ca="1">DPE_33250[[#Headers],[Column1.Score_BAN]] &amp; " " &amp;  ROW() &amp; " - " &amp; MID($AD$1, FIND("]",$AD$1,1)+1,LEN($AD$1))</f>
        <v>Column1.Score_BAN 33 - Récaptiulatif</v>
      </c>
      <c r="AA33" t="str">
        <f ca="1">DPE_33250[[#Headers],[Column1.Logement_traversant_(0/1)]] &amp; " " &amp;  ROW() &amp; " - " &amp; MID($AD$1, FIND("]",$AD$1,1)+1,LEN($AD$1))</f>
        <v>Column1.Logement_traversant_(0/1) 33 - Récaptiulatif</v>
      </c>
      <c r="AB33" t="str">
        <f ca="1">DPE_33250[[#Headers],[Column1.Nombre_appartement]] &amp; " " &amp;  ROW() &amp; " - " &amp; MID($AD$1, FIND("]",$AD$1,1)+1,LEN($AD$1))</f>
        <v>Column1.Nombre_appartement 33 - Récaptiulatif</v>
      </c>
      <c r="AC33" t="str">
        <f ca="1">DPE_33250[[#Headers],[Column1.Surface_habitable_immeuble]] &amp; " " &amp;  ROW() &amp; " - " &amp; MID($AD$1, FIND("]",$AD$1,1)+1,LEN($AD$1))</f>
        <v>Column1.Surface_habitable_immeuble 33 - Récaptiulatif</v>
      </c>
    </row>
    <row r="34" spans="1:29" x14ac:dyDescent="0.25">
      <c r="A34" s="4">
        <v>44838</v>
      </c>
      <c r="B34" s="4">
        <v>44838</v>
      </c>
      <c r="C34" s="4">
        <v>44838</v>
      </c>
      <c r="D34" t="str">
        <f ca="1">DPE_33250[[#Headers],[Column1.Adresse_(BAN)]] &amp; " " &amp;  ROW() &amp; " - " &amp; MID($AD$1, FIND("]",$AD$1,1)+1,LEN($AD$1))</f>
        <v>Column1.Adresse_(BAN) 34 - Récaptiulatif</v>
      </c>
      <c r="E34" t="str">
        <f ca="1">DPE_33250[[#Headers],[Column1.Nom__commune_(BAN)]] &amp; " " &amp;  ROW() &amp; " - " &amp; MID($AD$1, FIND("]",$AD$1,1)+1,LEN($AD$1))</f>
        <v>Column1.Nom__commune_(BAN) 34 - Récaptiulatif</v>
      </c>
      <c r="F34" t="str">
        <f ca="1">DPE_33250[[#Headers],[Column1.Nombre_niveau_logement]] &amp; " " &amp;  ROW() &amp; " - " &amp; MID($AD$1, FIND("]",$AD$1,1)+1,LEN($AD$1))</f>
        <v>Column1.Nombre_niveau_logement 34 - Récaptiulatif</v>
      </c>
      <c r="G34" t="str">
        <f ca="1">DPE_33250[[#Headers],[Column1.Année_construction]] &amp; " " &amp;  ROW() &amp; " - " &amp; MID($AD$1, FIND("]",$AD$1,1)+1,LEN($AD$1))</f>
        <v>Column1.Année_construction 34 - Récaptiulatif</v>
      </c>
      <c r="H34" t="str">
        <f ca="1">DPE_33250[[#Headers],[Column1.N°_étage_appartement]] &amp; " " &amp;  ROW() &amp; " - " &amp; MID($AD$1, FIND("]",$AD$1,1)+1,LEN($AD$1))</f>
        <v>Column1.N°_étage_appartement 34 - Récaptiulatif</v>
      </c>
      <c r="I34" t="str">
        <f ca="1">DPE_33250[[#Headers],[Column1.Surface_habitable_desservie_par_installation_ECS]] &amp; " " &amp;  ROW() &amp; " - " &amp; MID($AD$1, FIND("]",$AD$1,1)+1,LEN($AD$1))</f>
        <v>Column1.Surface_habitable_desservie_par_installation_ECS 34 - Récaptiulatif</v>
      </c>
      <c r="J34" t="str">
        <f ca="1">DPE_33250[[#Headers],[Column1.Complément_d''adresse_logement]] &amp; " " &amp;  ROW() &amp; " - " &amp; MID($AD$1, FIND("]",$AD$1,1)+1,LEN($AD$1))</f>
        <v>Column1.Complément_d'adresse_logement 34 - Récaptiulatif</v>
      </c>
      <c r="K34" t="str">
        <f ca="1">DPE_33250[[#Headers],[Column1.Description_installation_chauffage_n°1]] &amp; " " &amp;  ROW() &amp; " - " &amp; MID($AD$1, FIND("]",$AD$1,1)+1,LEN($AD$1))</f>
        <v>Column1.Description_installation_chauffage_n°1 34 - Récaptiulatif</v>
      </c>
      <c r="L34" t="str">
        <f ca="1">DPE_33250[[#Headers],[Column1.N°_voie_(BAN)]] &amp; " " &amp;  ROW() &amp; " - " &amp; MID($AD$1, FIND("]",$AD$1,1)+1,LEN($AD$1))</f>
        <v>Column1.N°_voie_(BAN) 34 - Récaptiulatif</v>
      </c>
      <c r="M34" t="str">
        <f ca="1">DPE_33250[[#Headers],[Column1.N°DPE]] &amp; " " &amp;  ROW() &amp; " - " &amp; MID($AD$1, FIND("]",$AD$1,1)+1,LEN($AD$1))</f>
        <v>Column1.N°DPE 34 - Récaptiulatif</v>
      </c>
      <c r="N34" t="str">
        <f ca="1">DPE_33250[[#Headers],[Column1.Adresse_brute]] &amp; " " &amp;  ROW() &amp; " - " &amp; MID($AD$1, FIND("]",$AD$1,1)+1,LEN($AD$1))</f>
        <v>Column1.Adresse_brute 34 - Récaptiulatif</v>
      </c>
      <c r="O34" t="str">
        <f ca="1">DPE_33250[[#Headers],[Column1.Nombre_logements_desservis_par_installation_ECS]] &amp; " " &amp;  ROW() &amp; " - " &amp; MID($AD$1, FIND("]",$AD$1,1)+1,LEN($AD$1))</f>
        <v>Column1.Nombre_logements_desservis_par_installation_ECS 34 - Récaptiulatif</v>
      </c>
      <c r="P34" t="str">
        <f ca="1">DPE_33250[[#Headers],[Column1.Surface_habitable_logement]] &amp; " " &amp;  ROW() &amp; " - " &amp; MID($AD$1, FIND("]",$AD$1,1)+1,LEN($AD$1))</f>
        <v>Column1.Surface_habitable_logement 34 - Récaptiulatif</v>
      </c>
      <c r="Q34" t="str">
        <f ca="1">DPE_33250[[#Headers],[Column1.Code_postal_(brut)]] &amp; " " &amp;  ROW() &amp; " - " &amp; MID($AD$1, FIND("]",$AD$1,1)+1,LEN($AD$1))</f>
        <v>Column1.Code_postal_(brut) 34 - Récaptiulatif</v>
      </c>
      <c r="R34" t="str">
        <f ca="1">DPE_33250[[#Headers],[Column1.Période_construction]] &amp; " " &amp;  ROW() &amp; " - " &amp; MID($AD$1, FIND("]",$AD$1,1)+1,LEN($AD$1))</f>
        <v>Column1.Période_construction 34 - Récaptiulatif</v>
      </c>
      <c r="S34" t="str">
        <f ca="1">DPE_33250[[#Headers],[Column1.Code_postal_(BAN)]] &amp; " " &amp;  ROW() &amp; " - " &amp; MID($AD$1, FIND("]",$AD$1,1)+1,LEN($AD$1))</f>
        <v>Column1.Code_postal_(BAN) 34 - Récaptiulatif</v>
      </c>
      <c r="T34" t="str">
        <f ca="1">DPE_33250[[#Headers],[Column1.Type_bâtiment]] &amp; " " &amp;  ROW() &amp; " - " &amp; MID($AD$1, FIND("]",$AD$1,1)+1,LEN($AD$1))</f>
        <v>Column1.Type_bâtiment 34 - Récaptiulatif</v>
      </c>
      <c r="U34" t="str">
        <f ca="1">DPE_33250[[#Headers],[Column1.Etiquette_GES]] &amp; " " &amp;  ROW() &amp; " - " &amp; MID($AD$1, FIND("]",$AD$1,1)+1,LEN($AD$1))</f>
        <v>Column1.Etiquette_GES 34 - Récaptiulatif</v>
      </c>
      <c r="V34" t="str">
        <f ca="1">DPE_33250[[#Headers],[Column1.Etiquette_DPE]] &amp; " " &amp;  ROW() &amp; " - " &amp; MID($AD$1, FIND("]",$AD$1,1)+1,LEN($AD$1))</f>
        <v>Column1.Etiquette_DPE 34 - Récaptiulatif</v>
      </c>
      <c r="W34" t="str">
        <f ca="1">DPE_33250[[#Headers],[Column1.Nom__commune_(Brut)]] &amp; " " &amp;  ROW() &amp; " - " &amp; MID($AD$1, FIND("]",$AD$1,1)+1,LEN($AD$1))</f>
        <v>Column1.Nom__commune_(Brut) 34 - Récaptiulatif</v>
      </c>
      <c r="X34" t="str">
        <f ca="1">DPE_33250[[#Headers],[Column1.Identifiant__BAN]] &amp; " " &amp;  ROW() &amp; " - " &amp; MID($AD$1, FIND("]",$AD$1,1)+1,LEN($AD$1))</f>
        <v>Column1.Identifiant__BAN 34 - Récaptiulatif</v>
      </c>
      <c r="Y34" t="str">
        <f ca="1">DPE_33250[[#Headers],[Column1.Nom__rue_(BAN)]] &amp; " " &amp;  ROW() &amp; " - " &amp; MID($AD$1, FIND("]",$AD$1,1)+1,LEN($AD$1))</f>
        <v>Column1.Nom__rue_(BAN) 34 - Récaptiulatif</v>
      </c>
      <c r="Z34" t="str">
        <f ca="1">DPE_33250[[#Headers],[Column1.Score_BAN]] &amp; " " &amp;  ROW() &amp; " - " &amp; MID($AD$1, FIND("]",$AD$1,1)+1,LEN($AD$1))</f>
        <v>Column1.Score_BAN 34 - Récaptiulatif</v>
      </c>
      <c r="AA34" t="str">
        <f ca="1">DPE_33250[[#Headers],[Column1.Logement_traversant_(0/1)]] &amp; " " &amp;  ROW() &amp; " - " &amp; MID($AD$1, FIND("]",$AD$1,1)+1,LEN($AD$1))</f>
        <v>Column1.Logement_traversant_(0/1) 34 - Récaptiulatif</v>
      </c>
      <c r="AB34" t="str">
        <f ca="1">DPE_33250[[#Headers],[Column1.Nombre_appartement]] &amp; " " &amp;  ROW() &amp; " - " &amp; MID($AD$1, FIND("]",$AD$1,1)+1,LEN($AD$1))</f>
        <v>Column1.Nombre_appartement 34 - Récaptiulatif</v>
      </c>
      <c r="AC34" t="str">
        <f ca="1">DPE_33250[[#Headers],[Column1.Surface_habitable_immeuble]] &amp; " " &amp;  ROW() &amp; " - " &amp; MID($AD$1, FIND("]",$AD$1,1)+1,LEN($AD$1))</f>
        <v>Column1.Surface_habitable_immeuble 34 - Récaptiulatif</v>
      </c>
    </row>
    <row r="35" spans="1:29" x14ac:dyDescent="0.25">
      <c r="A35" s="4">
        <v>44838</v>
      </c>
      <c r="B35" s="4">
        <v>44838</v>
      </c>
      <c r="C35" s="4">
        <v>44838</v>
      </c>
      <c r="D35" t="str">
        <f ca="1">DPE_33250[[#Headers],[Column1.Adresse_(BAN)]] &amp; " " &amp;  ROW() &amp; " - " &amp; MID($AD$1, FIND("]",$AD$1,1)+1,LEN($AD$1))</f>
        <v>Column1.Adresse_(BAN) 35 - Récaptiulatif</v>
      </c>
      <c r="E35" t="str">
        <f ca="1">DPE_33250[[#Headers],[Column1.Nom__commune_(BAN)]] &amp; " " &amp;  ROW() &amp; " - " &amp; MID($AD$1, FIND("]",$AD$1,1)+1,LEN($AD$1))</f>
        <v>Column1.Nom__commune_(BAN) 35 - Récaptiulatif</v>
      </c>
      <c r="F35" t="str">
        <f ca="1">DPE_33250[[#Headers],[Column1.Nombre_niveau_logement]] &amp; " " &amp;  ROW() &amp; " - " &amp; MID($AD$1, FIND("]",$AD$1,1)+1,LEN($AD$1))</f>
        <v>Column1.Nombre_niveau_logement 35 - Récaptiulatif</v>
      </c>
      <c r="G35" t="str">
        <f ca="1">DPE_33250[[#Headers],[Column1.Année_construction]] &amp; " " &amp;  ROW() &amp; " - " &amp; MID($AD$1, FIND("]",$AD$1,1)+1,LEN($AD$1))</f>
        <v>Column1.Année_construction 35 - Récaptiulatif</v>
      </c>
      <c r="H35" t="str">
        <f ca="1">DPE_33250[[#Headers],[Column1.N°_étage_appartement]] &amp; " " &amp;  ROW() &amp; " - " &amp; MID($AD$1, FIND("]",$AD$1,1)+1,LEN($AD$1))</f>
        <v>Column1.N°_étage_appartement 35 - Récaptiulatif</v>
      </c>
      <c r="I35" t="str">
        <f ca="1">DPE_33250[[#Headers],[Column1.Surface_habitable_desservie_par_installation_ECS]] &amp; " " &amp;  ROW() &amp; " - " &amp; MID($AD$1, FIND("]",$AD$1,1)+1,LEN($AD$1))</f>
        <v>Column1.Surface_habitable_desservie_par_installation_ECS 35 - Récaptiulatif</v>
      </c>
      <c r="J35" t="str">
        <f ca="1">DPE_33250[[#Headers],[Column1.Complément_d''adresse_logement]] &amp; " " &amp;  ROW() &amp; " - " &amp; MID($AD$1, FIND("]",$AD$1,1)+1,LEN($AD$1))</f>
        <v>Column1.Complément_d'adresse_logement 35 - Récaptiulatif</v>
      </c>
      <c r="K35" t="str">
        <f ca="1">DPE_33250[[#Headers],[Column1.Description_installation_chauffage_n°1]] &amp; " " &amp;  ROW() &amp; " - " &amp; MID($AD$1, FIND("]",$AD$1,1)+1,LEN($AD$1))</f>
        <v>Column1.Description_installation_chauffage_n°1 35 - Récaptiulatif</v>
      </c>
      <c r="L35" t="str">
        <f ca="1">DPE_33250[[#Headers],[Column1.N°_voie_(BAN)]] &amp; " " &amp;  ROW() &amp; " - " &amp; MID($AD$1, FIND("]",$AD$1,1)+1,LEN($AD$1))</f>
        <v>Column1.N°_voie_(BAN) 35 - Récaptiulatif</v>
      </c>
      <c r="M35" t="str">
        <f ca="1">DPE_33250[[#Headers],[Column1.N°DPE]] &amp; " " &amp;  ROW() &amp; " - " &amp; MID($AD$1, FIND("]",$AD$1,1)+1,LEN($AD$1))</f>
        <v>Column1.N°DPE 35 - Récaptiulatif</v>
      </c>
      <c r="N35" t="str">
        <f ca="1">DPE_33250[[#Headers],[Column1.Adresse_brute]] &amp; " " &amp;  ROW() &amp; " - " &amp; MID($AD$1, FIND("]",$AD$1,1)+1,LEN($AD$1))</f>
        <v>Column1.Adresse_brute 35 - Récaptiulatif</v>
      </c>
      <c r="O35" t="str">
        <f ca="1">DPE_33250[[#Headers],[Column1.Nombre_logements_desservis_par_installation_ECS]] &amp; " " &amp;  ROW() &amp; " - " &amp; MID($AD$1, FIND("]",$AD$1,1)+1,LEN($AD$1))</f>
        <v>Column1.Nombre_logements_desservis_par_installation_ECS 35 - Récaptiulatif</v>
      </c>
      <c r="P35" t="str">
        <f ca="1">DPE_33250[[#Headers],[Column1.Surface_habitable_logement]] &amp; " " &amp;  ROW() &amp; " - " &amp; MID($AD$1, FIND("]",$AD$1,1)+1,LEN($AD$1))</f>
        <v>Column1.Surface_habitable_logement 35 - Récaptiulatif</v>
      </c>
      <c r="Q35" t="str">
        <f ca="1">DPE_33250[[#Headers],[Column1.Code_postal_(brut)]] &amp; " " &amp;  ROW() &amp; " - " &amp; MID($AD$1, FIND("]",$AD$1,1)+1,LEN($AD$1))</f>
        <v>Column1.Code_postal_(brut) 35 - Récaptiulatif</v>
      </c>
      <c r="R35" t="str">
        <f ca="1">DPE_33250[[#Headers],[Column1.Période_construction]] &amp; " " &amp;  ROW() &amp; " - " &amp; MID($AD$1, FIND("]",$AD$1,1)+1,LEN($AD$1))</f>
        <v>Column1.Période_construction 35 - Récaptiulatif</v>
      </c>
      <c r="S35" t="str">
        <f ca="1">DPE_33250[[#Headers],[Column1.Code_postal_(BAN)]] &amp; " " &amp;  ROW() &amp; " - " &amp; MID($AD$1, FIND("]",$AD$1,1)+1,LEN($AD$1))</f>
        <v>Column1.Code_postal_(BAN) 35 - Récaptiulatif</v>
      </c>
      <c r="T35" t="str">
        <f ca="1">DPE_33250[[#Headers],[Column1.Type_bâtiment]] &amp; " " &amp;  ROW() &amp; " - " &amp; MID($AD$1, FIND("]",$AD$1,1)+1,LEN($AD$1))</f>
        <v>Column1.Type_bâtiment 35 - Récaptiulatif</v>
      </c>
      <c r="U35" t="str">
        <f ca="1">DPE_33250[[#Headers],[Column1.Etiquette_GES]] &amp; " " &amp;  ROW() &amp; " - " &amp; MID($AD$1, FIND("]",$AD$1,1)+1,LEN($AD$1))</f>
        <v>Column1.Etiquette_GES 35 - Récaptiulatif</v>
      </c>
      <c r="V35" t="str">
        <f ca="1">DPE_33250[[#Headers],[Column1.Etiquette_DPE]] &amp; " " &amp;  ROW() &amp; " - " &amp; MID($AD$1, FIND("]",$AD$1,1)+1,LEN($AD$1))</f>
        <v>Column1.Etiquette_DPE 35 - Récaptiulatif</v>
      </c>
      <c r="W35" t="str">
        <f ca="1">DPE_33250[[#Headers],[Column1.Nom__commune_(Brut)]] &amp; " " &amp;  ROW() &amp; " - " &amp; MID($AD$1, FIND("]",$AD$1,1)+1,LEN($AD$1))</f>
        <v>Column1.Nom__commune_(Brut) 35 - Récaptiulatif</v>
      </c>
      <c r="X35" t="str">
        <f ca="1">DPE_33250[[#Headers],[Column1.Identifiant__BAN]] &amp; " " &amp;  ROW() &amp; " - " &amp; MID($AD$1, FIND("]",$AD$1,1)+1,LEN($AD$1))</f>
        <v>Column1.Identifiant__BAN 35 - Récaptiulatif</v>
      </c>
      <c r="Y35" t="str">
        <f ca="1">DPE_33250[[#Headers],[Column1.Nom__rue_(BAN)]] &amp; " " &amp;  ROW() &amp; " - " &amp; MID($AD$1, FIND("]",$AD$1,1)+1,LEN($AD$1))</f>
        <v>Column1.Nom__rue_(BAN) 35 - Récaptiulatif</v>
      </c>
      <c r="Z35" t="str">
        <f ca="1">DPE_33250[[#Headers],[Column1.Score_BAN]] &amp; " " &amp;  ROW() &amp; " - " &amp; MID($AD$1, FIND("]",$AD$1,1)+1,LEN($AD$1))</f>
        <v>Column1.Score_BAN 35 - Récaptiulatif</v>
      </c>
      <c r="AA35" t="str">
        <f ca="1">DPE_33250[[#Headers],[Column1.Logement_traversant_(0/1)]] &amp; " " &amp;  ROW() &amp; " - " &amp; MID($AD$1, FIND("]",$AD$1,1)+1,LEN($AD$1))</f>
        <v>Column1.Logement_traversant_(0/1) 35 - Récaptiulatif</v>
      </c>
      <c r="AB35" t="str">
        <f ca="1">DPE_33250[[#Headers],[Column1.Nombre_appartement]] &amp; " " &amp;  ROW() &amp; " - " &amp; MID($AD$1, FIND("]",$AD$1,1)+1,LEN($AD$1))</f>
        <v>Column1.Nombre_appartement 35 - Récaptiulatif</v>
      </c>
      <c r="AC35" t="str">
        <f ca="1">DPE_33250[[#Headers],[Column1.Surface_habitable_immeuble]] &amp; " " &amp;  ROW() &amp; " - " &amp; MID($AD$1, FIND("]",$AD$1,1)+1,LEN($AD$1))</f>
        <v>Column1.Surface_habitable_immeuble 35 - Récaptiulatif</v>
      </c>
    </row>
    <row r="36" spans="1:29" x14ac:dyDescent="0.25">
      <c r="A36" s="4">
        <v>44837</v>
      </c>
      <c r="B36" s="4">
        <v>44838</v>
      </c>
      <c r="C36" s="4">
        <v>44839</v>
      </c>
      <c r="D36" t="str">
        <f ca="1">DPE_33250[[#Headers],[Column1.Adresse_(BAN)]] &amp; " " &amp;  ROW() &amp; " - " &amp; MID($AD$1, FIND("]",$AD$1,1)+1,LEN($AD$1))</f>
        <v>Column1.Adresse_(BAN) 36 - Récaptiulatif</v>
      </c>
      <c r="E36" t="str">
        <f ca="1">DPE_33250[[#Headers],[Column1.Nom__commune_(BAN)]] &amp; " " &amp;  ROW() &amp; " - " &amp; MID($AD$1, FIND("]",$AD$1,1)+1,LEN($AD$1))</f>
        <v>Column1.Nom__commune_(BAN) 36 - Récaptiulatif</v>
      </c>
      <c r="F36" t="str">
        <f ca="1">DPE_33250[[#Headers],[Column1.Nombre_niveau_logement]] &amp; " " &amp;  ROW() &amp; " - " &amp; MID($AD$1, FIND("]",$AD$1,1)+1,LEN($AD$1))</f>
        <v>Column1.Nombre_niveau_logement 36 - Récaptiulatif</v>
      </c>
      <c r="G36" t="str">
        <f ca="1">DPE_33250[[#Headers],[Column1.Année_construction]] &amp; " " &amp;  ROW() &amp; " - " &amp; MID($AD$1, FIND("]",$AD$1,1)+1,LEN($AD$1))</f>
        <v>Column1.Année_construction 36 - Récaptiulatif</v>
      </c>
      <c r="H36" t="str">
        <f ca="1">DPE_33250[[#Headers],[Column1.N°_étage_appartement]] &amp; " " &amp;  ROW() &amp; " - " &amp; MID($AD$1, FIND("]",$AD$1,1)+1,LEN($AD$1))</f>
        <v>Column1.N°_étage_appartement 36 - Récaptiulatif</v>
      </c>
      <c r="I36" t="str">
        <f ca="1">DPE_33250[[#Headers],[Column1.Surface_habitable_desservie_par_installation_ECS]] &amp; " " &amp;  ROW() &amp; " - " &amp; MID($AD$1, FIND("]",$AD$1,1)+1,LEN($AD$1))</f>
        <v>Column1.Surface_habitable_desservie_par_installation_ECS 36 - Récaptiulatif</v>
      </c>
      <c r="J36" t="str">
        <f ca="1">DPE_33250[[#Headers],[Column1.Complément_d''adresse_logement]] &amp; " " &amp;  ROW() &amp; " - " &amp; MID($AD$1, FIND("]",$AD$1,1)+1,LEN($AD$1))</f>
        <v>Column1.Complément_d'adresse_logement 36 - Récaptiulatif</v>
      </c>
      <c r="K36" t="str">
        <f ca="1">DPE_33250[[#Headers],[Column1.Description_installation_chauffage_n°1]] &amp; " " &amp;  ROW() &amp; " - " &amp; MID($AD$1, FIND("]",$AD$1,1)+1,LEN($AD$1))</f>
        <v>Column1.Description_installation_chauffage_n°1 36 - Récaptiulatif</v>
      </c>
      <c r="L36" t="str">
        <f ca="1">DPE_33250[[#Headers],[Column1.N°_voie_(BAN)]] &amp; " " &amp;  ROW() &amp; " - " &amp; MID($AD$1, FIND("]",$AD$1,1)+1,LEN($AD$1))</f>
        <v>Column1.N°_voie_(BAN) 36 - Récaptiulatif</v>
      </c>
      <c r="M36" t="str">
        <f ca="1">DPE_33250[[#Headers],[Column1.N°DPE]] &amp; " " &amp;  ROW() &amp; " - " &amp; MID($AD$1, FIND("]",$AD$1,1)+1,LEN($AD$1))</f>
        <v>Column1.N°DPE 36 - Récaptiulatif</v>
      </c>
      <c r="N36" t="str">
        <f ca="1">DPE_33250[[#Headers],[Column1.Adresse_brute]] &amp; " " &amp;  ROW() &amp; " - " &amp; MID($AD$1, FIND("]",$AD$1,1)+1,LEN($AD$1))</f>
        <v>Column1.Adresse_brute 36 - Récaptiulatif</v>
      </c>
      <c r="O36" t="str">
        <f ca="1">DPE_33250[[#Headers],[Column1.Nombre_logements_desservis_par_installation_ECS]] &amp; " " &amp;  ROW() &amp; " - " &amp; MID($AD$1, FIND("]",$AD$1,1)+1,LEN($AD$1))</f>
        <v>Column1.Nombre_logements_desservis_par_installation_ECS 36 - Récaptiulatif</v>
      </c>
      <c r="P36" t="str">
        <f ca="1">DPE_33250[[#Headers],[Column1.Surface_habitable_logement]] &amp; " " &amp;  ROW() &amp; " - " &amp; MID($AD$1, FIND("]",$AD$1,1)+1,LEN($AD$1))</f>
        <v>Column1.Surface_habitable_logement 36 - Récaptiulatif</v>
      </c>
      <c r="Q36" t="str">
        <f ca="1">DPE_33250[[#Headers],[Column1.Code_postal_(brut)]] &amp; " " &amp;  ROW() &amp; " - " &amp; MID($AD$1, FIND("]",$AD$1,1)+1,LEN($AD$1))</f>
        <v>Column1.Code_postal_(brut) 36 - Récaptiulatif</v>
      </c>
      <c r="R36" t="str">
        <f ca="1">DPE_33250[[#Headers],[Column1.Période_construction]] &amp; " " &amp;  ROW() &amp; " - " &amp; MID($AD$1, FIND("]",$AD$1,1)+1,LEN($AD$1))</f>
        <v>Column1.Période_construction 36 - Récaptiulatif</v>
      </c>
      <c r="S36" t="str">
        <f ca="1">DPE_33250[[#Headers],[Column1.Code_postal_(BAN)]] &amp; " " &amp;  ROW() &amp; " - " &amp; MID($AD$1, FIND("]",$AD$1,1)+1,LEN($AD$1))</f>
        <v>Column1.Code_postal_(BAN) 36 - Récaptiulatif</v>
      </c>
      <c r="T36" t="str">
        <f ca="1">DPE_33250[[#Headers],[Column1.Type_bâtiment]] &amp; " " &amp;  ROW() &amp; " - " &amp; MID($AD$1, FIND("]",$AD$1,1)+1,LEN($AD$1))</f>
        <v>Column1.Type_bâtiment 36 - Récaptiulatif</v>
      </c>
      <c r="U36" t="str">
        <f ca="1">DPE_33250[[#Headers],[Column1.Etiquette_GES]] &amp; " " &amp;  ROW() &amp; " - " &amp; MID($AD$1, FIND("]",$AD$1,1)+1,LEN($AD$1))</f>
        <v>Column1.Etiquette_GES 36 - Récaptiulatif</v>
      </c>
      <c r="V36" t="str">
        <f ca="1">DPE_33250[[#Headers],[Column1.Etiquette_DPE]] &amp; " " &amp;  ROW() &amp; " - " &amp; MID($AD$1, FIND("]",$AD$1,1)+1,LEN($AD$1))</f>
        <v>Column1.Etiquette_DPE 36 - Récaptiulatif</v>
      </c>
      <c r="W36" t="str">
        <f ca="1">DPE_33250[[#Headers],[Column1.Nom__commune_(Brut)]] &amp; " " &amp;  ROW() &amp; " - " &amp; MID($AD$1, FIND("]",$AD$1,1)+1,LEN($AD$1))</f>
        <v>Column1.Nom__commune_(Brut) 36 - Récaptiulatif</v>
      </c>
      <c r="X36" t="str">
        <f ca="1">DPE_33250[[#Headers],[Column1.Identifiant__BAN]] &amp; " " &amp;  ROW() &amp; " - " &amp; MID($AD$1, FIND("]",$AD$1,1)+1,LEN($AD$1))</f>
        <v>Column1.Identifiant__BAN 36 - Récaptiulatif</v>
      </c>
      <c r="Y36" t="str">
        <f ca="1">DPE_33250[[#Headers],[Column1.Nom__rue_(BAN)]] &amp; " " &amp;  ROW() &amp; " - " &amp; MID($AD$1, FIND("]",$AD$1,1)+1,LEN($AD$1))</f>
        <v>Column1.Nom__rue_(BAN) 36 - Récaptiulatif</v>
      </c>
      <c r="Z36" t="str">
        <f ca="1">DPE_33250[[#Headers],[Column1.Score_BAN]] &amp; " " &amp;  ROW() &amp; " - " &amp; MID($AD$1, FIND("]",$AD$1,1)+1,LEN($AD$1))</f>
        <v>Column1.Score_BAN 36 - Récaptiulatif</v>
      </c>
      <c r="AA36" t="str">
        <f ca="1">DPE_33250[[#Headers],[Column1.Logement_traversant_(0/1)]] &amp; " " &amp;  ROW() &amp; " - " &amp; MID($AD$1, FIND("]",$AD$1,1)+1,LEN($AD$1))</f>
        <v>Column1.Logement_traversant_(0/1) 36 - Récaptiulatif</v>
      </c>
      <c r="AB36" t="str">
        <f ca="1">DPE_33250[[#Headers],[Column1.Nombre_appartement]] &amp; " " &amp;  ROW() &amp; " - " &amp; MID($AD$1, FIND("]",$AD$1,1)+1,LEN($AD$1))</f>
        <v>Column1.Nombre_appartement 36 - Récaptiulatif</v>
      </c>
      <c r="AC36" t="str">
        <f ca="1">DPE_33250[[#Headers],[Column1.Surface_habitable_immeuble]] &amp; " " &amp;  ROW() &amp; " - " &amp; MID($AD$1, FIND("]",$AD$1,1)+1,LEN($AD$1))</f>
        <v>Column1.Surface_habitable_immeuble 36 - Récaptiulatif</v>
      </c>
    </row>
    <row r="37" spans="1:29" x14ac:dyDescent="0.25">
      <c r="A37" s="4">
        <v>44833</v>
      </c>
      <c r="B37" s="4">
        <v>44837</v>
      </c>
      <c r="C37" s="4">
        <v>44837</v>
      </c>
      <c r="D37" t="str">
        <f ca="1">DPE_33250[[#Headers],[Column1.Adresse_(BAN)]] &amp; " " &amp;  ROW() &amp; " - " &amp; MID($AD$1, FIND("]",$AD$1,1)+1,LEN($AD$1))</f>
        <v>Column1.Adresse_(BAN) 37 - Récaptiulatif</v>
      </c>
      <c r="E37" t="str">
        <f ca="1">DPE_33250[[#Headers],[Column1.Nom__commune_(BAN)]] &amp; " " &amp;  ROW() &amp; " - " &amp; MID($AD$1, FIND("]",$AD$1,1)+1,LEN($AD$1))</f>
        <v>Column1.Nom__commune_(BAN) 37 - Récaptiulatif</v>
      </c>
      <c r="F37" t="str">
        <f ca="1">DPE_33250[[#Headers],[Column1.Nombre_niveau_logement]] &amp; " " &amp;  ROW() &amp; " - " &amp; MID($AD$1, FIND("]",$AD$1,1)+1,LEN($AD$1))</f>
        <v>Column1.Nombre_niveau_logement 37 - Récaptiulatif</v>
      </c>
      <c r="G37" t="str">
        <f ca="1">DPE_33250[[#Headers],[Column1.Année_construction]] &amp; " " &amp;  ROW() &amp; " - " &amp; MID($AD$1, FIND("]",$AD$1,1)+1,LEN($AD$1))</f>
        <v>Column1.Année_construction 37 - Récaptiulatif</v>
      </c>
      <c r="H37" t="str">
        <f ca="1">DPE_33250[[#Headers],[Column1.N°_étage_appartement]] &amp; " " &amp;  ROW() &amp; " - " &amp; MID($AD$1, FIND("]",$AD$1,1)+1,LEN($AD$1))</f>
        <v>Column1.N°_étage_appartement 37 - Récaptiulatif</v>
      </c>
      <c r="I37" t="str">
        <f ca="1">DPE_33250[[#Headers],[Column1.Surface_habitable_desservie_par_installation_ECS]] &amp; " " &amp;  ROW() &amp; " - " &amp; MID($AD$1, FIND("]",$AD$1,1)+1,LEN($AD$1))</f>
        <v>Column1.Surface_habitable_desservie_par_installation_ECS 37 - Récaptiulatif</v>
      </c>
      <c r="J37" t="str">
        <f ca="1">DPE_33250[[#Headers],[Column1.Complément_d''adresse_logement]] &amp; " " &amp;  ROW() &amp; " - " &amp; MID($AD$1, FIND("]",$AD$1,1)+1,LEN($AD$1))</f>
        <v>Column1.Complément_d'adresse_logement 37 - Récaptiulatif</v>
      </c>
      <c r="K37" t="str">
        <f ca="1">DPE_33250[[#Headers],[Column1.Description_installation_chauffage_n°1]] &amp; " " &amp;  ROW() &amp; " - " &amp; MID($AD$1, FIND("]",$AD$1,1)+1,LEN($AD$1))</f>
        <v>Column1.Description_installation_chauffage_n°1 37 - Récaptiulatif</v>
      </c>
      <c r="L37" t="str">
        <f ca="1">DPE_33250[[#Headers],[Column1.N°_voie_(BAN)]] &amp; " " &amp;  ROW() &amp; " - " &amp; MID($AD$1, FIND("]",$AD$1,1)+1,LEN($AD$1))</f>
        <v>Column1.N°_voie_(BAN) 37 - Récaptiulatif</v>
      </c>
      <c r="M37" t="str">
        <f ca="1">DPE_33250[[#Headers],[Column1.N°DPE]] &amp; " " &amp;  ROW() &amp; " - " &amp; MID($AD$1, FIND("]",$AD$1,1)+1,LEN($AD$1))</f>
        <v>Column1.N°DPE 37 - Récaptiulatif</v>
      </c>
      <c r="N37" t="str">
        <f ca="1">DPE_33250[[#Headers],[Column1.Adresse_brute]] &amp; " " &amp;  ROW() &amp; " - " &amp; MID($AD$1, FIND("]",$AD$1,1)+1,LEN($AD$1))</f>
        <v>Column1.Adresse_brute 37 - Récaptiulatif</v>
      </c>
      <c r="O37" t="str">
        <f ca="1">DPE_33250[[#Headers],[Column1.Nombre_logements_desservis_par_installation_ECS]] &amp; " " &amp;  ROW() &amp; " - " &amp; MID($AD$1, FIND("]",$AD$1,1)+1,LEN($AD$1))</f>
        <v>Column1.Nombre_logements_desservis_par_installation_ECS 37 - Récaptiulatif</v>
      </c>
      <c r="P37" t="str">
        <f ca="1">DPE_33250[[#Headers],[Column1.Surface_habitable_logement]] &amp; " " &amp;  ROW() &amp; " - " &amp; MID($AD$1, FIND("]",$AD$1,1)+1,LEN($AD$1))</f>
        <v>Column1.Surface_habitable_logement 37 - Récaptiulatif</v>
      </c>
      <c r="Q37" t="str">
        <f ca="1">DPE_33250[[#Headers],[Column1.Code_postal_(brut)]] &amp; " " &amp;  ROW() &amp; " - " &amp; MID($AD$1, FIND("]",$AD$1,1)+1,LEN($AD$1))</f>
        <v>Column1.Code_postal_(brut) 37 - Récaptiulatif</v>
      </c>
      <c r="R37" t="str">
        <f ca="1">DPE_33250[[#Headers],[Column1.Période_construction]] &amp; " " &amp;  ROW() &amp; " - " &amp; MID($AD$1, FIND("]",$AD$1,1)+1,LEN($AD$1))</f>
        <v>Column1.Période_construction 37 - Récaptiulatif</v>
      </c>
      <c r="S37" t="str">
        <f ca="1">DPE_33250[[#Headers],[Column1.Code_postal_(BAN)]] &amp; " " &amp;  ROW() &amp; " - " &amp; MID($AD$1, FIND("]",$AD$1,1)+1,LEN($AD$1))</f>
        <v>Column1.Code_postal_(BAN) 37 - Récaptiulatif</v>
      </c>
      <c r="T37" t="str">
        <f ca="1">DPE_33250[[#Headers],[Column1.Type_bâtiment]] &amp; " " &amp;  ROW() &amp; " - " &amp; MID($AD$1, FIND("]",$AD$1,1)+1,LEN($AD$1))</f>
        <v>Column1.Type_bâtiment 37 - Récaptiulatif</v>
      </c>
      <c r="U37" t="str">
        <f ca="1">DPE_33250[[#Headers],[Column1.Etiquette_GES]] &amp; " " &amp;  ROW() &amp; " - " &amp; MID($AD$1, FIND("]",$AD$1,1)+1,LEN($AD$1))</f>
        <v>Column1.Etiquette_GES 37 - Récaptiulatif</v>
      </c>
      <c r="V37" t="str">
        <f ca="1">DPE_33250[[#Headers],[Column1.Etiquette_DPE]] &amp; " " &amp;  ROW() &amp; " - " &amp; MID($AD$1, FIND("]",$AD$1,1)+1,LEN($AD$1))</f>
        <v>Column1.Etiquette_DPE 37 - Récaptiulatif</v>
      </c>
      <c r="W37" t="str">
        <f ca="1">DPE_33250[[#Headers],[Column1.Nom__commune_(Brut)]] &amp; " " &amp;  ROW() &amp; " - " &amp; MID($AD$1, FIND("]",$AD$1,1)+1,LEN($AD$1))</f>
        <v>Column1.Nom__commune_(Brut) 37 - Récaptiulatif</v>
      </c>
      <c r="X37" t="str">
        <f ca="1">DPE_33250[[#Headers],[Column1.Identifiant__BAN]] &amp; " " &amp;  ROW() &amp; " - " &amp; MID($AD$1, FIND("]",$AD$1,1)+1,LEN($AD$1))</f>
        <v>Column1.Identifiant__BAN 37 - Récaptiulatif</v>
      </c>
      <c r="Y37" t="str">
        <f ca="1">DPE_33250[[#Headers],[Column1.Nom__rue_(BAN)]] &amp; " " &amp;  ROW() &amp; " - " &amp; MID($AD$1, FIND("]",$AD$1,1)+1,LEN($AD$1))</f>
        <v>Column1.Nom__rue_(BAN) 37 - Récaptiulatif</v>
      </c>
      <c r="Z37" t="str">
        <f ca="1">DPE_33250[[#Headers],[Column1.Score_BAN]] &amp; " " &amp;  ROW() &amp; " - " &amp; MID($AD$1, FIND("]",$AD$1,1)+1,LEN($AD$1))</f>
        <v>Column1.Score_BAN 37 - Récaptiulatif</v>
      </c>
      <c r="AA37" t="str">
        <f ca="1">DPE_33250[[#Headers],[Column1.Logement_traversant_(0/1)]] &amp; " " &amp;  ROW() &amp; " - " &amp; MID($AD$1, FIND("]",$AD$1,1)+1,LEN($AD$1))</f>
        <v>Column1.Logement_traversant_(0/1) 37 - Récaptiulatif</v>
      </c>
      <c r="AB37" t="str">
        <f ca="1">DPE_33250[[#Headers],[Column1.Nombre_appartement]] &amp; " " &amp;  ROW() &amp; " - " &amp; MID($AD$1, FIND("]",$AD$1,1)+1,LEN($AD$1))</f>
        <v>Column1.Nombre_appartement 37 - Récaptiulatif</v>
      </c>
      <c r="AC37" t="str">
        <f ca="1">DPE_33250[[#Headers],[Column1.Surface_habitable_immeuble]] &amp; " " &amp;  ROW() &amp; " - " &amp; MID($AD$1, FIND("]",$AD$1,1)+1,LEN($AD$1))</f>
        <v>Column1.Surface_habitable_immeuble 37 - Récaptiulatif</v>
      </c>
    </row>
    <row r="38" spans="1:29" x14ac:dyDescent="0.25">
      <c r="A38" s="4">
        <v>44833</v>
      </c>
      <c r="B38" s="4">
        <v>44837</v>
      </c>
      <c r="C38" s="4">
        <v>44837</v>
      </c>
      <c r="D38" t="str">
        <f ca="1">DPE_33250[[#Headers],[Column1.Adresse_(BAN)]] &amp; " " &amp;  ROW() &amp; " - " &amp; MID($AD$1, FIND("]",$AD$1,1)+1,LEN($AD$1))</f>
        <v>Column1.Adresse_(BAN) 38 - Récaptiulatif</v>
      </c>
      <c r="E38" t="str">
        <f ca="1">DPE_33250[[#Headers],[Column1.Nom__commune_(BAN)]] &amp; " " &amp;  ROW() &amp; " - " &amp; MID($AD$1, FIND("]",$AD$1,1)+1,LEN($AD$1))</f>
        <v>Column1.Nom__commune_(BAN) 38 - Récaptiulatif</v>
      </c>
      <c r="F38" t="str">
        <f ca="1">DPE_33250[[#Headers],[Column1.Nombre_niveau_logement]] &amp; " " &amp;  ROW() &amp; " - " &amp; MID($AD$1, FIND("]",$AD$1,1)+1,LEN($AD$1))</f>
        <v>Column1.Nombre_niveau_logement 38 - Récaptiulatif</v>
      </c>
      <c r="G38" t="str">
        <f ca="1">DPE_33250[[#Headers],[Column1.Année_construction]] &amp; " " &amp;  ROW() &amp; " - " &amp; MID($AD$1, FIND("]",$AD$1,1)+1,LEN($AD$1))</f>
        <v>Column1.Année_construction 38 - Récaptiulatif</v>
      </c>
      <c r="H38" t="str">
        <f ca="1">DPE_33250[[#Headers],[Column1.N°_étage_appartement]] &amp; " " &amp;  ROW() &amp; " - " &amp; MID($AD$1, FIND("]",$AD$1,1)+1,LEN($AD$1))</f>
        <v>Column1.N°_étage_appartement 38 - Récaptiulatif</v>
      </c>
      <c r="I38" t="str">
        <f ca="1">DPE_33250[[#Headers],[Column1.Surface_habitable_desservie_par_installation_ECS]] &amp; " " &amp;  ROW() &amp; " - " &amp; MID($AD$1, FIND("]",$AD$1,1)+1,LEN($AD$1))</f>
        <v>Column1.Surface_habitable_desservie_par_installation_ECS 38 - Récaptiulatif</v>
      </c>
      <c r="J38" t="str">
        <f ca="1">DPE_33250[[#Headers],[Column1.Complément_d''adresse_logement]] &amp; " " &amp;  ROW() &amp; " - " &amp; MID($AD$1, FIND("]",$AD$1,1)+1,LEN($AD$1))</f>
        <v>Column1.Complément_d'adresse_logement 38 - Récaptiulatif</v>
      </c>
      <c r="K38" t="str">
        <f ca="1">DPE_33250[[#Headers],[Column1.Description_installation_chauffage_n°1]] &amp; " " &amp;  ROW() &amp; " - " &amp; MID($AD$1, FIND("]",$AD$1,1)+1,LEN($AD$1))</f>
        <v>Column1.Description_installation_chauffage_n°1 38 - Récaptiulatif</v>
      </c>
      <c r="L38" t="str">
        <f ca="1">DPE_33250[[#Headers],[Column1.N°_voie_(BAN)]] &amp; " " &amp;  ROW() &amp; " - " &amp; MID($AD$1, FIND("]",$AD$1,1)+1,LEN($AD$1))</f>
        <v>Column1.N°_voie_(BAN) 38 - Récaptiulatif</v>
      </c>
      <c r="M38" t="str">
        <f ca="1">DPE_33250[[#Headers],[Column1.N°DPE]] &amp; " " &amp;  ROW() &amp; " - " &amp; MID($AD$1, FIND("]",$AD$1,1)+1,LEN($AD$1))</f>
        <v>Column1.N°DPE 38 - Récaptiulatif</v>
      </c>
      <c r="N38" t="str">
        <f ca="1">DPE_33250[[#Headers],[Column1.Adresse_brute]] &amp; " " &amp;  ROW() &amp; " - " &amp; MID($AD$1, FIND("]",$AD$1,1)+1,LEN($AD$1))</f>
        <v>Column1.Adresse_brute 38 - Récaptiulatif</v>
      </c>
      <c r="O38" t="str">
        <f ca="1">DPE_33250[[#Headers],[Column1.Nombre_logements_desservis_par_installation_ECS]] &amp; " " &amp;  ROW() &amp; " - " &amp; MID($AD$1, FIND("]",$AD$1,1)+1,LEN($AD$1))</f>
        <v>Column1.Nombre_logements_desservis_par_installation_ECS 38 - Récaptiulatif</v>
      </c>
      <c r="P38" t="str">
        <f ca="1">DPE_33250[[#Headers],[Column1.Surface_habitable_logement]] &amp; " " &amp;  ROW() &amp; " - " &amp; MID($AD$1, FIND("]",$AD$1,1)+1,LEN($AD$1))</f>
        <v>Column1.Surface_habitable_logement 38 - Récaptiulatif</v>
      </c>
      <c r="Q38" t="str">
        <f ca="1">DPE_33250[[#Headers],[Column1.Code_postal_(brut)]] &amp; " " &amp;  ROW() &amp; " - " &amp; MID($AD$1, FIND("]",$AD$1,1)+1,LEN($AD$1))</f>
        <v>Column1.Code_postal_(brut) 38 - Récaptiulatif</v>
      </c>
      <c r="R38" t="str">
        <f ca="1">DPE_33250[[#Headers],[Column1.Période_construction]] &amp; " " &amp;  ROW() &amp; " - " &amp; MID($AD$1, FIND("]",$AD$1,1)+1,LEN($AD$1))</f>
        <v>Column1.Période_construction 38 - Récaptiulatif</v>
      </c>
      <c r="S38" t="str">
        <f ca="1">DPE_33250[[#Headers],[Column1.Code_postal_(BAN)]] &amp; " " &amp;  ROW() &amp; " - " &amp; MID($AD$1, FIND("]",$AD$1,1)+1,LEN($AD$1))</f>
        <v>Column1.Code_postal_(BAN) 38 - Récaptiulatif</v>
      </c>
      <c r="T38" t="str">
        <f ca="1">DPE_33250[[#Headers],[Column1.Type_bâtiment]] &amp; " " &amp;  ROW() &amp; " - " &amp; MID($AD$1, FIND("]",$AD$1,1)+1,LEN($AD$1))</f>
        <v>Column1.Type_bâtiment 38 - Récaptiulatif</v>
      </c>
      <c r="U38" t="str">
        <f ca="1">DPE_33250[[#Headers],[Column1.Etiquette_GES]] &amp; " " &amp;  ROW() &amp; " - " &amp; MID($AD$1, FIND("]",$AD$1,1)+1,LEN($AD$1))</f>
        <v>Column1.Etiquette_GES 38 - Récaptiulatif</v>
      </c>
      <c r="V38" t="str">
        <f ca="1">DPE_33250[[#Headers],[Column1.Etiquette_DPE]] &amp; " " &amp;  ROW() &amp; " - " &amp; MID($AD$1, FIND("]",$AD$1,1)+1,LEN($AD$1))</f>
        <v>Column1.Etiquette_DPE 38 - Récaptiulatif</v>
      </c>
      <c r="W38" t="str">
        <f ca="1">DPE_33250[[#Headers],[Column1.Nom__commune_(Brut)]] &amp; " " &amp;  ROW() &amp; " - " &amp; MID($AD$1, FIND("]",$AD$1,1)+1,LEN($AD$1))</f>
        <v>Column1.Nom__commune_(Brut) 38 - Récaptiulatif</v>
      </c>
      <c r="X38" t="str">
        <f ca="1">DPE_33250[[#Headers],[Column1.Identifiant__BAN]] &amp; " " &amp;  ROW() &amp; " - " &amp; MID($AD$1, FIND("]",$AD$1,1)+1,LEN($AD$1))</f>
        <v>Column1.Identifiant__BAN 38 - Récaptiulatif</v>
      </c>
      <c r="Y38" t="str">
        <f ca="1">DPE_33250[[#Headers],[Column1.Nom__rue_(BAN)]] &amp; " " &amp;  ROW() &amp; " - " &amp; MID($AD$1, FIND("]",$AD$1,1)+1,LEN($AD$1))</f>
        <v>Column1.Nom__rue_(BAN) 38 - Récaptiulatif</v>
      </c>
      <c r="Z38" t="str">
        <f ca="1">DPE_33250[[#Headers],[Column1.Score_BAN]] &amp; " " &amp;  ROW() &amp; " - " &amp; MID($AD$1, FIND("]",$AD$1,1)+1,LEN($AD$1))</f>
        <v>Column1.Score_BAN 38 - Récaptiulatif</v>
      </c>
      <c r="AA38" t="str">
        <f ca="1">DPE_33250[[#Headers],[Column1.Logement_traversant_(0/1)]] &amp; " " &amp;  ROW() &amp; " - " &amp; MID($AD$1, FIND("]",$AD$1,1)+1,LEN($AD$1))</f>
        <v>Column1.Logement_traversant_(0/1) 38 - Récaptiulatif</v>
      </c>
      <c r="AB38" t="str">
        <f ca="1">DPE_33250[[#Headers],[Column1.Nombre_appartement]] &amp; " " &amp;  ROW() &amp; " - " &amp; MID($AD$1, FIND("]",$AD$1,1)+1,LEN($AD$1))</f>
        <v>Column1.Nombre_appartement 38 - Récaptiulatif</v>
      </c>
      <c r="AC38" t="str">
        <f ca="1">DPE_33250[[#Headers],[Column1.Surface_habitable_immeuble]] &amp; " " &amp;  ROW() &amp; " - " &amp; MID($AD$1, FIND("]",$AD$1,1)+1,LEN($AD$1))</f>
        <v>Column1.Surface_habitable_immeuble 38 - Récaptiulatif</v>
      </c>
    </row>
    <row r="39" spans="1:29" x14ac:dyDescent="0.25">
      <c r="A39" s="4">
        <v>44830</v>
      </c>
      <c r="B39" s="4">
        <v>44836</v>
      </c>
      <c r="C39" s="4">
        <v>44836</v>
      </c>
      <c r="D39" t="str">
        <f ca="1">DPE_33250[[#Headers],[Column1.Adresse_(BAN)]] &amp; " " &amp;  ROW() &amp; " - " &amp; MID($AD$1, FIND("]",$AD$1,1)+1,LEN($AD$1))</f>
        <v>Column1.Adresse_(BAN) 39 - Récaptiulatif</v>
      </c>
      <c r="E39" t="str">
        <f ca="1">DPE_33250[[#Headers],[Column1.Nom__commune_(BAN)]] &amp; " " &amp;  ROW() &amp; " - " &amp; MID($AD$1, FIND("]",$AD$1,1)+1,LEN($AD$1))</f>
        <v>Column1.Nom__commune_(BAN) 39 - Récaptiulatif</v>
      </c>
      <c r="F39" t="str">
        <f ca="1">DPE_33250[[#Headers],[Column1.Nombre_niveau_logement]] &amp; " " &amp;  ROW() &amp; " - " &amp; MID($AD$1, FIND("]",$AD$1,1)+1,LEN($AD$1))</f>
        <v>Column1.Nombre_niveau_logement 39 - Récaptiulatif</v>
      </c>
      <c r="G39" t="str">
        <f ca="1">DPE_33250[[#Headers],[Column1.Année_construction]] &amp; " " &amp;  ROW() &amp; " - " &amp; MID($AD$1, FIND("]",$AD$1,1)+1,LEN($AD$1))</f>
        <v>Column1.Année_construction 39 - Récaptiulatif</v>
      </c>
      <c r="H39" t="str">
        <f ca="1">DPE_33250[[#Headers],[Column1.N°_étage_appartement]] &amp; " " &amp;  ROW() &amp; " - " &amp; MID($AD$1, FIND("]",$AD$1,1)+1,LEN($AD$1))</f>
        <v>Column1.N°_étage_appartement 39 - Récaptiulatif</v>
      </c>
      <c r="I39" t="str">
        <f ca="1">DPE_33250[[#Headers],[Column1.Surface_habitable_desservie_par_installation_ECS]] &amp; " " &amp;  ROW() &amp; " - " &amp; MID($AD$1, FIND("]",$AD$1,1)+1,LEN($AD$1))</f>
        <v>Column1.Surface_habitable_desservie_par_installation_ECS 39 - Récaptiulatif</v>
      </c>
      <c r="J39" t="str">
        <f ca="1">DPE_33250[[#Headers],[Column1.Complément_d''adresse_logement]] &amp; " " &amp;  ROW() &amp; " - " &amp; MID($AD$1, FIND("]",$AD$1,1)+1,LEN($AD$1))</f>
        <v>Column1.Complément_d'adresse_logement 39 - Récaptiulatif</v>
      </c>
      <c r="K39" t="str">
        <f ca="1">DPE_33250[[#Headers],[Column1.Description_installation_chauffage_n°1]] &amp; " " &amp;  ROW() &amp; " - " &amp; MID($AD$1, FIND("]",$AD$1,1)+1,LEN($AD$1))</f>
        <v>Column1.Description_installation_chauffage_n°1 39 - Récaptiulatif</v>
      </c>
      <c r="L39" t="str">
        <f ca="1">DPE_33250[[#Headers],[Column1.N°_voie_(BAN)]] &amp; " " &amp;  ROW() &amp; " - " &amp; MID($AD$1, FIND("]",$AD$1,1)+1,LEN($AD$1))</f>
        <v>Column1.N°_voie_(BAN) 39 - Récaptiulatif</v>
      </c>
      <c r="M39" t="str">
        <f ca="1">DPE_33250[[#Headers],[Column1.N°DPE]] &amp; " " &amp;  ROW() &amp; " - " &amp; MID($AD$1, FIND("]",$AD$1,1)+1,LEN($AD$1))</f>
        <v>Column1.N°DPE 39 - Récaptiulatif</v>
      </c>
      <c r="N39" t="str">
        <f ca="1">DPE_33250[[#Headers],[Column1.Adresse_brute]] &amp; " " &amp;  ROW() &amp; " - " &amp; MID($AD$1, FIND("]",$AD$1,1)+1,LEN($AD$1))</f>
        <v>Column1.Adresse_brute 39 - Récaptiulatif</v>
      </c>
      <c r="O39" t="str">
        <f ca="1">DPE_33250[[#Headers],[Column1.Nombre_logements_desservis_par_installation_ECS]] &amp; " " &amp;  ROW() &amp; " - " &amp; MID($AD$1, FIND("]",$AD$1,1)+1,LEN($AD$1))</f>
        <v>Column1.Nombre_logements_desservis_par_installation_ECS 39 - Récaptiulatif</v>
      </c>
      <c r="P39" t="str">
        <f ca="1">DPE_33250[[#Headers],[Column1.Surface_habitable_logement]] &amp; " " &amp;  ROW() &amp; " - " &amp; MID($AD$1, FIND("]",$AD$1,1)+1,LEN($AD$1))</f>
        <v>Column1.Surface_habitable_logement 39 - Récaptiulatif</v>
      </c>
      <c r="Q39" t="str">
        <f ca="1">DPE_33250[[#Headers],[Column1.Code_postal_(brut)]] &amp; " " &amp;  ROW() &amp; " - " &amp; MID($AD$1, FIND("]",$AD$1,1)+1,LEN($AD$1))</f>
        <v>Column1.Code_postal_(brut) 39 - Récaptiulatif</v>
      </c>
      <c r="R39" t="str">
        <f ca="1">DPE_33250[[#Headers],[Column1.Période_construction]] &amp; " " &amp;  ROW() &amp; " - " &amp; MID($AD$1, FIND("]",$AD$1,1)+1,LEN($AD$1))</f>
        <v>Column1.Période_construction 39 - Récaptiulatif</v>
      </c>
      <c r="S39" t="str">
        <f ca="1">DPE_33250[[#Headers],[Column1.Code_postal_(BAN)]] &amp; " " &amp;  ROW() &amp; " - " &amp; MID($AD$1, FIND("]",$AD$1,1)+1,LEN($AD$1))</f>
        <v>Column1.Code_postal_(BAN) 39 - Récaptiulatif</v>
      </c>
      <c r="T39" t="str">
        <f ca="1">DPE_33250[[#Headers],[Column1.Type_bâtiment]] &amp; " " &amp;  ROW() &amp; " - " &amp; MID($AD$1, FIND("]",$AD$1,1)+1,LEN($AD$1))</f>
        <v>Column1.Type_bâtiment 39 - Récaptiulatif</v>
      </c>
      <c r="U39" t="str">
        <f ca="1">DPE_33250[[#Headers],[Column1.Etiquette_GES]] &amp; " " &amp;  ROW() &amp; " - " &amp; MID($AD$1, FIND("]",$AD$1,1)+1,LEN($AD$1))</f>
        <v>Column1.Etiquette_GES 39 - Récaptiulatif</v>
      </c>
      <c r="V39" t="str">
        <f ca="1">DPE_33250[[#Headers],[Column1.Etiquette_DPE]] &amp; " " &amp;  ROW() &amp; " - " &amp; MID($AD$1, FIND("]",$AD$1,1)+1,LEN($AD$1))</f>
        <v>Column1.Etiquette_DPE 39 - Récaptiulatif</v>
      </c>
      <c r="W39" t="str">
        <f ca="1">DPE_33250[[#Headers],[Column1.Nom__commune_(Brut)]] &amp; " " &amp;  ROW() &amp; " - " &amp; MID($AD$1, FIND("]",$AD$1,1)+1,LEN($AD$1))</f>
        <v>Column1.Nom__commune_(Brut) 39 - Récaptiulatif</v>
      </c>
      <c r="X39" t="str">
        <f ca="1">DPE_33250[[#Headers],[Column1.Identifiant__BAN]] &amp; " " &amp;  ROW() &amp; " - " &amp; MID($AD$1, FIND("]",$AD$1,1)+1,LEN($AD$1))</f>
        <v>Column1.Identifiant__BAN 39 - Récaptiulatif</v>
      </c>
      <c r="Y39" t="str">
        <f ca="1">DPE_33250[[#Headers],[Column1.Nom__rue_(BAN)]] &amp; " " &amp;  ROW() &amp; " - " &amp; MID($AD$1, FIND("]",$AD$1,1)+1,LEN($AD$1))</f>
        <v>Column1.Nom__rue_(BAN) 39 - Récaptiulatif</v>
      </c>
      <c r="Z39" t="str">
        <f ca="1">DPE_33250[[#Headers],[Column1.Score_BAN]] &amp; " " &amp;  ROW() &amp; " - " &amp; MID($AD$1, FIND("]",$AD$1,1)+1,LEN($AD$1))</f>
        <v>Column1.Score_BAN 39 - Récaptiulatif</v>
      </c>
      <c r="AA39" t="str">
        <f ca="1">DPE_33250[[#Headers],[Column1.Logement_traversant_(0/1)]] &amp; " " &amp;  ROW() &amp; " - " &amp; MID($AD$1, FIND("]",$AD$1,1)+1,LEN($AD$1))</f>
        <v>Column1.Logement_traversant_(0/1) 39 - Récaptiulatif</v>
      </c>
      <c r="AB39" t="str">
        <f ca="1">DPE_33250[[#Headers],[Column1.Nombre_appartement]] &amp; " " &amp;  ROW() &amp; " - " &amp; MID($AD$1, FIND("]",$AD$1,1)+1,LEN($AD$1))</f>
        <v>Column1.Nombre_appartement 39 - Récaptiulatif</v>
      </c>
      <c r="AC39" t="str">
        <f ca="1">DPE_33250[[#Headers],[Column1.Surface_habitable_immeuble]] &amp; " " &amp;  ROW() &amp; " - " &amp; MID($AD$1, FIND("]",$AD$1,1)+1,LEN($AD$1))</f>
        <v>Column1.Surface_habitable_immeuble 39 - Récaptiulatif</v>
      </c>
    </row>
    <row r="40" spans="1:29" x14ac:dyDescent="0.25">
      <c r="A40" s="4"/>
      <c r="B40" s="4"/>
      <c r="C40" s="4"/>
    </row>
    <row r="41" spans="1:29" x14ac:dyDescent="0.25">
      <c r="A41" s="4"/>
      <c r="B41" s="4"/>
      <c r="C41" s="4"/>
    </row>
    <row r="42" spans="1:29" x14ac:dyDescent="0.25">
      <c r="A42" s="4"/>
      <c r="B42" s="4"/>
      <c r="C42" s="4"/>
    </row>
    <row r="43" spans="1:29" x14ac:dyDescent="0.25">
      <c r="A43" s="4"/>
      <c r="B43" s="4"/>
      <c r="C43" s="4"/>
    </row>
    <row r="44" spans="1:29" x14ac:dyDescent="0.25">
      <c r="A44" s="4"/>
      <c r="B44" s="4"/>
      <c r="C44" s="4"/>
    </row>
    <row r="45" spans="1:29" x14ac:dyDescent="0.25">
      <c r="A45" s="4"/>
      <c r="B45" s="4"/>
      <c r="C45" s="4"/>
    </row>
    <row r="46" spans="1:29" x14ac:dyDescent="0.25">
      <c r="A46" s="4"/>
      <c r="B46" s="4"/>
      <c r="C46" s="4"/>
    </row>
    <row r="47" spans="1:29" x14ac:dyDescent="0.25">
      <c r="A47" s="4"/>
      <c r="B47" s="4"/>
      <c r="C47" s="4"/>
    </row>
    <row r="48" spans="1:29" x14ac:dyDescent="0.25">
      <c r="A48" s="4"/>
      <c r="B48" s="4"/>
      <c r="C48" s="4"/>
    </row>
    <row r="49" spans="1:3" x14ac:dyDescent="0.25">
      <c r="A49" s="4"/>
      <c r="B49" s="4"/>
      <c r="C49" s="4"/>
    </row>
    <row r="50" spans="1:3" x14ac:dyDescent="0.25">
      <c r="A50" s="4"/>
      <c r="B50" s="4"/>
      <c r="C50" s="4"/>
    </row>
    <row r="51" spans="1:3" x14ac:dyDescent="0.25">
      <c r="A51" s="4"/>
      <c r="B51" s="4"/>
      <c r="C51" s="4"/>
    </row>
    <row r="52" spans="1:3" x14ac:dyDescent="0.25">
      <c r="A52" s="4"/>
      <c r="B52" s="4"/>
      <c r="C52" s="4"/>
    </row>
    <row r="53" spans="1:3" x14ac:dyDescent="0.25">
      <c r="A53" s="4"/>
      <c r="B53" s="4"/>
      <c r="C53" s="4"/>
    </row>
    <row r="54" spans="1:3" x14ac:dyDescent="0.25">
      <c r="A54" s="4"/>
      <c r="B54" s="4"/>
      <c r="C54" s="4"/>
    </row>
    <row r="55" spans="1:3" x14ac:dyDescent="0.25">
      <c r="A55" s="4"/>
      <c r="B55" s="4"/>
      <c r="C55" s="4"/>
    </row>
    <row r="56" spans="1:3" x14ac:dyDescent="0.25">
      <c r="A56" s="4"/>
      <c r="B56" s="4"/>
      <c r="C56" s="4"/>
    </row>
    <row r="57" spans="1:3" x14ac:dyDescent="0.25">
      <c r="A57" s="4"/>
      <c r="B57" s="4"/>
      <c r="C57" s="4"/>
    </row>
    <row r="58" spans="1:3" x14ac:dyDescent="0.25">
      <c r="A58" s="4"/>
      <c r="B58" s="4"/>
      <c r="C58" s="4"/>
    </row>
    <row r="59" spans="1:3" x14ac:dyDescent="0.25">
      <c r="A59" s="4"/>
      <c r="B59" s="4"/>
      <c r="C59" s="4"/>
    </row>
    <row r="60" spans="1:3" x14ac:dyDescent="0.25">
      <c r="A60" s="4"/>
      <c r="B60" s="4"/>
      <c r="C60" s="4"/>
    </row>
    <row r="61" spans="1:3" x14ac:dyDescent="0.25">
      <c r="A61" s="4"/>
      <c r="B61" s="4"/>
      <c r="C61" s="4"/>
    </row>
    <row r="62" spans="1:3" x14ac:dyDescent="0.25">
      <c r="A62" s="4"/>
      <c r="B62" s="4"/>
      <c r="C62" s="4"/>
    </row>
    <row r="63" spans="1:3" x14ac:dyDescent="0.25">
      <c r="A63" s="4"/>
      <c r="B63" s="4"/>
      <c r="C63" s="4"/>
    </row>
    <row r="64" spans="1:3" x14ac:dyDescent="0.25">
      <c r="A64" s="4"/>
      <c r="B64" s="4"/>
      <c r="C64" s="4"/>
    </row>
    <row r="65" spans="1:3" x14ac:dyDescent="0.25">
      <c r="A65" s="4"/>
      <c r="B65" s="4"/>
      <c r="C65" s="4"/>
    </row>
    <row r="66" spans="1:3" x14ac:dyDescent="0.25">
      <c r="A66" s="4"/>
      <c r="B66" s="4"/>
      <c r="C66" s="4"/>
    </row>
    <row r="67" spans="1:3" x14ac:dyDescent="0.25">
      <c r="A67" s="4"/>
      <c r="B67" s="4"/>
      <c r="C67" s="4"/>
    </row>
    <row r="68" spans="1:3" x14ac:dyDescent="0.25">
      <c r="A68" s="4"/>
      <c r="B68" s="4"/>
      <c r="C68" s="4"/>
    </row>
    <row r="69" spans="1:3" x14ac:dyDescent="0.25">
      <c r="A69" s="4"/>
      <c r="B69" s="4"/>
      <c r="C69" s="4"/>
    </row>
    <row r="70" spans="1:3" x14ac:dyDescent="0.25">
      <c r="A70" s="4"/>
      <c r="B70" s="4"/>
      <c r="C70" s="4"/>
    </row>
    <row r="71" spans="1:3" x14ac:dyDescent="0.25">
      <c r="A71" s="4"/>
      <c r="B71" s="4"/>
      <c r="C71" s="4"/>
    </row>
    <row r="72" spans="1:3" x14ac:dyDescent="0.25">
      <c r="A72" s="4"/>
      <c r="B72" s="4"/>
      <c r="C72" s="4"/>
    </row>
    <row r="73" spans="1:3" x14ac:dyDescent="0.25">
      <c r="A73" s="4"/>
      <c r="B73" s="4"/>
      <c r="C73" s="4"/>
    </row>
    <row r="74" spans="1:3" x14ac:dyDescent="0.25">
      <c r="A74" s="4"/>
      <c r="B74" s="4"/>
      <c r="C74" s="4"/>
    </row>
    <row r="75" spans="1:3" x14ac:dyDescent="0.25">
      <c r="A75" s="4"/>
      <c r="B75" s="4"/>
      <c r="C75" s="4"/>
    </row>
    <row r="76" spans="1:3" x14ac:dyDescent="0.25">
      <c r="A76" s="4"/>
      <c r="B76" s="4"/>
      <c r="C76" s="4"/>
    </row>
    <row r="77" spans="1:3" x14ac:dyDescent="0.25">
      <c r="A77" s="4"/>
      <c r="B77" s="4"/>
      <c r="C77" s="4"/>
    </row>
    <row r="78" spans="1:3" x14ac:dyDescent="0.25">
      <c r="A78" s="4"/>
      <c r="B78" s="4"/>
      <c r="C78" s="4"/>
    </row>
    <row r="79" spans="1:3" x14ac:dyDescent="0.25">
      <c r="A79" s="4"/>
      <c r="B79" s="4"/>
      <c r="C79" s="4"/>
    </row>
    <row r="80" spans="1:3" x14ac:dyDescent="0.25">
      <c r="A80" s="4"/>
      <c r="B80" s="4"/>
      <c r="C80" s="4"/>
    </row>
    <row r="81" spans="1:3" x14ac:dyDescent="0.25">
      <c r="A81" s="4"/>
      <c r="B81" s="4"/>
      <c r="C81" s="4"/>
    </row>
    <row r="82" spans="1:3" x14ac:dyDescent="0.25">
      <c r="A82" s="4"/>
      <c r="B82" s="4"/>
      <c r="C82" s="4"/>
    </row>
    <row r="83" spans="1:3" x14ac:dyDescent="0.25">
      <c r="A83" s="4"/>
      <c r="B83" s="4"/>
      <c r="C83" s="4"/>
    </row>
    <row r="84" spans="1:3" x14ac:dyDescent="0.25">
      <c r="A84" s="4"/>
      <c r="B84" s="4"/>
      <c r="C84" s="4"/>
    </row>
    <row r="85" spans="1:3" x14ac:dyDescent="0.25">
      <c r="A85" s="4"/>
      <c r="B85" s="4"/>
      <c r="C85" s="4"/>
    </row>
    <row r="86" spans="1:3" x14ac:dyDescent="0.25">
      <c r="A86" s="4"/>
      <c r="B86" s="4"/>
      <c r="C86" s="4"/>
    </row>
    <row r="87" spans="1:3" x14ac:dyDescent="0.25">
      <c r="A87" s="4"/>
      <c r="B87" s="4"/>
      <c r="C87" s="4"/>
    </row>
    <row r="88" spans="1:3" x14ac:dyDescent="0.25">
      <c r="A88" s="4"/>
      <c r="B88" s="4"/>
      <c r="C88" s="4"/>
    </row>
    <row r="89" spans="1:3" x14ac:dyDescent="0.25">
      <c r="A89" s="4"/>
      <c r="B89" s="4"/>
      <c r="C89" s="4"/>
    </row>
    <row r="90" spans="1:3" x14ac:dyDescent="0.25">
      <c r="A90" s="4"/>
      <c r="B90" s="4"/>
      <c r="C90" s="4"/>
    </row>
    <row r="91" spans="1:3" x14ac:dyDescent="0.25">
      <c r="A91" s="4"/>
      <c r="B91" s="4"/>
      <c r="C91" s="4"/>
    </row>
    <row r="92" spans="1:3" x14ac:dyDescent="0.25">
      <c r="A92" s="4"/>
      <c r="B92" s="4"/>
      <c r="C92" s="4"/>
    </row>
    <row r="93" spans="1:3" x14ac:dyDescent="0.25">
      <c r="A93" s="4"/>
      <c r="B93" s="4"/>
      <c r="C93" s="4"/>
    </row>
    <row r="94" spans="1:3" x14ac:dyDescent="0.25">
      <c r="A94" s="4"/>
      <c r="B94" s="4"/>
      <c r="C94" s="4"/>
    </row>
    <row r="95" spans="1:3" x14ac:dyDescent="0.25">
      <c r="A95" s="4"/>
      <c r="B95" s="4"/>
      <c r="C95" s="4"/>
    </row>
    <row r="96" spans="1:3" x14ac:dyDescent="0.25">
      <c r="A96" s="4"/>
      <c r="B96" s="4"/>
      <c r="C96" s="4"/>
    </row>
    <row r="97" spans="1:3" x14ac:dyDescent="0.25">
      <c r="A97" s="4"/>
      <c r="B97" s="4"/>
      <c r="C97" s="4"/>
    </row>
    <row r="98" spans="1:3" x14ac:dyDescent="0.25">
      <c r="A98" s="4"/>
      <c r="B98" s="4"/>
      <c r="C98" s="4"/>
    </row>
    <row r="99" spans="1:3" x14ac:dyDescent="0.25">
      <c r="A99" s="4"/>
      <c r="B99" s="4"/>
      <c r="C99" s="4"/>
    </row>
    <row r="100" spans="1:3" x14ac:dyDescent="0.25">
      <c r="A100" s="4"/>
      <c r="B100" s="4"/>
      <c r="C100" s="4"/>
    </row>
    <row r="101" spans="1:3" x14ac:dyDescent="0.25">
      <c r="A101" s="4"/>
      <c r="B101" s="4"/>
      <c r="C101" s="4"/>
    </row>
    <row r="102" spans="1:3" x14ac:dyDescent="0.25">
      <c r="A102" s="4"/>
      <c r="B102" s="4"/>
      <c r="C102" s="4"/>
    </row>
    <row r="103" spans="1:3" x14ac:dyDescent="0.25">
      <c r="A103" s="4"/>
      <c r="B103" s="4"/>
      <c r="C103" s="4"/>
    </row>
    <row r="104" spans="1:3" x14ac:dyDescent="0.25">
      <c r="A104" s="4"/>
      <c r="B104" s="4"/>
      <c r="C104" s="4"/>
    </row>
    <row r="105" spans="1:3" x14ac:dyDescent="0.25">
      <c r="A105" s="4"/>
      <c r="B105" s="4"/>
      <c r="C105" s="4"/>
    </row>
    <row r="106" spans="1:3" x14ac:dyDescent="0.25">
      <c r="A106" s="4"/>
      <c r="B106" s="4"/>
      <c r="C106" s="4"/>
    </row>
    <row r="107" spans="1:3" x14ac:dyDescent="0.25">
      <c r="A107" s="4"/>
      <c r="B107" s="4"/>
      <c r="C107" s="4"/>
    </row>
    <row r="108" spans="1:3" x14ac:dyDescent="0.25">
      <c r="A108" s="4"/>
      <c r="B108" s="4"/>
      <c r="C108" s="4"/>
    </row>
    <row r="109" spans="1:3" x14ac:dyDescent="0.25">
      <c r="A109" s="4"/>
      <c r="B109" s="4"/>
      <c r="C109" s="4"/>
    </row>
    <row r="110" spans="1:3" x14ac:dyDescent="0.25">
      <c r="A110" s="4"/>
      <c r="B110" s="4"/>
      <c r="C110" s="4"/>
    </row>
    <row r="111" spans="1:3" x14ac:dyDescent="0.25">
      <c r="A111" s="4"/>
      <c r="B111" s="4"/>
      <c r="C111" s="4"/>
    </row>
    <row r="112" spans="1:3" x14ac:dyDescent="0.25">
      <c r="A112" s="4"/>
      <c r="B112" s="4"/>
      <c r="C112" s="4"/>
    </row>
    <row r="113" spans="1:3" x14ac:dyDescent="0.25">
      <c r="A113" s="4"/>
      <c r="B113" s="4"/>
      <c r="C113" s="4"/>
    </row>
    <row r="114" spans="1:3" x14ac:dyDescent="0.25">
      <c r="A114" s="4"/>
      <c r="B114" s="4"/>
      <c r="C114" s="4"/>
    </row>
    <row r="115" spans="1:3" x14ac:dyDescent="0.25">
      <c r="A115" s="4"/>
      <c r="B115" s="4"/>
      <c r="C115" s="4"/>
    </row>
    <row r="116" spans="1:3" x14ac:dyDescent="0.25">
      <c r="A116" s="4"/>
      <c r="B116" s="4"/>
      <c r="C116" s="4"/>
    </row>
    <row r="117" spans="1:3" x14ac:dyDescent="0.25">
      <c r="A117" s="4"/>
      <c r="B117" s="4"/>
      <c r="C117" s="4"/>
    </row>
    <row r="118" spans="1:3" x14ac:dyDescent="0.25">
      <c r="A118" s="4"/>
      <c r="B118" s="4"/>
      <c r="C118" s="4"/>
    </row>
    <row r="119" spans="1:3" x14ac:dyDescent="0.25">
      <c r="A119" s="4"/>
      <c r="B119" s="4"/>
      <c r="C119" s="4"/>
    </row>
    <row r="120" spans="1:3" x14ac:dyDescent="0.25">
      <c r="A120" s="4"/>
      <c r="B120" s="4"/>
      <c r="C120" s="4"/>
    </row>
    <row r="121" spans="1:3" x14ac:dyDescent="0.25">
      <c r="A121" s="4"/>
      <c r="B121" s="4"/>
      <c r="C121" s="4"/>
    </row>
    <row r="122" spans="1:3" x14ac:dyDescent="0.25">
      <c r="A122" s="4"/>
      <c r="B122" s="4"/>
      <c r="C122" s="4"/>
    </row>
    <row r="123" spans="1:3" x14ac:dyDescent="0.25">
      <c r="A123" s="4"/>
      <c r="B123" s="4"/>
      <c r="C123" s="4"/>
    </row>
    <row r="124" spans="1:3" x14ac:dyDescent="0.25">
      <c r="A124" s="4"/>
      <c r="B124" s="4"/>
      <c r="C124" s="4"/>
    </row>
    <row r="125" spans="1:3" x14ac:dyDescent="0.25">
      <c r="A125" s="4"/>
      <c r="B125" s="4"/>
      <c r="C125" s="4"/>
    </row>
    <row r="126" spans="1:3" x14ac:dyDescent="0.25">
      <c r="A126" s="4"/>
      <c r="B126" s="4"/>
      <c r="C126" s="4"/>
    </row>
    <row r="127" spans="1:3" x14ac:dyDescent="0.25">
      <c r="A127" s="4"/>
      <c r="B127" s="4"/>
      <c r="C127" s="4"/>
    </row>
    <row r="128" spans="1:3" x14ac:dyDescent="0.25">
      <c r="A128" s="4"/>
      <c r="B128" s="4"/>
      <c r="C128" s="4"/>
    </row>
    <row r="129" spans="1:3" x14ac:dyDescent="0.25">
      <c r="A129" s="4"/>
      <c r="B129" s="4"/>
      <c r="C129" s="4"/>
    </row>
    <row r="130" spans="1:3" x14ac:dyDescent="0.25">
      <c r="A130" s="4"/>
      <c r="B130" s="4"/>
      <c r="C130" s="4"/>
    </row>
    <row r="131" spans="1:3" x14ac:dyDescent="0.25">
      <c r="A131" s="4"/>
      <c r="B131" s="4"/>
      <c r="C131" s="4"/>
    </row>
    <row r="132" spans="1:3" x14ac:dyDescent="0.25">
      <c r="A132" s="4"/>
      <c r="B132" s="4"/>
      <c r="C132" s="4"/>
    </row>
    <row r="133" spans="1:3" x14ac:dyDescent="0.25">
      <c r="A133" s="4"/>
      <c r="B133" s="4"/>
      <c r="C133" s="4"/>
    </row>
    <row r="134" spans="1:3" x14ac:dyDescent="0.25">
      <c r="A134" s="4"/>
      <c r="B134" s="4"/>
      <c r="C134" s="4"/>
    </row>
    <row r="135" spans="1:3" x14ac:dyDescent="0.25">
      <c r="A135" s="4"/>
      <c r="B135" s="4"/>
      <c r="C135" s="4"/>
    </row>
    <row r="136" spans="1:3" x14ac:dyDescent="0.25">
      <c r="A136" s="4"/>
      <c r="B136" s="4"/>
      <c r="C136" s="4"/>
    </row>
    <row r="137" spans="1:3" x14ac:dyDescent="0.25">
      <c r="A137" s="4"/>
      <c r="B137" s="4"/>
      <c r="C137" s="4"/>
    </row>
    <row r="138" spans="1:3" x14ac:dyDescent="0.25">
      <c r="A138" s="4"/>
      <c r="B138" s="4"/>
      <c r="C138" s="4"/>
    </row>
    <row r="139" spans="1:3" x14ac:dyDescent="0.25">
      <c r="A139" s="4"/>
      <c r="B139" s="4"/>
      <c r="C139" s="4"/>
    </row>
    <row r="140" spans="1:3" x14ac:dyDescent="0.25">
      <c r="A140" s="4"/>
      <c r="B140" s="4"/>
      <c r="C140" s="4"/>
    </row>
    <row r="141" spans="1:3" x14ac:dyDescent="0.25">
      <c r="A141" s="4"/>
      <c r="B141" s="4"/>
      <c r="C141" s="4"/>
    </row>
    <row r="142" spans="1:3" x14ac:dyDescent="0.25">
      <c r="A142" s="4"/>
      <c r="B142" s="4"/>
      <c r="C142" s="4"/>
    </row>
    <row r="143" spans="1:3" x14ac:dyDescent="0.25">
      <c r="A143" s="4"/>
      <c r="B143" s="4"/>
      <c r="C143" s="4"/>
    </row>
    <row r="144" spans="1:3" x14ac:dyDescent="0.25">
      <c r="A144" s="4"/>
      <c r="B144" s="4"/>
      <c r="C144" s="4"/>
    </row>
    <row r="145" spans="1:3" x14ac:dyDescent="0.25">
      <c r="A145" s="4"/>
      <c r="B145" s="4"/>
      <c r="C145" s="4"/>
    </row>
    <row r="146" spans="1:3" x14ac:dyDescent="0.25">
      <c r="A146" s="4"/>
      <c r="B146" s="4"/>
      <c r="C146" s="4"/>
    </row>
    <row r="147" spans="1:3" x14ac:dyDescent="0.25">
      <c r="A147" s="4"/>
      <c r="B147" s="4"/>
      <c r="C147" s="4"/>
    </row>
    <row r="148" spans="1:3" x14ac:dyDescent="0.25">
      <c r="A148" s="4"/>
      <c r="B148" s="4"/>
      <c r="C148" s="4"/>
    </row>
    <row r="149" spans="1:3" x14ac:dyDescent="0.25">
      <c r="A149" s="4"/>
      <c r="B149" s="4"/>
      <c r="C149" s="4"/>
    </row>
    <row r="150" spans="1:3" x14ac:dyDescent="0.25">
      <c r="A150" s="4"/>
      <c r="B150" s="4"/>
      <c r="C150" s="4"/>
    </row>
    <row r="151" spans="1:3" x14ac:dyDescent="0.25">
      <c r="A151" s="4"/>
      <c r="B151" s="4"/>
      <c r="C151" s="4"/>
    </row>
    <row r="152" spans="1:3" x14ac:dyDescent="0.25">
      <c r="A152" s="4"/>
      <c r="B152" s="4"/>
      <c r="C152" s="4"/>
    </row>
    <row r="153" spans="1:3" x14ac:dyDescent="0.25">
      <c r="A153" s="4"/>
      <c r="B153" s="4"/>
      <c r="C153" s="4"/>
    </row>
    <row r="154" spans="1:3" x14ac:dyDescent="0.25">
      <c r="A154" s="4"/>
      <c r="B154" s="4"/>
      <c r="C154" s="4"/>
    </row>
    <row r="155" spans="1:3" x14ac:dyDescent="0.25">
      <c r="A155" s="4"/>
      <c r="B155" s="4"/>
      <c r="C155" s="4"/>
    </row>
    <row r="156" spans="1:3" x14ac:dyDescent="0.25">
      <c r="A156" s="4"/>
      <c r="B156" s="4"/>
      <c r="C156" s="4"/>
    </row>
    <row r="157" spans="1:3" x14ac:dyDescent="0.25">
      <c r="A157" s="4"/>
      <c r="B157" s="4"/>
      <c r="C157" s="4"/>
    </row>
    <row r="158" spans="1:3" x14ac:dyDescent="0.25">
      <c r="A158" s="4"/>
      <c r="B158" s="4"/>
      <c r="C158" s="4"/>
    </row>
    <row r="159" spans="1:3" x14ac:dyDescent="0.25">
      <c r="A159" s="4"/>
      <c r="B159" s="4"/>
      <c r="C159" s="4"/>
    </row>
    <row r="160" spans="1:3" x14ac:dyDescent="0.25">
      <c r="A160" s="4"/>
      <c r="B160" s="4"/>
      <c r="C160" s="4"/>
    </row>
    <row r="161" spans="1:3" x14ac:dyDescent="0.25">
      <c r="A161" s="4"/>
      <c r="B161" s="4"/>
      <c r="C161" s="4"/>
    </row>
    <row r="162" spans="1:3" x14ac:dyDescent="0.25">
      <c r="A162" s="4"/>
      <c r="B162" s="4"/>
      <c r="C162" s="4"/>
    </row>
    <row r="163" spans="1:3" x14ac:dyDescent="0.25">
      <c r="A163" s="4"/>
      <c r="B163" s="4"/>
      <c r="C163" s="4"/>
    </row>
    <row r="164" spans="1:3" x14ac:dyDescent="0.25">
      <c r="A164" s="4"/>
      <c r="B164" s="4"/>
      <c r="C164" s="4"/>
    </row>
    <row r="165" spans="1:3" x14ac:dyDescent="0.25">
      <c r="A165" s="4"/>
      <c r="B165" s="4"/>
      <c r="C165" s="4"/>
    </row>
    <row r="166" spans="1:3" x14ac:dyDescent="0.25">
      <c r="A166" s="4"/>
      <c r="B166" s="4"/>
      <c r="C166" s="4"/>
    </row>
    <row r="167" spans="1:3" x14ac:dyDescent="0.25">
      <c r="A167" s="4"/>
      <c r="B167" s="4"/>
      <c r="C167" s="4"/>
    </row>
    <row r="168" spans="1:3" x14ac:dyDescent="0.25">
      <c r="A168" s="4"/>
      <c r="B168" s="4"/>
      <c r="C168" s="4"/>
    </row>
    <row r="169" spans="1:3" x14ac:dyDescent="0.25">
      <c r="A169" s="4"/>
      <c r="B169" s="4"/>
      <c r="C169" s="4"/>
    </row>
    <row r="170" spans="1:3" x14ac:dyDescent="0.25">
      <c r="A170" s="4"/>
      <c r="B170" s="4"/>
      <c r="C170" s="4"/>
    </row>
    <row r="171" spans="1:3" x14ac:dyDescent="0.25">
      <c r="A171" s="4"/>
      <c r="B171" s="4"/>
      <c r="C171" s="4"/>
    </row>
    <row r="172" spans="1:3" x14ac:dyDescent="0.25">
      <c r="A172" s="4"/>
      <c r="B172" s="4"/>
      <c r="C172" s="4"/>
    </row>
    <row r="173" spans="1:3" x14ac:dyDescent="0.25">
      <c r="A173" s="4"/>
      <c r="B173" s="4"/>
      <c r="C173" s="4"/>
    </row>
    <row r="174" spans="1:3" x14ac:dyDescent="0.25">
      <c r="A174" s="4"/>
      <c r="B174" s="4"/>
      <c r="C174" s="4"/>
    </row>
    <row r="175" spans="1:3" x14ac:dyDescent="0.25">
      <c r="A175" s="4"/>
      <c r="B175" s="4"/>
      <c r="C175" s="4"/>
    </row>
    <row r="176" spans="1:3" x14ac:dyDescent="0.25">
      <c r="A176" s="4"/>
      <c r="B176" s="4"/>
      <c r="C176" s="4"/>
    </row>
    <row r="177" spans="1:3" x14ac:dyDescent="0.25">
      <c r="A177" s="4"/>
      <c r="B177" s="4"/>
      <c r="C177" s="4"/>
    </row>
    <row r="178" spans="1:3" x14ac:dyDescent="0.25">
      <c r="A178" s="4"/>
      <c r="B178" s="4"/>
      <c r="C178" s="4"/>
    </row>
    <row r="179" spans="1:3" x14ac:dyDescent="0.25">
      <c r="A179" s="4"/>
      <c r="B179" s="4"/>
      <c r="C179" s="4"/>
    </row>
    <row r="180" spans="1:3" x14ac:dyDescent="0.25">
      <c r="A180" s="4"/>
      <c r="B180" s="4"/>
      <c r="C180" s="4"/>
    </row>
    <row r="181" spans="1:3" x14ac:dyDescent="0.25">
      <c r="A181" s="4"/>
      <c r="B181" s="4"/>
      <c r="C181" s="4"/>
    </row>
    <row r="182" spans="1:3" x14ac:dyDescent="0.25">
      <c r="A182" s="4"/>
      <c r="B182" s="4"/>
      <c r="C182" s="4"/>
    </row>
    <row r="183" spans="1:3" x14ac:dyDescent="0.25">
      <c r="A183" s="4"/>
      <c r="B183" s="4"/>
      <c r="C183" s="4"/>
    </row>
    <row r="184" spans="1:3" x14ac:dyDescent="0.25">
      <c r="A184" s="4"/>
      <c r="B184" s="4"/>
      <c r="C184" s="4"/>
    </row>
    <row r="185" spans="1:3" x14ac:dyDescent="0.25">
      <c r="A185" s="4"/>
      <c r="B185" s="4"/>
      <c r="C185" s="4"/>
    </row>
    <row r="186" spans="1:3" x14ac:dyDescent="0.25">
      <c r="A186" s="4"/>
      <c r="B186" s="4"/>
      <c r="C186" s="4"/>
    </row>
    <row r="187" spans="1:3" x14ac:dyDescent="0.25">
      <c r="A187" s="4"/>
      <c r="B187" s="4"/>
      <c r="C187" s="4"/>
    </row>
    <row r="188" spans="1:3" x14ac:dyDescent="0.25">
      <c r="A188" s="4"/>
      <c r="B188" s="4"/>
      <c r="C188" s="4"/>
    </row>
    <row r="189" spans="1:3" x14ac:dyDescent="0.25">
      <c r="A189" s="4"/>
      <c r="B189" s="4"/>
      <c r="C189" s="4"/>
    </row>
    <row r="190" spans="1:3" x14ac:dyDescent="0.25">
      <c r="A190" s="4"/>
      <c r="B190" s="4"/>
      <c r="C190" s="4"/>
    </row>
    <row r="191" spans="1:3" x14ac:dyDescent="0.25">
      <c r="A191" s="4"/>
      <c r="B191" s="4"/>
      <c r="C191" s="4"/>
    </row>
    <row r="192" spans="1:3" x14ac:dyDescent="0.25">
      <c r="A192" s="4"/>
      <c r="B192" s="4"/>
      <c r="C192" s="4"/>
    </row>
    <row r="193" spans="1:3" x14ac:dyDescent="0.25">
      <c r="A193" s="4"/>
      <c r="B193" s="4"/>
      <c r="C193" s="4"/>
    </row>
    <row r="194" spans="1:3" x14ac:dyDescent="0.25">
      <c r="A194" s="4"/>
      <c r="B194" s="4"/>
      <c r="C194" s="4"/>
    </row>
    <row r="195" spans="1:3" x14ac:dyDescent="0.25">
      <c r="A195" s="4"/>
      <c r="B195" s="4"/>
      <c r="C195" s="4"/>
    </row>
    <row r="196" spans="1:3" x14ac:dyDescent="0.25">
      <c r="A196" s="4"/>
      <c r="B196" s="4"/>
      <c r="C196" s="4"/>
    </row>
    <row r="197" spans="1:3" x14ac:dyDescent="0.25">
      <c r="A197" s="4"/>
      <c r="B197" s="4"/>
      <c r="C197" s="4"/>
    </row>
    <row r="198" spans="1:3" x14ac:dyDescent="0.25">
      <c r="A198" s="4"/>
      <c r="B198" s="4"/>
      <c r="C198" s="4"/>
    </row>
    <row r="199" spans="1:3" x14ac:dyDescent="0.25">
      <c r="A199" s="4"/>
      <c r="B199" s="4"/>
      <c r="C199" s="4"/>
    </row>
    <row r="200" spans="1:3" x14ac:dyDescent="0.25">
      <c r="A200" s="4"/>
      <c r="B200" s="4"/>
      <c r="C200" s="4"/>
    </row>
    <row r="201" spans="1:3" x14ac:dyDescent="0.25">
      <c r="A201" s="4"/>
      <c r="B201" s="4"/>
      <c r="C201" s="4"/>
    </row>
    <row r="202" spans="1:3" x14ac:dyDescent="0.25">
      <c r="A202" s="4"/>
      <c r="B202" s="4"/>
      <c r="C202" s="4"/>
    </row>
    <row r="203" spans="1:3" x14ac:dyDescent="0.25">
      <c r="A203" s="4"/>
      <c r="B203" s="4"/>
      <c r="C203" s="4"/>
    </row>
    <row r="204" spans="1:3" x14ac:dyDescent="0.25">
      <c r="A204" s="4"/>
      <c r="B204" s="4"/>
      <c r="C204" s="4"/>
    </row>
    <row r="205" spans="1:3" x14ac:dyDescent="0.25">
      <c r="A205" s="4"/>
      <c r="B205" s="4"/>
      <c r="C205" s="4"/>
    </row>
    <row r="206" spans="1:3" x14ac:dyDescent="0.25">
      <c r="A206" s="4"/>
      <c r="B206" s="4"/>
      <c r="C206" s="4"/>
    </row>
    <row r="207" spans="1:3" x14ac:dyDescent="0.25">
      <c r="A207" s="4"/>
      <c r="B207" s="4"/>
      <c r="C207" s="4"/>
    </row>
    <row r="208" spans="1:3" x14ac:dyDescent="0.25">
      <c r="A208" s="4"/>
      <c r="B208" s="4"/>
      <c r="C208" s="4"/>
    </row>
    <row r="209" spans="1:3" x14ac:dyDescent="0.25">
      <c r="A209" s="4"/>
      <c r="B209" s="4"/>
      <c r="C209" s="4"/>
    </row>
    <row r="210" spans="1:3" x14ac:dyDescent="0.25">
      <c r="A210" s="4"/>
      <c r="B210" s="4"/>
      <c r="C210" s="4"/>
    </row>
    <row r="211" spans="1:3" x14ac:dyDescent="0.25">
      <c r="A211" s="4"/>
      <c r="B211" s="4"/>
      <c r="C211" s="4"/>
    </row>
    <row r="212" spans="1:3" x14ac:dyDescent="0.25">
      <c r="A212" s="4"/>
      <c r="B212" s="4"/>
      <c r="C212" s="4"/>
    </row>
    <row r="213" spans="1:3" x14ac:dyDescent="0.25">
      <c r="A213" s="4"/>
      <c r="B213" s="4"/>
      <c r="C213" s="4"/>
    </row>
    <row r="214" spans="1:3" x14ac:dyDescent="0.25">
      <c r="A214" s="4"/>
      <c r="B214" s="4"/>
      <c r="C214" s="4"/>
    </row>
    <row r="215" spans="1:3" x14ac:dyDescent="0.25">
      <c r="A215" s="4"/>
      <c r="B215" s="4"/>
      <c r="C215" s="4"/>
    </row>
    <row r="216" spans="1:3" x14ac:dyDescent="0.25">
      <c r="A216" s="4"/>
      <c r="B216" s="4"/>
      <c r="C216" s="4"/>
    </row>
    <row r="217" spans="1:3" x14ac:dyDescent="0.25">
      <c r="A217" s="4"/>
      <c r="B217" s="4"/>
      <c r="C217" s="4"/>
    </row>
    <row r="218" spans="1:3" x14ac:dyDescent="0.25">
      <c r="A218" s="4"/>
      <c r="B218" s="4"/>
      <c r="C218" s="4"/>
    </row>
    <row r="219" spans="1:3" x14ac:dyDescent="0.25">
      <c r="A219" s="4"/>
      <c r="B219" s="4"/>
      <c r="C219" s="4"/>
    </row>
    <row r="220" spans="1:3" x14ac:dyDescent="0.25">
      <c r="A220" s="4"/>
      <c r="B220" s="4"/>
      <c r="C220" s="4"/>
    </row>
    <row r="221" spans="1:3" x14ac:dyDescent="0.25">
      <c r="A221" s="4"/>
      <c r="B221" s="4"/>
      <c r="C221" s="4"/>
    </row>
    <row r="222" spans="1:3" x14ac:dyDescent="0.25">
      <c r="A222" s="4"/>
      <c r="B222" s="4"/>
      <c r="C222" s="4"/>
    </row>
    <row r="223" spans="1:3" x14ac:dyDescent="0.25">
      <c r="A223" s="4"/>
      <c r="B223" s="4"/>
      <c r="C223" s="4"/>
    </row>
    <row r="224" spans="1:3" x14ac:dyDescent="0.25">
      <c r="A224" s="4"/>
      <c r="B224" s="4"/>
      <c r="C224" s="4"/>
    </row>
    <row r="225" spans="1:3" x14ac:dyDescent="0.25">
      <c r="A225" s="4"/>
      <c r="B225" s="4"/>
      <c r="C225" s="4"/>
    </row>
    <row r="226" spans="1:3" x14ac:dyDescent="0.25">
      <c r="A226" s="4"/>
      <c r="B226" s="4"/>
      <c r="C226" s="4"/>
    </row>
    <row r="227" spans="1:3" x14ac:dyDescent="0.25">
      <c r="A227" s="4"/>
      <c r="B227" s="4"/>
      <c r="C227" s="4"/>
    </row>
    <row r="228" spans="1:3" x14ac:dyDescent="0.25">
      <c r="A228" s="4"/>
      <c r="B228" s="4"/>
      <c r="C228" s="4"/>
    </row>
    <row r="229" spans="1:3" x14ac:dyDescent="0.25">
      <c r="A229" s="4"/>
      <c r="B229" s="4"/>
      <c r="C229" s="4"/>
    </row>
    <row r="230" spans="1:3" x14ac:dyDescent="0.25">
      <c r="A230" s="4"/>
      <c r="B230" s="4"/>
      <c r="C230" s="4"/>
    </row>
    <row r="231" spans="1:3" x14ac:dyDescent="0.25">
      <c r="A231" s="4"/>
      <c r="B231" s="4"/>
      <c r="C231" s="4"/>
    </row>
    <row r="232" spans="1:3" x14ac:dyDescent="0.25">
      <c r="A232" s="4"/>
      <c r="B232" s="4"/>
      <c r="C232" s="4"/>
    </row>
    <row r="233" spans="1:3" x14ac:dyDescent="0.25">
      <c r="A233" s="4"/>
      <c r="B233" s="4"/>
      <c r="C233" s="4"/>
    </row>
    <row r="234" spans="1:3" x14ac:dyDescent="0.25">
      <c r="A234" s="4"/>
      <c r="B234" s="4"/>
      <c r="C234" s="4"/>
    </row>
    <row r="235" spans="1:3" x14ac:dyDescent="0.25">
      <c r="A235" s="4"/>
      <c r="B235" s="4"/>
      <c r="C235" s="4"/>
    </row>
    <row r="236" spans="1:3" x14ac:dyDescent="0.25">
      <c r="A236" s="4"/>
      <c r="B236" s="4"/>
      <c r="C236" s="4"/>
    </row>
    <row r="237" spans="1:3" x14ac:dyDescent="0.25">
      <c r="A237" s="4"/>
      <c r="B237" s="4"/>
      <c r="C237" s="4"/>
    </row>
    <row r="238" spans="1:3" x14ac:dyDescent="0.25">
      <c r="A238" s="4"/>
      <c r="B238" s="4"/>
      <c r="C238" s="4"/>
    </row>
    <row r="239" spans="1:3" x14ac:dyDescent="0.25">
      <c r="A239" s="4"/>
      <c r="B239" s="4"/>
      <c r="C239" s="4"/>
    </row>
    <row r="240" spans="1:3" x14ac:dyDescent="0.25">
      <c r="A240" s="4"/>
      <c r="B240" s="4"/>
      <c r="C240" s="4"/>
    </row>
    <row r="241" spans="1:3" x14ac:dyDescent="0.25">
      <c r="A241" s="4"/>
      <c r="B241" s="4"/>
      <c r="C241" s="4"/>
    </row>
    <row r="242" spans="1:3" x14ac:dyDescent="0.25">
      <c r="A242" s="4"/>
      <c r="B242" s="4"/>
      <c r="C242" s="4"/>
    </row>
    <row r="243" spans="1:3" x14ac:dyDescent="0.25">
      <c r="A243" s="4"/>
      <c r="B243" s="4"/>
      <c r="C243" s="4"/>
    </row>
    <row r="244" spans="1:3" x14ac:dyDescent="0.25">
      <c r="A244" s="4"/>
      <c r="B244" s="4"/>
      <c r="C244" s="4"/>
    </row>
    <row r="245" spans="1:3" x14ac:dyDescent="0.25">
      <c r="A245" s="4"/>
      <c r="B245" s="4"/>
      <c r="C245" s="4"/>
    </row>
    <row r="246" spans="1:3" x14ac:dyDescent="0.25">
      <c r="A246" s="4"/>
      <c r="B246" s="4"/>
      <c r="C246" s="4"/>
    </row>
    <row r="247" spans="1:3" x14ac:dyDescent="0.25">
      <c r="A247" s="4"/>
      <c r="B247" s="4"/>
      <c r="C247" s="4"/>
    </row>
    <row r="248" spans="1:3" x14ac:dyDescent="0.25">
      <c r="A248" s="4"/>
      <c r="B248" s="4"/>
      <c r="C248" s="4"/>
    </row>
    <row r="249" spans="1:3" x14ac:dyDescent="0.25">
      <c r="A249" s="4"/>
      <c r="B249" s="4"/>
      <c r="C249" s="4"/>
    </row>
    <row r="250" spans="1:3" x14ac:dyDescent="0.25">
      <c r="A250" s="4"/>
      <c r="B250" s="4"/>
      <c r="C250" s="4"/>
    </row>
    <row r="251" spans="1:3" x14ac:dyDescent="0.25">
      <c r="A251" s="4"/>
      <c r="B251" s="4"/>
      <c r="C251" s="4"/>
    </row>
    <row r="252" spans="1:3" x14ac:dyDescent="0.25">
      <c r="A252" s="4"/>
      <c r="B252" s="4"/>
      <c r="C252" s="4"/>
    </row>
    <row r="253" spans="1:3" x14ac:dyDescent="0.25">
      <c r="A253" s="4"/>
      <c r="B253" s="4"/>
      <c r="C253" s="4"/>
    </row>
    <row r="254" spans="1:3" x14ac:dyDescent="0.25">
      <c r="A254" s="4"/>
      <c r="B254" s="4"/>
      <c r="C254" s="4"/>
    </row>
    <row r="255" spans="1:3" x14ac:dyDescent="0.25">
      <c r="A255" s="4"/>
      <c r="B255" s="4"/>
      <c r="C255" s="4"/>
    </row>
    <row r="256" spans="1:3" x14ac:dyDescent="0.25">
      <c r="A256" s="4"/>
      <c r="B256" s="4"/>
      <c r="C256" s="4"/>
    </row>
    <row r="257" spans="1:3" x14ac:dyDescent="0.25">
      <c r="A257" s="4"/>
      <c r="B257" s="4"/>
      <c r="C257" s="4"/>
    </row>
    <row r="258" spans="1:3" x14ac:dyDescent="0.25">
      <c r="A258" s="4"/>
      <c r="B258" s="4"/>
      <c r="C258" s="4"/>
    </row>
    <row r="259" spans="1:3" x14ac:dyDescent="0.25">
      <c r="A259" s="4"/>
      <c r="B259" s="4"/>
      <c r="C259" s="4"/>
    </row>
    <row r="260" spans="1:3" x14ac:dyDescent="0.25">
      <c r="A260" s="4"/>
      <c r="B260" s="4"/>
      <c r="C260" s="4"/>
    </row>
    <row r="261" spans="1:3" x14ac:dyDescent="0.25">
      <c r="A261" s="4"/>
      <c r="B261" s="4"/>
      <c r="C261" s="4"/>
    </row>
    <row r="262" spans="1:3" x14ac:dyDescent="0.25">
      <c r="A262" s="4"/>
      <c r="B262" s="4"/>
      <c r="C262" s="4"/>
    </row>
    <row r="263" spans="1:3" x14ac:dyDescent="0.25">
      <c r="A263" s="4"/>
      <c r="B263" s="4"/>
      <c r="C263" s="4"/>
    </row>
    <row r="264" spans="1:3" x14ac:dyDescent="0.25">
      <c r="A264" s="4"/>
      <c r="B264" s="4"/>
      <c r="C264" s="4"/>
    </row>
    <row r="265" spans="1:3" x14ac:dyDescent="0.25">
      <c r="A265" s="4"/>
      <c r="B265" s="4"/>
      <c r="C265" s="4"/>
    </row>
    <row r="266" spans="1:3" x14ac:dyDescent="0.25">
      <c r="A266" s="4"/>
      <c r="B266" s="4"/>
      <c r="C266" s="4"/>
    </row>
    <row r="267" spans="1:3" x14ac:dyDescent="0.25">
      <c r="A267" s="4"/>
      <c r="B267" s="4"/>
      <c r="C267" s="4"/>
    </row>
    <row r="268" spans="1:3" x14ac:dyDescent="0.25">
      <c r="A268" s="4"/>
      <c r="B268" s="4"/>
      <c r="C268" s="4"/>
    </row>
    <row r="269" spans="1:3" x14ac:dyDescent="0.25">
      <c r="A269" s="4"/>
      <c r="B269" s="4"/>
      <c r="C269" s="4"/>
    </row>
    <row r="270" spans="1:3" x14ac:dyDescent="0.25">
      <c r="A270" s="4"/>
      <c r="B270" s="4"/>
      <c r="C270" s="4"/>
    </row>
    <row r="271" spans="1:3" x14ac:dyDescent="0.25">
      <c r="A271" s="4"/>
      <c r="B271" s="4"/>
      <c r="C271" s="4"/>
    </row>
    <row r="272" spans="1:3" x14ac:dyDescent="0.25">
      <c r="A272" s="4"/>
      <c r="B272" s="4"/>
      <c r="C272" s="4"/>
    </row>
    <row r="273" spans="1:3" x14ac:dyDescent="0.25">
      <c r="A273" s="4"/>
      <c r="B273" s="4"/>
      <c r="C273" s="4"/>
    </row>
    <row r="274" spans="1:3" x14ac:dyDescent="0.25">
      <c r="A274" s="4"/>
      <c r="B274" s="4"/>
      <c r="C274" s="4"/>
    </row>
    <row r="275" spans="1:3" x14ac:dyDescent="0.25">
      <c r="A275" s="4"/>
      <c r="B275" s="4"/>
      <c r="C275" s="4"/>
    </row>
    <row r="276" spans="1:3" x14ac:dyDescent="0.25">
      <c r="A276" s="4"/>
      <c r="B276" s="4"/>
      <c r="C276" s="4"/>
    </row>
    <row r="277" spans="1:3" x14ac:dyDescent="0.25">
      <c r="A277" s="4"/>
      <c r="B277" s="4"/>
      <c r="C277" s="4"/>
    </row>
    <row r="278" spans="1:3" x14ac:dyDescent="0.25">
      <c r="A278" s="4"/>
      <c r="B278" s="4"/>
      <c r="C278" s="4"/>
    </row>
    <row r="279" spans="1:3" x14ac:dyDescent="0.25">
      <c r="A279" s="4"/>
      <c r="B279" s="4"/>
      <c r="C279" s="4"/>
    </row>
    <row r="280" spans="1:3" x14ac:dyDescent="0.25">
      <c r="A280" s="4"/>
      <c r="B280" s="4"/>
      <c r="C280" s="4"/>
    </row>
    <row r="281" spans="1:3" x14ac:dyDescent="0.25">
      <c r="A281" s="4"/>
      <c r="B281" s="4"/>
      <c r="C281" s="4"/>
    </row>
    <row r="282" spans="1:3" x14ac:dyDescent="0.25">
      <c r="A282" s="4"/>
      <c r="B282" s="4"/>
      <c r="C282" s="4"/>
    </row>
    <row r="283" spans="1:3" x14ac:dyDescent="0.25">
      <c r="A283" s="4"/>
      <c r="B283" s="4"/>
      <c r="C283" s="4"/>
    </row>
    <row r="284" spans="1:3" x14ac:dyDescent="0.25">
      <c r="A284" s="4"/>
      <c r="B284" s="4"/>
      <c r="C284" s="4"/>
    </row>
    <row r="285" spans="1:3" x14ac:dyDescent="0.25">
      <c r="A285" s="4"/>
      <c r="B285" s="4"/>
      <c r="C285" s="4"/>
    </row>
    <row r="286" spans="1:3" x14ac:dyDescent="0.25">
      <c r="A286" s="4"/>
      <c r="B286" s="4"/>
      <c r="C286" s="4"/>
    </row>
    <row r="287" spans="1:3" x14ac:dyDescent="0.25">
      <c r="A287" s="4"/>
      <c r="B287" s="4"/>
      <c r="C287" s="4"/>
    </row>
    <row r="288" spans="1:3" x14ac:dyDescent="0.25">
      <c r="A288" s="4"/>
      <c r="B288" s="4"/>
      <c r="C288" s="4"/>
    </row>
    <row r="289" spans="1:3" x14ac:dyDescent="0.25">
      <c r="A289" s="4"/>
      <c r="B289" s="4"/>
      <c r="C289" s="4"/>
    </row>
    <row r="290" spans="1:3" x14ac:dyDescent="0.25">
      <c r="A290" s="4"/>
      <c r="B290" s="4"/>
      <c r="C290" s="4"/>
    </row>
    <row r="291" spans="1:3" x14ac:dyDescent="0.25">
      <c r="A291" s="4"/>
      <c r="B291" s="4"/>
      <c r="C291" s="4"/>
    </row>
    <row r="292" spans="1:3" x14ac:dyDescent="0.25">
      <c r="A292" s="4"/>
      <c r="B292" s="4"/>
      <c r="C292" s="4"/>
    </row>
    <row r="293" spans="1:3" x14ac:dyDescent="0.25">
      <c r="A293" s="4"/>
      <c r="B293" s="4"/>
      <c r="C293" s="4"/>
    </row>
    <row r="294" spans="1:3" x14ac:dyDescent="0.25">
      <c r="A294" s="4"/>
      <c r="B294" s="4"/>
      <c r="C294" s="4"/>
    </row>
    <row r="295" spans="1:3" x14ac:dyDescent="0.25">
      <c r="A295" s="4"/>
      <c r="B295" s="4"/>
      <c r="C295" s="4"/>
    </row>
    <row r="296" spans="1:3" x14ac:dyDescent="0.25">
      <c r="A296" s="4"/>
      <c r="B296" s="4"/>
      <c r="C296" s="4"/>
    </row>
    <row r="297" spans="1:3" x14ac:dyDescent="0.25">
      <c r="A297" s="4"/>
      <c r="B297" s="4"/>
      <c r="C297" s="4"/>
    </row>
    <row r="298" spans="1:3" x14ac:dyDescent="0.25">
      <c r="A298" s="4"/>
      <c r="B298" s="4"/>
      <c r="C298" s="4"/>
    </row>
    <row r="299" spans="1:3" x14ac:dyDescent="0.25">
      <c r="A299" s="4"/>
      <c r="B299" s="4"/>
      <c r="C299" s="4"/>
    </row>
    <row r="300" spans="1:3" x14ac:dyDescent="0.25">
      <c r="A300" s="4"/>
      <c r="B300" s="4"/>
      <c r="C300" s="4"/>
    </row>
    <row r="301" spans="1:3" x14ac:dyDescent="0.25">
      <c r="A301" s="4"/>
      <c r="B301" s="4"/>
      <c r="C301" s="4"/>
    </row>
    <row r="302" spans="1:3" x14ac:dyDescent="0.25">
      <c r="A302" s="4"/>
      <c r="B302" s="4"/>
      <c r="C302" s="4"/>
    </row>
    <row r="303" spans="1:3" x14ac:dyDescent="0.25">
      <c r="A303" s="4"/>
      <c r="B303" s="4"/>
      <c r="C303" s="4"/>
    </row>
    <row r="304" spans="1:3" x14ac:dyDescent="0.25">
      <c r="A304" s="4"/>
      <c r="B304" s="4"/>
      <c r="C304" s="4"/>
    </row>
    <row r="305" spans="1:3" x14ac:dyDescent="0.25">
      <c r="A305" s="4"/>
      <c r="B305" s="4"/>
      <c r="C305" s="4"/>
    </row>
    <row r="306" spans="1:3" x14ac:dyDescent="0.25">
      <c r="A306" s="4"/>
      <c r="B306" s="4"/>
      <c r="C306" s="4"/>
    </row>
    <row r="307" spans="1:3" x14ac:dyDescent="0.25">
      <c r="A307" s="4"/>
      <c r="B307" s="4"/>
      <c r="C307" s="4"/>
    </row>
    <row r="308" spans="1:3" x14ac:dyDescent="0.25">
      <c r="A308" s="4"/>
      <c r="B308" s="4"/>
      <c r="C308" s="4"/>
    </row>
    <row r="309" spans="1:3" x14ac:dyDescent="0.25">
      <c r="A309" s="4"/>
      <c r="B309" s="4"/>
      <c r="C309" s="4"/>
    </row>
    <row r="310" spans="1:3" x14ac:dyDescent="0.25">
      <c r="A310" s="4"/>
      <c r="B310" s="4"/>
      <c r="C310" s="4"/>
    </row>
    <row r="311" spans="1:3" x14ac:dyDescent="0.25">
      <c r="A311" s="4"/>
      <c r="B311" s="4"/>
      <c r="C311" s="4"/>
    </row>
    <row r="312" spans="1:3" x14ac:dyDescent="0.25">
      <c r="A312" s="4"/>
      <c r="B312" s="4"/>
      <c r="C312" s="4"/>
    </row>
    <row r="313" spans="1:3" x14ac:dyDescent="0.25">
      <c r="A313" s="4"/>
      <c r="B313" s="4"/>
      <c r="C313" s="4"/>
    </row>
    <row r="314" spans="1:3" x14ac:dyDescent="0.25">
      <c r="A314" s="4"/>
      <c r="B314" s="4"/>
      <c r="C314" s="4"/>
    </row>
    <row r="315" spans="1:3" x14ac:dyDescent="0.25">
      <c r="A315" s="4"/>
      <c r="B315" s="4"/>
      <c r="C315" s="4"/>
    </row>
    <row r="316" spans="1:3" x14ac:dyDescent="0.25">
      <c r="A316" s="4"/>
      <c r="B316" s="4"/>
      <c r="C316" s="4"/>
    </row>
    <row r="317" spans="1:3" x14ac:dyDescent="0.25">
      <c r="A317" s="4"/>
      <c r="B317" s="4"/>
      <c r="C317" s="4"/>
    </row>
    <row r="318" spans="1:3" x14ac:dyDescent="0.25">
      <c r="A318" s="4"/>
      <c r="B318" s="4"/>
      <c r="C318" s="4"/>
    </row>
    <row r="319" spans="1:3" x14ac:dyDescent="0.25">
      <c r="A319" s="4"/>
      <c r="B319" s="4"/>
      <c r="C319" s="4"/>
    </row>
    <row r="320" spans="1:3" x14ac:dyDescent="0.25">
      <c r="A320" s="4"/>
      <c r="B320" s="4"/>
      <c r="C320" s="4"/>
    </row>
    <row r="321" spans="1:3" x14ac:dyDescent="0.25">
      <c r="A321" s="4"/>
      <c r="B321" s="4"/>
      <c r="C321" s="4"/>
    </row>
    <row r="322" spans="1:3" x14ac:dyDescent="0.25">
      <c r="A322" s="4"/>
      <c r="B322" s="4"/>
      <c r="C322" s="4"/>
    </row>
    <row r="323" spans="1:3" x14ac:dyDescent="0.25">
      <c r="A323" s="4"/>
      <c r="B323" s="4"/>
      <c r="C323" s="4"/>
    </row>
    <row r="324" spans="1:3" x14ac:dyDescent="0.25">
      <c r="A324" s="4"/>
      <c r="B324" s="4"/>
      <c r="C324" s="4"/>
    </row>
    <row r="325" spans="1:3" x14ac:dyDescent="0.25">
      <c r="A325" s="4"/>
      <c r="B325" s="4"/>
      <c r="C325" s="4"/>
    </row>
    <row r="326" spans="1:3" x14ac:dyDescent="0.25">
      <c r="A326" s="4"/>
      <c r="B326" s="4"/>
      <c r="C326" s="4"/>
    </row>
    <row r="327" spans="1:3" x14ac:dyDescent="0.25">
      <c r="A327" s="4"/>
      <c r="B327" s="4"/>
      <c r="C327" s="4"/>
    </row>
    <row r="328" spans="1:3" x14ac:dyDescent="0.25">
      <c r="A328" s="4"/>
      <c r="B328" s="4"/>
      <c r="C328" s="4"/>
    </row>
    <row r="329" spans="1:3" x14ac:dyDescent="0.25">
      <c r="A329" s="4"/>
      <c r="B329" s="4"/>
      <c r="C329" s="4"/>
    </row>
    <row r="330" spans="1:3" x14ac:dyDescent="0.25">
      <c r="A330" s="4"/>
      <c r="B330" s="4"/>
      <c r="C330" s="4"/>
    </row>
    <row r="331" spans="1:3" x14ac:dyDescent="0.25">
      <c r="A331" s="4"/>
      <c r="B331" s="4"/>
      <c r="C331" s="4"/>
    </row>
    <row r="332" spans="1:3" x14ac:dyDescent="0.25">
      <c r="A332" s="4"/>
      <c r="B332" s="4"/>
      <c r="C332" s="4"/>
    </row>
    <row r="333" spans="1:3" x14ac:dyDescent="0.25">
      <c r="A333" s="4"/>
      <c r="B333" s="4"/>
      <c r="C333" s="4"/>
    </row>
    <row r="334" spans="1:3" x14ac:dyDescent="0.25">
      <c r="A334" s="4"/>
      <c r="B334" s="4"/>
      <c r="C334" s="4"/>
    </row>
    <row r="335" spans="1:3" x14ac:dyDescent="0.25">
      <c r="A335" s="4"/>
      <c r="B335" s="4"/>
      <c r="C335" s="4"/>
    </row>
    <row r="336" spans="1:3" x14ac:dyDescent="0.25">
      <c r="A336" s="4"/>
      <c r="B336" s="4"/>
      <c r="C336" s="4"/>
    </row>
    <row r="337" spans="1:3" x14ac:dyDescent="0.25">
      <c r="A337" s="4"/>
      <c r="B337" s="4"/>
      <c r="C337" s="4"/>
    </row>
    <row r="338" spans="1:3" x14ac:dyDescent="0.25">
      <c r="A338" s="4"/>
      <c r="B338" s="4"/>
      <c r="C338" s="4"/>
    </row>
    <row r="339" spans="1:3" x14ac:dyDescent="0.25">
      <c r="A339" s="4"/>
      <c r="B339" s="4"/>
      <c r="C339" s="4"/>
    </row>
    <row r="340" spans="1:3" x14ac:dyDescent="0.25">
      <c r="A340" s="4"/>
      <c r="B340" s="4"/>
      <c r="C340" s="4"/>
    </row>
    <row r="341" spans="1:3" x14ac:dyDescent="0.25">
      <c r="A341" s="4"/>
      <c r="B341" s="4"/>
      <c r="C341" s="4"/>
    </row>
    <row r="342" spans="1:3" x14ac:dyDescent="0.25">
      <c r="A342" s="4"/>
      <c r="B342" s="4"/>
      <c r="C342" s="4"/>
    </row>
    <row r="343" spans="1:3" x14ac:dyDescent="0.25">
      <c r="A343" s="4"/>
      <c r="B343" s="4"/>
      <c r="C343" s="4"/>
    </row>
    <row r="344" spans="1:3" x14ac:dyDescent="0.25">
      <c r="A344" s="4"/>
      <c r="B344" s="4"/>
      <c r="C344" s="4"/>
    </row>
    <row r="345" spans="1:3" x14ac:dyDescent="0.25">
      <c r="A345" s="4"/>
      <c r="B345" s="4"/>
      <c r="C345" s="4"/>
    </row>
    <row r="346" spans="1:3" x14ac:dyDescent="0.25">
      <c r="A346" s="4"/>
      <c r="B346" s="4"/>
      <c r="C346" s="4"/>
    </row>
    <row r="347" spans="1:3" x14ac:dyDescent="0.25">
      <c r="A347" s="4"/>
      <c r="B347" s="4"/>
      <c r="C347" s="4"/>
    </row>
    <row r="348" spans="1:3" x14ac:dyDescent="0.25">
      <c r="A348" s="4"/>
      <c r="B348" s="4"/>
      <c r="C348" s="4"/>
    </row>
    <row r="349" spans="1:3" x14ac:dyDescent="0.25">
      <c r="A349" s="4"/>
      <c r="B349" s="4"/>
      <c r="C349" s="4"/>
    </row>
    <row r="350" spans="1:3" x14ac:dyDescent="0.25">
      <c r="A350" s="4"/>
      <c r="B350" s="4"/>
      <c r="C350" s="4"/>
    </row>
    <row r="351" spans="1:3" x14ac:dyDescent="0.25">
      <c r="A351" s="4"/>
      <c r="B351" s="4"/>
      <c r="C351" s="4"/>
    </row>
    <row r="352" spans="1:3" x14ac:dyDescent="0.25">
      <c r="A352" s="4"/>
      <c r="B352" s="4"/>
      <c r="C352" s="4"/>
    </row>
    <row r="353" spans="1:3" x14ac:dyDescent="0.25">
      <c r="A353" s="4"/>
      <c r="B353" s="4"/>
      <c r="C353" s="4"/>
    </row>
    <row r="354" spans="1:3" x14ac:dyDescent="0.25">
      <c r="A354" s="4"/>
      <c r="B354" s="4"/>
      <c r="C354" s="4"/>
    </row>
    <row r="355" spans="1:3" x14ac:dyDescent="0.25">
      <c r="A355" s="4"/>
      <c r="B355" s="4"/>
      <c r="C355" s="4"/>
    </row>
    <row r="356" spans="1:3" x14ac:dyDescent="0.25">
      <c r="A356" s="4"/>
      <c r="B356" s="4"/>
      <c r="C356" s="4"/>
    </row>
    <row r="357" spans="1:3" x14ac:dyDescent="0.25">
      <c r="A357" s="4"/>
      <c r="B357" s="4"/>
      <c r="C357" s="4"/>
    </row>
    <row r="358" spans="1:3" x14ac:dyDescent="0.25">
      <c r="A358" s="4"/>
      <c r="B358" s="4"/>
      <c r="C358" s="4"/>
    </row>
    <row r="359" spans="1:3" x14ac:dyDescent="0.25">
      <c r="A359" s="4"/>
      <c r="B359" s="4"/>
      <c r="C359" s="4"/>
    </row>
    <row r="360" spans="1:3" x14ac:dyDescent="0.25">
      <c r="A360" s="4"/>
      <c r="B360" s="4"/>
      <c r="C360" s="4"/>
    </row>
    <row r="361" spans="1:3" x14ac:dyDescent="0.25">
      <c r="A361" s="4"/>
      <c r="B361" s="4"/>
      <c r="C361" s="4"/>
    </row>
    <row r="362" spans="1:3" x14ac:dyDescent="0.25">
      <c r="A362" s="4"/>
      <c r="B362" s="4"/>
      <c r="C362" s="4"/>
    </row>
    <row r="363" spans="1:3" x14ac:dyDescent="0.25">
      <c r="A363" s="4"/>
      <c r="B363" s="4"/>
      <c r="C363" s="4"/>
    </row>
    <row r="364" spans="1:3" x14ac:dyDescent="0.25">
      <c r="A364" s="4"/>
      <c r="B364" s="4"/>
      <c r="C364" s="4"/>
    </row>
    <row r="365" spans="1:3" x14ac:dyDescent="0.25">
      <c r="A365" s="4"/>
      <c r="B365" s="4"/>
      <c r="C365" s="4"/>
    </row>
    <row r="366" spans="1:3" x14ac:dyDescent="0.25">
      <c r="A366" s="4"/>
      <c r="B366" s="4"/>
      <c r="C366" s="4"/>
    </row>
    <row r="367" spans="1:3" x14ac:dyDescent="0.25">
      <c r="A367" s="4"/>
      <c r="B367" s="4"/>
      <c r="C367" s="4"/>
    </row>
    <row r="368" spans="1:3" x14ac:dyDescent="0.25">
      <c r="A368" s="4"/>
      <c r="B368" s="4"/>
      <c r="C368" s="4"/>
    </row>
    <row r="369" spans="1:3" x14ac:dyDescent="0.25">
      <c r="A369" s="4"/>
      <c r="B369" s="4"/>
      <c r="C369" s="4"/>
    </row>
    <row r="370" spans="1:3" x14ac:dyDescent="0.25">
      <c r="A370" s="4"/>
      <c r="B370" s="4"/>
      <c r="C370" s="4"/>
    </row>
    <row r="371" spans="1:3" x14ac:dyDescent="0.25">
      <c r="A371" s="4"/>
      <c r="B371" s="4"/>
      <c r="C371" s="4"/>
    </row>
    <row r="372" spans="1:3" x14ac:dyDescent="0.25">
      <c r="A372" s="4"/>
      <c r="B372" s="4"/>
      <c r="C372" s="4"/>
    </row>
    <row r="373" spans="1:3" x14ac:dyDescent="0.25">
      <c r="A373" s="4"/>
      <c r="B373" s="4"/>
      <c r="C373" s="4"/>
    </row>
    <row r="374" spans="1:3" x14ac:dyDescent="0.25">
      <c r="A374" s="4"/>
      <c r="B374" s="4"/>
      <c r="C374" s="4"/>
    </row>
    <row r="375" spans="1:3" x14ac:dyDescent="0.25">
      <c r="A375" s="4"/>
      <c r="B375" s="4"/>
      <c r="C375" s="4"/>
    </row>
    <row r="376" spans="1:3" x14ac:dyDescent="0.25">
      <c r="A376" s="4"/>
      <c r="B376" s="4"/>
      <c r="C376" s="4"/>
    </row>
    <row r="377" spans="1:3" x14ac:dyDescent="0.25">
      <c r="A377" s="4"/>
      <c r="B377" s="4"/>
      <c r="C377" s="4"/>
    </row>
    <row r="378" spans="1:3" x14ac:dyDescent="0.25">
      <c r="A378" s="4"/>
      <c r="B378" s="4"/>
      <c r="C378" s="4"/>
    </row>
    <row r="379" spans="1:3" x14ac:dyDescent="0.25">
      <c r="A379" s="4"/>
      <c r="B379" s="4"/>
      <c r="C379" s="4"/>
    </row>
    <row r="380" spans="1:3" x14ac:dyDescent="0.25">
      <c r="A380" s="4"/>
      <c r="B380" s="4"/>
      <c r="C380" s="4"/>
    </row>
    <row r="381" spans="1:3" x14ac:dyDescent="0.25">
      <c r="A381" s="4"/>
      <c r="B381" s="4"/>
      <c r="C381" s="4"/>
    </row>
    <row r="382" spans="1:3" x14ac:dyDescent="0.25">
      <c r="A382" s="4"/>
      <c r="B382" s="4"/>
      <c r="C382" s="4"/>
    </row>
    <row r="383" spans="1:3" x14ac:dyDescent="0.25">
      <c r="A383" s="4"/>
      <c r="B383" s="4"/>
      <c r="C383" s="4"/>
    </row>
    <row r="384" spans="1:3" x14ac:dyDescent="0.25">
      <c r="A384" s="4"/>
      <c r="B384" s="4"/>
      <c r="C384" s="4"/>
    </row>
    <row r="385" spans="1:3" x14ac:dyDescent="0.25">
      <c r="A385" s="4"/>
      <c r="B385" s="4"/>
      <c r="C385" s="4"/>
    </row>
    <row r="386" spans="1:3" x14ac:dyDescent="0.25">
      <c r="A386" s="4"/>
      <c r="B386" s="4"/>
      <c r="C386" s="4"/>
    </row>
    <row r="387" spans="1:3" x14ac:dyDescent="0.25">
      <c r="A387" s="4"/>
      <c r="B387" s="4"/>
      <c r="C387" s="4"/>
    </row>
    <row r="388" spans="1:3" x14ac:dyDescent="0.25">
      <c r="A388" s="4"/>
      <c r="B388" s="4"/>
      <c r="C388" s="4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EE153-3C4B-4668-9DAD-063BCABC5129}">
  <sheetPr codeName="Feuil6"/>
  <dimension ref="A1:AD99"/>
  <sheetViews>
    <sheetView workbookViewId="0">
      <selection activeCell="D2" sqref="D2:AC11"/>
    </sheetView>
  </sheetViews>
  <sheetFormatPr baseColWidth="10" defaultRowHeight="15" x14ac:dyDescent="0.25"/>
  <cols>
    <col min="1" max="1" width="36.7109375" bestFit="1" customWidth="1"/>
    <col min="2" max="2" width="34.5703125" bestFit="1" customWidth="1"/>
    <col min="3" max="3" width="30.28515625" bestFit="1" customWidth="1"/>
    <col min="4" max="4" width="51.5703125" bestFit="1" customWidth="1"/>
    <col min="5" max="5" width="33.5703125" bestFit="1" customWidth="1"/>
    <col min="6" max="6" width="36.140625" bestFit="1" customWidth="1"/>
    <col min="7" max="7" width="30" bestFit="1" customWidth="1"/>
    <col min="8" max="8" width="32.85546875" bestFit="1" customWidth="1"/>
    <col min="9" max="9" width="57.42578125" bestFit="1" customWidth="1"/>
    <col min="10" max="10" width="43.140625" bestFit="1" customWidth="1"/>
    <col min="11" max="11" width="81.140625" bestFit="1" customWidth="1"/>
    <col min="12" max="12" width="25.28515625" bestFit="1" customWidth="1"/>
    <col min="13" max="13" width="17.28515625" bestFit="1" customWidth="1"/>
    <col min="14" max="14" width="50.85546875" bestFit="1" customWidth="1"/>
    <col min="15" max="15" width="58.85546875" bestFit="1" customWidth="1"/>
    <col min="16" max="16" width="37.85546875" bestFit="1" customWidth="1"/>
    <col min="17" max="17" width="29.28515625" bestFit="1" customWidth="1"/>
    <col min="18" max="18" width="31.140625" bestFit="1" customWidth="1"/>
    <col min="19" max="19" width="29.42578125" bestFit="1" customWidth="1"/>
    <col min="20" max="20" width="25.42578125" bestFit="1" customWidth="1"/>
    <col min="21" max="22" width="24.7109375" bestFit="1" customWidth="1"/>
    <col min="23" max="23" width="33.42578125" bestFit="1" customWidth="1"/>
    <col min="24" max="24" width="27.28515625" bestFit="1" customWidth="1"/>
    <col min="25" max="25" width="30.140625" bestFit="1" customWidth="1"/>
    <col min="26" max="26" width="21.5703125" bestFit="1" customWidth="1"/>
    <col min="27" max="27" width="36.42578125" bestFit="1" customWidth="1"/>
    <col min="28" max="28" width="32" bestFit="1" customWidth="1"/>
    <col min="29" max="29" width="38.42578125" bestFit="1" customWidth="1"/>
  </cols>
  <sheetData>
    <row r="1" spans="1:30" x14ac:dyDescent="0.25">
      <c r="A1" t="s">
        <v>4</v>
      </c>
      <c r="B1" t="s">
        <v>8</v>
      </c>
      <c r="C1" t="s">
        <v>17</v>
      </c>
      <c r="D1" t="s">
        <v>3</v>
      </c>
      <c r="E1" t="s">
        <v>0</v>
      </c>
      <c r="F1" t="s">
        <v>1</v>
      </c>
      <c r="G1" t="s">
        <v>2</v>
      </c>
      <c r="H1" t="s">
        <v>5</v>
      </c>
      <c r="I1" t="s">
        <v>6</v>
      </c>
      <c r="J1" t="s">
        <v>7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tr" cm="1">
        <f t="array" aca="1" ref="AD1" ca="1">CELL("nomfichier")</f>
        <v>D:\Immobilier\Communication\# Courrier_DPE\[BDD exemple.xlsx]Récaptiulatif</v>
      </c>
    </row>
    <row r="2" spans="1:30" x14ac:dyDescent="0.25">
      <c r="A2" s="4">
        <v>44875</v>
      </c>
      <c r="B2" s="4">
        <v>44875</v>
      </c>
      <c r="C2" s="4">
        <v>44875</v>
      </c>
      <c r="D2" t="str">
        <f ca="1">DPE_33180[[#Headers],[Column1.Adresse_(BAN)]] &amp; " " &amp;  ROW() &amp; " - " &amp; MID($AD$1, FIND("]",$AD$1,1)+1,LEN($AD$1))</f>
        <v>Column1.Adresse_(BAN) 2 - Récaptiulatif</v>
      </c>
      <c r="E2" t="str">
        <f ca="1">DPE_33180[[#Headers],[Column1.Nom__commune_(BAN)]] &amp; " " &amp;  ROW() &amp; " - " &amp; MID($AD$1, FIND("]",$AD$1,1)+1,LEN($AD$1))</f>
        <v>Column1.Nom__commune_(BAN) 2 - Récaptiulatif</v>
      </c>
      <c r="F2" t="str">
        <f ca="1">DPE_33180[[#Headers],[Column1.Nombre_niveau_logement]] &amp; " " &amp;  ROW() &amp; " - " &amp; MID($AD$1, FIND("]",$AD$1,1)+1,LEN($AD$1))</f>
        <v>Column1.Nombre_niveau_logement 2 - Récaptiulatif</v>
      </c>
      <c r="G2" t="str">
        <f ca="1">DPE_33180[[#Headers],[Column1.Année_construction]] &amp; " " &amp;  ROW() &amp; " - " &amp; MID($AD$1, FIND("]",$AD$1,1)+1,LEN($AD$1))</f>
        <v>Column1.Année_construction 2 - Récaptiulatif</v>
      </c>
      <c r="H2" t="str">
        <f ca="1">DPE_33180[[#Headers],[Column1.N°_étage_appartement]] &amp; " " &amp;  ROW() &amp; " - " &amp; MID($AD$1, FIND("]",$AD$1,1)+1,LEN($AD$1))</f>
        <v>Column1.N°_étage_appartement 2 - Récaptiulatif</v>
      </c>
      <c r="I2" t="str">
        <f ca="1">DPE_33180[[#Headers],[Column1.Surface_habitable_desservie_par_installation_ECS]] &amp; " " &amp;  ROW() &amp; " - " &amp; MID($AD$1, FIND("]",$AD$1,1)+1,LEN($AD$1))</f>
        <v>Column1.Surface_habitable_desservie_par_installation_ECS 2 - Récaptiulatif</v>
      </c>
      <c r="J2" t="str">
        <f ca="1">DPE_33180[[#Headers],[Column1.Complément_d''adresse_logement]] &amp; " " &amp;  ROW() &amp; " - " &amp; MID($AD$1, FIND("]",$AD$1,1)+1,LEN($AD$1))</f>
        <v>Column1.Complément_d'adresse_logement 2 - Récaptiulatif</v>
      </c>
      <c r="K2" t="str">
        <f ca="1">DPE_33180[[#Headers],[Column1.Description_installation_chauffage_n°1]] &amp; " " &amp;  ROW() &amp; " - " &amp; MID($AD$1, FIND("]",$AD$1,1)+1,LEN($AD$1))</f>
        <v>Column1.Description_installation_chauffage_n°1 2 - Récaptiulatif</v>
      </c>
      <c r="L2" t="str">
        <f ca="1">DPE_33180[[#Headers],[Column1.N°_voie_(BAN)]] &amp; " " &amp;  ROW() &amp; " - " &amp; MID($AD$1, FIND("]",$AD$1,1)+1,LEN($AD$1))</f>
        <v>Column1.N°_voie_(BAN) 2 - Récaptiulatif</v>
      </c>
      <c r="M2" t="str">
        <f ca="1">DPE_33180[[#Headers],[Column1.N°DPE]] &amp; " " &amp;  ROW() &amp; " - " &amp; MID($AD$1, FIND("]",$AD$1,1)+1,LEN($AD$1))</f>
        <v>Column1.N°DPE 2 - Récaptiulatif</v>
      </c>
      <c r="N2" t="str">
        <f ca="1">DPE_33180[[#Headers],[Column1.Adresse_brute]] &amp; " " &amp;  ROW() &amp; " - " &amp; MID($AD$1, FIND("]",$AD$1,1)+1,LEN($AD$1))</f>
        <v>Column1.Adresse_brute 2 - Récaptiulatif</v>
      </c>
      <c r="O2" t="str">
        <f ca="1">DPE_33180[[#Headers],[Column1.Nombre_logements_desservis_par_installation_ECS]] &amp; " " &amp;  ROW() &amp; " - " &amp; MID($AD$1, FIND("]",$AD$1,1)+1,LEN($AD$1))</f>
        <v>Column1.Nombre_logements_desservis_par_installation_ECS 2 - Récaptiulatif</v>
      </c>
      <c r="P2" t="str">
        <f ca="1">DPE_33180[[#Headers],[Column1.Surface_habitable_logement]] &amp; " " &amp;  ROW() &amp; " - " &amp; MID($AD$1, FIND("]",$AD$1,1)+1,LEN($AD$1))</f>
        <v>Column1.Surface_habitable_logement 2 - Récaptiulatif</v>
      </c>
      <c r="Q2" t="str">
        <f ca="1">DPE_33180[[#Headers],[Column1.Code_postal_(brut)]] &amp; " " &amp;  ROW() &amp; " - " &amp; MID($AD$1, FIND("]",$AD$1,1)+1,LEN($AD$1))</f>
        <v>Column1.Code_postal_(brut) 2 - Récaptiulatif</v>
      </c>
      <c r="R2" t="str">
        <f ca="1">DPE_33180[[#Headers],[Column1.Période_construction]] &amp; " " &amp;  ROW() &amp; " - " &amp; MID($AD$1, FIND("]",$AD$1,1)+1,LEN($AD$1))</f>
        <v>Column1.Période_construction 2 - Récaptiulatif</v>
      </c>
      <c r="S2" t="str">
        <f ca="1">DPE_33180[[#Headers],[Column1.Code_postal_(BAN)]] &amp; " " &amp;  ROW() &amp; " - " &amp; MID($AD$1, FIND("]",$AD$1,1)+1,LEN($AD$1))</f>
        <v>Column1.Code_postal_(BAN) 2 - Récaptiulatif</v>
      </c>
      <c r="T2" t="str">
        <f ca="1">DPE_33180[[#Headers],[Column1.Type_bâtiment]] &amp; " " &amp;  ROW() &amp; " - " &amp; MID($AD$1, FIND("]",$AD$1,1)+1,LEN($AD$1))</f>
        <v>Column1.Type_bâtiment 2 - Récaptiulatif</v>
      </c>
      <c r="U2" t="str">
        <f ca="1">DPE_33180[[#Headers],[Column1.Etiquette_GES]] &amp; " " &amp;  ROW() &amp; " - " &amp; MID($AD$1, FIND("]",$AD$1,1)+1,LEN($AD$1))</f>
        <v>Column1.Etiquette_GES 2 - Récaptiulatif</v>
      </c>
      <c r="V2" t="str">
        <f ca="1">DPE_33180[[#Headers],[Column1.Etiquette_DPE]] &amp; " " &amp;  ROW() &amp; " - " &amp; MID($AD$1, FIND("]",$AD$1,1)+1,LEN($AD$1))</f>
        <v>Column1.Etiquette_DPE 2 - Récaptiulatif</v>
      </c>
      <c r="W2" t="str">
        <f ca="1">DPE_33180[[#Headers],[Column1.Nom__commune_(Brut)]] &amp; " " &amp;  ROW() &amp; " - " &amp; MID($AD$1, FIND("]",$AD$1,1)+1,LEN($AD$1))</f>
        <v>Column1.Nom__commune_(Brut) 2 - Récaptiulatif</v>
      </c>
      <c r="X2" t="str">
        <f ca="1">DPE_33180[[#Headers],[Column1.Identifiant__BAN]] &amp; " " &amp;  ROW() &amp; " - " &amp; MID($AD$1, FIND("]",$AD$1,1)+1,LEN($AD$1))</f>
        <v>Column1.Identifiant__BAN 2 - Récaptiulatif</v>
      </c>
      <c r="Y2" t="str">
        <f ca="1">DPE_33180[[#Headers],[Column1.Nom__rue_(BAN)]] &amp; " " &amp;  ROW() &amp; " - " &amp; MID($AD$1, FIND("]",$AD$1,1)+1,LEN($AD$1))</f>
        <v>Column1.Nom__rue_(BAN) 2 - Récaptiulatif</v>
      </c>
      <c r="Z2" t="str">
        <f ca="1">DPE_33180[[#Headers],[Column1.Score_BAN]] &amp; " " &amp;  ROW() &amp; " - " &amp; MID($AD$1, FIND("]",$AD$1,1)+1,LEN($AD$1))</f>
        <v>Column1.Score_BAN 2 - Récaptiulatif</v>
      </c>
      <c r="AA2" t="str">
        <f ca="1">DPE_33180[[#Headers],[Column1.Logement_traversant_(0/1)]] &amp; " " &amp;  ROW() &amp; " - " &amp; MID($AD$1, FIND("]",$AD$1,1)+1,LEN($AD$1))</f>
        <v>Column1.Logement_traversant_(0/1) 2 - Récaptiulatif</v>
      </c>
      <c r="AB2" t="str">
        <f ca="1">DPE_33180[[#Headers],[Column1.Nombre_appartement]] &amp; " " &amp;  ROW() &amp; " - " &amp; MID($AD$1, FIND("]",$AD$1,1)+1,LEN($AD$1))</f>
        <v>Column1.Nombre_appartement 2 - Récaptiulatif</v>
      </c>
      <c r="AC2" t="str">
        <f ca="1">DPE_33180[[#Headers],[Column1.Surface_habitable_immeuble]] &amp; " " &amp;  ROW() &amp; " - " &amp; MID($AD$1, FIND("]",$AD$1,1)+1,LEN($AD$1))</f>
        <v>Column1.Surface_habitable_immeuble 2 - Récaptiulatif</v>
      </c>
    </row>
    <row r="3" spans="1:30" x14ac:dyDescent="0.25">
      <c r="A3" s="4">
        <v>44874</v>
      </c>
      <c r="B3" s="4">
        <v>44874</v>
      </c>
      <c r="C3" s="4">
        <v>44874</v>
      </c>
      <c r="D3" t="str">
        <f ca="1">DPE_33180[[#Headers],[Column1.Adresse_(BAN)]] &amp; " " &amp;  ROW() &amp; " - " &amp; MID($AD$1, FIND("]",$AD$1,1)+1,LEN($AD$1))</f>
        <v>Column1.Adresse_(BAN) 3 - Récaptiulatif</v>
      </c>
      <c r="E3" t="str">
        <f ca="1">DPE_33180[[#Headers],[Column1.Nom__commune_(BAN)]] &amp; " " &amp;  ROW() &amp; " - " &amp; MID($AD$1, FIND("]",$AD$1,1)+1,LEN($AD$1))</f>
        <v>Column1.Nom__commune_(BAN) 3 - Récaptiulatif</v>
      </c>
      <c r="F3" t="str">
        <f ca="1">DPE_33180[[#Headers],[Column1.Nombre_niveau_logement]] &amp; " " &amp;  ROW() &amp; " - " &amp; MID($AD$1, FIND("]",$AD$1,1)+1,LEN($AD$1))</f>
        <v>Column1.Nombre_niveau_logement 3 - Récaptiulatif</v>
      </c>
      <c r="G3" t="str">
        <f ca="1">DPE_33180[[#Headers],[Column1.Année_construction]] &amp; " " &amp;  ROW() &amp; " - " &amp; MID($AD$1, FIND("]",$AD$1,1)+1,LEN($AD$1))</f>
        <v>Column1.Année_construction 3 - Récaptiulatif</v>
      </c>
      <c r="H3" t="str">
        <f ca="1">DPE_33180[[#Headers],[Column1.N°_étage_appartement]] &amp; " " &amp;  ROW() &amp; " - " &amp; MID($AD$1, FIND("]",$AD$1,1)+1,LEN($AD$1))</f>
        <v>Column1.N°_étage_appartement 3 - Récaptiulatif</v>
      </c>
      <c r="I3" t="str">
        <f ca="1">DPE_33180[[#Headers],[Column1.Surface_habitable_desservie_par_installation_ECS]] &amp; " " &amp;  ROW() &amp; " - " &amp; MID($AD$1, FIND("]",$AD$1,1)+1,LEN($AD$1))</f>
        <v>Column1.Surface_habitable_desservie_par_installation_ECS 3 - Récaptiulatif</v>
      </c>
      <c r="J3" t="str">
        <f ca="1">DPE_33180[[#Headers],[Column1.Complément_d''adresse_logement]] &amp; " " &amp;  ROW() &amp; " - " &amp; MID($AD$1, FIND("]",$AD$1,1)+1,LEN($AD$1))</f>
        <v>Column1.Complément_d'adresse_logement 3 - Récaptiulatif</v>
      </c>
      <c r="K3" t="str">
        <f ca="1">DPE_33180[[#Headers],[Column1.Description_installation_chauffage_n°1]] &amp; " " &amp;  ROW() &amp; " - " &amp; MID($AD$1, FIND("]",$AD$1,1)+1,LEN($AD$1))</f>
        <v>Column1.Description_installation_chauffage_n°1 3 - Récaptiulatif</v>
      </c>
      <c r="L3" t="str">
        <f ca="1">DPE_33180[[#Headers],[Column1.N°_voie_(BAN)]] &amp; " " &amp;  ROW() &amp; " - " &amp; MID($AD$1, FIND("]",$AD$1,1)+1,LEN($AD$1))</f>
        <v>Column1.N°_voie_(BAN) 3 - Récaptiulatif</v>
      </c>
      <c r="M3" t="str">
        <f ca="1">DPE_33180[[#Headers],[Column1.N°DPE]] &amp; " " &amp;  ROW() &amp; " - " &amp; MID($AD$1, FIND("]",$AD$1,1)+1,LEN($AD$1))</f>
        <v>Column1.N°DPE 3 - Récaptiulatif</v>
      </c>
      <c r="N3" t="str">
        <f ca="1">DPE_33180[[#Headers],[Column1.Adresse_brute]] &amp; " " &amp;  ROW() &amp; " - " &amp; MID($AD$1, FIND("]",$AD$1,1)+1,LEN($AD$1))</f>
        <v>Column1.Adresse_brute 3 - Récaptiulatif</v>
      </c>
      <c r="O3" t="str">
        <f ca="1">DPE_33180[[#Headers],[Column1.Nombre_logements_desservis_par_installation_ECS]] &amp; " " &amp;  ROW() &amp; " - " &amp; MID($AD$1, FIND("]",$AD$1,1)+1,LEN($AD$1))</f>
        <v>Column1.Nombre_logements_desservis_par_installation_ECS 3 - Récaptiulatif</v>
      </c>
      <c r="P3" t="str">
        <f ca="1">DPE_33180[[#Headers],[Column1.Surface_habitable_logement]] &amp; " " &amp;  ROW() &amp; " - " &amp; MID($AD$1, FIND("]",$AD$1,1)+1,LEN($AD$1))</f>
        <v>Column1.Surface_habitable_logement 3 - Récaptiulatif</v>
      </c>
      <c r="Q3" t="str">
        <f ca="1">DPE_33180[[#Headers],[Column1.Code_postal_(brut)]] &amp; " " &amp;  ROW() &amp; " - " &amp; MID($AD$1, FIND("]",$AD$1,1)+1,LEN($AD$1))</f>
        <v>Column1.Code_postal_(brut) 3 - Récaptiulatif</v>
      </c>
      <c r="R3" t="str">
        <f ca="1">DPE_33180[[#Headers],[Column1.Période_construction]] &amp; " " &amp;  ROW() &amp; " - " &amp; MID($AD$1, FIND("]",$AD$1,1)+1,LEN($AD$1))</f>
        <v>Column1.Période_construction 3 - Récaptiulatif</v>
      </c>
      <c r="S3" t="str">
        <f ca="1">DPE_33180[[#Headers],[Column1.Code_postal_(BAN)]] &amp; " " &amp;  ROW() &amp; " - " &amp; MID($AD$1, FIND("]",$AD$1,1)+1,LEN($AD$1))</f>
        <v>Column1.Code_postal_(BAN) 3 - Récaptiulatif</v>
      </c>
      <c r="T3" t="str">
        <f ca="1">DPE_33180[[#Headers],[Column1.Type_bâtiment]] &amp; " " &amp;  ROW() &amp; " - " &amp; MID($AD$1, FIND("]",$AD$1,1)+1,LEN($AD$1))</f>
        <v>Column1.Type_bâtiment 3 - Récaptiulatif</v>
      </c>
      <c r="U3" t="str">
        <f ca="1">DPE_33180[[#Headers],[Column1.Etiquette_GES]] &amp; " " &amp;  ROW() &amp; " - " &amp; MID($AD$1, FIND("]",$AD$1,1)+1,LEN($AD$1))</f>
        <v>Column1.Etiquette_GES 3 - Récaptiulatif</v>
      </c>
      <c r="V3" t="str">
        <f ca="1">DPE_33180[[#Headers],[Column1.Etiquette_DPE]] &amp; " " &amp;  ROW() &amp; " - " &amp; MID($AD$1, FIND("]",$AD$1,1)+1,LEN($AD$1))</f>
        <v>Column1.Etiquette_DPE 3 - Récaptiulatif</v>
      </c>
      <c r="W3" t="str">
        <f ca="1">DPE_33180[[#Headers],[Column1.Nom__commune_(Brut)]] &amp; " " &amp;  ROW() &amp; " - " &amp; MID($AD$1, FIND("]",$AD$1,1)+1,LEN($AD$1))</f>
        <v>Column1.Nom__commune_(Brut) 3 - Récaptiulatif</v>
      </c>
      <c r="X3" t="str">
        <f ca="1">DPE_33180[[#Headers],[Column1.Identifiant__BAN]] &amp; " " &amp;  ROW() &amp; " - " &amp; MID($AD$1, FIND("]",$AD$1,1)+1,LEN($AD$1))</f>
        <v>Column1.Identifiant__BAN 3 - Récaptiulatif</v>
      </c>
      <c r="Y3" t="str">
        <f ca="1">DPE_33180[[#Headers],[Column1.Nom__rue_(BAN)]] &amp; " " &amp;  ROW() &amp; " - " &amp; MID($AD$1, FIND("]",$AD$1,1)+1,LEN($AD$1))</f>
        <v>Column1.Nom__rue_(BAN) 3 - Récaptiulatif</v>
      </c>
      <c r="Z3" t="str">
        <f ca="1">DPE_33180[[#Headers],[Column1.Score_BAN]] &amp; " " &amp;  ROW() &amp; " - " &amp; MID($AD$1, FIND("]",$AD$1,1)+1,LEN($AD$1))</f>
        <v>Column1.Score_BAN 3 - Récaptiulatif</v>
      </c>
      <c r="AA3" t="str">
        <f ca="1">DPE_33180[[#Headers],[Column1.Logement_traversant_(0/1)]] &amp; " " &amp;  ROW() &amp; " - " &amp; MID($AD$1, FIND("]",$AD$1,1)+1,LEN($AD$1))</f>
        <v>Column1.Logement_traversant_(0/1) 3 - Récaptiulatif</v>
      </c>
      <c r="AB3" t="str">
        <f ca="1">DPE_33180[[#Headers],[Column1.Nombre_appartement]] &amp; " " &amp;  ROW() &amp; " - " &amp; MID($AD$1, FIND("]",$AD$1,1)+1,LEN($AD$1))</f>
        <v>Column1.Nombre_appartement 3 - Récaptiulatif</v>
      </c>
      <c r="AC3" t="str">
        <f ca="1">DPE_33180[[#Headers],[Column1.Surface_habitable_immeuble]] &amp; " " &amp;  ROW() &amp; " - " &amp; MID($AD$1, FIND("]",$AD$1,1)+1,LEN($AD$1))</f>
        <v>Column1.Surface_habitable_immeuble 3 - Récaptiulatif</v>
      </c>
    </row>
    <row r="4" spans="1:30" x14ac:dyDescent="0.25">
      <c r="A4" s="4">
        <v>44872</v>
      </c>
      <c r="B4" s="4">
        <v>44872</v>
      </c>
      <c r="C4" s="4">
        <v>44876</v>
      </c>
      <c r="D4" t="str">
        <f ca="1">DPE_33180[[#Headers],[Column1.Adresse_(BAN)]] &amp; " " &amp;  ROW() &amp; " - " &amp; MID($AD$1, FIND("]",$AD$1,1)+1,LEN($AD$1))</f>
        <v>Column1.Adresse_(BAN) 4 - Récaptiulatif</v>
      </c>
      <c r="E4" t="str">
        <f ca="1">DPE_33180[[#Headers],[Column1.Nom__commune_(BAN)]] &amp; " " &amp;  ROW() &amp; " - " &amp; MID($AD$1, FIND("]",$AD$1,1)+1,LEN($AD$1))</f>
        <v>Column1.Nom__commune_(BAN) 4 - Récaptiulatif</v>
      </c>
      <c r="F4" t="str">
        <f ca="1">DPE_33180[[#Headers],[Column1.Nombre_niveau_logement]] &amp; " " &amp;  ROW() &amp; " - " &amp; MID($AD$1, FIND("]",$AD$1,1)+1,LEN($AD$1))</f>
        <v>Column1.Nombre_niveau_logement 4 - Récaptiulatif</v>
      </c>
      <c r="G4" t="str">
        <f ca="1">DPE_33180[[#Headers],[Column1.Année_construction]] &amp; " " &amp;  ROW() &amp; " - " &amp; MID($AD$1, FIND("]",$AD$1,1)+1,LEN($AD$1))</f>
        <v>Column1.Année_construction 4 - Récaptiulatif</v>
      </c>
      <c r="H4" t="str">
        <f ca="1">DPE_33180[[#Headers],[Column1.N°_étage_appartement]] &amp; " " &amp;  ROW() &amp; " - " &amp; MID($AD$1, FIND("]",$AD$1,1)+1,LEN($AD$1))</f>
        <v>Column1.N°_étage_appartement 4 - Récaptiulatif</v>
      </c>
      <c r="I4" t="str">
        <f ca="1">DPE_33180[[#Headers],[Column1.Surface_habitable_desservie_par_installation_ECS]] &amp; " " &amp;  ROW() &amp; " - " &amp; MID($AD$1, FIND("]",$AD$1,1)+1,LEN($AD$1))</f>
        <v>Column1.Surface_habitable_desservie_par_installation_ECS 4 - Récaptiulatif</v>
      </c>
      <c r="J4" t="str">
        <f ca="1">DPE_33180[[#Headers],[Column1.Complément_d''adresse_logement]] &amp; " " &amp;  ROW() &amp; " - " &amp; MID($AD$1, FIND("]",$AD$1,1)+1,LEN($AD$1))</f>
        <v>Column1.Complément_d'adresse_logement 4 - Récaptiulatif</v>
      </c>
      <c r="K4" t="str">
        <f ca="1">DPE_33180[[#Headers],[Column1.Description_installation_chauffage_n°1]] &amp; " " &amp;  ROW() &amp; " - " &amp; MID($AD$1, FIND("]",$AD$1,1)+1,LEN($AD$1))</f>
        <v>Column1.Description_installation_chauffage_n°1 4 - Récaptiulatif</v>
      </c>
      <c r="L4" t="str">
        <f ca="1">DPE_33180[[#Headers],[Column1.N°_voie_(BAN)]] &amp; " " &amp;  ROW() &amp; " - " &amp; MID($AD$1, FIND("]",$AD$1,1)+1,LEN($AD$1))</f>
        <v>Column1.N°_voie_(BAN) 4 - Récaptiulatif</v>
      </c>
      <c r="M4" t="str">
        <f ca="1">DPE_33180[[#Headers],[Column1.N°DPE]] &amp; " " &amp;  ROW() &amp; " - " &amp; MID($AD$1, FIND("]",$AD$1,1)+1,LEN($AD$1))</f>
        <v>Column1.N°DPE 4 - Récaptiulatif</v>
      </c>
      <c r="N4" t="str">
        <f ca="1">DPE_33180[[#Headers],[Column1.Adresse_brute]] &amp; " " &amp;  ROW() &amp; " - " &amp; MID($AD$1, FIND("]",$AD$1,1)+1,LEN($AD$1))</f>
        <v>Column1.Adresse_brute 4 - Récaptiulatif</v>
      </c>
      <c r="O4" t="str">
        <f ca="1">DPE_33180[[#Headers],[Column1.Nombre_logements_desservis_par_installation_ECS]] &amp; " " &amp;  ROW() &amp; " - " &amp; MID($AD$1, FIND("]",$AD$1,1)+1,LEN($AD$1))</f>
        <v>Column1.Nombre_logements_desservis_par_installation_ECS 4 - Récaptiulatif</v>
      </c>
      <c r="P4" t="str">
        <f ca="1">DPE_33180[[#Headers],[Column1.Surface_habitable_logement]] &amp; " " &amp;  ROW() &amp; " - " &amp; MID($AD$1, FIND("]",$AD$1,1)+1,LEN($AD$1))</f>
        <v>Column1.Surface_habitable_logement 4 - Récaptiulatif</v>
      </c>
      <c r="Q4" t="str">
        <f ca="1">DPE_33180[[#Headers],[Column1.Code_postal_(brut)]] &amp; " " &amp;  ROW() &amp; " - " &amp; MID($AD$1, FIND("]",$AD$1,1)+1,LEN($AD$1))</f>
        <v>Column1.Code_postal_(brut) 4 - Récaptiulatif</v>
      </c>
      <c r="R4" t="str">
        <f ca="1">DPE_33180[[#Headers],[Column1.Période_construction]] &amp; " " &amp;  ROW() &amp; " - " &amp; MID($AD$1, FIND("]",$AD$1,1)+1,LEN($AD$1))</f>
        <v>Column1.Période_construction 4 - Récaptiulatif</v>
      </c>
      <c r="S4" t="str">
        <f ca="1">DPE_33180[[#Headers],[Column1.Code_postal_(BAN)]] &amp; " " &amp;  ROW() &amp; " - " &amp; MID($AD$1, FIND("]",$AD$1,1)+1,LEN($AD$1))</f>
        <v>Column1.Code_postal_(BAN) 4 - Récaptiulatif</v>
      </c>
      <c r="T4" t="str">
        <f ca="1">DPE_33180[[#Headers],[Column1.Type_bâtiment]] &amp; " " &amp;  ROW() &amp; " - " &amp; MID($AD$1, FIND("]",$AD$1,1)+1,LEN($AD$1))</f>
        <v>Column1.Type_bâtiment 4 - Récaptiulatif</v>
      </c>
      <c r="U4" t="str">
        <f ca="1">DPE_33180[[#Headers],[Column1.Etiquette_GES]] &amp; " " &amp;  ROW() &amp; " - " &amp; MID($AD$1, FIND("]",$AD$1,1)+1,LEN($AD$1))</f>
        <v>Column1.Etiquette_GES 4 - Récaptiulatif</v>
      </c>
      <c r="V4" t="str">
        <f ca="1">DPE_33180[[#Headers],[Column1.Etiquette_DPE]] &amp; " " &amp;  ROW() &amp; " - " &amp; MID($AD$1, FIND("]",$AD$1,1)+1,LEN($AD$1))</f>
        <v>Column1.Etiquette_DPE 4 - Récaptiulatif</v>
      </c>
      <c r="W4" t="str">
        <f ca="1">DPE_33180[[#Headers],[Column1.Nom__commune_(Brut)]] &amp; " " &amp;  ROW() &amp; " - " &amp; MID($AD$1, FIND("]",$AD$1,1)+1,LEN($AD$1))</f>
        <v>Column1.Nom__commune_(Brut) 4 - Récaptiulatif</v>
      </c>
      <c r="X4" t="str">
        <f ca="1">DPE_33180[[#Headers],[Column1.Identifiant__BAN]] &amp; " " &amp;  ROW() &amp; " - " &amp; MID($AD$1, FIND("]",$AD$1,1)+1,LEN($AD$1))</f>
        <v>Column1.Identifiant__BAN 4 - Récaptiulatif</v>
      </c>
      <c r="Y4" t="str">
        <f ca="1">DPE_33180[[#Headers],[Column1.Nom__rue_(BAN)]] &amp; " " &amp;  ROW() &amp; " - " &amp; MID($AD$1, FIND("]",$AD$1,1)+1,LEN($AD$1))</f>
        <v>Column1.Nom__rue_(BAN) 4 - Récaptiulatif</v>
      </c>
      <c r="Z4" t="str">
        <f ca="1">DPE_33180[[#Headers],[Column1.Score_BAN]] &amp; " " &amp;  ROW() &amp; " - " &amp; MID($AD$1, FIND("]",$AD$1,1)+1,LEN($AD$1))</f>
        <v>Column1.Score_BAN 4 - Récaptiulatif</v>
      </c>
      <c r="AA4" t="str">
        <f ca="1">DPE_33180[[#Headers],[Column1.Logement_traversant_(0/1)]] &amp; " " &amp;  ROW() &amp; " - " &amp; MID($AD$1, FIND("]",$AD$1,1)+1,LEN($AD$1))</f>
        <v>Column1.Logement_traversant_(0/1) 4 - Récaptiulatif</v>
      </c>
      <c r="AB4" t="str">
        <f ca="1">DPE_33180[[#Headers],[Column1.Nombre_appartement]] &amp; " " &amp;  ROW() &amp; " - " &amp; MID($AD$1, FIND("]",$AD$1,1)+1,LEN($AD$1))</f>
        <v>Column1.Nombre_appartement 4 - Récaptiulatif</v>
      </c>
      <c r="AC4" t="str">
        <f ca="1">DPE_33180[[#Headers],[Column1.Surface_habitable_immeuble]] &amp; " " &amp;  ROW() &amp; " - " &amp; MID($AD$1, FIND("]",$AD$1,1)+1,LEN($AD$1))</f>
        <v>Column1.Surface_habitable_immeuble 4 - Récaptiulatif</v>
      </c>
    </row>
    <row r="5" spans="1:30" x14ac:dyDescent="0.25">
      <c r="A5" s="4">
        <v>44860</v>
      </c>
      <c r="B5" s="4">
        <v>44861</v>
      </c>
      <c r="C5" s="4">
        <v>44861</v>
      </c>
      <c r="D5" t="str">
        <f ca="1">DPE_33180[[#Headers],[Column1.Adresse_(BAN)]] &amp; " " &amp;  ROW() &amp; " - " &amp; MID($AD$1, FIND("]",$AD$1,1)+1,LEN($AD$1))</f>
        <v>Column1.Adresse_(BAN) 5 - Récaptiulatif</v>
      </c>
      <c r="E5" t="str">
        <f ca="1">DPE_33180[[#Headers],[Column1.Nom__commune_(BAN)]] &amp; " " &amp;  ROW() &amp; " - " &amp; MID($AD$1, FIND("]",$AD$1,1)+1,LEN($AD$1))</f>
        <v>Column1.Nom__commune_(BAN) 5 - Récaptiulatif</v>
      </c>
      <c r="F5" t="str">
        <f ca="1">DPE_33180[[#Headers],[Column1.Nombre_niveau_logement]] &amp; " " &amp;  ROW() &amp; " - " &amp; MID($AD$1, FIND("]",$AD$1,1)+1,LEN($AD$1))</f>
        <v>Column1.Nombre_niveau_logement 5 - Récaptiulatif</v>
      </c>
      <c r="G5" t="str">
        <f ca="1">DPE_33180[[#Headers],[Column1.Année_construction]] &amp; " " &amp;  ROW() &amp; " - " &amp; MID($AD$1, FIND("]",$AD$1,1)+1,LEN($AD$1))</f>
        <v>Column1.Année_construction 5 - Récaptiulatif</v>
      </c>
      <c r="H5" t="str">
        <f ca="1">DPE_33180[[#Headers],[Column1.N°_étage_appartement]] &amp; " " &amp;  ROW() &amp; " - " &amp; MID($AD$1, FIND("]",$AD$1,1)+1,LEN($AD$1))</f>
        <v>Column1.N°_étage_appartement 5 - Récaptiulatif</v>
      </c>
      <c r="I5" t="str">
        <f ca="1">DPE_33180[[#Headers],[Column1.Surface_habitable_desservie_par_installation_ECS]] &amp; " " &amp;  ROW() &amp; " - " &amp; MID($AD$1, FIND("]",$AD$1,1)+1,LEN($AD$1))</f>
        <v>Column1.Surface_habitable_desservie_par_installation_ECS 5 - Récaptiulatif</v>
      </c>
      <c r="J5" t="str">
        <f ca="1">DPE_33180[[#Headers],[Column1.Complément_d''adresse_logement]] &amp; " " &amp;  ROW() &amp; " - " &amp; MID($AD$1, FIND("]",$AD$1,1)+1,LEN($AD$1))</f>
        <v>Column1.Complément_d'adresse_logement 5 - Récaptiulatif</v>
      </c>
      <c r="K5" t="str">
        <f ca="1">DPE_33180[[#Headers],[Column1.Description_installation_chauffage_n°1]] &amp; " " &amp;  ROW() &amp; " - " &amp; MID($AD$1, FIND("]",$AD$1,1)+1,LEN($AD$1))</f>
        <v>Column1.Description_installation_chauffage_n°1 5 - Récaptiulatif</v>
      </c>
      <c r="L5" t="str">
        <f ca="1">DPE_33180[[#Headers],[Column1.N°_voie_(BAN)]] &amp; " " &amp;  ROW() &amp; " - " &amp; MID($AD$1, FIND("]",$AD$1,1)+1,LEN($AD$1))</f>
        <v>Column1.N°_voie_(BAN) 5 - Récaptiulatif</v>
      </c>
      <c r="M5" t="str">
        <f ca="1">DPE_33180[[#Headers],[Column1.N°DPE]] &amp; " " &amp;  ROW() &amp; " - " &amp; MID($AD$1, FIND("]",$AD$1,1)+1,LEN($AD$1))</f>
        <v>Column1.N°DPE 5 - Récaptiulatif</v>
      </c>
      <c r="N5" t="str">
        <f ca="1">DPE_33180[[#Headers],[Column1.Adresse_brute]] &amp; " " &amp;  ROW() &amp; " - " &amp; MID($AD$1, FIND("]",$AD$1,1)+1,LEN($AD$1))</f>
        <v>Column1.Adresse_brute 5 - Récaptiulatif</v>
      </c>
      <c r="O5" t="str">
        <f ca="1">DPE_33180[[#Headers],[Column1.Nombre_logements_desservis_par_installation_ECS]] &amp; " " &amp;  ROW() &amp; " - " &amp; MID($AD$1, FIND("]",$AD$1,1)+1,LEN($AD$1))</f>
        <v>Column1.Nombre_logements_desservis_par_installation_ECS 5 - Récaptiulatif</v>
      </c>
      <c r="P5" t="str">
        <f ca="1">DPE_33180[[#Headers],[Column1.Surface_habitable_logement]] &amp; " " &amp;  ROW() &amp; " - " &amp; MID($AD$1, FIND("]",$AD$1,1)+1,LEN($AD$1))</f>
        <v>Column1.Surface_habitable_logement 5 - Récaptiulatif</v>
      </c>
      <c r="Q5" t="str">
        <f ca="1">DPE_33180[[#Headers],[Column1.Code_postal_(brut)]] &amp; " " &amp;  ROW() &amp; " - " &amp; MID($AD$1, FIND("]",$AD$1,1)+1,LEN($AD$1))</f>
        <v>Column1.Code_postal_(brut) 5 - Récaptiulatif</v>
      </c>
      <c r="R5" t="str">
        <f ca="1">DPE_33180[[#Headers],[Column1.Période_construction]] &amp; " " &amp;  ROW() &amp; " - " &amp; MID($AD$1, FIND("]",$AD$1,1)+1,LEN($AD$1))</f>
        <v>Column1.Période_construction 5 - Récaptiulatif</v>
      </c>
      <c r="S5" t="str">
        <f ca="1">DPE_33180[[#Headers],[Column1.Code_postal_(BAN)]] &amp; " " &amp;  ROW() &amp; " - " &amp; MID($AD$1, FIND("]",$AD$1,1)+1,LEN($AD$1))</f>
        <v>Column1.Code_postal_(BAN) 5 - Récaptiulatif</v>
      </c>
      <c r="T5" t="str">
        <f ca="1">DPE_33180[[#Headers],[Column1.Type_bâtiment]] &amp; " " &amp;  ROW() &amp; " - " &amp; MID($AD$1, FIND("]",$AD$1,1)+1,LEN($AD$1))</f>
        <v>Column1.Type_bâtiment 5 - Récaptiulatif</v>
      </c>
      <c r="U5" t="str">
        <f ca="1">DPE_33180[[#Headers],[Column1.Etiquette_GES]] &amp; " " &amp;  ROW() &amp; " - " &amp; MID($AD$1, FIND("]",$AD$1,1)+1,LEN($AD$1))</f>
        <v>Column1.Etiquette_GES 5 - Récaptiulatif</v>
      </c>
      <c r="V5" t="str">
        <f ca="1">DPE_33180[[#Headers],[Column1.Etiquette_DPE]] &amp; " " &amp;  ROW() &amp; " - " &amp; MID($AD$1, FIND("]",$AD$1,1)+1,LEN($AD$1))</f>
        <v>Column1.Etiquette_DPE 5 - Récaptiulatif</v>
      </c>
      <c r="W5" t="str">
        <f ca="1">DPE_33180[[#Headers],[Column1.Nom__commune_(Brut)]] &amp; " " &amp;  ROW() &amp; " - " &amp; MID($AD$1, FIND("]",$AD$1,1)+1,LEN($AD$1))</f>
        <v>Column1.Nom__commune_(Brut) 5 - Récaptiulatif</v>
      </c>
      <c r="X5" t="str">
        <f ca="1">DPE_33180[[#Headers],[Column1.Identifiant__BAN]] &amp; " " &amp;  ROW() &amp; " - " &amp; MID($AD$1, FIND("]",$AD$1,1)+1,LEN($AD$1))</f>
        <v>Column1.Identifiant__BAN 5 - Récaptiulatif</v>
      </c>
      <c r="Y5" t="str">
        <f ca="1">DPE_33180[[#Headers],[Column1.Nom__rue_(BAN)]] &amp; " " &amp;  ROW() &amp; " - " &amp; MID($AD$1, FIND("]",$AD$1,1)+1,LEN($AD$1))</f>
        <v>Column1.Nom__rue_(BAN) 5 - Récaptiulatif</v>
      </c>
      <c r="Z5" t="str">
        <f ca="1">DPE_33180[[#Headers],[Column1.Score_BAN]] &amp; " " &amp;  ROW() &amp; " - " &amp; MID($AD$1, FIND("]",$AD$1,1)+1,LEN($AD$1))</f>
        <v>Column1.Score_BAN 5 - Récaptiulatif</v>
      </c>
      <c r="AA5" t="str">
        <f ca="1">DPE_33180[[#Headers],[Column1.Logement_traversant_(0/1)]] &amp; " " &amp;  ROW() &amp; " - " &amp; MID($AD$1, FIND("]",$AD$1,1)+1,LEN($AD$1))</f>
        <v>Column1.Logement_traversant_(0/1) 5 - Récaptiulatif</v>
      </c>
      <c r="AB5" t="str">
        <f ca="1">DPE_33180[[#Headers],[Column1.Nombre_appartement]] &amp; " " &amp;  ROW() &amp; " - " &amp; MID($AD$1, FIND("]",$AD$1,1)+1,LEN($AD$1))</f>
        <v>Column1.Nombre_appartement 5 - Récaptiulatif</v>
      </c>
      <c r="AC5" t="str">
        <f ca="1">DPE_33180[[#Headers],[Column1.Surface_habitable_immeuble]] &amp; " " &amp;  ROW() &amp; " - " &amp; MID($AD$1, FIND("]",$AD$1,1)+1,LEN($AD$1))</f>
        <v>Column1.Surface_habitable_immeuble 5 - Récaptiulatif</v>
      </c>
    </row>
    <row r="6" spans="1:30" x14ac:dyDescent="0.25">
      <c r="A6" s="4">
        <v>44854</v>
      </c>
      <c r="B6" s="4">
        <v>44854</v>
      </c>
      <c r="C6" s="4">
        <v>44854</v>
      </c>
      <c r="D6" t="str">
        <f ca="1">DPE_33180[[#Headers],[Column1.Adresse_(BAN)]] &amp; " " &amp;  ROW() &amp; " - " &amp; MID($AD$1, FIND("]",$AD$1,1)+1,LEN($AD$1))</f>
        <v>Column1.Adresse_(BAN) 6 - Récaptiulatif</v>
      </c>
      <c r="E6" t="str">
        <f ca="1">DPE_33180[[#Headers],[Column1.Nom__commune_(BAN)]] &amp; " " &amp;  ROW() &amp; " - " &amp; MID($AD$1, FIND("]",$AD$1,1)+1,LEN($AD$1))</f>
        <v>Column1.Nom__commune_(BAN) 6 - Récaptiulatif</v>
      </c>
      <c r="F6" t="str">
        <f ca="1">DPE_33180[[#Headers],[Column1.Nombre_niveau_logement]] &amp; " " &amp;  ROW() &amp; " - " &amp; MID($AD$1, FIND("]",$AD$1,1)+1,LEN($AD$1))</f>
        <v>Column1.Nombre_niveau_logement 6 - Récaptiulatif</v>
      </c>
      <c r="G6" t="str">
        <f ca="1">DPE_33180[[#Headers],[Column1.Année_construction]] &amp; " " &amp;  ROW() &amp; " - " &amp; MID($AD$1, FIND("]",$AD$1,1)+1,LEN($AD$1))</f>
        <v>Column1.Année_construction 6 - Récaptiulatif</v>
      </c>
      <c r="H6" t="str">
        <f ca="1">DPE_33180[[#Headers],[Column1.N°_étage_appartement]] &amp; " " &amp;  ROW() &amp; " - " &amp; MID($AD$1, FIND("]",$AD$1,1)+1,LEN($AD$1))</f>
        <v>Column1.N°_étage_appartement 6 - Récaptiulatif</v>
      </c>
      <c r="I6" t="str">
        <f ca="1">DPE_33180[[#Headers],[Column1.Surface_habitable_desservie_par_installation_ECS]] &amp; " " &amp;  ROW() &amp; " - " &amp; MID($AD$1, FIND("]",$AD$1,1)+1,LEN($AD$1))</f>
        <v>Column1.Surface_habitable_desservie_par_installation_ECS 6 - Récaptiulatif</v>
      </c>
      <c r="J6" t="str">
        <f ca="1">DPE_33180[[#Headers],[Column1.Complément_d''adresse_logement]] &amp; " " &amp;  ROW() &amp; " - " &amp; MID($AD$1, FIND("]",$AD$1,1)+1,LEN($AD$1))</f>
        <v>Column1.Complément_d'adresse_logement 6 - Récaptiulatif</v>
      </c>
      <c r="K6" t="str">
        <f ca="1">DPE_33180[[#Headers],[Column1.Description_installation_chauffage_n°1]] &amp; " " &amp;  ROW() &amp; " - " &amp; MID($AD$1, FIND("]",$AD$1,1)+1,LEN($AD$1))</f>
        <v>Column1.Description_installation_chauffage_n°1 6 - Récaptiulatif</v>
      </c>
      <c r="L6" t="str">
        <f ca="1">DPE_33180[[#Headers],[Column1.N°_voie_(BAN)]] &amp; " " &amp;  ROW() &amp; " - " &amp; MID($AD$1, FIND("]",$AD$1,1)+1,LEN($AD$1))</f>
        <v>Column1.N°_voie_(BAN) 6 - Récaptiulatif</v>
      </c>
      <c r="M6" t="str">
        <f ca="1">DPE_33180[[#Headers],[Column1.N°DPE]] &amp; " " &amp;  ROW() &amp; " - " &amp; MID($AD$1, FIND("]",$AD$1,1)+1,LEN($AD$1))</f>
        <v>Column1.N°DPE 6 - Récaptiulatif</v>
      </c>
      <c r="N6" t="str">
        <f ca="1">DPE_33180[[#Headers],[Column1.Adresse_brute]] &amp; " " &amp;  ROW() &amp; " - " &amp; MID($AD$1, FIND("]",$AD$1,1)+1,LEN($AD$1))</f>
        <v>Column1.Adresse_brute 6 - Récaptiulatif</v>
      </c>
      <c r="O6" t="str">
        <f ca="1">DPE_33180[[#Headers],[Column1.Nombre_logements_desservis_par_installation_ECS]] &amp; " " &amp;  ROW() &amp; " - " &amp; MID($AD$1, FIND("]",$AD$1,1)+1,LEN($AD$1))</f>
        <v>Column1.Nombre_logements_desservis_par_installation_ECS 6 - Récaptiulatif</v>
      </c>
      <c r="P6" t="str">
        <f ca="1">DPE_33180[[#Headers],[Column1.Surface_habitable_logement]] &amp; " " &amp;  ROW() &amp; " - " &amp; MID($AD$1, FIND("]",$AD$1,1)+1,LEN($AD$1))</f>
        <v>Column1.Surface_habitable_logement 6 - Récaptiulatif</v>
      </c>
      <c r="Q6" t="str">
        <f ca="1">DPE_33180[[#Headers],[Column1.Code_postal_(brut)]] &amp; " " &amp;  ROW() &amp; " - " &amp; MID($AD$1, FIND("]",$AD$1,1)+1,LEN($AD$1))</f>
        <v>Column1.Code_postal_(brut) 6 - Récaptiulatif</v>
      </c>
      <c r="R6" t="str">
        <f ca="1">DPE_33180[[#Headers],[Column1.Période_construction]] &amp; " " &amp;  ROW() &amp; " - " &amp; MID($AD$1, FIND("]",$AD$1,1)+1,LEN($AD$1))</f>
        <v>Column1.Période_construction 6 - Récaptiulatif</v>
      </c>
      <c r="S6" t="str">
        <f ca="1">DPE_33180[[#Headers],[Column1.Code_postal_(BAN)]] &amp; " " &amp;  ROW() &amp; " - " &amp; MID($AD$1, FIND("]",$AD$1,1)+1,LEN($AD$1))</f>
        <v>Column1.Code_postal_(BAN) 6 - Récaptiulatif</v>
      </c>
      <c r="T6" t="str">
        <f ca="1">DPE_33180[[#Headers],[Column1.Type_bâtiment]] &amp; " " &amp;  ROW() &amp; " - " &amp; MID($AD$1, FIND("]",$AD$1,1)+1,LEN($AD$1))</f>
        <v>Column1.Type_bâtiment 6 - Récaptiulatif</v>
      </c>
      <c r="U6" t="str">
        <f ca="1">DPE_33180[[#Headers],[Column1.Etiquette_GES]] &amp; " " &amp;  ROW() &amp; " - " &amp; MID($AD$1, FIND("]",$AD$1,1)+1,LEN($AD$1))</f>
        <v>Column1.Etiquette_GES 6 - Récaptiulatif</v>
      </c>
      <c r="V6" t="str">
        <f ca="1">DPE_33180[[#Headers],[Column1.Etiquette_DPE]] &amp; " " &amp;  ROW() &amp; " - " &amp; MID($AD$1, FIND("]",$AD$1,1)+1,LEN($AD$1))</f>
        <v>Column1.Etiquette_DPE 6 - Récaptiulatif</v>
      </c>
      <c r="W6" t="str">
        <f ca="1">DPE_33180[[#Headers],[Column1.Nom__commune_(Brut)]] &amp; " " &amp;  ROW() &amp; " - " &amp; MID($AD$1, FIND("]",$AD$1,1)+1,LEN($AD$1))</f>
        <v>Column1.Nom__commune_(Brut) 6 - Récaptiulatif</v>
      </c>
      <c r="X6" t="str">
        <f ca="1">DPE_33180[[#Headers],[Column1.Identifiant__BAN]] &amp; " " &amp;  ROW() &amp; " - " &amp; MID($AD$1, FIND("]",$AD$1,1)+1,LEN($AD$1))</f>
        <v>Column1.Identifiant__BAN 6 - Récaptiulatif</v>
      </c>
      <c r="Y6" t="str">
        <f ca="1">DPE_33180[[#Headers],[Column1.Nom__rue_(BAN)]] &amp; " " &amp;  ROW() &amp; " - " &amp; MID($AD$1, FIND("]",$AD$1,1)+1,LEN($AD$1))</f>
        <v>Column1.Nom__rue_(BAN) 6 - Récaptiulatif</v>
      </c>
      <c r="Z6" t="str">
        <f ca="1">DPE_33180[[#Headers],[Column1.Score_BAN]] &amp; " " &amp;  ROW() &amp; " - " &amp; MID($AD$1, FIND("]",$AD$1,1)+1,LEN($AD$1))</f>
        <v>Column1.Score_BAN 6 - Récaptiulatif</v>
      </c>
      <c r="AA6" t="str">
        <f ca="1">DPE_33180[[#Headers],[Column1.Logement_traversant_(0/1)]] &amp; " " &amp;  ROW() &amp; " - " &amp; MID($AD$1, FIND("]",$AD$1,1)+1,LEN($AD$1))</f>
        <v>Column1.Logement_traversant_(0/1) 6 - Récaptiulatif</v>
      </c>
      <c r="AB6" t="str">
        <f ca="1">DPE_33180[[#Headers],[Column1.Nombre_appartement]] &amp; " " &amp;  ROW() &amp; " - " &amp; MID($AD$1, FIND("]",$AD$1,1)+1,LEN($AD$1))</f>
        <v>Column1.Nombre_appartement 6 - Récaptiulatif</v>
      </c>
      <c r="AC6" t="str">
        <f ca="1">DPE_33180[[#Headers],[Column1.Surface_habitable_immeuble]] &amp; " " &amp;  ROW() &amp; " - " &amp; MID($AD$1, FIND("]",$AD$1,1)+1,LEN($AD$1))</f>
        <v>Column1.Surface_habitable_immeuble 6 - Récaptiulatif</v>
      </c>
    </row>
    <row r="7" spans="1:30" x14ac:dyDescent="0.25">
      <c r="A7" s="4">
        <v>44852</v>
      </c>
      <c r="B7" s="4">
        <v>44853</v>
      </c>
      <c r="C7" s="4">
        <v>44853</v>
      </c>
      <c r="D7" t="str">
        <f ca="1">DPE_33180[[#Headers],[Column1.Adresse_(BAN)]] &amp; " " &amp;  ROW() &amp; " - " &amp; MID($AD$1, FIND("]",$AD$1,1)+1,LEN($AD$1))</f>
        <v>Column1.Adresse_(BAN) 7 - Récaptiulatif</v>
      </c>
      <c r="E7" t="str">
        <f ca="1">DPE_33180[[#Headers],[Column1.Nom__commune_(BAN)]] &amp; " " &amp;  ROW() &amp; " - " &amp; MID($AD$1, FIND("]",$AD$1,1)+1,LEN($AD$1))</f>
        <v>Column1.Nom__commune_(BAN) 7 - Récaptiulatif</v>
      </c>
      <c r="F7" t="str">
        <f ca="1">DPE_33180[[#Headers],[Column1.Nombre_niveau_logement]] &amp; " " &amp;  ROW() &amp; " - " &amp; MID($AD$1, FIND("]",$AD$1,1)+1,LEN($AD$1))</f>
        <v>Column1.Nombre_niveau_logement 7 - Récaptiulatif</v>
      </c>
      <c r="G7" t="str">
        <f ca="1">DPE_33180[[#Headers],[Column1.Année_construction]] &amp; " " &amp;  ROW() &amp; " - " &amp; MID($AD$1, FIND("]",$AD$1,1)+1,LEN($AD$1))</f>
        <v>Column1.Année_construction 7 - Récaptiulatif</v>
      </c>
      <c r="H7" t="str">
        <f ca="1">DPE_33180[[#Headers],[Column1.N°_étage_appartement]] &amp; " " &amp;  ROW() &amp; " - " &amp; MID($AD$1, FIND("]",$AD$1,1)+1,LEN($AD$1))</f>
        <v>Column1.N°_étage_appartement 7 - Récaptiulatif</v>
      </c>
      <c r="I7" t="str">
        <f ca="1">DPE_33180[[#Headers],[Column1.Surface_habitable_desservie_par_installation_ECS]] &amp; " " &amp;  ROW() &amp; " - " &amp; MID($AD$1, FIND("]",$AD$1,1)+1,LEN($AD$1))</f>
        <v>Column1.Surface_habitable_desservie_par_installation_ECS 7 - Récaptiulatif</v>
      </c>
      <c r="J7" t="str">
        <f ca="1">DPE_33180[[#Headers],[Column1.Complément_d''adresse_logement]] &amp; " " &amp;  ROW() &amp; " - " &amp; MID($AD$1, FIND("]",$AD$1,1)+1,LEN($AD$1))</f>
        <v>Column1.Complément_d'adresse_logement 7 - Récaptiulatif</v>
      </c>
      <c r="K7" t="str">
        <f ca="1">DPE_33180[[#Headers],[Column1.Description_installation_chauffage_n°1]] &amp; " " &amp;  ROW() &amp; " - " &amp; MID($AD$1, FIND("]",$AD$1,1)+1,LEN($AD$1))</f>
        <v>Column1.Description_installation_chauffage_n°1 7 - Récaptiulatif</v>
      </c>
      <c r="L7" t="str">
        <f ca="1">DPE_33180[[#Headers],[Column1.N°_voie_(BAN)]] &amp; " " &amp;  ROW() &amp; " - " &amp; MID($AD$1, FIND("]",$AD$1,1)+1,LEN($AD$1))</f>
        <v>Column1.N°_voie_(BAN) 7 - Récaptiulatif</v>
      </c>
      <c r="M7" t="str">
        <f ca="1">DPE_33180[[#Headers],[Column1.N°DPE]] &amp; " " &amp;  ROW() &amp; " - " &amp; MID($AD$1, FIND("]",$AD$1,1)+1,LEN($AD$1))</f>
        <v>Column1.N°DPE 7 - Récaptiulatif</v>
      </c>
      <c r="N7" t="str">
        <f ca="1">DPE_33180[[#Headers],[Column1.Adresse_brute]] &amp; " " &amp;  ROW() &amp; " - " &amp; MID($AD$1, FIND("]",$AD$1,1)+1,LEN($AD$1))</f>
        <v>Column1.Adresse_brute 7 - Récaptiulatif</v>
      </c>
      <c r="O7" t="str">
        <f ca="1">DPE_33180[[#Headers],[Column1.Nombre_logements_desservis_par_installation_ECS]] &amp; " " &amp;  ROW() &amp; " - " &amp; MID($AD$1, FIND("]",$AD$1,1)+1,LEN($AD$1))</f>
        <v>Column1.Nombre_logements_desservis_par_installation_ECS 7 - Récaptiulatif</v>
      </c>
      <c r="P7" t="str">
        <f ca="1">DPE_33180[[#Headers],[Column1.Surface_habitable_logement]] &amp; " " &amp;  ROW() &amp; " - " &amp; MID($AD$1, FIND("]",$AD$1,1)+1,LEN($AD$1))</f>
        <v>Column1.Surface_habitable_logement 7 - Récaptiulatif</v>
      </c>
      <c r="Q7" t="str">
        <f ca="1">DPE_33180[[#Headers],[Column1.Code_postal_(brut)]] &amp; " " &amp;  ROW() &amp; " - " &amp; MID($AD$1, FIND("]",$AD$1,1)+1,LEN($AD$1))</f>
        <v>Column1.Code_postal_(brut) 7 - Récaptiulatif</v>
      </c>
      <c r="R7" t="str">
        <f ca="1">DPE_33180[[#Headers],[Column1.Période_construction]] &amp; " " &amp;  ROW() &amp; " - " &amp; MID($AD$1, FIND("]",$AD$1,1)+1,LEN($AD$1))</f>
        <v>Column1.Période_construction 7 - Récaptiulatif</v>
      </c>
      <c r="S7" t="str">
        <f ca="1">DPE_33180[[#Headers],[Column1.Code_postal_(BAN)]] &amp; " " &amp;  ROW() &amp; " - " &amp; MID($AD$1, FIND("]",$AD$1,1)+1,LEN($AD$1))</f>
        <v>Column1.Code_postal_(BAN) 7 - Récaptiulatif</v>
      </c>
      <c r="T7" t="str">
        <f ca="1">DPE_33180[[#Headers],[Column1.Type_bâtiment]] &amp; " " &amp;  ROW() &amp; " - " &amp; MID($AD$1, FIND("]",$AD$1,1)+1,LEN($AD$1))</f>
        <v>Column1.Type_bâtiment 7 - Récaptiulatif</v>
      </c>
      <c r="U7" t="str">
        <f ca="1">DPE_33180[[#Headers],[Column1.Etiquette_GES]] &amp; " " &amp;  ROW() &amp; " - " &amp; MID($AD$1, FIND("]",$AD$1,1)+1,LEN($AD$1))</f>
        <v>Column1.Etiquette_GES 7 - Récaptiulatif</v>
      </c>
      <c r="V7" t="str">
        <f ca="1">DPE_33180[[#Headers],[Column1.Etiquette_DPE]] &amp; " " &amp;  ROW() &amp; " - " &amp; MID($AD$1, FIND("]",$AD$1,1)+1,LEN($AD$1))</f>
        <v>Column1.Etiquette_DPE 7 - Récaptiulatif</v>
      </c>
      <c r="W7" t="str">
        <f ca="1">DPE_33180[[#Headers],[Column1.Nom__commune_(Brut)]] &amp; " " &amp;  ROW() &amp; " - " &amp; MID($AD$1, FIND("]",$AD$1,1)+1,LEN($AD$1))</f>
        <v>Column1.Nom__commune_(Brut) 7 - Récaptiulatif</v>
      </c>
      <c r="X7" t="str">
        <f ca="1">DPE_33180[[#Headers],[Column1.Identifiant__BAN]] &amp; " " &amp;  ROW() &amp; " - " &amp; MID($AD$1, FIND("]",$AD$1,1)+1,LEN($AD$1))</f>
        <v>Column1.Identifiant__BAN 7 - Récaptiulatif</v>
      </c>
      <c r="Y7" t="str">
        <f ca="1">DPE_33180[[#Headers],[Column1.Nom__rue_(BAN)]] &amp; " " &amp;  ROW() &amp; " - " &amp; MID($AD$1, FIND("]",$AD$1,1)+1,LEN($AD$1))</f>
        <v>Column1.Nom__rue_(BAN) 7 - Récaptiulatif</v>
      </c>
      <c r="Z7" t="str">
        <f ca="1">DPE_33180[[#Headers],[Column1.Score_BAN]] &amp; " " &amp;  ROW() &amp; " - " &amp; MID($AD$1, FIND("]",$AD$1,1)+1,LEN($AD$1))</f>
        <v>Column1.Score_BAN 7 - Récaptiulatif</v>
      </c>
      <c r="AA7" t="str">
        <f ca="1">DPE_33180[[#Headers],[Column1.Logement_traversant_(0/1)]] &amp; " " &amp;  ROW() &amp; " - " &amp; MID($AD$1, FIND("]",$AD$1,1)+1,LEN($AD$1))</f>
        <v>Column1.Logement_traversant_(0/1) 7 - Récaptiulatif</v>
      </c>
      <c r="AB7" t="str">
        <f ca="1">DPE_33180[[#Headers],[Column1.Nombre_appartement]] &amp; " " &amp;  ROW() &amp; " - " &amp; MID($AD$1, FIND("]",$AD$1,1)+1,LEN($AD$1))</f>
        <v>Column1.Nombre_appartement 7 - Récaptiulatif</v>
      </c>
      <c r="AC7" t="str">
        <f ca="1">DPE_33180[[#Headers],[Column1.Surface_habitable_immeuble]] &amp; " " &amp;  ROW() &amp; " - " &amp; MID($AD$1, FIND("]",$AD$1,1)+1,LEN($AD$1))</f>
        <v>Column1.Surface_habitable_immeuble 7 - Récaptiulatif</v>
      </c>
    </row>
    <row r="8" spans="1:30" x14ac:dyDescent="0.25">
      <c r="A8" s="4">
        <v>44847</v>
      </c>
      <c r="B8" s="4">
        <v>44848</v>
      </c>
      <c r="C8" s="4">
        <v>44848</v>
      </c>
      <c r="D8" t="str">
        <f ca="1">DPE_33180[[#Headers],[Column1.Adresse_(BAN)]] &amp; " " &amp;  ROW() &amp; " - " &amp; MID($AD$1, FIND("]",$AD$1,1)+1,LEN($AD$1))</f>
        <v>Column1.Adresse_(BAN) 8 - Récaptiulatif</v>
      </c>
      <c r="E8" t="str">
        <f ca="1">DPE_33180[[#Headers],[Column1.Nom__commune_(BAN)]] &amp; " " &amp;  ROW() &amp; " - " &amp; MID($AD$1, FIND("]",$AD$1,1)+1,LEN($AD$1))</f>
        <v>Column1.Nom__commune_(BAN) 8 - Récaptiulatif</v>
      </c>
      <c r="F8" t="str">
        <f ca="1">DPE_33180[[#Headers],[Column1.Nombre_niveau_logement]] &amp; " " &amp;  ROW() &amp; " - " &amp; MID($AD$1, FIND("]",$AD$1,1)+1,LEN($AD$1))</f>
        <v>Column1.Nombre_niveau_logement 8 - Récaptiulatif</v>
      </c>
      <c r="G8" t="str">
        <f ca="1">DPE_33180[[#Headers],[Column1.Année_construction]] &amp; " " &amp;  ROW() &amp; " - " &amp; MID($AD$1, FIND("]",$AD$1,1)+1,LEN($AD$1))</f>
        <v>Column1.Année_construction 8 - Récaptiulatif</v>
      </c>
      <c r="H8" t="str">
        <f ca="1">DPE_33180[[#Headers],[Column1.N°_étage_appartement]] &amp; " " &amp;  ROW() &amp; " - " &amp; MID($AD$1, FIND("]",$AD$1,1)+1,LEN($AD$1))</f>
        <v>Column1.N°_étage_appartement 8 - Récaptiulatif</v>
      </c>
      <c r="I8" t="str">
        <f ca="1">DPE_33180[[#Headers],[Column1.Surface_habitable_desservie_par_installation_ECS]] &amp; " " &amp;  ROW() &amp; " - " &amp; MID($AD$1, FIND("]",$AD$1,1)+1,LEN($AD$1))</f>
        <v>Column1.Surface_habitable_desservie_par_installation_ECS 8 - Récaptiulatif</v>
      </c>
      <c r="J8" t="str">
        <f ca="1">DPE_33180[[#Headers],[Column1.Complément_d''adresse_logement]] &amp; " " &amp;  ROW() &amp; " - " &amp; MID($AD$1, FIND("]",$AD$1,1)+1,LEN($AD$1))</f>
        <v>Column1.Complément_d'adresse_logement 8 - Récaptiulatif</v>
      </c>
      <c r="K8" t="str">
        <f ca="1">DPE_33180[[#Headers],[Column1.Description_installation_chauffage_n°1]] &amp; " " &amp;  ROW() &amp; " - " &amp; MID($AD$1, FIND("]",$AD$1,1)+1,LEN($AD$1))</f>
        <v>Column1.Description_installation_chauffage_n°1 8 - Récaptiulatif</v>
      </c>
      <c r="L8" t="str">
        <f ca="1">DPE_33180[[#Headers],[Column1.N°_voie_(BAN)]] &amp; " " &amp;  ROW() &amp; " - " &amp; MID($AD$1, FIND("]",$AD$1,1)+1,LEN($AD$1))</f>
        <v>Column1.N°_voie_(BAN) 8 - Récaptiulatif</v>
      </c>
      <c r="M8" t="str">
        <f ca="1">DPE_33180[[#Headers],[Column1.N°DPE]] &amp; " " &amp;  ROW() &amp; " - " &amp; MID($AD$1, FIND("]",$AD$1,1)+1,LEN($AD$1))</f>
        <v>Column1.N°DPE 8 - Récaptiulatif</v>
      </c>
      <c r="N8" t="str">
        <f ca="1">DPE_33180[[#Headers],[Column1.Adresse_brute]] &amp; " " &amp;  ROW() &amp; " - " &amp; MID($AD$1, FIND("]",$AD$1,1)+1,LEN($AD$1))</f>
        <v>Column1.Adresse_brute 8 - Récaptiulatif</v>
      </c>
      <c r="O8" t="str">
        <f ca="1">DPE_33180[[#Headers],[Column1.Nombre_logements_desservis_par_installation_ECS]] &amp; " " &amp;  ROW() &amp; " - " &amp; MID($AD$1, FIND("]",$AD$1,1)+1,LEN($AD$1))</f>
        <v>Column1.Nombre_logements_desservis_par_installation_ECS 8 - Récaptiulatif</v>
      </c>
      <c r="P8" t="str">
        <f ca="1">DPE_33180[[#Headers],[Column1.Surface_habitable_logement]] &amp; " " &amp;  ROW() &amp; " - " &amp; MID($AD$1, FIND("]",$AD$1,1)+1,LEN($AD$1))</f>
        <v>Column1.Surface_habitable_logement 8 - Récaptiulatif</v>
      </c>
      <c r="Q8" t="str">
        <f ca="1">DPE_33180[[#Headers],[Column1.Code_postal_(brut)]] &amp; " " &amp;  ROW() &amp; " - " &amp; MID($AD$1, FIND("]",$AD$1,1)+1,LEN($AD$1))</f>
        <v>Column1.Code_postal_(brut) 8 - Récaptiulatif</v>
      </c>
      <c r="R8" t="str">
        <f ca="1">DPE_33180[[#Headers],[Column1.Période_construction]] &amp; " " &amp;  ROW() &amp; " - " &amp; MID($AD$1, FIND("]",$AD$1,1)+1,LEN($AD$1))</f>
        <v>Column1.Période_construction 8 - Récaptiulatif</v>
      </c>
      <c r="S8" t="str">
        <f ca="1">DPE_33180[[#Headers],[Column1.Code_postal_(BAN)]] &amp; " " &amp;  ROW() &amp; " - " &amp; MID($AD$1, FIND("]",$AD$1,1)+1,LEN($AD$1))</f>
        <v>Column1.Code_postal_(BAN) 8 - Récaptiulatif</v>
      </c>
      <c r="T8" t="str">
        <f ca="1">DPE_33180[[#Headers],[Column1.Type_bâtiment]] &amp; " " &amp;  ROW() &amp; " - " &amp; MID($AD$1, FIND("]",$AD$1,1)+1,LEN($AD$1))</f>
        <v>Column1.Type_bâtiment 8 - Récaptiulatif</v>
      </c>
      <c r="U8" t="str">
        <f ca="1">DPE_33180[[#Headers],[Column1.Etiquette_GES]] &amp; " " &amp;  ROW() &amp; " - " &amp; MID($AD$1, FIND("]",$AD$1,1)+1,LEN($AD$1))</f>
        <v>Column1.Etiquette_GES 8 - Récaptiulatif</v>
      </c>
      <c r="V8" t="str">
        <f ca="1">DPE_33180[[#Headers],[Column1.Etiquette_DPE]] &amp; " " &amp;  ROW() &amp; " - " &amp; MID($AD$1, FIND("]",$AD$1,1)+1,LEN($AD$1))</f>
        <v>Column1.Etiquette_DPE 8 - Récaptiulatif</v>
      </c>
      <c r="W8" t="str">
        <f ca="1">DPE_33180[[#Headers],[Column1.Nom__commune_(Brut)]] &amp; " " &amp;  ROW() &amp; " - " &amp; MID($AD$1, FIND("]",$AD$1,1)+1,LEN($AD$1))</f>
        <v>Column1.Nom__commune_(Brut) 8 - Récaptiulatif</v>
      </c>
      <c r="X8" t="str">
        <f ca="1">DPE_33180[[#Headers],[Column1.Identifiant__BAN]] &amp; " " &amp;  ROW() &amp; " - " &amp; MID($AD$1, FIND("]",$AD$1,1)+1,LEN($AD$1))</f>
        <v>Column1.Identifiant__BAN 8 - Récaptiulatif</v>
      </c>
      <c r="Y8" t="str">
        <f ca="1">DPE_33180[[#Headers],[Column1.Nom__rue_(BAN)]] &amp; " " &amp;  ROW() &amp; " - " &amp; MID($AD$1, FIND("]",$AD$1,1)+1,LEN($AD$1))</f>
        <v>Column1.Nom__rue_(BAN) 8 - Récaptiulatif</v>
      </c>
      <c r="Z8" t="str">
        <f ca="1">DPE_33180[[#Headers],[Column1.Score_BAN]] &amp; " " &amp;  ROW() &amp; " - " &amp; MID($AD$1, FIND("]",$AD$1,1)+1,LEN($AD$1))</f>
        <v>Column1.Score_BAN 8 - Récaptiulatif</v>
      </c>
      <c r="AA8" t="str">
        <f ca="1">DPE_33180[[#Headers],[Column1.Logement_traversant_(0/1)]] &amp; " " &amp;  ROW() &amp; " - " &amp; MID($AD$1, FIND("]",$AD$1,1)+1,LEN($AD$1))</f>
        <v>Column1.Logement_traversant_(0/1) 8 - Récaptiulatif</v>
      </c>
      <c r="AB8" t="str">
        <f ca="1">DPE_33180[[#Headers],[Column1.Nombre_appartement]] &amp; " " &amp;  ROW() &amp; " - " &amp; MID($AD$1, FIND("]",$AD$1,1)+1,LEN($AD$1))</f>
        <v>Column1.Nombre_appartement 8 - Récaptiulatif</v>
      </c>
      <c r="AC8" t="str">
        <f ca="1">DPE_33180[[#Headers],[Column1.Surface_habitable_immeuble]] &amp; " " &amp;  ROW() &amp; " - " &amp; MID($AD$1, FIND("]",$AD$1,1)+1,LEN($AD$1))</f>
        <v>Column1.Surface_habitable_immeuble 8 - Récaptiulatif</v>
      </c>
    </row>
    <row r="9" spans="1:30" x14ac:dyDescent="0.25">
      <c r="A9" s="4">
        <v>44846</v>
      </c>
      <c r="B9" s="4">
        <v>44846</v>
      </c>
      <c r="C9" s="4">
        <v>44847</v>
      </c>
      <c r="D9" t="str">
        <f ca="1">DPE_33180[[#Headers],[Column1.Adresse_(BAN)]] &amp; " " &amp;  ROW() &amp; " - " &amp; MID($AD$1, FIND("]",$AD$1,1)+1,LEN($AD$1))</f>
        <v>Column1.Adresse_(BAN) 9 - Récaptiulatif</v>
      </c>
      <c r="E9" t="str">
        <f ca="1">DPE_33180[[#Headers],[Column1.Nom__commune_(BAN)]] &amp; " " &amp;  ROW() &amp; " - " &amp; MID($AD$1, FIND("]",$AD$1,1)+1,LEN($AD$1))</f>
        <v>Column1.Nom__commune_(BAN) 9 - Récaptiulatif</v>
      </c>
      <c r="F9" t="str">
        <f ca="1">DPE_33180[[#Headers],[Column1.Nombre_niveau_logement]] &amp; " " &amp;  ROW() &amp; " - " &amp; MID($AD$1, FIND("]",$AD$1,1)+1,LEN($AD$1))</f>
        <v>Column1.Nombre_niveau_logement 9 - Récaptiulatif</v>
      </c>
      <c r="G9" t="str">
        <f ca="1">DPE_33180[[#Headers],[Column1.Année_construction]] &amp; " " &amp;  ROW() &amp; " - " &amp; MID($AD$1, FIND("]",$AD$1,1)+1,LEN($AD$1))</f>
        <v>Column1.Année_construction 9 - Récaptiulatif</v>
      </c>
      <c r="H9" t="str">
        <f ca="1">DPE_33180[[#Headers],[Column1.N°_étage_appartement]] &amp; " " &amp;  ROW() &amp; " - " &amp; MID($AD$1, FIND("]",$AD$1,1)+1,LEN($AD$1))</f>
        <v>Column1.N°_étage_appartement 9 - Récaptiulatif</v>
      </c>
      <c r="I9" t="str">
        <f ca="1">DPE_33180[[#Headers],[Column1.Surface_habitable_desservie_par_installation_ECS]] &amp; " " &amp;  ROW() &amp; " - " &amp; MID($AD$1, FIND("]",$AD$1,1)+1,LEN($AD$1))</f>
        <v>Column1.Surface_habitable_desservie_par_installation_ECS 9 - Récaptiulatif</v>
      </c>
      <c r="J9" t="str">
        <f ca="1">DPE_33180[[#Headers],[Column1.Complément_d''adresse_logement]] &amp; " " &amp;  ROW() &amp; " - " &amp; MID($AD$1, FIND("]",$AD$1,1)+1,LEN($AD$1))</f>
        <v>Column1.Complément_d'adresse_logement 9 - Récaptiulatif</v>
      </c>
      <c r="K9" t="str">
        <f ca="1">DPE_33180[[#Headers],[Column1.Description_installation_chauffage_n°1]] &amp; " " &amp;  ROW() &amp; " - " &amp; MID($AD$1, FIND("]",$AD$1,1)+1,LEN($AD$1))</f>
        <v>Column1.Description_installation_chauffage_n°1 9 - Récaptiulatif</v>
      </c>
      <c r="L9" t="str">
        <f ca="1">DPE_33180[[#Headers],[Column1.N°_voie_(BAN)]] &amp; " " &amp;  ROW() &amp; " - " &amp; MID($AD$1, FIND("]",$AD$1,1)+1,LEN($AD$1))</f>
        <v>Column1.N°_voie_(BAN) 9 - Récaptiulatif</v>
      </c>
      <c r="M9" t="str">
        <f ca="1">DPE_33180[[#Headers],[Column1.N°DPE]] &amp; " " &amp;  ROW() &amp; " - " &amp; MID($AD$1, FIND("]",$AD$1,1)+1,LEN($AD$1))</f>
        <v>Column1.N°DPE 9 - Récaptiulatif</v>
      </c>
      <c r="N9" t="str">
        <f ca="1">DPE_33180[[#Headers],[Column1.Adresse_brute]] &amp; " " &amp;  ROW() &amp; " - " &amp; MID($AD$1, FIND("]",$AD$1,1)+1,LEN($AD$1))</f>
        <v>Column1.Adresse_brute 9 - Récaptiulatif</v>
      </c>
      <c r="O9" t="str">
        <f ca="1">DPE_33180[[#Headers],[Column1.Nombre_logements_desservis_par_installation_ECS]] &amp; " " &amp;  ROW() &amp; " - " &amp; MID($AD$1, FIND("]",$AD$1,1)+1,LEN($AD$1))</f>
        <v>Column1.Nombre_logements_desservis_par_installation_ECS 9 - Récaptiulatif</v>
      </c>
      <c r="P9" t="str">
        <f ca="1">DPE_33180[[#Headers],[Column1.Surface_habitable_logement]] &amp; " " &amp;  ROW() &amp; " - " &amp; MID($AD$1, FIND("]",$AD$1,1)+1,LEN($AD$1))</f>
        <v>Column1.Surface_habitable_logement 9 - Récaptiulatif</v>
      </c>
      <c r="Q9" t="str">
        <f ca="1">DPE_33180[[#Headers],[Column1.Code_postal_(brut)]] &amp; " " &amp;  ROW() &amp; " - " &amp; MID($AD$1, FIND("]",$AD$1,1)+1,LEN($AD$1))</f>
        <v>Column1.Code_postal_(brut) 9 - Récaptiulatif</v>
      </c>
      <c r="R9" t="str">
        <f ca="1">DPE_33180[[#Headers],[Column1.Période_construction]] &amp; " " &amp;  ROW() &amp; " - " &amp; MID($AD$1, FIND("]",$AD$1,1)+1,LEN($AD$1))</f>
        <v>Column1.Période_construction 9 - Récaptiulatif</v>
      </c>
      <c r="S9" t="str">
        <f ca="1">DPE_33180[[#Headers],[Column1.Code_postal_(BAN)]] &amp; " " &amp;  ROW() &amp; " - " &amp; MID($AD$1, FIND("]",$AD$1,1)+1,LEN($AD$1))</f>
        <v>Column1.Code_postal_(BAN) 9 - Récaptiulatif</v>
      </c>
      <c r="T9" t="str">
        <f ca="1">DPE_33180[[#Headers],[Column1.Type_bâtiment]] &amp; " " &amp;  ROW() &amp; " - " &amp; MID($AD$1, FIND("]",$AD$1,1)+1,LEN($AD$1))</f>
        <v>Column1.Type_bâtiment 9 - Récaptiulatif</v>
      </c>
      <c r="U9" t="str">
        <f ca="1">DPE_33180[[#Headers],[Column1.Etiquette_GES]] &amp; " " &amp;  ROW() &amp; " - " &amp; MID($AD$1, FIND("]",$AD$1,1)+1,LEN($AD$1))</f>
        <v>Column1.Etiquette_GES 9 - Récaptiulatif</v>
      </c>
      <c r="V9" t="str">
        <f ca="1">DPE_33180[[#Headers],[Column1.Etiquette_DPE]] &amp; " " &amp;  ROW() &amp; " - " &amp; MID($AD$1, FIND("]",$AD$1,1)+1,LEN($AD$1))</f>
        <v>Column1.Etiquette_DPE 9 - Récaptiulatif</v>
      </c>
      <c r="W9" t="str">
        <f ca="1">DPE_33180[[#Headers],[Column1.Nom__commune_(Brut)]] &amp; " " &amp;  ROW() &amp; " - " &amp; MID($AD$1, FIND("]",$AD$1,1)+1,LEN($AD$1))</f>
        <v>Column1.Nom__commune_(Brut) 9 - Récaptiulatif</v>
      </c>
      <c r="X9" t="str">
        <f ca="1">DPE_33180[[#Headers],[Column1.Identifiant__BAN]] &amp; " " &amp;  ROW() &amp; " - " &amp; MID($AD$1, FIND("]",$AD$1,1)+1,LEN($AD$1))</f>
        <v>Column1.Identifiant__BAN 9 - Récaptiulatif</v>
      </c>
      <c r="Y9" t="str">
        <f ca="1">DPE_33180[[#Headers],[Column1.Nom__rue_(BAN)]] &amp; " " &amp;  ROW() &amp; " - " &amp; MID($AD$1, FIND("]",$AD$1,1)+1,LEN($AD$1))</f>
        <v>Column1.Nom__rue_(BAN) 9 - Récaptiulatif</v>
      </c>
      <c r="Z9" t="str">
        <f ca="1">DPE_33180[[#Headers],[Column1.Score_BAN]] &amp; " " &amp;  ROW() &amp; " - " &amp; MID($AD$1, FIND("]",$AD$1,1)+1,LEN($AD$1))</f>
        <v>Column1.Score_BAN 9 - Récaptiulatif</v>
      </c>
      <c r="AA9" t="str">
        <f ca="1">DPE_33180[[#Headers],[Column1.Logement_traversant_(0/1)]] &amp; " " &amp;  ROW() &amp; " - " &amp; MID($AD$1, FIND("]",$AD$1,1)+1,LEN($AD$1))</f>
        <v>Column1.Logement_traversant_(0/1) 9 - Récaptiulatif</v>
      </c>
      <c r="AB9" t="str">
        <f ca="1">DPE_33180[[#Headers],[Column1.Nombre_appartement]] &amp; " " &amp;  ROW() &amp; " - " &amp; MID($AD$1, FIND("]",$AD$1,1)+1,LEN($AD$1))</f>
        <v>Column1.Nombre_appartement 9 - Récaptiulatif</v>
      </c>
      <c r="AC9" t="str">
        <f ca="1">DPE_33180[[#Headers],[Column1.Surface_habitable_immeuble]] &amp; " " &amp;  ROW() &amp; " - " &amp; MID($AD$1, FIND("]",$AD$1,1)+1,LEN($AD$1))</f>
        <v>Column1.Surface_habitable_immeuble 9 - Récaptiulatif</v>
      </c>
    </row>
    <row r="10" spans="1:30" x14ac:dyDescent="0.25">
      <c r="A10" s="4">
        <v>44841</v>
      </c>
      <c r="B10" s="4">
        <v>44844</v>
      </c>
      <c r="C10" s="4">
        <v>44843</v>
      </c>
      <c r="D10" t="str">
        <f ca="1">DPE_33180[[#Headers],[Column1.Adresse_(BAN)]] &amp; " " &amp;  ROW() &amp; " - " &amp; MID($AD$1, FIND("]",$AD$1,1)+1,LEN($AD$1))</f>
        <v>Column1.Adresse_(BAN) 10 - Récaptiulatif</v>
      </c>
      <c r="E10" t="str">
        <f ca="1">DPE_33180[[#Headers],[Column1.Nom__commune_(BAN)]] &amp; " " &amp;  ROW() &amp; " - " &amp; MID($AD$1, FIND("]",$AD$1,1)+1,LEN($AD$1))</f>
        <v>Column1.Nom__commune_(BAN) 10 - Récaptiulatif</v>
      </c>
      <c r="F10" t="str">
        <f ca="1">DPE_33180[[#Headers],[Column1.Nombre_niveau_logement]] &amp; " " &amp;  ROW() &amp; " - " &amp; MID($AD$1, FIND("]",$AD$1,1)+1,LEN($AD$1))</f>
        <v>Column1.Nombre_niveau_logement 10 - Récaptiulatif</v>
      </c>
      <c r="G10" t="str">
        <f ca="1">DPE_33180[[#Headers],[Column1.Année_construction]] &amp; " " &amp;  ROW() &amp; " - " &amp; MID($AD$1, FIND("]",$AD$1,1)+1,LEN($AD$1))</f>
        <v>Column1.Année_construction 10 - Récaptiulatif</v>
      </c>
      <c r="H10" t="str">
        <f ca="1">DPE_33180[[#Headers],[Column1.N°_étage_appartement]] &amp; " " &amp;  ROW() &amp; " - " &amp; MID($AD$1, FIND("]",$AD$1,1)+1,LEN($AD$1))</f>
        <v>Column1.N°_étage_appartement 10 - Récaptiulatif</v>
      </c>
      <c r="I10" t="str">
        <f ca="1">DPE_33180[[#Headers],[Column1.Surface_habitable_desservie_par_installation_ECS]] &amp; " " &amp;  ROW() &amp; " - " &amp; MID($AD$1, FIND("]",$AD$1,1)+1,LEN($AD$1))</f>
        <v>Column1.Surface_habitable_desservie_par_installation_ECS 10 - Récaptiulatif</v>
      </c>
      <c r="J10" t="str">
        <f ca="1">DPE_33180[[#Headers],[Column1.Complément_d''adresse_logement]] &amp; " " &amp;  ROW() &amp; " - " &amp; MID($AD$1, FIND("]",$AD$1,1)+1,LEN($AD$1))</f>
        <v>Column1.Complément_d'adresse_logement 10 - Récaptiulatif</v>
      </c>
      <c r="K10" t="str">
        <f ca="1">DPE_33180[[#Headers],[Column1.Description_installation_chauffage_n°1]] &amp; " " &amp;  ROW() &amp; " - " &amp; MID($AD$1, FIND("]",$AD$1,1)+1,LEN($AD$1))</f>
        <v>Column1.Description_installation_chauffage_n°1 10 - Récaptiulatif</v>
      </c>
      <c r="L10" t="str">
        <f ca="1">DPE_33180[[#Headers],[Column1.N°_voie_(BAN)]] &amp; " " &amp;  ROW() &amp; " - " &amp; MID($AD$1, FIND("]",$AD$1,1)+1,LEN($AD$1))</f>
        <v>Column1.N°_voie_(BAN) 10 - Récaptiulatif</v>
      </c>
      <c r="M10" t="str">
        <f ca="1">DPE_33180[[#Headers],[Column1.N°DPE]] &amp; " " &amp;  ROW() &amp; " - " &amp; MID($AD$1, FIND("]",$AD$1,1)+1,LEN($AD$1))</f>
        <v>Column1.N°DPE 10 - Récaptiulatif</v>
      </c>
      <c r="N10" t="str">
        <f ca="1">DPE_33180[[#Headers],[Column1.Adresse_brute]] &amp; " " &amp;  ROW() &amp; " - " &amp; MID($AD$1, FIND("]",$AD$1,1)+1,LEN($AD$1))</f>
        <v>Column1.Adresse_brute 10 - Récaptiulatif</v>
      </c>
      <c r="O10" t="str">
        <f ca="1">DPE_33180[[#Headers],[Column1.Nombre_logements_desservis_par_installation_ECS]] &amp; " " &amp;  ROW() &amp; " - " &amp; MID($AD$1, FIND("]",$AD$1,1)+1,LEN($AD$1))</f>
        <v>Column1.Nombre_logements_desservis_par_installation_ECS 10 - Récaptiulatif</v>
      </c>
      <c r="P10" t="str">
        <f ca="1">DPE_33180[[#Headers],[Column1.Surface_habitable_logement]] &amp; " " &amp;  ROW() &amp; " - " &amp; MID($AD$1, FIND("]",$AD$1,1)+1,LEN($AD$1))</f>
        <v>Column1.Surface_habitable_logement 10 - Récaptiulatif</v>
      </c>
      <c r="Q10" t="str">
        <f ca="1">DPE_33180[[#Headers],[Column1.Code_postal_(brut)]] &amp; " " &amp;  ROW() &amp; " - " &amp; MID($AD$1, FIND("]",$AD$1,1)+1,LEN($AD$1))</f>
        <v>Column1.Code_postal_(brut) 10 - Récaptiulatif</v>
      </c>
      <c r="R10" t="str">
        <f ca="1">DPE_33180[[#Headers],[Column1.Période_construction]] &amp; " " &amp;  ROW() &amp; " - " &amp; MID($AD$1, FIND("]",$AD$1,1)+1,LEN($AD$1))</f>
        <v>Column1.Période_construction 10 - Récaptiulatif</v>
      </c>
      <c r="S10" t="str">
        <f ca="1">DPE_33180[[#Headers],[Column1.Code_postal_(BAN)]] &amp; " " &amp;  ROW() &amp; " - " &amp; MID($AD$1, FIND("]",$AD$1,1)+1,LEN($AD$1))</f>
        <v>Column1.Code_postal_(BAN) 10 - Récaptiulatif</v>
      </c>
      <c r="T10" t="str">
        <f ca="1">DPE_33180[[#Headers],[Column1.Type_bâtiment]] &amp; " " &amp;  ROW() &amp; " - " &amp; MID($AD$1, FIND("]",$AD$1,1)+1,LEN($AD$1))</f>
        <v>Column1.Type_bâtiment 10 - Récaptiulatif</v>
      </c>
      <c r="U10" t="str">
        <f ca="1">DPE_33180[[#Headers],[Column1.Etiquette_GES]] &amp; " " &amp;  ROW() &amp; " - " &amp; MID($AD$1, FIND("]",$AD$1,1)+1,LEN($AD$1))</f>
        <v>Column1.Etiquette_GES 10 - Récaptiulatif</v>
      </c>
      <c r="V10" t="str">
        <f ca="1">DPE_33180[[#Headers],[Column1.Etiquette_DPE]] &amp; " " &amp;  ROW() &amp; " - " &amp; MID($AD$1, FIND("]",$AD$1,1)+1,LEN($AD$1))</f>
        <v>Column1.Etiquette_DPE 10 - Récaptiulatif</v>
      </c>
      <c r="W10" t="str">
        <f ca="1">DPE_33180[[#Headers],[Column1.Nom__commune_(Brut)]] &amp; " " &amp;  ROW() &amp; " - " &amp; MID($AD$1, FIND("]",$AD$1,1)+1,LEN($AD$1))</f>
        <v>Column1.Nom__commune_(Brut) 10 - Récaptiulatif</v>
      </c>
      <c r="X10" t="str">
        <f ca="1">DPE_33180[[#Headers],[Column1.Identifiant__BAN]] &amp; " " &amp;  ROW() &amp; " - " &amp; MID($AD$1, FIND("]",$AD$1,1)+1,LEN($AD$1))</f>
        <v>Column1.Identifiant__BAN 10 - Récaptiulatif</v>
      </c>
      <c r="Y10" t="str">
        <f ca="1">DPE_33180[[#Headers],[Column1.Nom__rue_(BAN)]] &amp; " " &amp;  ROW() &amp; " - " &amp; MID($AD$1, FIND("]",$AD$1,1)+1,LEN($AD$1))</f>
        <v>Column1.Nom__rue_(BAN) 10 - Récaptiulatif</v>
      </c>
      <c r="Z10" t="str">
        <f ca="1">DPE_33180[[#Headers],[Column1.Score_BAN]] &amp; " " &amp;  ROW() &amp; " - " &amp; MID($AD$1, FIND("]",$AD$1,1)+1,LEN($AD$1))</f>
        <v>Column1.Score_BAN 10 - Récaptiulatif</v>
      </c>
      <c r="AA10" t="str">
        <f ca="1">DPE_33180[[#Headers],[Column1.Logement_traversant_(0/1)]] &amp; " " &amp;  ROW() &amp; " - " &amp; MID($AD$1, FIND("]",$AD$1,1)+1,LEN($AD$1))</f>
        <v>Column1.Logement_traversant_(0/1) 10 - Récaptiulatif</v>
      </c>
      <c r="AB10" t="str">
        <f ca="1">DPE_33180[[#Headers],[Column1.Nombre_appartement]] &amp; " " &amp;  ROW() &amp; " - " &amp; MID($AD$1, FIND("]",$AD$1,1)+1,LEN($AD$1))</f>
        <v>Column1.Nombre_appartement 10 - Récaptiulatif</v>
      </c>
      <c r="AC10" t="str">
        <f ca="1">DPE_33180[[#Headers],[Column1.Surface_habitable_immeuble]] &amp; " " &amp;  ROW() &amp; " - " &amp; MID($AD$1, FIND("]",$AD$1,1)+1,LEN($AD$1))</f>
        <v>Column1.Surface_habitable_immeuble 10 - Récaptiulatif</v>
      </c>
    </row>
    <row r="11" spans="1:30" x14ac:dyDescent="0.25">
      <c r="A11" s="4">
        <v>44840</v>
      </c>
      <c r="B11" s="4">
        <v>44840</v>
      </c>
      <c r="C11" s="4">
        <v>44844</v>
      </c>
      <c r="D11" t="str">
        <f ca="1">DPE_33180[[#Headers],[Column1.Adresse_(BAN)]] &amp; " " &amp;  ROW() &amp; " - " &amp; MID($AD$1, FIND("]",$AD$1,1)+1,LEN($AD$1))</f>
        <v>Column1.Adresse_(BAN) 11 - Récaptiulatif</v>
      </c>
      <c r="E11" t="str">
        <f ca="1">DPE_33180[[#Headers],[Column1.Nom__commune_(BAN)]] &amp; " " &amp;  ROW() &amp; " - " &amp; MID($AD$1, FIND("]",$AD$1,1)+1,LEN($AD$1))</f>
        <v>Column1.Nom__commune_(BAN) 11 - Récaptiulatif</v>
      </c>
      <c r="F11" t="str">
        <f ca="1">DPE_33180[[#Headers],[Column1.Nombre_niveau_logement]] &amp; " " &amp;  ROW() &amp; " - " &amp; MID($AD$1, FIND("]",$AD$1,1)+1,LEN($AD$1))</f>
        <v>Column1.Nombre_niveau_logement 11 - Récaptiulatif</v>
      </c>
      <c r="G11" t="str">
        <f ca="1">DPE_33180[[#Headers],[Column1.Année_construction]] &amp; " " &amp;  ROW() &amp; " - " &amp; MID($AD$1, FIND("]",$AD$1,1)+1,LEN($AD$1))</f>
        <v>Column1.Année_construction 11 - Récaptiulatif</v>
      </c>
      <c r="H11" t="str">
        <f ca="1">DPE_33180[[#Headers],[Column1.N°_étage_appartement]] &amp; " " &amp;  ROW() &amp; " - " &amp; MID($AD$1, FIND("]",$AD$1,1)+1,LEN($AD$1))</f>
        <v>Column1.N°_étage_appartement 11 - Récaptiulatif</v>
      </c>
      <c r="I11" t="str">
        <f ca="1">DPE_33180[[#Headers],[Column1.Surface_habitable_desservie_par_installation_ECS]] &amp; " " &amp;  ROW() &amp; " - " &amp; MID($AD$1, FIND("]",$AD$1,1)+1,LEN($AD$1))</f>
        <v>Column1.Surface_habitable_desservie_par_installation_ECS 11 - Récaptiulatif</v>
      </c>
      <c r="J11" t="str">
        <f ca="1">DPE_33180[[#Headers],[Column1.Complément_d''adresse_logement]] &amp; " " &amp;  ROW() &amp; " - " &amp; MID($AD$1, FIND("]",$AD$1,1)+1,LEN($AD$1))</f>
        <v>Column1.Complément_d'adresse_logement 11 - Récaptiulatif</v>
      </c>
      <c r="K11" t="str">
        <f ca="1">DPE_33180[[#Headers],[Column1.Description_installation_chauffage_n°1]] &amp; " " &amp;  ROW() &amp; " - " &amp; MID($AD$1, FIND("]",$AD$1,1)+1,LEN($AD$1))</f>
        <v>Column1.Description_installation_chauffage_n°1 11 - Récaptiulatif</v>
      </c>
      <c r="L11" t="str">
        <f ca="1">DPE_33180[[#Headers],[Column1.N°_voie_(BAN)]] &amp; " " &amp;  ROW() &amp; " - " &amp; MID($AD$1, FIND("]",$AD$1,1)+1,LEN($AD$1))</f>
        <v>Column1.N°_voie_(BAN) 11 - Récaptiulatif</v>
      </c>
      <c r="M11" t="str">
        <f ca="1">DPE_33180[[#Headers],[Column1.N°DPE]] &amp; " " &amp;  ROW() &amp; " - " &amp; MID($AD$1, FIND("]",$AD$1,1)+1,LEN($AD$1))</f>
        <v>Column1.N°DPE 11 - Récaptiulatif</v>
      </c>
      <c r="N11" t="str">
        <f ca="1">DPE_33180[[#Headers],[Column1.Adresse_brute]] &amp; " " &amp;  ROW() &amp; " - " &amp; MID($AD$1, FIND("]",$AD$1,1)+1,LEN($AD$1))</f>
        <v>Column1.Adresse_brute 11 - Récaptiulatif</v>
      </c>
      <c r="O11" t="str">
        <f ca="1">DPE_33180[[#Headers],[Column1.Nombre_logements_desservis_par_installation_ECS]] &amp; " " &amp;  ROW() &amp; " - " &amp; MID($AD$1, FIND("]",$AD$1,1)+1,LEN($AD$1))</f>
        <v>Column1.Nombre_logements_desservis_par_installation_ECS 11 - Récaptiulatif</v>
      </c>
      <c r="P11" t="str">
        <f ca="1">DPE_33180[[#Headers],[Column1.Surface_habitable_logement]] &amp; " " &amp;  ROW() &amp; " - " &amp; MID($AD$1, FIND("]",$AD$1,1)+1,LEN($AD$1))</f>
        <v>Column1.Surface_habitable_logement 11 - Récaptiulatif</v>
      </c>
      <c r="Q11" t="str">
        <f ca="1">DPE_33180[[#Headers],[Column1.Code_postal_(brut)]] &amp; " " &amp;  ROW() &amp; " - " &amp; MID($AD$1, FIND("]",$AD$1,1)+1,LEN($AD$1))</f>
        <v>Column1.Code_postal_(brut) 11 - Récaptiulatif</v>
      </c>
      <c r="R11" t="str">
        <f ca="1">DPE_33180[[#Headers],[Column1.Période_construction]] &amp; " " &amp;  ROW() &amp; " - " &amp; MID($AD$1, FIND("]",$AD$1,1)+1,LEN($AD$1))</f>
        <v>Column1.Période_construction 11 - Récaptiulatif</v>
      </c>
      <c r="S11" t="str">
        <f ca="1">DPE_33180[[#Headers],[Column1.Code_postal_(BAN)]] &amp; " " &amp;  ROW() &amp; " - " &amp; MID($AD$1, FIND("]",$AD$1,1)+1,LEN($AD$1))</f>
        <v>Column1.Code_postal_(BAN) 11 - Récaptiulatif</v>
      </c>
      <c r="T11" t="str">
        <f ca="1">DPE_33180[[#Headers],[Column1.Type_bâtiment]] &amp; " " &amp;  ROW() &amp; " - " &amp; MID($AD$1, FIND("]",$AD$1,1)+1,LEN($AD$1))</f>
        <v>Column1.Type_bâtiment 11 - Récaptiulatif</v>
      </c>
      <c r="U11" t="str">
        <f ca="1">DPE_33180[[#Headers],[Column1.Etiquette_GES]] &amp; " " &amp;  ROW() &amp; " - " &amp; MID($AD$1, FIND("]",$AD$1,1)+1,LEN($AD$1))</f>
        <v>Column1.Etiquette_GES 11 - Récaptiulatif</v>
      </c>
      <c r="V11" t="str">
        <f ca="1">DPE_33180[[#Headers],[Column1.Etiquette_DPE]] &amp; " " &amp;  ROW() &amp; " - " &amp; MID($AD$1, FIND("]",$AD$1,1)+1,LEN($AD$1))</f>
        <v>Column1.Etiquette_DPE 11 - Récaptiulatif</v>
      </c>
      <c r="W11" t="str">
        <f ca="1">DPE_33180[[#Headers],[Column1.Nom__commune_(Brut)]] &amp; " " &amp;  ROW() &amp; " - " &amp; MID($AD$1, FIND("]",$AD$1,1)+1,LEN($AD$1))</f>
        <v>Column1.Nom__commune_(Brut) 11 - Récaptiulatif</v>
      </c>
      <c r="X11" t="str">
        <f ca="1">DPE_33180[[#Headers],[Column1.Identifiant__BAN]] &amp; " " &amp;  ROW() &amp; " - " &amp; MID($AD$1, FIND("]",$AD$1,1)+1,LEN($AD$1))</f>
        <v>Column1.Identifiant__BAN 11 - Récaptiulatif</v>
      </c>
      <c r="Y11" t="str">
        <f ca="1">DPE_33180[[#Headers],[Column1.Nom__rue_(BAN)]] &amp; " " &amp;  ROW() &amp; " - " &amp; MID($AD$1, FIND("]",$AD$1,1)+1,LEN($AD$1))</f>
        <v>Column1.Nom__rue_(BAN) 11 - Récaptiulatif</v>
      </c>
      <c r="Z11" t="str">
        <f ca="1">DPE_33180[[#Headers],[Column1.Score_BAN]] &amp; " " &amp;  ROW() &amp; " - " &amp; MID($AD$1, FIND("]",$AD$1,1)+1,LEN($AD$1))</f>
        <v>Column1.Score_BAN 11 - Récaptiulatif</v>
      </c>
      <c r="AA11" t="str">
        <f ca="1">DPE_33180[[#Headers],[Column1.Logement_traversant_(0/1)]] &amp; " " &amp;  ROW() &amp; " - " &amp; MID($AD$1, FIND("]",$AD$1,1)+1,LEN($AD$1))</f>
        <v>Column1.Logement_traversant_(0/1) 11 - Récaptiulatif</v>
      </c>
      <c r="AB11" t="str">
        <f ca="1">DPE_33180[[#Headers],[Column1.Nombre_appartement]] &amp; " " &amp;  ROW() &amp; " - " &amp; MID($AD$1, FIND("]",$AD$1,1)+1,LEN($AD$1))</f>
        <v>Column1.Nombre_appartement 11 - Récaptiulatif</v>
      </c>
      <c r="AC11" t="str">
        <f ca="1">DPE_33180[[#Headers],[Column1.Surface_habitable_immeuble]] &amp; " " &amp;  ROW() &amp; " - " &amp; MID($AD$1, FIND("]",$AD$1,1)+1,LEN($AD$1))</f>
        <v>Column1.Surface_habitable_immeuble 11 - Récaptiulatif</v>
      </c>
    </row>
    <row r="12" spans="1:30" x14ac:dyDescent="0.25">
      <c r="A12" s="4"/>
      <c r="B12" s="4"/>
      <c r="C12" s="4"/>
    </row>
    <row r="13" spans="1:30" x14ac:dyDescent="0.25">
      <c r="A13" s="4"/>
      <c r="B13" s="4"/>
      <c r="C13" s="4"/>
    </row>
    <row r="14" spans="1:30" x14ac:dyDescent="0.25">
      <c r="A14" s="4"/>
      <c r="B14" s="4"/>
      <c r="C14" s="4"/>
    </row>
    <row r="15" spans="1:30" x14ac:dyDescent="0.25">
      <c r="A15" s="4"/>
      <c r="B15" s="4"/>
      <c r="C15" s="4"/>
    </row>
    <row r="16" spans="1:30" x14ac:dyDescent="0.25">
      <c r="A16" s="4"/>
      <c r="B16" s="4"/>
      <c r="C16" s="4"/>
    </row>
    <row r="17" spans="1:3" x14ac:dyDescent="0.25">
      <c r="A17" s="4"/>
      <c r="B17" s="4"/>
      <c r="C17" s="4"/>
    </row>
    <row r="18" spans="1:3" x14ac:dyDescent="0.25">
      <c r="A18" s="4"/>
      <c r="B18" s="4"/>
      <c r="C18" s="4"/>
    </row>
    <row r="19" spans="1:3" x14ac:dyDescent="0.25">
      <c r="A19" s="4"/>
      <c r="B19" s="4"/>
      <c r="C19" s="4"/>
    </row>
    <row r="20" spans="1:3" x14ac:dyDescent="0.25">
      <c r="A20" s="4"/>
      <c r="B20" s="4"/>
      <c r="C20" s="4"/>
    </row>
    <row r="21" spans="1:3" x14ac:dyDescent="0.25">
      <c r="A21" s="4"/>
      <c r="B21" s="4"/>
      <c r="C21" s="4"/>
    </row>
    <row r="22" spans="1:3" x14ac:dyDescent="0.25">
      <c r="A22" s="4"/>
      <c r="B22" s="4"/>
      <c r="C22" s="4"/>
    </row>
    <row r="23" spans="1:3" x14ac:dyDescent="0.25">
      <c r="A23" s="4"/>
      <c r="B23" s="4"/>
      <c r="C23" s="4"/>
    </row>
    <row r="24" spans="1:3" x14ac:dyDescent="0.25">
      <c r="A24" s="4"/>
      <c r="B24" s="4"/>
      <c r="C24" s="4"/>
    </row>
    <row r="25" spans="1:3" x14ac:dyDescent="0.25">
      <c r="A25" s="4"/>
      <c r="B25" s="4"/>
      <c r="C25" s="4"/>
    </row>
    <row r="26" spans="1:3" x14ac:dyDescent="0.25">
      <c r="A26" s="4"/>
      <c r="B26" s="4"/>
      <c r="C26" s="4"/>
    </row>
    <row r="27" spans="1:3" x14ac:dyDescent="0.25">
      <c r="A27" s="4"/>
      <c r="B27" s="4"/>
      <c r="C27" s="4"/>
    </row>
    <row r="28" spans="1:3" x14ac:dyDescent="0.25">
      <c r="A28" s="4"/>
      <c r="B28" s="4"/>
      <c r="C28" s="4"/>
    </row>
    <row r="29" spans="1:3" x14ac:dyDescent="0.25">
      <c r="A29" s="4"/>
      <c r="B29" s="4"/>
      <c r="C29" s="4"/>
    </row>
    <row r="30" spans="1:3" x14ac:dyDescent="0.25">
      <c r="A30" s="4"/>
      <c r="B30" s="4"/>
      <c r="C30" s="4"/>
    </row>
    <row r="31" spans="1:3" x14ac:dyDescent="0.25">
      <c r="A31" s="4"/>
      <c r="B31" s="4"/>
      <c r="C31" s="4"/>
    </row>
    <row r="32" spans="1:3" x14ac:dyDescent="0.25">
      <c r="A32" s="4"/>
      <c r="B32" s="4"/>
      <c r="C32" s="4"/>
    </row>
    <row r="33" spans="1:3" x14ac:dyDescent="0.25">
      <c r="A33" s="4"/>
      <c r="B33" s="4"/>
      <c r="C33" s="4"/>
    </row>
    <row r="34" spans="1:3" x14ac:dyDescent="0.25">
      <c r="A34" s="4"/>
      <c r="B34" s="4"/>
      <c r="C34" s="4"/>
    </row>
    <row r="35" spans="1:3" x14ac:dyDescent="0.25">
      <c r="A35" s="4"/>
      <c r="B35" s="4"/>
      <c r="C35" s="4"/>
    </row>
    <row r="36" spans="1:3" x14ac:dyDescent="0.25">
      <c r="A36" s="4"/>
      <c r="B36" s="4"/>
      <c r="C36" s="4"/>
    </row>
    <row r="37" spans="1:3" x14ac:dyDescent="0.25">
      <c r="A37" s="4"/>
      <c r="B37" s="4"/>
      <c r="C37" s="4"/>
    </row>
    <row r="38" spans="1:3" x14ac:dyDescent="0.25">
      <c r="A38" s="4"/>
      <c r="B38" s="4"/>
      <c r="C38" s="4"/>
    </row>
    <row r="39" spans="1:3" x14ac:dyDescent="0.25">
      <c r="A39" s="4"/>
      <c r="B39" s="4"/>
      <c r="C39" s="4"/>
    </row>
    <row r="40" spans="1:3" x14ac:dyDescent="0.25">
      <c r="A40" s="4"/>
      <c r="B40" s="4"/>
      <c r="C40" s="4"/>
    </row>
    <row r="41" spans="1:3" x14ac:dyDescent="0.25">
      <c r="A41" s="4"/>
      <c r="B41" s="4"/>
      <c r="C41" s="4"/>
    </row>
    <row r="42" spans="1:3" x14ac:dyDescent="0.25">
      <c r="A42" s="4"/>
      <c r="B42" s="4"/>
      <c r="C42" s="4"/>
    </row>
    <row r="43" spans="1:3" x14ac:dyDescent="0.25">
      <c r="A43" s="4"/>
      <c r="B43" s="4"/>
      <c r="C43" s="4"/>
    </row>
    <row r="44" spans="1:3" x14ac:dyDescent="0.25">
      <c r="A44" s="4"/>
      <c r="B44" s="4"/>
      <c r="C44" s="4"/>
    </row>
    <row r="45" spans="1:3" x14ac:dyDescent="0.25">
      <c r="A45" s="4"/>
      <c r="B45" s="4"/>
      <c r="C45" s="4"/>
    </row>
    <row r="46" spans="1:3" x14ac:dyDescent="0.25">
      <c r="A46" s="4"/>
      <c r="B46" s="4"/>
      <c r="C46" s="4"/>
    </row>
    <row r="47" spans="1:3" x14ac:dyDescent="0.25">
      <c r="A47" s="4"/>
      <c r="B47" s="4"/>
      <c r="C47" s="4"/>
    </row>
    <row r="48" spans="1:3" x14ac:dyDescent="0.25">
      <c r="A48" s="4"/>
      <c r="B48" s="4"/>
      <c r="C48" s="4"/>
    </row>
    <row r="49" spans="1:3" x14ac:dyDescent="0.25">
      <c r="A49" s="4"/>
      <c r="B49" s="4"/>
      <c r="C49" s="4"/>
    </row>
    <row r="50" spans="1:3" x14ac:dyDescent="0.25">
      <c r="A50" s="4"/>
      <c r="B50" s="4"/>
      <c r="C50" s="4"/>
    </row>
    <row r="51" spans="1:3" x14ac:dyDescent="0.25">
      <c r="A51" s="4"/>
      <c r="B51" s="4"/>
      <c r="C51" s="4"/>
    </row>
    <row r="52" spans="1:3" x14ac:dyDescent="0.25">
      <c r="A52" s="4"/>
      <c r="B52" s="4"/>
      <c r="C52" s="4"/>
    </row>
    <row r="53" spans="1:3" x14ac:dyDescent="0.25">
      <c r="A53" s="4"/>
      <c r="B53" s="4"/>
      <c r="C53" s="4"/>
    </row>
    <row r="54" spans="1:3" x14ac:dyDescent="0.25">
      <c r="A54" s="4"/>
      <c r="B54" s="4"/>
      <c r="C54" s="4"/>
    </row>
    <row r="55" spans="1:3" x14ac:dyDescent="0.25">
      <c r="A55" s="4"/>
      <c r="B55" s="4"/>
      <c r="C55" s="4"/>
    </row>
    <row r="56" spans="1:3" x14ac:dyDescent="0.25">
      <c r="A56" s="4"/>
      <c r="B56" s="4"/>
      <c r="C56" s="4"/>
    </row>
    <row r="57" spans="1:3" x14ac:dyDescent="0.25">
      <c r="A57" s="4"/>
      <c r="B57" s="4"/>
      <c r="C57" s="4"/>
    </row>
    <row r="58" spans="1:3" x14ac:dyDescent="0.25">
      <c r="A58" s="4"/>
      <c r="B58" s="4"/>
      <c r="C58" s="4"/>
    </row>
    <row r="59" spans="1:3" x14ac:dyDescent="0.25">
      <c r="A59" s="4"/>
      <c r="B59" s="4"/>
      <c r="C59" s="4"/>
    </row>
    <row r="60" spans="1:3" x14ac:dyDescent="0.25">
      <c r="A60" s="4"/>
      <c r="B60" s="4"/>
      <c r="C60" s="4"/>
    </row>
    <row r="61" spans="1:3" x14ac:dyDescent="0.25">
      <c r="A61" s="4"/>
      <c r="B61" s="4"/>
      <c r="C61" s="4"/>
    </row>
    <row r="62" spans="1:3" x14ac:dyDescent="0.25">
      <c r="A62" s="4"/>
      <c r="B62" s="4"/>
      <c r="C62" s="4"/>
    </row>
    <row r="63" spans="1:3" x14ac:dyDescent="0.25">
      <c r="A63" s="4"/>
      <c r="B63" s="4"/>
      <c r="C63" s="4"/>
    </row>
    <row r="64" spans="1:3" x14ac:dyDescent="0.25">
      <c r="A64" s="4"/>
      <c r="B64" s="4"/>
      <c r="C64" s="4"/>
    </row>
    <row r="65" spans="1:3" x14ac:dyDescent="0.25">
      <c r="A65" s="4"/>
      <c r="B65" s="4"/>
      <c r="C65" s="4"/>
    </row>
    <row r="66" spans="1:3" x14ac:dyDescent="0.25">
      <c r="A66" s="4"/>
      <c r="B66" s="4"/>
      <c r="C66" s="4"/>
    </row>
    <row r="67" spans="1:3" x14ac:dyDescent="0.25">
      <c r="A67" s="4"/>
      <c r="B67" s="4"/>
      <c r="C67" s="4"/>
    </row>
    <row r="68" spans="1:3" x14ac:dyDescent="0.25">
      <c r="A68" s="4"/>
      <c r="B68" s="4"/>
      <c r="C68" s="4"/>
    </row>
    <row r="69" spans="1:3" x14ac:dyDescent="0.25">
      <c r="A69" s="4"/>
      <c r="B69" s="4"/>
      <c r="C69" s="4"/>
    </row>
    <row r="70" spans="1:3" x14ac:dyDescent="0.25">
      <c r="A70" s="4"/>
      <c r="B70" s="4"/>
      <c r="C70" s="4"/>
    </row>
    <row r="71" spans="1:3" x14ac:dyDescent="0.25">
      <c r="A71" s="4"/>
      <c r="B71" s="4"/>
      <c r="C71" s="4"/>
    </row>
    <row r="72" spans="1:3" x14ac:dyDescent="0.25">
      <c r="A72" s="4"/>
      <c r="B72" s="4"/>
      <c r="C72" s="4"/>
    </row>
    <row r="73" spans="1:3" x14ac:dyDescent="0.25">
      <c r="A73" s="4"/>
      <c r="B73" s="4"/>
      <c r="C73" s="4"/>
    </row>
    <row r="74" spans="1:3" x14ac:dyDescent="0.25">
      <c r="A74" s="4"/>
      <c r="B74" s="4"/>
      <c r="C74" s="4"/>
    </row>
    <row r="75" spans="1:3" x14ac:dyDescent="0.25">
      <c r="A75" s="4"/>
      <c r="B75" s="4"/>
      <c r="C75" s="4"/>
    </row>
    <row r="76" spans="1:3" x14ac:dyDescent="0.25">
      <c r="A76" s="4"/>
      <c r="B76" s="4"/>
      <c r="C76" s="4"/>
    </row>
    <row r="77" spans="1:3" x14ac:dyDescent="0.25">
      <c r="A77" s="4"/>
      <c r="B77" s="4"/>
      <c r="C77" s="4"/>
    </row>
    <row r="78" spans="1:3" x14ac:dyDescent="0.25">
      <c r="A78" s="4"/>
      <c r="B78" s="4"/>
      <c r="C78" s="4"/>
    </row>
    <row r="79" spans="1:3" x14ac:dyDescent="0.25">
      <c r="A79" s="4"/>
      <c r="B79" s="4"/>
      <c r="C79" s="4"/>
    </row>
    <row r="80" spans="1:3" x14ac:dyDescent="0.25">
      <c r="A80" s="4"/>
      <c r="B80" s="4"/>
      <c r="C80" s="4"/>
    </row>
    <row r="81" spans="1:3" x14ac:dyDescent="0.25">
      <c r="A81" s="4"/>
      <c r="B81" s="4"/>
      <c r="C81" s="4"/>
    </row>
    <row r="82" spans="1:3" x14ac:dyDescent="0.25">
      <c r="A82" s="4"/>
      <c r="B82" s="4"/>
      <c r="C82" s="4"/>
    </row>
    <row r="83" spans="1:3" x14ac:dyDescent="0.25">
      <c r="A83" s="4"/>
      <c r="B83" s="4"/>
      <c r="C83" s="4"/>
    </row>
    <row r="84" spans="1:3" x14ac:dyDescent="0.25">
      <c r="A84" s="4"/>
      <c r="B84" s="4"/>
      <c r="C84" s="4"/>
    </row>
    <row r="85" spans="1:3" x14ac:dyDescent="0.25">
      <c r="A85" s="4"/>
      <c r="B85" s="4"/>
      <c r="C85" s="4"/>
    </row>
    <row r="86" spans="1:3" x14ac:dyDescent="0.25">
      <c r="A86" s="4"/>
      <c r="B86" s="4"/>
      <c r="C86" s="4"/>
    </row>
    <row r="87" spans="1:3" x14ac:dyDescent="0.25">
      <c r="A87" s="4"/>
      <c r="B87" s="4"/>
      <c r="C87" s="4"/>
    </row>
    <row r="88" spans="1:3" x14ac:dyDescent="0.25">
      <c r="A88" s="4"/>
      <c r="B88" s="4"/>
      <c r="C88" s="4"/>
    </row>
    <row r="89" spans="1:3" x14ac:dyDescent="0.25">
      <c r="A89" s="4"/>
      <c r="B89" s="4"/>
      <c r="C89" s="4"/>
    </row>
    <row r="90" spans="1:3" x14ac:dyDescent="0.25">
      <c r="A90" s="4"/>
      <c r="B90" s="4"/>
      <c r="C90" s="4"/>
    </row>
    <row r="91" spans="1:3" x14ac:dyDescent="0.25">
      <c r="A91" s="4"/>
      <c r="B91" s="4"/>
      <c r="C91" s="4"/>
    </row>
    <row r="92" spans="1:3" x14ac:dyDescent="0.25">
      <c r="A92" s="4"/>
      <c r="B92" s="4"/>
      <c r="C92" s="4"/>
    </row>
    <row r="93" spans="1:3" x14ac:dyDescent="0.25">
      <c r="A93" s="4"/>
      <c r="B93" s="4"/>
      <c r="C93" s="4"/>
    </row>
    <row r="94" spans="1:3" x14ac:dyDescent="0.25">
      <c r="A94" s="4"/>
      <c r="B94" s="4"/>
      <c r="C94" s="4"/>
    </row>
    <row r="95" spans="1:3" x14ac:dyDescent="0.25">
      <c r="A95" s="4"/>
      <c r="B95" s="4"/>
      <c r="C95" s="4"/>
    </row>
    <row r="96" spans="1:3" x14ac:dyDescent="0.25">
      <c r="A96" s="4"/>
      <c r="B96" s="4"/>
      <c r="C96" s="4"/>
    </row>
    <row r="97" spans="1:3" x14ac:dyDescent="0.25">
      <c r="A97" s="4"/>
      <c r="B97" s="4"/>
      <c r="C97" s="4"/>
    </row>
    <row r="98" spans="1:3" x14ac:dyDescent="0.25">
      <c r="A98" s="4"/>
      <c r="B98" s="4"/>
      <c r="C98" s="4"/>
    </row>
    <row r="99" spans="1:3" x14ac:dyDescent="0.25">
      <c r="A99" s="4"/>
      <c r="B99" s="4"/>
      <c r="C99" s="4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EA7C7-C006-4C0F-8C9A-800B66BD8021}">
  <sheetPr codeName="Feuil7"/>
  <dimension ref="A1:AD251"/>
  <sheetViews>
    <sheetView topLeftCell="A10" workbookViewId="0">
      <selection activeCell="D2" sqref="D2:AC38"/>
    </sheetView>
  </sheetViews>
  <sheetFormatPr baseColWidth="10" defaultRowHeight="15" x14ac:dyDescent="0.25"/>
  <cols>
    <col min="1" max="1" width="36.7109375" bestFit="1" customWidth="1"/>
    <col min="2" max="2" width="34.5703125" bestFit="1" customWidth="1"/>
    <col min="3" max="3" width="30.28515625" bestFit="1" customWidth="1"/>
    <col min="4" max="4" width="43.42578125" bestFit="1" customWidth="1"/>
    <col min="5" max="5" width="33.5703125" bestFit="1" customWidth="1"/>
    <col min="6" max="6" width="36.140625" bestFit="1" customWidth="1"/>
    <col min="7" max="7" width="30" bestFit="1" customWidth="1"/>
    <col min="8" max="8" width="32.85546875" bestFit="1" customWidth="1"/>
    <col min="9" max="9" width="57.42578125" bestFit="1" customWidth="1"/>
    <col min="10" max="10" width="43.140625" bestFit="1" customWidth="1"/>
    <col min="11" max="11" width="81.140625" bestFit="1" customWidth="1"/>
    <col min="12" max="12" width="25.28515625" bestFit="1" customWidth="1"/>
    <col min="13" max="13" width="17.28515625" bestFit="1" customWidth="1"/>
    <col min="14" max="14" width="79.140625" bestFit="1" customWidth="1"/>
    <col min="15" max="15" width="58.85546875" bestFit="1" customWidth="1"/>
    <col min="16" max="16" width="37.85546875" bestFit="1" customWidth="1"/>
    <col min="17" max="17" width="29.28515625" bestFit="1" customWidth="1"/>
    <col min="18" max="18" width="31.140625" bestFit="1" customWidth="1"/>
    <col min="19" max="19" width="29.42578125" bestFit="1" customWidth="1"/>
    <col min="20" max="20" width="25.42578125" bestFit="1" customWidth="1"/>
    <col min="21" max="22" width="24.7109375" bestFit="1" customWidth="1"/>
    <col min="23" max="23" width="33.42578125" bestFit="1" customWidth="1"/>
    <col min="24" max="24" width="27.28515625" bestFit="1" customWidth="1"/>
    <col min="25" max="25" width="33.42578125" bestFit="1" customWidth="1"/>
    <col min="26" max="26" width="21.5703125" bestFit="1" customWidth="1"/>
    <col min="27" max="27" width="36.42578125" bestFit="1" customWidth="1"/>
    <col min="28" max="28" width="32" bestFit="1" customWidth="1"/>
    <col min="29" max="29" width="38.42578125" bestFit="1" customWidth="1"/>
  </cols>
  <sheetData>
    <row r="1" spans="1:30" x14ac:dyDescent="0.25">
      <c r="A1" t="s">
        <v>4</v>
      </c>
      <c r="B1" t="s">
        <v>8</v>
      </c>
      <c r="C1" t="s">
        <v>17</v>
      </c>
      <c r="D1" t="s">
        <v>3</v>
      </c>
      <c r="E1" t="s">
        <v>0</v>
      </c>
      <c r="F1" t="s">
        <v>1</v>
      </c>
      <c r="G1" t="s">
        <v>2</v>
      </c>
      <c r="H1" t="s">
        <v>5</v>
      </c>
      <c r="I1" t="s">
        <v>6</v>
      </c>
      <c r="J1" t="s">
        <v>7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tr" cm="1">
        <f t="array" aca="1" ref="AD1" ca="1">CELL("nomfichier")</f>
        <v>D:\Immobilier\Communication\# Courrier_DPE\[BDD exemple.xlsx]Récaptiulatif</v>
      </c>
    </row>
    <row r="2" spans="1:30" x14ac:dyDescent="0.25">
      <c r="A2" s="4">
        <v>44879</v>
      </c>
      <c r="B2" s="4">
        <v>44879</v>
      </c>
      <c r="C2" s="4">
        <v>44879</v>
      </c>
      <c r="D2" t="str">
        <f ca="1">DPE_33990[[#Headers],[Column1.Adresse_(BAN)]] &amp; " " &amp;  ROW() &amp; " - " &amp; MID($AD$1, FIND("]",$AD$1,1)+1,LEN($AD$1))</f>
        <v>Column1.Adresse_(BAN) 2 - Récaptiulatif</v>
      </c>
      <c r="E2" t="str">
        <f ca="1">DPE_33990[[#Headers],[Column1.Nom__commune_(BAN)]] &amp; " " &amp;  ROW() &amp; " - " &amp; MID($AD$1, FIND("]",$AD$1,1)+1,LEN($AD$1))</f>
        <v>Column1.Nom__commune_(BAN) 2 - Récaptiulatif</v>
      </c>
      <c r="F2" t="str">
        <f ca="1">DPE_33990[[#Headers],[Column1.Nombre_niveau_logement]] &amp; " " &amp;  ROW() &amp; " - " &amp; MID($AD$1, FIND("]",$AD$1,1)+1,LEN($AD$1))</f>
        <v>Column1.Nombre_niveau_logement 2 - Récaptiulatif</v>
      </c>
      <c r="G2" t="str">
        <f ca="1">DPE_33990[[#Headers],[Column1.Année_construction]] &amp; " " &amp;  ROW() &amp; " - " &amp; MID($AD$1, FIND("]",$AD$1,1)+1,LEN($AD$1))</f>
        <v>Column1.Année_construction 2 - Récaptiulatif</v>
      </c>
      <c r="H2" t="str">
        <f ca="1">DPE_33990[[#Headers],[Column1.N°_étage_appartement]] &amp; " " &amp;  ROW() &amp; " - " &amp; MID($AD$1, FIND("]",$AD$1,1)+1,LEN($AD$1))</f>
        <v>Column1.N°_étage_appartement 2 - Récaptiulatif</v>
      </c>
      <c r="I2" t="str">
        <f ca="1">DPE_33990[[#Headers],[Column1.Surface_habitable_desservie_par_installation_ECS]] &amp; " " &amp;  ROW() &amp; " - " &amp; MID($AD$1, FIND("]",$AD$1,1)+1,LEN($AD$1))</f>
        <v>Column1.Surface_habitable_desservie_par_installation_ECS 2 - Récaptiulatif</v>
      </c>
      <c r="J2" t="str">
        <f ca="1">DPE_33990[[#Headers],[Column1.Complément_d''adresse_logement]] &amp; " " &amp;  ROW() &amp; " - " &amp; MID($AD$1, FIND("]",$AD$1,1)+1,LEN($AD$1))</f>
        <v>Column1.Complément_d'adresse_logement 2 - Récaptiulatif</v>
      </c>
      <c r="K2" t="str">
        <f ca="1">DPE_33990[[#Headers],[Column1.Description_installation_chauffage_n°1]] &amp; " " &amp;  ROW() &amp; " - " &amp; MID($AD$1, FIND("]",$AD$1,1)+1,LEN($AD$1))</f>
        <v>Column1.Description_installation_chauffage_n°1 2 - Récaptiulatif</v>
      </c>
      <c r="L2" t="str">
        <f ca="1">DPE_33990[[#Headers],[Column1.N°_voie_(BAN)]] &amp; " " &amp;  ROW() &amp; " - " &amp; MID($AD$1, FIND("]",$AD$1,1)+1,LEN($AD$1))</f>
        <v>Column1.N°_voie_(BAN) 2 - Récaptiulatif</v>
      </c>
      <c r="M2" t="str">
        <f ca="1">DPE_33990[[#Headers],[Column1.N°DPE]] &amp; " " &amp;  ROW() &amp; " - " &amp; MID($AD$1, FIND("]",$AD$1,1)+1,LEN($AD$1))</f>
        <v>Column1.N°DPE 2 - Récaptiulatif</v>
      </c>
      <c r="N2" t="str">
        <f ca="1">DPE_33990[[#Headers],[Column1.Adresse_brute]] &amp; " " &amp;  ROW() &amp; " - " &amp; MID($AD$1, FIND("]",$AD$1,1)+1,LEN($AD$1))</f>
        <v>Column1.Adresse_brute 2 - Récaptiulatif</v>
      </c>
      <c r="O2" t="str">
        <f ca="1">DPE_33990[[#Headers],[Column1.Nombre_logements_desservis_par_installation_ECS]] &amp; " " &amp;  ROW() &amp; " - " &amp; MID($AD$1, FIND("]",$AD$1,1)+1,LEN($AD$1))</f>
        <v>Column1.Nombre_logements_desservis_par_installation_ECS 2 - Récaptiulatif</v>
      </c>
      <c r="P2" t="str">
        <f ca="1">DPE_33990[[#Headers],[Column1.Surface_habitable_logement]] &amp; " " &amp;  ROW() &amp; " - " &amp; MID($AD$1, FIND("]",$AD$1,1)+1,LEN($AD$1))</f>
        <v>Column1.Surface_habitable_logement 2 - Récaptiulatif</v>
      </c>
      <c r="Q2" t="str">
        <f ca="1">DPE_33990[[#Headers],[Column1.Code_postal_(brut)]] &amp; " " &amp;  ROW() &amp; " - " &amp; MID($AD$1, FIND("]",$AD$1,1)+1,LEN($AD$1))</f>
        <v>Column1.Code_postal_(brut) 2 - Récaptiulatif</v>
      </c>
      <c r="R2" t="str">
        <f ca="1">DPE_33990[[#Headers],[Column1.Période_construction]] &amp; " " &amp;  ROW() &amp; " - " &amp; MID($AD$1, FIND("]",$AD$1,1)+1,LEN($AD$1))</f>
        <v>Column1.Période_construction 2 - Récaptiulatif</v>
      </c>
      <c r="S2" t="str">
        <f ca="1">DPE_33990[[#Headers],[Column1.Code_postal_(BAN)]] &amp; " " &amp;  ROW() &amp; " - " &amp; MID($AD$1, FIND("]",$AD$1,1)+1,LEN($AD$1))</f>
        <v>Column1.Code_postal_(BAN) 2 - Récaptiulatif</v>
      </c>
      <c r="T2" t="str">
        <f ca="1">DPE_33990[[#Headers],[Column1.Type_bâtiment]] &amp; " " &amp;  ROW() &amp; " - " &amp; MID($AD$1, FIND("]",$AD$1,1)+1,LEN($AD$1))</f>
        <v>Column1.Type_bâtiment 2 - Récaptiulatif</v>
      </c>
      <c r="U2" t="str">
        <f ca="1">DPE_33990[[#Headers],[Column1.Etiquette_GES]] &amp; " " &amp;  ROW() &amp; " - " &amp; MID($AD$1, FIND("]",$AD$1,1)+1,LEN($AD$1))</f>
        <v>Column1.Etiquette_GES 2 - Récaptiulatif</v>
      </c>
      <c r="V2" t="str">
        <f ca="1">DPE_33990[[#Headers],[Column1.Etiquette_DPE]] &amp; " " &amp;  ROW() &amp; " - " &amp; MID($AD$1, FIND("]",$AD$1,1)+1,LEN($AD$1))</f>
        <v>Column1.Etiquette_DPE 2 - Récaptiulatif</v>
      </c>
      <c r="W2" t="str">
        <f ca="1">DPE_33990[[#Headers],[Column1.Nom__commune_(Brut)]] &amp; " " &amp;  ROW() &amp; " - " &amp; MID($AD$1, FIND("]",$AD$1,1)+1,LEN($AD$1))</f>
        <v>Column1.Nom__commune_(Brut) 2 - Récaptiulatif</v>
      </c>
      <c r="X2" t="str">
        <f ca="1">DPE_33990[[#Headers],[Column1.Identifiant__BAN]] &amp; " " &amp;  ROW() &amp; " - " &amp; MID($AD$1, FIND("]",$AD$1,1)+1,LEN($AD$1))</f>
        <v>Column1.Identifiant__BAN 2 - Récaptiulatif</v>
      </c>
      <c r="Y2" t="str">
        <f ca="1">DPE_33990[[#Headers],[Column1.Nom__rue_(BAN)]] &amp; " " &amp;  ROW() &amp; " - " &amp; MID($AD$1, FIND("]",$AD$1,1)+1,LEN($AD$1))</f>
        <v>Column1.Nom__rue_(BAN) 2 - Récaptiulatif</v>
      </c>
      <c r="Z2" t="str">
        <f ca="1">DPE_33990[[#Headers],[Column1.Score_BAN]] &amp; " " &amp;  ROW() &amp; " - " &amp; MID($AD$1, FIND("]",$AD$1,1)+1,LEN($AD$1))</f>
        <v>Column1.Score_BAN 2 - Récaptiulatif</v>
      </c>
      <c r="AA2" t="str">
        <f ca="1">DPE_33990[[#Headers],[Column1.Logement_traversant_(0/1)]] &amp; " " &amp;  ROW() &amp; " - " &amp; MID($AD$1, FIND("]",$AD$1,1)+1,LEN($AD$1))</f>
        <v>Column1.Logement_traversant_(0/1) 2 - Récaptiulatif</v>
      </c>
      <c r="AB2" t="str">
        <f ca="1">DPE_33990[[#Headers],[Column1.Nombre_appartement]] &amp; " " &amp;  ROW() &amp; " - " &amp; MID($AD$1, FIND("]",$AD$1,1)+1,LEN($AD$1))</f>
        <v>Column1.Nombre_appartement 2 - Récaptiulatif</v>
      </c>
      <c r="AC2" t="str">
        <f ca="1">DPE_33990[[#Headers],[Column1.Surface_habitable_immeuble]] &amp; " " &amp;  ROW() &amp; " - " &amp; MID($AD$1, FIND("]",$AD$1,1)+1,LEN($AD$1))</f>
        <v>Column1.Surface_habitable_immeuble 2 - Récaptiulatif</v>
      </c>
    </row>
    <row r="3" spans="1:30" x14ac:dyDescent="0.25">
      <c r="A3" s="4">
        <v>44879</v>
      </c>
      <c r="B3" s="4">
        <v>44879</v>
      </c>
      <c r="C3" s="4">
        <v>44879</v>
      </c>
      <c r="D3" t="str">
        <f ca="1">DPE_33990[[#Headers],[Column1.Adresse_(BAN)]] &amp; " " &amp;  ROW() &amp; " - " &amp; MID($AD$1, FIND("]",$AD$1,1)+1,LEN($AD$1))</f>
        <v>Column1.Adresse_(BAN) 3 - Récaptiulatif</v>
      </c>
      <c r="E3" t="str">
        <f ca="1">DPE_33990[[#Headers],[Column1.Nom__commune_(BAN)]] &amp; " " &amp;  ROW() &amp; " - " &amp; MID($AD$1, FIND("]",$AD$1,1)+1,LEN($AD$1))</f>
        <v>Column1.Nom__commune_(BAN) 3 - Récaptiulatif</v>
      </c>
      <c r="F3" t="str">
        <f ca="1">DPE_33990[[#Headers],[Column1.Nombre_niveau_logement]] &amp; " " &amp;  ROW() &amp; " - " &amp; MID($AD$1, FIND("]",$AD$1,1)+1,LEN($AD$1))</f>
        <v>Column1.Nombre_niveau_logement 3 - Récaptiulatif</v>
      </c>
      <c r="G3" t="str">
        <f ca="1">DPE_33990[[#Headers],[Column1.Année_construction]] &amp; " " &amp;  ROW() &amp; " - " &amp; MID($AD$1, FIND("]",$AD$1,1)+1,LEN($AD$1))</f>
        <v>Column1.Année_construction 3 - Récaptiulatif</v>
      </c>
      <c r="H3" t="str">
        <f ca="1">DPE_33990[[#Headers],[Column1.N°_étage_appartement]] &amp; " " &amp;  ROW() &amp; " - " &amp; MID($AD$1, FIND("]",$AD$1,1)+1,LEN($AD$1))</f>
        <v>Column1.N°_étage_appartement 3 - Récaptiulatif</v>
      </c>
      <c r="I3" t="str">
        <f ca="1">DPE_33990[[#Headers],[Column1.Surface_habitable_desservie_par_installation_ECS]] &amp; " " &amp;  ROW() &amp; " - " &amp; MID($AD$1, FIND("]",$AD$1,1)+1,LEN($AD$1))</f>
        <v>Column1.Surface_habitable_desservie_par_installation_ECS 3 - Récaptiulatif</v>
      </c>
      <c r="J3" t="str">
        <f ca="1">DPE_33990[[#Headers],[Column1.Complément_d''adresse_logement]] &amp; " " &amp;  ROW() &amp; " - " &amp; MID($AD$1, FIND("]",$AD$1,1)+1,LEN($AD$1))</f>
        <v>Column1.Complément_d'adresse_logement 3 - Récaptiulatif</v>
      </c>
      <c r="K3" t="str">
        <f ca="1">DPE_33990[[#Headers],[Column1.Description_installation_chauffage_n°1]] &amp; " " &amp;  ROW() &amp; " - " &amp; MID($AD$1, FIND("]",$AD$1,1)+1,LEN($AD$1))</f>
        <v>Column1.Description_installation_chauffage_n°1 3 - Récaptiulatif</v>
      </c>
      <c r="L3" t="str">
        <f ca="1">DPE_33990[[#Headers],[Column1.N°_voie_(BAN)]] &amp; " " &amp;  ROW() &amp; " - " &amp; MID($AD$1, FIND("]",$AD$1,1)+1,LEN($AD$1))</f>
        <v>Column1.N°_voie_(BAN) 3 - Récaptiulatif</v>
      </c>
      <c r="M3" t="str">
        <f ca="1">DPE_33990[[#Headers],[Column1.N°DPE]] &amp; " " &amp;  ROW() &amp; " - " &amp; MID($AD$1, FIND("]",$AD$1,1)+1,LEN($AD$1))</f>
        <v>Column1.N°DPE 3 - Récaptiulatif</v>
      </c>
      <c r="N3" t="str">
        <f ca="1">DPE_33990[[#Headers],[Column1.Adresse_brute]] &amp; " " &amp;  ROW() &amp; " - " &amp; MID($AD$1, FIND("]",$AD$1,1)+1,LEN($AD$1))</f>
        <v>Column1.Adresse_brute 3 - Récaptiulatif</v>
      </c>
      <c r="O3" t="str">
        <f ca="1">DPE_33990[[#Headers],[Column1.Nombre_logements_desservis_par_installation_ECS]] &amp; " " &amp;  ROW() &amp; " - " &amp; MID($AD$1, FIND("]",$AD$1,1)+1,LEN($AD$1))</f>
        <v>Column1.Nombre_logements_desservis_par_installation_ECS 3 - Récaptiulatif</v>
      </c>
      <c r="P3" t="str">
        <f ca="1">DPE_33990[[#Headers],[Column1.Surface_habitable_logement]] &amp; " " &amp;  ROW() &amp; " - " &amp; MID($AD$1, FIND("]",$AD$1,1)+1,LEN($AD$1))</f>
        <v>Column1.Surface_habitable_logement 3 - Récaptiulatif</v>
      </c>
      <c r="Q3" t="str">
        <f ca="1">DPE_33990[[#Headers],[Column1.Code_postal_(brut)]] &amp; " " &amp;  ROW() &amp; " - " &amp; MID($AD$1, FIND("]",$AD$1,1)+1,LEN($AD$1))</f>
        <v>Column1.Code_postal_(brut) 3 - Récaptiulatif</v>
      </c>
      <c r="R3" t="str">
        <f ca="1">DPE_33990[[#Headers],[Column1.Période_construction]] &amp; " " &amp;  ROW() &amp; " - " &amp; MID($AD$1, FIND("]",$AD$1,1)+1,LEN($AD$1))</f>
        <v>Column1.Période_construction 3 - Récaptiulatif</v>
      </c>
      <c r="S3" t="str">
        <f ca="1">DPE_33990[[#Headers],[Column1.Code_postal_(BAN)]] &amp; " " &amp;  ROW() &amp; " - " &amp; MID($AD$1, FIND("]",$AD$1,1)+1,LEN($AD$1))</f>
        <v>Column1.Code_postal_(BAN) 3 - Récaptiulatif</v>
      </c>
      <c r="T3" t="str">
        <f ca="1">DPE_33990[[#Headers],[Column1.Type_bâtiment]] &amp; " " &amp;  ROW() &amp; " - " &amp; MID($AD$1, FIND("]",$AD$1,1)+1,LEN($AD$1))</f>
        <v>Column1.Type_bâtiment 3 - Récaptiulatif</v>
      </c>
      <c r="U3" t="str">
        <f ca="1">DPE_33990[[#Headers],[Column1.Etiquette_GES]] &amp; " " &amp;  ROW() &amp; " - " &amp; MID($AD$1, FIND("]",$AD$1,1)+1,LEN($AD$1))</f>
        <v>Column1.Etiquette_GES 3 - Récaptiulatif</v>
      </c>
      <c r="V3" t="str">
        <f ca="1">DPE_33990[[#Headers],[Column1.Etiquette_DPE]] &amp; " " &amp;  ROW() &amp; " - " &amp; MID($AD$1, FIND("]",$AD$1,1)+1,LEN($AD$1))</f>
        <v>Column1.Etiquette_DPE 3 - Récaptiulatif</v>
      </c>
      <c r="W3" t="str">
        <f ca="1">DPE_33990[[#Headers],[Column1.Nom__commune_(Brut)]] &amp; " " &amp;  ROW() &amp; " - " &amp; MID($AD$1, FIND("]",$AD$1,1)+1,LEN($AD$1))</f>
        <v>Column1.Nom__commune_(Brut) 3 - Récaptiulatif</v>
      </c>
      <c r="X3" t="str">
        <f ca="1">DPE_33990[[#Headers],[Column1.Identifiant__BAN]] &amp; " " &amp;  ROW() &amp; " - " &amp; MID($AD$1, FIND("]",$AD$1,1)+1,LEN($AD$1))</f>
        <v>Column1.Identifiant__BAN 3 - Récaptiulatif</v>
      </c>
      <c r="Y3" t="str">
        <f ca="1">DPE_33990[[#Headers],[Column1.Nom__rue_(BAN)]] &amp; " " &amp;  ROW() &amp; " - " &amp; MID($AD$1, FIND("]",$AD$1,1)+1,LEN($AD$1))</f>
        <v>Column1.Nom__rue_(BAN) 3 - Récaptiulatif</v>
      </c>
      <c r="Z3" t="str">
        <f ca="1">DPE_33990[[#Headers],[Column1.Score_BAN]] &amp; " " &amp;  ROW() &amp; " - " &amp; MID($AD$1, FIND("]",$AD$1,1)+1,LEN($AD$1))</f>
        <v>Column1.Score_BAN 3 - Récaptiulatif</v>
      </c>
      <c r="AA3" t="str">
        <f ca="1">DPE_33990[[#Headers],[Column1.Logement_traversant_(0/1)]] &amp; " " &amp;  ROW() &amp; " - " &amp; MID($AD$1, FIND("]",$AD$1,1)+1,LEN($AD$1))</f>
        <v>Column1.Logement_traversant_(0/1) 3 - Récaptiulatif</v>
      </c>
      <c r="AB3" t="str">
        <f ca="1">DPE_33990[[#Headers],[Column1.Nombre_appartement]] &amp; " " &amp;  ROW() &amp; " - " &amp; MID($AD$1, FIND("]",$AD$1,1)+1,LEN($AD$1))</f>
        <v>Column1.Nombre_appartement 3 - Récaptiulatif</v>
      </c>
      <c r="AC3" t="str">
        <f ca="1">DPE_33990[[#Headers],[Column1.Surface_habitable_immeuble]] &amp; " " &amp;  ROW() &amp; " - " &amp; MID($AD$1, FIND("]",$AD$1,1)+1,LEN($AD$1))</f>
        <v>Column1.Surface_habitable_immeuble 3 - Récaptiulatif</v>
      </c>
    </row>
    <row r="4" spans="1:30" x14ac:dyDescent="0.25">
      <c r="A4" s="4">
        <v>44875</v>
      </c>
      <c r="B4" s="4">
        <v>44875</v>
      </c>
      <c r="C4" s="4">
        <v>44879</v>
      </c>
      <c r="D4" t="str">
        <f ca="1">DPE_33990[[#Headers],[Column1.Adresse_(BAN)]] &amp; " " &amp;  ROW() &amp; " - " &amp; MID($AD$1, FIND("]",$AD$1,1)+1,LEN($AD$1))</f>
        <v>Column1.Adresse_(BAN) 4 - Récaptiulatif</v>
      </c>
      <c r="E4" t="str">
        <f ca="1">DPE_33990[[#Headers],[Column1.Nom__commune_(BAN)]] &amp; " " &amp;  ROW() &amp; " - " &amp; MID($AD$1, FIND("]",$AD$1,1)+1,LEN($AD$1))</f>
        <v>Column1.Nom__commune_(BAN) 4 - Récaptiulatif</v>
      </c>
      <c r="F4" t="str">
        <f ca="1">DPE_33990[[#Headers],[Column1.Nombre_niveau_logement]] &amp; " " &amp;  ROW() &amp; " - " &amp; MID($AD$1, FIND("]",$AD$1,1)+1,LEN($AD$1))</f>
        <v>Column1.Nombre_niveau_logement 4 - Récaptiulatif</v>
      </c>
      <c r="G4" t="str">
        <f ca="1">DPE_33990[[#Headers],[Column1.Année_construction]] &amp; " " &amp;  ROW() &amp; " - " &amp; MID($AD$1, FIND("]",$AD$1,1)+1,LEN($AD$1))</f>
        <v>Column1.Année_construction 4 - Récaptiulatif</v>
      </c>
      <c r="H4" t="str">
        <f ca="1">DPE_33990[[#Headers],[Column1.N°_étage_appartement]] &amp; " " &amp;  ROW() &amp; " - " &amp; MID($AD$1, FIND("]",$AD$1,1)+1,LEN($AD$1))</f>
        <v>Column1.N°_étage_appartement 4 - Récaptiulatif</v>
      </c>
      <c r="I4" t="str">
        <f ca="1">DPE_33990[[#Headers],[Column1.Surface_habitable_desservie_par_installation_ECS]] &amp; " " &amp;  ROW() &amp; " - " &amp; MID($AD$1, FIND("]",$AD$1,1)+1,LEN($AD$1))</f>
        <v>Column1.Surface_habitable_desservie_par_installation_ECS 4 - Récaptiulatif</v>
      </c>
      <c r="J4" t="str">
        <f ca="1">DPE_33990[[#Headers],[Column1.Complément_d''adresse_logement]] &amp; " " &amp;  ROW() &amp; " - " &amp; MID($AD$1, FIND("]",$AD$1,1)+1,LEN($AD$1))</f>
        <v>Column1.Complément_d'adresse_logement 4 - Récaptiulatif</v>
      </c>
      <c r="K4" t="str">
        <f ca="1">DPE_33990[[#Headers],[Column1.Description_installation_chauffage_n°1]] &amp; " " &amp;  ROW() &amp; " - " &amp; MID($AD$1, FIND("]",$AD$1,1)+1,LEN($AD$1))</f>
        <v>Column1.Description_installation_chauffage_n°1 4 - Récaptiulatif</v>
      </c>
      <c r="L4" t="str">
        <f ca="1">DPE_33990[[#Headers],[Column1.N°_voie_(BAN)]] &amp; " " &amp;  ROW() &amp; " - " &amp; MID($AD$1, FIND("]",$AD$1,1)+1,LEN($AD$1))</f>
        <v>Column1.N°_voie_(BAN) 4 - Récaptiulatif</v>
      </c>
      <c r="M4" t="str">
        <f ca="1">DPE_33990[[#Headers],[Column1.N°DPE]] &amp; " " &amp;  ROW() &amp; " - " &amp; MID($AD$1, FIND("]",$AD$1,1)+1,LEN($AD$1))</f>
        <v>Column1.N°DPE 4 - Récaptiulatif</v>
      </c>
      <c r="N4" t="str">
        <f ca="1">DPE_33990[[#Headers],[Column1.Adresse_brute]] &amp; " " &amp;  ROW() &amp; " - " &amp; MID($AD$1, FIND("]",$AD$1,1)+1,LEN($AD$1))</f>
        <v>Column1.Adresse_brute 4 - Récaptiulatif</v>
      </c>
      <c r="O4" t="str">
        <f ca="1">DPE_33990[[#Headers],[Column1.Nombre_logements_desservis_par_installation_ECS]] &amp; " " &amp;  ROW() &amp; " - " &amp; MID($AD$1, FIND("]",$AD$1,1)+1,LEN($AD$1))</f>
        <v>Column1.Nombre_logements_desservis_par_installation_ECS 4 - Récaptiulatif</v>
      </c>
      <c r="P4" t="str">
        <f ca="1">DPE_33990[[#Headers],[Column1.Surface_habitable_logement]] &amp; " " &amp;  ROW() &amp; " - " &amp; MID($AD$1, FIND("]",$AD$1,1)+1,LEN($AD$1))</f>
        <v>Column1.Surface_habitable_logement 4 - Récaptiulatif</v>
      </c>
      <c r="Q4" t="str">
        <f ca="1">DPE_33990[[#Headers],[Column1.Code_postal_(brut)]] &amp; " " &amp;  ROW() &amp; " - " &amp; MID($AD$1, FIND("]",$AD$1,1)+1,LEN($AD$1))</f>
        <v>Column1.Code_postal_(brut) 4 - Récaptiulatif</v>
      </c>
      <c r="R4" t="str">
        <f ca="1">DPE_33990[[#Headers],[Column1.Période_construction]] &amp; " " &amp;  ROW() &amp; " - " &amp; MID($AD$1, FIND("]",$AD$1,1)+1,LEN($AD$1))</f>
        <v>Column1.Période_construction 4 - Récaptiulatif</v>
      </c>
      <c r="S4" t="str">
        <f ca="1">DPE_33990[[#Headers],[Column1.Code_postal_(BAN)]] &amp; " " &amp;  ROW() &amp; " - " &amp; MID($AD$1, FIND("]",$AD$1,1)+1,LEN($AD$1))</f>
        <v>Column1.Code_postal_(BAN) 4 - Récaptiulatif</v>
      </c>
      <c r="T4" t="str">
        <f ca="1">DPE_33990[[#Headers],[Column1.Type_bâtiment]] &amp; " " &amp;  ROW() &amp; " - " &amp; MID($AD$1, FIND("]",$AD$1,1)+1,LEN($AD$1))</f>
        <v>Column1.Type_bâtiment 4 - Récaptiulatif</v>
      </c>
      <c r="U4" t="str">
        <f ca="1">DPE_33990[[#Headers],[Column1.Etiquette_GES]] &amp; " " &amp;  ROW() &amp; " - " &amp; MID($AD$1, FIND("]",$AD$1,1)+1,LEN($AD$1))</f>
        <v>Column1.Etiquette_GES 4 - Récaptiulatif</v>
      </c>
      <c r="V4" t="str">
        <f ca="1">DPE_33990[[#Headers],[Column1.Etiquette_DPE]] &amp; " " &amp;  ROW() &amp; " - " &amp; MID($AD$1, FIND("]",$AD$1,1)+1,LEN($AD$1))</f>
        <v>Column1.Etiquette_DPE 4 - Récaptiulatif</v>
      </c>
      <c r="W4" t="str">
        <f ca="1">DPE_33990[[#Headers],[Column1.Nom__commune_(Brut)]] &amp; " " &amp;  ROW() &amp; " - " &amp; MID($AD$1, FIND("]",$AD$1,1)+1,LEN($AD$1))</f>
        <v>Column1.Nom__commune_(Brut) 4 - Récaptiulatif</v>
      </c>
      <c r="X4" t="str">
        <f ca="1">DPE_33990[[#Headers],[Column1.Identifiant__BAN]] &amp; " " &amp;  ROW() &amp; " - " &amp; MID($AD$1, FIND("]",$AD$1,1)+1,LEN($AD$1))</f>
        <v>Column1.Identifiant__BAN 4 - Récaptiulatif</v>
      </c>
      <c r="Y4" t="str">
        <f ca="1">DPE_33990[[#Headers],[Column1.Nom__rue_(BAN)]] &amp; " " &amp;  ROW() &amp; " - " &amp; MID($AD$1, FIND("]",$AD$1,1)+1,LEN($AD$1))</f>
        <v>Column1.Nom__rue_(BAN) 4 - Récaptiulatif</v>
      </c>
      <c r="Z4" t="str">
        <f ca="1">DPE_33990[[#Headers],[Column1.Score_BAN]] &amp; " " &amp;  ROW() &amp; " - " &amp; MID($AD$1, FIND("]",$AD$1,1)+1,LEN($AD$1))</f>
        <v>Column1.Score_BAN 4 - Récaptiulatif</v>
      </c>
      <c r="AA4" t="str">
        <f ca="1">DPE_33990[[#Headers],[Column1.Logement_traversant_(0/1)]] &amp; " " &amp;  ROW() &amp; " - " &amp; MID($AD$1, FIND("]",$AD$1,1)+1,LEN($AD$1))</f>
        <v>Column1.Logement_traversant_(0/1) 4 - Récaptiulatif</v>
      </c>
      <c r="AB4" t="str">
        <f ca="1">DPE_33990[[#Headers],[Column1.Nombre_appartement]] &amp; " " &amp;  ROW() &amp; " - " &amp; MID($AD$1, FIND("]",$AD$1,1)+1,LEN($AD$1))</f>
        <v>Column1.Nombre_appartement 4 - Récaptiulatif</v>
      </c>
      <c r="AC4" t="str">
        <f ca="1">DPE_33990[[#Headers],[Column1.Surface_habitable_immeuble]] &amp; " " &amp;  ROW() &amp; " - " &amp; MID($AD$1, FIND("]",$AD$1,1)+1,LEN($AD$1))</f>
        <v>Column1.Surface_habitable_immeuble 4 - Récaptiulatif</v>
      </c>
    </row>
    <row r="5" spans="1:30" x14ac:dyDescent="0.25">
      <c r="A5" s="4">
        <v>44873</v>
      </c>
      <c r="B5" s="4">
        <v>44873</v>
      </c>
      <c r="C5" s="4">
        <v>44873</v>
      </c>
      <c r="D5" t="str">
        <f ca="1">DPE_33990[[#Headers],[Column1.Adresse_(BAN)]] &amp; " " &amp;  ROW() &amp; " - " &amp; MID($AD$1, FIND("]",$AD$1,1)+1,LEN($AD$1))</f>
        <v>Column1.Adresse_(BAN) 5 - Récaptiulatif</v>
      </c>
      <c r="E5" t="str">
        <f ca="1">DPE_33990[[#Headers],[Column1.Nom__commune_(BAN)]] &amp; " " &amp;  ROW() &amp; " - " &amp; MID($AD$1, FIND("]",$AD$1,1)+1,LEN($AD$1))</f>
        <v>Column1.Nom__commune_(BAN) 5 - Récaptiulatif</v>
      </c>
      <c r="F5" t="str">
        <f ca="1">DPE_33990[[#Headers],[Column1.Nombre_niveau_logement]] &amp; " " &amp;  ROW() &amp; " - " &amp; MID($AD$1, FIND("]",$AD$1,1)+1,LEN($AD$1))</f>
        <v>Column1.Nombre_niveau_logement 5 - Récaptiulatif</v>
      </c>
      <c r="G5" t="str">
        <f ca="1">DPE_33990[[#Headers],[Column1.Année_construction]] &amp; " " &amp;  ROW() &amp; " - " &amp; MID($AD$1, FIND("]",$AD$1,1)+1,LEN($AD$1))</f>
        <v>Column1.Année_construction 5 - Récaptiulatif</v>
      </c>
      <c r="H5" t="str">
        <f ca="1">DPE_33990[[#Headers],[Column1.N°_étage_appartement]] &amp; " " &amp;  ROW() &amp; " - " &amp; MID($AD$1, FIND("]",$AD$1,1)+1,LEN($AD$1))</f>
        <v>Column1.N°_étage_appartement 5 - Récaptiulatif</v>
      </c>
      <c r="I5" t="str">
        <f ca="1">DPE_33990[[#Headers],[Column1.Surface_habitable_desservie_par_installation_ECS]] &amp; " " &amp;  ROW() &amp; " - " &amp; MID($AD$1, FIND("]",$AD$1,1)+1,LEN($AD$1))</f>
        <v>Column1.Surface_habitable_desservie_par_installation_ECS 5 - Récaptiulatif</v>
      </c>
      <c r="J5" t="str">
        <f ca="1">DPE_33990[[#Headers],[Column1.Complément_d''adresse_logement]] &amp; " " &amp;  ROW() &amp; " - " &amp; MID($AD$1, FIND("]",$AD$1,1)+1,LEN($AD$1))</f>
        <v>Column1.Complément_d'adresse_logement 5 - Récaptiulatif</v>
      </c>
      <c r="K5" t="str">
        <f ca="1">DPE_33990[[#Headers],[Column1.Description_installation_chauffage_n°1]] &amp; " " &amp;  ROW() &amp; " - " &amp; MID($AD$1, FIND("]",$AD$1,1)+1,LEN($AD$1))</f>
        <v>Column1.Description_installation_chauffage_n°1 5 - Récaptiulatif</v>
      </c>
      <c r="L5" t="str">
        <f ca="1">DPE_33990[[#Headers],[Column1.N°_voie_(BAN)]] &amp; " " &amp;  ROW() &amp; " - " &amp; MID($AD$1, FIND("]",$AD$1,1)+1,LEN($AD$1))</f>
        <v>Column1.N°_voie_(BAN) 5 - Récaptiulatif</v>
      </c>
      <c r="M5" t="str">
        <f ca="1">DPE_33990[[#Headers],[Column1.N°DPE]] &amp; " " &amp;  ROW() &amp; " - " &amp; MID($AD$1, FIND("]",$AD$1,1)+1,LEN($AD$1))</f>
        <v>Column1.N°DPE 5 - Récaptiulatif</v>
      </c>
      <c r="N5" t="str">
        <f ca="1">DPE_33990[[#Headers],[Column1.Adresse_brute]] &amp; " " &amp;  ROW() &amp; " - " &amp; MID($AD$1, FIND("]",$AD$1,1)+1,LEN($AD$1))</f>
        <v>Column1.Adresse_brute 5 - Récaptiulatif</v>
      </c>
      <c r="O5" t="str">
        <f ca="1">DPE_33990[[#Headers],[Column1.Nombre_logements_desservis_par_installation_ECS]] &amp; " " &amp;  ROW() &amp; " - " &amp; MID($AD$1, FIND("]",$AD$1,1)+1,LEN($AD$1))</f>
        <v>Column1.Nombre_logements_desservis_par_installation_ECS 5 - Récaptiulatif</v>
      </c>
      <c r="P5" t="str">
        <f ca="1">DPE_33990[[#Headers],[Column1.Surface_habitable_logement]] &amp; " " &amp;  ROW() &amp; " - " &amp; MID($AD$1, FIND("]",$AD$1,1)+1,LEN($AD$1))</f>
        <v>Column1.Surface_habitable_logement 5 - Récaptiulatif</v>
      </c>
      <c r="Q5" t="str">
        <f ca="1">DPE_33990[[#Headers],[Column1.Code_postal_(brut)]] &amp; " " &amp;  ROW() &amp; " - " &amp; MID($AD$1, FIND("]",$AD$1,1)+1,LEN($AD$1))</f>
        <v>Column1.Code_postal_(brut) 5 - Récaptiulatif</v>
      </c>
      <c r="R5" t="str">
        <f ca="1">DPE_33990[[#Headers],[Column1.Période_construction]] &amp; " " &amp;  ROW() &amp; " - " &amp; MID($AD$1, FIND("]",$AD$1,1)+1,LEN($AD$1))</f>
        <v>Column1.Période_construction 5 - Récaptiulatif</v>
      </c>
      <c r="S5" t="str">
        <f ca="1">DPE_33990[[#Headers],[Column1.Code_postal_(BAN)]] &amp; " " &amp;  ROW() &amp; " - " &amp; MID($AD$1, FIND("]",$AD$1,1)+1,LEN($AD$1))</f>
        <v>Column1.Code_postal_(BAN) 5 - Récaptiulatif</v>
      </c>
      <c r="T5" t="str">
        <f ca="1">DPE_33990[[#Headers],[Column1.Type_bâtiment]] &amp; " " &amp;  ROW() &amp; " - " &amp; MID($AD$1, FIND("]",$AD$1,1)+1,LEN($AD$1))</f>
        <v>Column1.Type_bâtiment 5 - Récaptiulatif</v>
      </c>
      <c r="U5" t="str">
        <f ca="1">DPE_33990[[#Headers],[Column1.Etiquette_GES]] &amp; " " &amp;  ROW() &amp; " - " &amp; MID($AD$1, FIND("]",$AD$1,1)+1,LEN($AD$1))</f>
        <v>Column1.Etiquette_GES 5 - Récaptiulatif</v>
      </c>
      <c r="V5" t="str">
        <f ca="1">DPE_33990[[#Headers],[Column1.Etiquette_DPE]] &amp; " " &amp;  ROW() &amp; " - " &amp; MID($AD$1, FIND("]",$AD$1,1)+1,LEN($AD$1))</f>
        <v>Column1.Etiquette_DPE 5 - Récaptiulatif</v>
      </c>
      <c r="W5" t="str">
        <f ca="1">DPE_33990[[#Headers],[Column1.Nom__commune_(Brut)]] &amp; " " &amp;  ROW() &amp; " - " &amp; MID($AD$1, FIND("]",$AD$1,1)+1,LEN($AD$1))</f>
        <v>Column1.Nom__commune_(Brut) 5 - Récaptiulatif</v>
      </c>
      <c r="X5" t="str">
        <f ca="1">DPE_33990[[#Headers],[Column1.Identifiant__BAN]] &amp; " " &amp;  ROW() &amp; " - " &amp; MID($AD$1, FIND("]",$AD$1,1)+1,LEN($AD$1))</f>
        <v>Column1.Identifiant__BAN 5 - Récaptiulatif</v>
      </c>
      <c r="Y5" t="str">
        <f ca="1">DPE_33990[[#Headers],[Column1.Nom__rue_(BAN)]] &amp; " " &amp;  ROW() &amp; " - " &amp; MID($AD$1, FIND("]",$AD$1,1)+1,LEN($AD$1))</f>
        <v>Column1.Nom__rue_(BAN) 5 - Récaptiulatif</v>
      </c>
      <c r="Z5" t="str">
        <f ca="1">DPE_33990[[#Headers],[Column1.Score_BAN]] &amp; " " &amp;  ROW() &amp; " - " &amp; MID($AD$1, FIND("]",$AD$1,1)+1,LEN($AD$1))</f>
        <v>Column1.Score_BAN 5 - Récaptiulatif</v>
      </c>
      <c r="AA5" t="str">
        <f ca="1">DPE_33990[[#Headers],[Column1.Logement_traversant_(0/1)]] &amp; " " &amp;  ROW() &amp; " - " &amp; MID($AD$1, FIND("]",$AD$1,1)+1,LEN($AD$1))</f>
        <v>Column1.Logement_traversant_(0/1) 5 - Récaptiulatif</v>
      </c>
      <c r="AB5" t="str">
        <f ca="1">DPE_33990[[#Headers],[Column1.Nombre_appartement]] &amp; " " &amp;  ROW() &amp; " - " &amp; MID($AD$1, FIND("]",$AD$1,1)+1,LEN($AD$1))</f>
        <v>Column1.Nombre_appartement 5 - Récaptiulatif</v>
      </c>
      <c r="AC5" t="str">
        <f ca="1">DPE_33990[[#Headers],[Column1.Surface_habitable_immeuble]] &amp; " " &amp;  ROW() &amp; " - " &amp; MID($AD$1, FIND("]",$AD$1,1)+1,LEN($AD$1))</f>
        <v>Column1.Surface_habitable_immeuble 5 - Récaptiulatif</v>
      </c>
    </row>
    <row r="6" spans="1:30" x14ac:dyDescent="0.25">
      <c r="A6" s="4">
        <v>44873</v>
      </c>
      <c r="B6" s="4">
        <v>44873</v>
      </c>
      <c r="C6" s="4">
        <v>44879</v>
      </c>
      <c r="D6" t="str">
        <f ca="1">DPE_33990[[#Headers],[Column1.Adresse_(BAN)]] &amp; " " &amp;  ROW() &amp; " - " &amp; MID($AD$1, FIND("]",$AD$1,1)+1,LEN($AD$1))</f>
        <v>Column1.Adresse_(BAN) 6 - Récaptiulatif</v>
      </c>
      <c r="E6" t="str">
        <f ca="1">DPE_33990[[#Headers],[Column1.Nom__commune_(BAN)]] &amp; " " &amp;  ROW() &amp; " - " &amp; MID($AD$1, FIND("]",$AD$1,1)+1,LEN($AD$1))</f>
        <v>Column1.Nom__commune_(BAN) 6 - Récaptiulatif</v>
      </c>
      <c r="F6" t="str">
        <f ca="1">DPE_33990[[#Headers],[Column1.Nombre_niveau_logement]] &amp; " " &amp;  ROW() &amp; " - " &amp; MID($AD$1, FIND("]",$AD$1,1)+1,LEN($AD$1))</f>
        <v>Column1.Nombre_niveau_logement 6 - Récaptiulatif</v>
      </c>
      <c r="G6" t="str">
        <f ca="1">DPE_33990[[#Headers],[Column1.Année_construction]] &amp; " " &amp;  ROW() &amp; " - " &amp; MID($AD$1, FIND("]",$AD$1,1)+1,LEN($AD$1))</f>
        <v>Column1.Année_construction 6 - Récaptiulatif</v>
      </c>
      <c r="H6" t="str">
        <f ca="1">DPE_33990[[#Headers],[Column1.N°_étage_appartement]] &amp; " " &amp;  ROW() &amp; " - " &amp; MID($AD$1, FIND("]",$AD$1,1)+1,LEN($AD$1))</f>
        <v>Column1.N°_étage_appartement 6 - Récaptiulatif</v>
      </c>
      <c r="I6" t="str">
        <f ca="1">DPE_33990[[#Headers],[Column1.Surface_habitable_desservie_par_installation_ECS]] &amp; " " &amp;  ROW() &amp; " - " &amp; MID($AD$1, FIND("]",$AD$1,1)+1,LEN($AD$1))</f>
        <v>Column1.Surface_habitable_desservie_par_installation_ECS 6 - Récaptiulatif</v>
      </c>
      <c r="J6" t="str">
        <f ca="1">DPE_33990[[#Headers],[Column1.Complément_d''adresse_logement]] &amp; " " &amp;  ROW() &amp; " - " &amp; MID($AD$1, FIND("]",$AD$1,1)+1,LEN($AD$1))</f>
        <v>Column1.Complément_d'adresse_logement 6 - Récaptiulatif</v>
      </c>
      <c r="K6" t="str">
        <f ca="1">DPE_33990[[#Headers],[Column1.Description_installation_chauffage_n°1]] &amp; " " &amp;  ROW() &amp; " - " &amp; MID($AD$1, FIND("]",$AD$1,1)+1,LEN($AD$1))</f>
        <v>Column1.Description_installation_chauffage_n°1 6 - Récaptiulatif</v>
      </c>
      <c r="L6" t="str">
        <f ca="1">DPE_33990[[#Headers],[Column1.N°_voie_(BAN)]] &amp; " " &amp;  ROW() &amp; " - " &amp; MID($AD$1, FIND("]",$AD$1,1)+1,LEN($AD$1))</f>
        <v>Column1.N°_voie_(BAN) 6 - Récaptiulatif</v>
      </c>
      <c r="M6" t="str">
        <f ca="1">DPE_33990[[#Headers],[Column1.N°DPE]] &amp; " " &amp;  ROW() &amp; " - " &amp; MID($AD$1, FIND("]",$AD$1,1)+1,LEN($AD$1))</f>
        <v>Column1.N°DPE 6 - Récaptiulatif</v>
      </c>
      <c r="N6" t="str">
        <f ca="1">DPE_33990[[#Headers],[Column1.Adresse_brute]] &amp; " " &amp;  ROW() &amp; " - " &amp; MID($AD$1, FIND("]",$AD$1,1)+1,LEN($AD$1))</f>
        <v>Column1.Adresse_brute 6 - Récaptiulatif</v>
      </c>
      <c r="O6" t="str">
        <f ca="1">DPE_33990[[#Headers],[Column1.Nombre_logements_desservis_par_installation_ECS]] &amp; " " &amp;  ROW() &amp; " - " &amp; MID($AD$1, FIND("]",$AD$1,1)+1,LEN($AD$1))</f>
        <v>Column1.Nombre_logements_desservis_par_installation_ECS 6 - Récaptiulatif</v>
      </c>
      <c r="P6" t="str">
        <f ca="1">DPE_33990[[#Headers],[Column1.Surface_habitable_logement]] &amp; " " &amp;  ROW() &amp; " - " &amp; MID($AD$1, FIND("]",$AD$1,1)+1,LEN($AD$1))</f>
        <v>Column1.Surface_habitable_logement 6 - Récaptiulatif</v>
      </c>
      <c r="Q6" t="str">
        <f ca="1">DPE_33990[[#Headers],[Column1.Code_postal_(brut)]] &amp; " " &amp;  ROW() &amp; " - " &amp; MID($AD$1, FIND("]",$AD$1,1)+1,LEN($AD$1))</f>
        <v>Column1.Code_postal_(brut) 6 - Récaptiulatif</v>
      </c>
      <c r="R6" t="str">
        <f ca="1">DPE_33990[[#Headers],[Column1.Période_construction]] &amp; " " &amp;  ROW() &amp; " - " &amp; MID($AD$1, FIND("]",$AD$1,1)+1,LEN($AD$1))</f>
        <v>Column1.Période_construction 6 - Récaptiulatif</v>
      </c>
      <c r="S6" t="str">
        <f ca="1">DPE_33990[[#Headers],[Column1.Code_postal_(BAN)]] &amp; " " &amp;  ROW() &amp; " - " &amp; MID($AD$1, FIND("]",$AD$1,1)+1,LEN($AD$1))</f>
        <v>Column1.Code_postal_(BAN) 6 - Récaptiulatif</v>
      </c>
      <c r="T6" t="str">
        <f ca="1">DPE_33990[[#Headers],[Column1.Type_bâtiment]] &amp; " " &amp;  ROW() &amp; " - " &amp; MID($AD$1, FIND("]",$AD$1,1)+1,LEN($AD$1))</f>
        <v>Column1.Type_bâtiment 6 - Récaptiulatif</v>
      </c>
      <c r="U6" t="str">
        <f ca="1">DPE_33990[[#Headers],[Column1.Etiquette_GES]] &amp; " " &amp;  ROW() &amp; " - " &amp; MID($AD$1, FIND("]",$AD$1,1)+1,LEN($AD$1))</f>
        <v>Column1.Etiquette_GES 6 - Récaptiulatif</v>
      </c>
      <c r="V6" t="str">
        <f ca="1">DPE_33990[[#Headers],[Column1.Etiquette_DPE]] &amp; " " &amp;  ROW() &amp; " - " &amp; MID($AD$1, FIND("]",$AD$1,1)+1,LEN($AD$1))</f>
        <v>Column1.Etiquette_DPE 6 - Récaptiulatif</v>
      </c>
      <c r="W6" t="str">
        <f ca="1">DPE_33990[[#Headers],[Column1.Nom__commune_(Brut)]] &amp; " " &amp;  ROW() &amp; " - " &amp; MID($AD$1, FIND("]",$AD$1,1)+1,LEN($AD$1))</f>
        <v>Column1.Nom__commune_(Brut) 6 - Récaptiulatif</v>
      </c>
      <c r="X6" t="str">
        <f ca="1">DPE_33990[[#Headers],[Column1.Identifiant__BAN]] &amp; " " &amp;  ROW() &amp; " - " &amp; MID($AD$1, FIND("]",$AD$1,1)+1,LEN($AD$1))</f>
        <v>Column1.Identifiant__BAN 6 - Récaptiulatif</v>
      </c>
      <c r="Y6" t="str">
        <f ca="1">DPE_33990[[#Headers],[Column1.Nom__rue_(BAN)]] &amp; " " &amp;  ROW() &amp; " - " &amp; MID($AD$1, FIND("]",$AD$1,1)+1,LEN($AD$1))</f>
        <v>Column1.Nom__rue_(BAN) 6 - Récaptiulatif</v>
      </c>
      <c r="Z6" t="str">
        <f ca="1">DPE_33990[[#Headers],[Column1.Score_BAN]] &amp; " " &amp;  ROW() &amp; " - " &amp; MID($AD$1, FIND("]",$AD$1,1)+1,LEN($AD$1))</f>
        <v>Column1.Score_BAN 6 - Récaptiulatif</v>
      </c>
      <c r="AA6" t="str">
        <f ca="1">DPE_33990[[#Headers],[Column1.Logement_traversant_(0/1)]] &amp; " " &amp;  ROW() &amp; " - " &amp; MID($AD$1, FIND("]",$AD$1,1)+1,LEN($AD$1))</f>
        <v>Column1.Logement_traversant_(0/1) 6 - Récaptiulatif</v>
      </c>
      <c r="AB6" t="str">
        <f ca="1">DPE_33990[[#Headers],[Column1.Nombre_appartement]] &amp; " " &amp;  ROW() &amp; " - " &amp; MID($AD$1, FIND("]",$AD$1,1)+1,LEN($AD$1))</f>
        <v>Column1.Nombre_appartement 6 - Récaptiulatif</v>
      </c>
      <c r="AC6" t="str">
        <f ca="1">DPE_33990[[#Headers],[Column1.Surface_habitable_immeuble]] &amp; " " &amp;  ROW() &amp; " - " &amp; MID($AD$1, FIND("]",$AD$1,1)+1,LEN($AD$1))</f>
        <v>Column1.Surface_habitable_immeuble 6 - Récaptiulatif</v>
      </c>
    </row>
    <row r="7" spans="1:30" x14ac:dyDescent="0.25">
      <c r="A7" s="4">
        <v>44872</v>
      </c>
      <c r="B7" s="4">
        <v>44872</v>
      </c>
      <c r="C7" s="4">
        <v>44872</v>
      </c>
      <c r="D7" t="str">
        <f ca="1">DPE_33990[[#Headers],[Column1.Adresse_(BAN)]] &amp; " " &amp;  ROW() &amp; " - " &amp; MID($AD$1, FIND("]",$AD$1,1)+1,LEN($AD$1))</f>
        <v>Column1.Adresse_(BAN) 7 - Récaptiulatif</v>
      </c>
      <c r="E7" t="str">
        <f ca="1">DPE_33990[[#Headers],[Column1.Nom__commune_(BAN)]] &amp; " " &amp;  ROW() &amp; " - " &amp; MID($AD$1, FIND("]",$AD$1,1)+1,LEN($AD$1))</f>
        <v>Column1.Nom__commune_(BAN) 7 - Récaptiulatif</v>
      </c>
      <c r="F7" t="str">
        <f ca="1">DPE_33990[[#Headers],[Column1.Nombre_niveau_logement]] &amp; " " &amp;  ROW() &amp; " - " &amp; MID($AD$1, FIND("]",$AD$1,1)+1,LEN($AD$1))</f>
        <v>Column1.Nombre_niveau_logement 7 - Récaptiulatif</v>
      </c>
      <c r="G7" t="str">
        <f ca="1">DPE_33990[[#Headers],[Column1.Année_construction]] &amp; " " &amp;  ROW() &amp; " - " &amp; MID($AD$1, FIND("]",$AD$1,1)+1,LEN($AD$1))</f>
        <v>Column1.Année_construction 7 - Récaptiulatif</v>
      </c>
      <c r="H7" t="str">
        <f ca="1">DPE_33990[[#Headers],[Column1.N°_étage_appartement]] &amp; " " &amp;  ROW() &amp; " - " &amp; MID($AD$1, FIND("]",$AD$1,1)+1,LEN($AD$1))</f>
        <v>Column1.N°_étage_appartement 7 - Récaptiulatif</v>
      </c>
      <c r="I7" t="str">
        <f ca="1">DPE_33990[[#Headers],[Column1.Surface_habitable_desservie_par_installation_ECS]] &amp; " " &amp;  ROW() &amp; " - " &amp; MID($AD$1, FIND("]",$AD$1,1)+1,LEN($AD$1))</f>
        <v>Column1.Surface_habitable_desservie_par_installation_ECS 7 - Récaptiulatif</v>
      </c>
      <c r="J7" t="str">
        <f ca="1">DPE_33990[[#Headers],[Column1.Complément_d''adresse_logement]] &amp; " " &amp;  ROW() &amp; " - " &amp; MID($AD$1, FIND("]",$AD$1,1)+1,LEN($AD$1))</f>
        <v>Column1.Complément_d'adresse_logement 7 - Récaptiulatif</v>
      </c>
      <c r="K7" t="str">
        <f ca="1">DPE_33990[[#Headers],[Column1.Description_installation_chauffage_n°1]] &amp; " " &amp;  ROW() &amp; " - " &amp; MID($AD$1, FIND("]",$AD$1,1)+1,LEN($AD$1))</f>
        <v>Column1.Description_installation_chauffage_n°1 7 - Récaptiulatif</v>
      </c>
      <c r="L7" t="str">
        <f ca="1">DPE_33990[[#Headers],[Column1.N°_voie_(BAN)]] &amp; " " &amp;  ROW() &amp; " - " &amp; MID($AD$1, FIND("]",$AD$1,1)+1,LEN($AD$1))</f>
        <v>Column1.N°_voie_(BAN) 7 - Récaptiulatif</v>
      </c>
      <c r="M7" t="str">
        <f ca="1">DPE_33990[[#Headers],[Column1.N°DPE]] &amp; " " &amp;  ROW() &amp; " - " &amp; MID($AD$1, FIND("]",$AD$1,1)+1,LEN($AD$1))</f>
        <v>Column1.N°DPE 7 - Récaptiulatif</v>
      </c>
      <c r="N7" t="str">
        <f ca="1">DPE_33990[[#Headers],[Column1.Adresse_brute]] &amp; " " &amp;  ROW() &amp; " - " &amp; MID($AD$1, FIND("]",$AD$1,1)+1,LEN($AD$1))</f>
        <v>Column1.Adresse_brute 7 - Récaptiulatif</v>
      </c>
      <c r="O7" t="str">
        <f ca="1">DPE_33990[[#Headers],[Column1.Nombre_logements_desservis_par_installation_ECS]] &amp; " " &amp;  ROW() &amp; " - " &amp; MID($AD$1, FIND("]",$AD$1,1)+1,LEN($AD$1))</f>
        <v>Column1.Nombre_logements_desservis_par_installation_ECS 7 - Récaptiulatif</v>
      </c>
      <c r="P7" t="str">
        <f ca="1">DPE_33990[[#Headers],[Column1.Surface_habitable_logement]] &amp; " " &amp;  ROW() &amp; " - " &amp; MID($AD$1, FIND("]",$AD$1,1)+1,LEN($AD$1))</f>
        <v>Column1.Surface_habitable_logement 7 - Récaptiulatif</v>
      </c>
      <c r="Q7" t="str">
        <f ca="1">DPE_33990[[#Headers],[Column1.Code_postal_(brut)]] &amp; " " &amp;  ROW() &amp; " - " &amp; MID($AD$1, FIND("]",$AD$1,1)+1,LEN($AD$1))</f>
        <v>Column1.Code_postal_(brut) 7 - Récaptiulatif</v>
      </c>
      <c r="R7" t="str">
        <f ca="1">DPE_33990[[#Headers],[Column1.Période_construction]] &amp; " " &amp;  ROW() &amp; " - " &amp; MID($AD$1, FIND("]",$AD$1,1)+1,LEN($AD$1))</f>
        <v>Column1.Période_construction 7 - Récaptiulatif</v>
      </c>
      <c r="S7" t="str">
        <f ca="1">DPE_33990[[#Headers],[Column1.Code_postal_(BAN)]] &amp; " " &amp;  ROW() &amp; " - " &amp; MID($AD$1, FIND("]",$AD$1,1)+1,LEN($AD$1))</f>
        <v>Column1.Code_postal_(BAN) 7 - Récaptiulatif</v>
      </c>
      <c r="T7" t="str">
        <f ca="1">DPE_33990[[#Headers],[Column1.Type_bâtiment]] &amp; " " &amp;  ROW() &amp; " - " &amp; MID($AD$1, FIND("]",$AD$1,1)+1,LEN($AD$1))</f>
        <v>Column1.Type_bâtiment 7 - Récaptiulatif</v>
      </c>
      <c r="U7" t="str">
        <f ca="1">DPE_33990[[#Headers],[Column1.Etiquette_GES]] &amp; " " &amp;  ROW() &amp; " - " &amp; MID($AD$1, FIND("]",$AD$1,1)+1,LEN($AD$1))</f>
        <v>Column1.Etiquette_GES 7 - Récaptiulatif</v>
      </c>
      <c r="V7" t="str">
        <f ca="1">DPE_33990[[#Headers],[Column1.Etiquette_DPE]] &amp; " " &amp;  ROW() &amp; " - " &amp; MID($AD$1, FIND("]",$AD$1,1)+1,LEN($AD$1))</f>
        <v>Column1.Etiquette_DPE 7 - Récaptiulatif</v>
      </c>
      <c r="W7" t="str">
        <f ca="1">DPE_33990[[#Headers],[Column1.Nom__commune_(Brut)]] &amp; " " &amp;  ROW() &amp; " - " &amp; MID($AD$1, FIND("]",$AD$1,1)+1,LEN($AD$1))</f>
        <v>Column1.Nom__commune_(Brut) 7 - Récaptiulatif</v>
      </c>
      <c r="X7" t="str">
        <f ca="1">DPE_33990[[#Headers],[Column1.Identifiant__BAN]] &amp; " " &amp;  ROW() &amp; " - " &amp; MID($AD$1, FIND("]",$AD$1,1)+1,LEN($AD$1))</f>
        <v>Column1.Identifiant__BAN 7 - Récaptiulatif</v>
      </c>
      <c r="Y7" t="str">
        <f ca="1">DPE_33990[[#Headers],[Column1.Nom__rue_(BAN)]] &amp; " " &amp;  ROW() &amp; " - " &amp; MID($AD$1, FIND("]",$AD$1,1)+1,LEN($AD$1))</f>
        <v>Column1.Nom__rue_(BAN) 7 - Récaptiulatif</v>
      </c>
      <c r="Z7" t="str">
        <f ca="1">DPE_33990[[#Headers],[Column1.Score_BAN]] &amp; " " &amp;  ROW() &amp; " - " &amp; MID($AD$1, FIND("]",$AD$1,1)+1,LEN($AD$1))</f>
        <v>Column1.Score_BAN 7 - Récaptiulatif</v>
      </c>
      <c r="AA7" t="str">
        <f ca="1">DPE_33990[[#Headers],[Column1.Logement_traversant_(0/1)]] &amp; " " &amp;  ROW() &amp; " - " &amp; MID($AD$1, FIND("]",$AD$1,1)+1,LEN($AD$1))</f>
        <v>Column1.Logement_traversant_(0/1) 7 - Récaptiulatif</v>
      </c>
      <c r="AB7" t="str">
        <f ca="1">DPE_33990[[#Headers],[Column1.Nombre_appartement]] &amp; " " &amp;  ROW() &amp; " - " &amp; MID($AD$1, FIND("]",$AD$1,1)+1,LEN($AD$1))</f>
        <v>Column1.Nombre_appartement 7 - Récaptiulatif</v>
      </c>
      <c r="AC7" t="str">
        <f ca="1">DPE_33990[[#Headers],[Column1.Surface_habitable_immeuble]] &amp; " " &amp;  ROW() &amp; " - " &amp; MID($AD$1, FIND("]",$AD$1,1)+1,LEN($AD$1))</f>
        <v>Column1.Surface_habitable_immeuble 7 - Récaptiulatif</v>
      </c>
    </row>
    <row r="8" spans="1:30" x14ac:dyDescent="0.25">
      <c r="A8" s="4">
        <v>44860</v>
      </c>
      <c r="B8" s="4">
        <v>44862</v>
      </c>
      <c r="C8" s="4">
        <v>44862</v>
      </c>
      <c r="D8" t="str">
        <f ca="1">DPE_33990[[#Headers],[Column1.Adresse_(BAN)]] &amp; " " &amp;  ROW() &amp; " - " &amp; MID($AD$1, FIND("]",$AD$1,1)+1,LEN($AD$1))</f>
        <v>Column1.Adresse_(BAN) 8 - Récaptiulatif</v>
      </c>
      <c r="E8" t="str">
        <f ca="1">DPE_33990[[#Headers],[Column1.Nom__commune_(BAN)]] &amp; " " &amp;  ROW() &amp; " - " &amp; MID($AD$1, FIND("]",$AD$1,1)+1,LEN($AD$1))</f>
        <v>Column1.Nom__commune_(BAN) 8 - Récaptiulatif</v>
      </c>
      <c r="F8" t="str">
        <f ca="1">DPE_33990[[#Headers],[Column1.Nombre_niveau_logement]] &amp; " " &amp;  ROW() &amp; " - " &amp; MID($AD$1, FIND("]",$AD$1,1)+1,LEN($AD$1))</f>
        <v>Column1.Nombre_niveau_logement 8 - Récaptiulatif</v>
      </c>
      <c r="G8" t="str">
        <f ca="1">DPE_33990[[#Headers],[Column1.Année_construction]] &amp; " " &amp;  ROW() &amp; " - " &amp; MID($AD$1, FIND("]",$AD$1,1)+1,LEN($AD$1))</f>
        <v>Column1.Année_construction 8 - Récaptiulatif</v>
      </c>
      <c r="H8" t="str">
        <f ca="1">DPE_33990[[#Headers],[Column1.N°_étage_appartement]] &amp; " " &amp;  ROW() &amp; " - " &amp; MID($AD$1, FIND("]",$AD$1,1)+1,LEN($AD$1))</f>
        <v>Column1.N°_étage_appartement 8 - Récaptiulatif</v>
      </c>
      <c r="I8" t="str">
        <f ca="1">DPE_33990[[#Headers],[Column1.Surface_habitable_desservie_par_installation_ECS]] &amp; " " &amp;  ROW() &amp; " - " &amp; MID($AD$1, FIND("]",$AD$1,1)+1,LEN($AD$1))</f>
        <v>Column1.Surface_habitable_desservie_par_installation_ECS 8 - Récaptiulatif</v>
      </c>
      <c r="J8" t="str">
        <f ca="1">DPE_33990[[#Headers],[Column1.Complément_d''adresse_logement]] &amp; " " &amp;  ROW() &amp; " - " &amp; MID($AD$1, FIND("]",$AD$1,1)+1,LEN($AD$1))</f>
        <v>Column1.Complément_d'adresse_logement 8 - Récaptiulatif</v>
      </c>
      <c r="K8" t="str">
        <f ca="1">DPE_33990[[#Headers],[Column1.Description_installation_chauffage_n°1]] &amp; " " &amp;  ROW() &amp; " - " &amp; MID($AD$1, FIND("]",$AD$1,1)+1,LEN($AD$1))</f>
        <v>Column1.Description_installation_chauffage_n°1 8 - Récaptiulatif</v>
      </c>
      <c r="L8" t="str">
        <f ca="1">DPE_33990[[#Headers],[Column1.N°_voie_(BAN)]] &amp; " " &amp;  ROW() &amp; " - " &amp; MID($AD$1, FIND("]",$AD$1,1)+1,LEN($AD$1))</f>
        <v>Column1.N°_voie_(BAN) 8 - Récaptiulatif</v>
      </c>
      <c r="M8" t="str">
        <f ca="1">DPE_33990[[#Headers],[Column1.N°DPE]] &amp; " " &amp;  ROW() &amp; " - " &amp; MID($AD$1, FIND("]",$AD$1,1)+1,LEN($AD$1))</f>
        <v>Column1.N°DPE 8 - Récaptiulatif</v>
      </c>
      <c r="N8" t="str">
        <f ca="1">DPE_33990[[#Headers],[Column1.Adresse_brute]] &amp; " " &amp;  ROW() &amp; " - " &amp; MID($AD$1, FIND("]",$AD$1,1)+1,LEN($AD$1))</f>
        <v>Column1.Adresse_brute 8 - Récaptiulatif</v>
      </c>
      <c r="O8" t="str">
        <f ca="1">DPE_33990[[#Headers],[Column1.Nombre_logements_desservis_par_installation_ECS]] &amp; " " &amp;  ROW() &amp; " - " &amp; MID($AD$1, FIND("]",$AD$1,1)+1,LEN($AD$1))</f>
        <v>Column1.Nombre_logements_desservis_par_installation_ECS 8 - Récaptiulatif</v>
      </c>
      <c r="P8" t="str">
        <f ca="1">DPE_33990[[#Headers],[Column1.Surface_habitable_logement]] &amp; " " &amp;  ROW() &amp; " - " &amp; MID($AD$1, FIND("]",$AD$1,1)+1,LEN($AD$1))</f>
        <v>Column1.Surface_habitable_logement 8 - Récaptiulatif</v>
      </c>
      <c r="Q8" t="str">
        <f ca="1">DPE_33990[[#Headers],[Column1.Code_postal_(brut)]] &amp; " " &amp;  ROW() &amp; " - " &amp; MID($AD$1, FIND("]",$AD$1,1)+1,LEN($AD$1))</f>
        <v>Column1.Code_postal_(brut) 8 - Récaptiulatif</v>
      </c>
      <c r="R8" t="str">
        <f ca="1">DPE_33990[[#Headers],[Column1.Période_construction]] &amp; " " &amp;  ROW() &amp; " - " &amp; MID($AD$1, FIND("]",$AD$1,1)+1,LEN($AD$1))</f>
        <v>Column1.Période_construction 8 - Récaptiulatif</v>
      </c>
      <c r="S8" t="str">
        <f ca="1">DPE_33990[[#Headers],[Column1.Code_postal_(BAN)]] &amp; " " &amp;  ROW() &amp; " - " &amp; MID($AD$1, FIND("]",$AD$1,1)+1,LEN($AD$1))</f>
        <v>Column1.Code_postal_(BAN) 8 - Récaptiulatif</v>
      </c>
      <c r="T8" t="str">
        <f ca="1">DPE_33990[[#Headers],[Column1.Type_bâtiment]] &amp; " " &amp;  ROW() &amp; " - " &amp; MID($AD$1, FIND("]",$AD$1,1)+1,LEN($AD$1))</f>
        <v>Column1.Type_bâtiment 8 - Récaptiulatif</v>
      </c>
      <c r="U8" t="str">
        <f ca="1">DPE_33990[[#Headers],[Column1.Etiquette_GES]] &amp; " " &amp;  ROW() &amp; " - " &amp; MID($AD$1, FIND("]",$AD$1,1)+1,LEN($AD$1))</f>
        <v>Column1.Etiquette_GES 8 - Récaptiulatif</v>
      </c>
      <c r="V8" t="str">
        <f ca="1">DPE_33990[[#Headers],[Column1.Etiquette_DPE]] &amp; " " &amp;  ROW() &amp; " - " &amp; MID($AD$1, FIND("]",$AD$1,1)+1,LEN($AD$1))</f>
        <v>Column1.Etiquette_DPE 8 - Récaptiulatif</v>
      </c>
      <c r="W8" t="str">
        <f ca="1">DPE_33990[[#Headers],[Column1.Nom__commune_(Brut)]] &amp; " " &amp;  ROW() &amp; " - " &amp; MID($AD$1, FIND("]",$AD$1,1)+1,LEN($AD$1))</f>
        <v>Column1.Nom__commune_(Brut) 8 - Récaptiulatif</v>
      </c>
      <c r="X8" t="str">
        <f ca="1">DPE_33990[[#Headers],[Column1.Identifiant__BAN]] &amp; " " &amp;  ROW() &amp; " - " &amp; MID($AD$1, FIND("]",$AD$1,1)+1,LEN($AD$1))</f>
        <v>Column1.Identifiant__BAN 8 - Récaptiulatif</v>
      </c>
      <c r="Y8" t="str">
        <f ca="1">DPE_33990[[#Headers],[Column1.Nom__rue_(BAN)]] &amp; " " &amp;  ROW() &amp; " - " &amp; MID($AD$1, FIND("]",$AD$1,1)+1,LEN($AD$1))</f>
        <v>Column1.Nom__rue_(BAN) 8 - Récaptiulatif</v>
      </c>
      <c r="Z8" t="str">
        <f ca="1">DPE_33990[[#Headers],[Column1.Score_BAN]] &amp; " " &amp;  ROW() &amp; " - " &amp; MID($AD$1, FIND("]",$AD$1,1)+1,LEN($AD$1))</f>
        <v>Column1.Score_BAN 8 - Récaptiulatif</v>
      </c>
      <c r="AA8" t="str">
        <f ca="1">DPE_33990[[#Headers],[Column1.Logement_traversant_(0/1)]] &amp; " " &amp;  ROW() &amp; " - " &amp; MID($AD$1, FIND("]",$AD$1,1)+1,LEN($AD$1))</f>
        <v>Column1.Logement_traversant_(0/1) 8 - Récaptiulatif</v>
      </c>
      <c r="AB8" t="str">
        <f ca="1">DPE_33990[[#Headers],[Column1.Nombre_appartement]] &amp; " " &amp;  ROW() &amp; " - " &amp; MID($AD$1, FIND("]",$AD$1,1)+1,LEN($AD$1))</f>
        <v>Column1.Nombre_appartement 8 - Récaptiulatif</v>
      </c>
      <c r="AC8" t="str">
        <f ca="1">DPE_33990[[#Headers],[Column1.Surface_habitable_immeuble]] &amp; " " &amp;  ROW() &amp; " - " &amp; MID($AD$1, FIND("]",$AD$1,1)+1,LEN($AD$1))</f>
        <v>Column1.Surface_habitable_immeuble 8 - Récaptiulatif</v>
      </c>
    </row>
    <row r="9" spans="1:30" x14ac:dyDescent="0.25">
      <c r="A9" s="4">
        <v>44858</v>
      </c>
      <c r="B9" s="4">
        <v>44860</v>
      </c>
      <c r="C9" s="4">
        <v>44859</v>
      </c>
      <c r="D9" t="str">
        <f ca="1">DPE_33990[[#Headers],[Column1.Adresse_(BAN)]] &amp; " " &amp;  ROW() &amp; " - " &amp; MID($AD$1, FIND("]",$AD$1,1)+1,LEN($AD$1))</f>
        <v>Column1.Adresse_(BAN) 9 - Récaptiulatif</v>
      </c>
      <c r="E9" t="str">
        <f ca="1">DPE_33990[[#Headers],[Column1.Nom__commune_(BAN)]] &amp; " " &amp;  ROW() &amp; " - " &amp; MID($AD$1, FIND("]",$AD$1,1)+1,LEN($AD$1))</f>
        <v>Column1.Nom__commune_(BAN) 9 - Récaptiulatif</v>
      </c>
      <c r="F9" t="str">
        <f ca="1">DPE_33990[[#Headers],[Column1.Nombre_niveau_logement]] &amp; " " &amp;  ROW() &amp; " - " &amp; MID($AD$1, FIND("]",$AD$1,1)+1,LEN($AD$1))</f>
        <v>Column1.Nombre_niveau_logement 9 - Récaptiulatif</v>
      </c>
      <c r="G9" t="str">
        <f ca="1">DPE_33990[[#Headers],[Column1.Année_construction]] &amp; " " &amp;  ROW() &amp; " - " &amp; MID($AD$1, FIND("]",$AD$1,1)+1,LEN($AD$1))</f>
        <v>Column1.Année_construction 9 - Récaptiulatif</v>
      </c>
      <c r="H9" t="str">
        <f ca="1">DPE_33990[[#Headers],[Column1.N°_étage_appartement]] &amp; " " &amp;  ROW() &amp; " - " &amp; MID($AD$1, FIND("]",$AD$1,1)+1,LEN($AD$1))</f>
        <v>Column1.N°_étage_appartement 9 - Récaptiulatif</v>
      </c>
      <c r="I9" t="str">
        <f ca="1">DPE_33990[[#Headers],[Column1.Surface_habitable_desservie_par_installation_ECS]] &amp; " " &amp;  ROW() &amp; " - " &amp; MID($AD$1, FIND("]",$AD$1,1)+1,LEN($AD$1))</f>
        <v>Column1.Surface_habitable_desservie_par_installation_ECS 9 - Récaptiulatif</v>
      </c>
      <c r="J9" t="str">
        <f ca="1">DPE_33990[[#Headers],[Column1.Complément_d''adresse_logement]] &amp; " " &amp;  ROW() &amp; " - " &amp; MID($AD$1, FIND("]",$AD$1,1)+1,LEN($AD$1))</f>
        <v>Column1.Complément_d'adresse_logement 9 - Récaptiulatif</v>
      </c>
      <c r="K9" t="str">
        <f ca="1">DPE_33990[[#Headers],[Column1.Description_installation_chauffage_n°1]] &amp; " " &amp;  ROW() &amp; " - " &amp; MID($AD$1, FIND("]",$AD$1,1)+1,LEN($AD$1))</f>
        <v>Column1.Description_installation_chauffage_n°1 9 - Récaptiulatif</v>
      </c>
      <c r="L9" t="str">
        <f ca="1">DPE_33990[[#Headers],[Column1.N°_voie_(BAN)]] &amp; " " &amp;  ROW() &amp; " - " &amp; MID($AD$1, FIND("]",$AD$1,1)+1,LEN($AD$1))</f>
        <v>Column1.N°_voie_(BAN) 9 - Récaptiulatif</v>
      </c>
      <c r="M9" t="str">
        <f ca="1">DPE_33990[[#Headers],[Column1.N°DPE]] &amp; " " &amp;  ROW() &amp; " - " &amp; MID($AD$1, FIND("]",$AD$1,1)+1,LEN($AD$1))</f>
        <v>Column1.N°DPE 9 - Récaptiulatif</v>
      </c>
      <c r="N9" t="str">
        <f ca="1">DPE_33990[[#Headers],[Column1.Adresse_brute]] &amp; " " &amp;  ROW() &amp; " - " &amp; MID($AD$1, FIND("]",$AD$1,1)+1,LEN($AD$1))</f>
        <v>Column1.Adresse_brute 9 - Récaptiulatif</v>
      </c>
      <c r="O9" t="str">
        <f ca="1">DPE_33990[[#Headers],[Column1.Nombre_logements_desservis_par_installation_ECS]] &amp; " " &amp;  ROW() &amp; " - " &amp; MID($AD$1, FIND("]",$AD$1,1)+1,LEN($AD$1))</f>
        <v>Column1.Nombre_logements_desservis_par_installation_ECS 9 - Récaptiulatif</v>
      </c>
      <c r="P9" t="str">
        <f ca="1">DPE_33990[[#Headers],[Column1.Surface_habitable_logement]] &amp; " " &amp;  ROW() &amp; " - " &amp; MID($AD$1, FIND("]",$AD$1,1)+1,LEN($AD$1))</f>
        <v>Column1.Surface_habitable_logement 9 - Récaptiulatif</v>
      </c>
      <c r="Q9" t="str">
        <f ca="1">DPE_33990[[#Headers],[Column1.Code_postal_(brut)]] &amp; " " &amp;  ROW() &amp; " - " &amp; MID($AD$1, FIND("]",$AD$1,1)+1,LEN($AD$1))</f>
        <v>Column1.Code_postal_(brut) 9 - Récaptiulatif</v>
      </c>
      <c r="R9" t="str">
        <f ca="1">DPE_33990[[#Headers],[Column1.Période_construction]] &amp; " " &amp;  ROW() &amp; " - " &amp; MID($AD$1, FIND("]",$AD$1,1)+1,LEN($AD$1))</f>
        <v>Column1.Période_construction 9 - Récaptiulatif</v>
      </c>
      <c r="S9" t="str">
        <f ca="1">DPE_33990[[#Headers],[Column1.Code_postal_(BAN)]] &amp; " " &amp;  ROW() &amp; " - " &amp; MID($AD$1, FIND("]",$AD$1,1)+1,LEN($AD$1))</f>
        <v>Column1.Code_postal_(BAN) 9 - Récaptiulatif</v>
      </c>
      <c r="T9" t="str">
        <f ca="1">DPE_33990[[#Headers],[Column1.Type_bâtiment]] &amp; " " &amp;  ROW() &amp; " - " &amp; MID($AD$1, FIND("]",$AD$1,1)+1,LEN($AD$1))</f>
        <v>Column1.Type_bâtiment 9 - Récaptiulatif</v>
      </c>
      <c r="U9" t="str">
        <f ca="1">DPE_33990[[#Headers],[Column1.Etiquette_GES]] &amp; " " &amp;  ROW() &amp; " - " &amp; MID($AD$1, FIND("]",$AD$1,1)+1,LEN($AD$1))</f>
        <v>Column1.Etiquette_GES 9 - Récaptiulatif</v>
      </c>
      <c r="V9" t="str">
        <f ca="1">DPE_33990[[#Headers],[Column1.Etiquette_DPE]] &amp; " " &amp;  ROW() &amp; " - " &amp; MID($AD$1, FIND("]",$AD$1,1)+1,LEN($AD$1))</f>
        <v>Column1.Etiquette_DPE 9 - Récaptiulatif</v>
      </c>
      <c r="W9" t="str">
        <f ca="1">DPE_33990[[#Headers],[Column1.Nom__commune_(Brut)]] &amp; " " &amp;  ROW() &amp; " - " &amp; MID($AD$1, FIND("]",$AD$1,1)+1,LEN($AD$1))</f>
        <v>Column1.Nom__commune_(Brut) 9 - Récaptiulatif</v>
      </c>
      <c r="X9" t="str">
        <f ca="1">DPE_33990[[#Headers],[Column1.Identifiant__BAN]] &amp; " " &amp;  ROW() &amp; " - " &amp; MID($AD$1, FIND("]",$AD$1,1)+1,LEN($AD$1))</f>
        <v>Column1.Identifiant__BAN 9 - Récaptiulatif</v>
      </c>
      <c r="Y9" t="str">
        <f ca="1">DPE_33990[[#Headers],[Column1.Nom__rue_(BAN)]] &amp; " " &amp;  ROW() &amp; " - " &amp; MID($AD$1, FIND("]",$AD$1,1)+1,LEN($AD$1))</f>
        <v>Column1.Nom__rue_(BAN) 9 - Récaptiulatif</v>
      </c>
      <c r="Z9" t="str">
        <f ca="1">DPE_33990[[#Headers],[Column1.Score_BAN]] &amp; " " &amp;  ROW() &amp; " - " &amp; MID($AD$1, FIND("]",$AD$1,1)+1,LEN($AD$1))</f>
        <v>Column1.Score_BAN 9 - Récaptiulatif</v>
      </c>
      <c r="AA9" t="str">
        <f ca="1">DPE_33990[[#Headers],[Column1.Logement_traversant_(0/1)]] &amp; " " &amp;  ROW() &amp; " - " &amp; MID($AD$1, FIND("]",$AD$1,1)+1,LEN($AD$1))</f>
        <v>Column1.Logement_traversant_(0/1) 9 - Récaptiulatif</v>
      </c>
      <c r="AB9" t="str">
        <f ca="1">DPE_33990[[#Headers],[Column1.Nombre_appartement]] &amp; " " &amp;  ROW() &amp; " - " &amp; MID($AD$1, FIND("]",$AD$1,1)+1,LEN($AD$1))</f>
        <v>Column1.Nombre_appartement 9 - Récaptiulatif</v>
      </c>
      <c r="AC9" t="str">
        <f ca="1">DPE_33990[[#Headers],[Column1.Surface_habitable_immeuble]] &amp; " " &amp;  ROW() &amp; " - " &amp; MID($AD$1, FIND("]",$AD$1,1)+1,LEN($AD$1))</f>
        <v>Column1.Surface_habitable_immeuble 9 - Récaptiulatif</v>
      </c>
    </row>
    <row r="10" spans="1:30" x14ac:dyDescent="0.25">
      <c r="A10" s="4">
        <v>44855</v>
      </c>
      <c r="B10" s="4">
        <v>44856</v>
      </c>
      <c r="C10" s="4">
        <v>44856</v>
      </c>
      <c r="D10" t="str">
        <f ca="1">DPE_33990[[#Headers],[Column1.Adresse_(BAN)]] &amp; " " &amp;  ROW() &amp; " - " &amp; MID($AD$1, FIND("]",$AD$1,1)+1,LEN($AD$1))</f>
        <v>Column1.Adresse_(BAN) 10 - Récaptiulatif</v>
      </c>
      <c r="E10" t="str">
        <f ca="1">DPE_33990[[#Headers],[Column1.Nom__commune_(BAN)]] &amp; " " &amp;  ROW() &amp; " - " &amp; MID($AD$1, FIND("]",$AD$1,1)+1,LEN($AD$1))</f>
        <v>Column1.Nom__commune_(BAN) 10 - Récaptiulatif</v>
      </c>
      <c r="F10" t="str">
        <f ca="1">DPE_33990[[#Headers],[Column1.Nombre_niveau_logement]] &amp; " " &amp;  ROW() &amp; " - " &amp; MID($AD$1, FIND("]",$AD$1,1)+1,LEN($AD$1))</f>
        <v>Column1.Nombre_niveau_logement 10 - Récaptiulatif</v>
      </c>
      <c r="G10" t="str">
        <f ca="1">DPE_33990[[#Headers],[Column1.Année_construction]] &amp; " " &amp;  ROW() &amp; " - " &amp; MID($AD$1, FIND("]",$AD$1,1)+1,LEN($AD$1))</f>
        <v>Column1.Année_construction 10 - Récaptiulatif</v>
      </c>
      <c r="H10" t="str">
        <f ca="1">DPE_33990[[#Headers],[Column1.N°_étage_appartement]] &amp; " " &amp;  ROW() &amp; " - " &amp; MID($AD$1, FIND("]",$AD$1,1)+1,LEN($AD$1))</f>
        <v>Column1.N°_étage_appartement 10 - Récaptiulatif</v>
      </c>
      <c r="I10" t="str">
        <f ca="1">DPE_33990[[#Headers],[Column1.Surface_habitable_desservie_par_installation_ECS]] &amp; " " &amp;  ROW() &amp; " - " &amp; MID($AD$1, FIND("]",$AD$1,1)+1,LEN($AD$1))</f>
        <v>Column1.Surface_habitable_desservie_par_installation_ECS 10 - Récaptiulatif</v>
      </c>
      <c r="J10" t="str">
        <f ca="1">DPE_33990[[#Headers],[Column1.Complément_d''adresse_logement]] &amp; " " &amp;  ROW() &amp; " - " &amp; MID($AD$1, FIND("]",$AD$1,1)+1,LEN($AD$1))</f>
        <v>Column1.Complément_d'adresse_logement 10 - Récaptiulatif</v>
      </c>
      <c r="K10" t="str">
        <f ca="1">DPE_33990[[#Headers],[Column1.Description_installation_chauffage_n°1]] &amp; " " &amp;  ROW() &amp; " - " &amp; MID($AD$1, FIND("]",$AD$1,1)+1,LEN($AD$1))</f>
        <v>Column1.Description_installation_chauffage_n°1 10 - Récaptiulatif</v>
      </c>
      <c r="L10" t="str">
        <f ca="1">DPE_33990[[#Headers],[Column1.N°_voie_(BAN)]] &amp; " " &amp;  ROW() &amp; " - " &amp; MID($AD$1, FIND("]",$AD$1,1)+1,LEN($AD$1))</f>
        <v>Column1.N°_voie_(BAN) 10 - Récaptiulatif</v>
      </c>
      <c r="M10" t="str">
        <f ca="1">DPE_33990[[#Headers],[Column1.N°DPE]] &amp; " " &amp;  ROW() &amp; " - " &amp; MID($AD$1, FIND("]",$AD$1,1)+1,LEN($AD$1))</f>
        <v>Column1.N°DPE 10 - Récaptiulatif</v>
      </c>
      <c r="N10" t="str">
        <f ca="1">DPE_33990[[#Headers],[Column1.Adresse_brute]] &amp; " " &amp;  ROW() &amp; " - " &amp; MID($AD$1, FIND("]",$AD$1,1)+1,LEN($AD$1))</f>
        <v>Column1.Adresse_brute 10 - Récaptiulatif</v>
      </c>
      <c r="O10" t="str">
        <f ca="1">DPE_33990[[#Headers],[Column1.Nombre_logements_desservis_par_installation_ECS]] &amp; " " &amp;  ROW() &amp; " - " &amp; MID($AD$1, FIND("]",$AD$1,1)+1,LEN($AD$1))</f>
        <v>Column1.Nombre_logements_desservis_par_installation_ECS 10 - Récaptiulatif</v>
      </c>
      <c r="P10" t="str">
        <f ca="1">DPE_33990[[#Headers],[Column1.Surface_habitable_logement]] &amp; " " &amp;  ROW() &amp; " - " &amp; MID($AD$1, FIND("]",$AD$1,1)+1,LEN($AD$1))</f>
        <v>Column1.Surface_habitable_logement 10 - Récaptiulatif</v>
      </c>
      <c r="Q10" t="str">
        <f ca="1">DPE_33990[[#Headers],[Column1.Code_postal_(brut)]] &amp; " " &amp;  ROW() &amp; " - " &amp; MID($AD$1, FIND("]",$AD$1,1)+1,LEN($AD$1))</f>
        <v>Column1.Code_postal_(brut) 10 - Récaptiulatif</v>
      </c>
      <c r="R10" t="str">
        <f ca="1">DPE_33990[[#Headers],[Column1.Période_construction]] &amp; " " &amp;  ROW() &amp; " - " &amp; MID($AD$1, FIND("]",$AD$1,1)+1,LEN($AD$1))</f>
        <v>Column1.Période_construction 10 - Récaptiulatif</v>
      </c>
      <c r="S10" t="str">
        <f ca="1">DPE_33990[[#Headers],[Column1.Code_postal_(BAN)]] &amp; " " &amp;  ROW() &amp; " - " &amp; MID($AD$1, FIND("]",$AD$1,1)+1,LEN($AD$1))</f>
        <v>Column1.Code_postal_(BAN) 10 - Récaptiulatif</v>
      </c>
      <c r="T10" t="str">
        <f ca="1">DPE_33990[[#Headers],[Column1.Type_bâtiment]] &amp; " " &amp;  ROW() &amp; " - " &amp; MID($AD$1, FIND("]",$AD$1,1)+1,LEN($AD$1))</f>
        <v>Column1.Type_bâtiment 10 - Récaptiulatif</v>
      </c>
      <c r="U10" t="str">
        <f ca="1">DPE_33990[[#Headers],[Column1.Etiquette_GES]] &amp; " " &amp;  ROW() &amp; " - " &amp; MID($AD$1, FIND("]",$AD$1,1)+1,LEN($AD$1))</f>
        <v>Column1.Etiquette_GES 10 - Récaptiulatif</v>
      </c>
      <c r="V10" t="str">
        <f ca="1">DPE_33990[[#Headers],[Column1.Etiquette_DPE]] &amp; " " &amp;  ROW() &amp; " - " &amp; MID($AD$1, FIND("]",$AD$1,1)+1,LEN($AD$1))</f>
        <v>Column1.Etiquette_DPE 10 - Récaptiulatif</v>
      </c>
      <c r="W10" t="str">
        <f ca="1">DPE_33990[[#Headers],[Column1.Nom__commune_(Brut)]] &amp; " " &amp;  ROW() &amp; " - " &amp; MID($AD$1, FIND("]",$AD$1,1)+1,LEN($AD$1))</f>
        <v>Column1.Nom__commune_(Brut) 10 - Récaptiulatif</v>
      </c>
      <c r="X10" t="str">
        <f ca="1">DPE_33990[[#Headers],[Column1.Identifiant__BAN]] &amp; " " &amp;  ROW() &amp; " - " &amp; MID($AD$1, FIND("]",$AD$1,1)+1,LEN($AD$1))</f>
        <v>Column1.Identifiant__BAN 10 - Récaptiulatif</v>
      </c>
      <c r="Y10" t="str">
        <f ca="1">DPE_33990[[#Headers],[Column1.Nom__rue_(BAN)]] &amp; " " &amp;  ROW() &amp; " - " &amp; MID($AD$1, FIND("]",$AD$1,1)+1,LEN($AD$1))</f>
        <v>Column1.Nom__rue_(BAN) 10 - Récaptiulatif</v>
      </c>
      <c r="Z10" t="str">
        <f ca="1">DPE_33990[[#Headers],[Column1.Score_BAN]] &amp; " " &amp;  ROW() &amp; " - " &amp; MID($AD$1, FIND("]",$AD$1,1)+1,LEN($AD$1))</f>
        <v>Column1.Score_BAN 10 - Récaptiulatif</v>
      </c>
      <c r="AA10" t="str">
        <f ca="1">DPE_33990[[#Headers],[Column1.Logement_traversant_(0/1)]] &amp; " " &amp;  ROW() &amp; " - " &amp; MID($AD$1, FIND("]",$AD$1,1)+1,LEN($AD$1))</f>
        <v>Column1.Logement_traversant_(0/1) 10 - Récaptiulatif</v>
      </c>
      <c r="AB10" t="str">
        <f ca="1">DPE_33990[[#Headers],[Column1.Nombre_appartement]] &amp; " " &amp;  ROW() &amp; " - " &amp; MID($AD$1, FIND("]",$AD$1,1)+1,LEN($AD$1))</f>
        <v>Column1.Nombre_appartement 10 - Récaptiulatif</v>
      </c>
      <c r="AC10" t="str">
        <f ca="1">DPE_33990[[#Headers],[Column1.Surface_habitable_immeuble]] &amp; " " &amp;  ROW() &amp; " - " &amp; MID($AD$1, FIND("]",$AD$1,1)+1,LEN($AD$1))</f>
        <v>Column1.Surface_habitable_immeuble 10 - Récaptiulatif</v>
      </c>
    </row>
    <row r="11" spans="1:30" x14ac:dyDescent="0.25">
      <c r="A11" s="4">
        <v>44852</v>
      </c>
      <c r="B11" s="4">
        <v>44854</v>
      </c>
      <c r="C11" s="4">
        <v>44854</v>
      </c>
      <c r="D11" t="str">
        <f ca="1">DPE_33990[[#Headers],[Column1.Adresse_(BAN)]] &amp; " " &amp;  ROW() &amp; " - " &amp; MID($AD$1, FIND("]",$AD$1,1)+1,LEN($AD$1))</f>
        <v>Column1.Adresse_(BAN) 11 - Récaptiulatif</v>
      </c>
      <c r="E11" t="str">
        <f ca="1">DPE_33990[[#Headers],[Column1.Nom__commune_(BAN)]] &amp; " " &amp;  ROW() &amp; " - " &amp; MID($AD$1, FIND("]",$AD$1,1)+1,LEN($AD$1))</f>
        <v>Column1.Nom__commune_(BAN) 11 - Récaptiulatif</v>
      </c>
      <c r="F11" t="str">
        <f ca="1">DPE_33990[[#Headers],[Column1.Nombre_niveau_logement]] &amp; " " &amp;  ROW() &amp; " - " &amp; MID($AD$1, FIND("]",$AD$1,1)+1,LEN($AD$1))</f>
        <v>Column1.Nombre_niveau_logement 11 - Récaptiulatif</v>
      </c>
      <c r="G11" t="str">
        <f ca="1">DPE_33990[[#Headers],[Column1.Année_construction]] &amp; " " &amp;  ROW() &amp; " - " &amp; MID($AD$1, FIND("]",$AD$1,1)+1,LEN($AD$1))</f>
        <v>Column1.Année_construction 11 - Récaptiulatif</v>
      </c>
      <c r="H11" t="str">
        <f ca="1">DPE_33990[[#Headers],[Column1.N°_étage_appartement]] &amp; " " &amp;  ROW() &amp; " - " &amp; MID($AD$1, FIND("]",$AD$1,1)+1,LEN($AD$1))</f>
        <v>Column1.N°_étage_appartement 11 - Récaptiulatif</v>
      </c>
      <c r="I11" t="str">
        <f ca="1">DPE_33990[[#Headers],[Column1.Surface_habitable_desservie_par_installation_ECS]] &amp; " " &amp;  ROW() &amp; " - " &amp; MID($AD$1, FIND("]",$AD$1,1)+1,LEN($AD$1))</f>
        <v>Column1.Surface_habitable_desservie_par_installation_ECS 11 - Récaptiulatif</v>
      </c>
      <c r="J11" t="str">
        <f ca="1">DPE_33990[[#Headers],[Column1.Complément_d''adresse_logement]] &amp; " " &amp;  ROW() &amp; " - " &amp; MID($AD$1, FIND("]",$AD$1,1)+1,LEN($AD$1))</f>
        <v>Column1.Complément_d'adresse_logement 11 - Récaptiulatif</v>
      </c>
      <c r="K11" t="str">
        <f ca="1">DPE_33990[[#Headers],[Column1.Description_installation_chauffage_n°1]] &amp; " " &amp;  ROW() &amp; " - " &amp; MID($AD$1, FIND("]",$AD$1,1)+1,LEN($AD$1))</f>
        <v>Column1.Description_installation_chauffage_n°1 11 - Récaptiulatif</v>
      </c>
      <c r="L11" t="str">
        <f ca="1">DPE_33990[[#Headers],[Column1.N°_voie_(BAN)]] &amp; " " &amp;  ROW() &amp; " - " &amp; MID($AD$1, FIND("]",$AD$1,1)+1,LEN($AD$1))</f>
        <v>Column1.N°_voie_(BAN) 11 - Récaptiulatif</v>
      </c>
      <c r="M11" t="str">
        <f ca="1">DPE_33990[[#Headers],[Column1.N°DPE]] &amp; " " &amp;  ROW() &amp; " - " &amp; MID($AD$1, FIND("]",$AD$1,1)+1,LEN($AD$1))</f>
        <v>Column1.N°DPE 11 - Récaptiulatif</v>
      </c>
      <c r="N11" t="str">
        <f ca="1">DPE_33990[[#Headers],[Column1.Adresse_brute]] &amp; " " &amp;  ROW() &amp; " - " &amp; MID($AD$1, FIND("]",$AD$1,1)+1,LEN($AD$1))</f>
        <v>Column1.Adresse_brute 11 - Récaptiulatif</v>
      </c>
      <c r="O11" t="str">
        <f ca="1">DPE_33990[[#Headers],[Column1.Nombre_logements_desservis_par_installation_ECS]] &amp; " " &amp;  ROW() &amp; " - " &amp; MID($AD$1, FIND("]",$AD$1,1)+1,LEN($AD$1))</f>
        <v>Column1.Nombre_logements_desservis_par_installation_ECS 11 - Récaptiulatif</v>
      </c>
      <c r="P11" t="str">
        <f ca="1">DPE_33990[[#Headers],[Column1.Surface_habitable_logement]] &amp; " " &amp;  ROW() &amp; " - " &amp; MID($AD$1, FIND("]",$AD$1,1)+1,LEN($AD$1))</f>
        <v>Column1.Surface_habitable_logement 11 - Récaptiulatif</v>
      </c>
      <c r="Q11" t="str">
        <f ca="1">DPE_33990[[#Headers],[Column1.Code_postal_(brut)]] &amp; " " &amp;  ROW() &amp; " - " &amp; MID($AD$1, FIND("]",$AD$1,1)+1,LEN($AD$1))</f>
        <v>Column1.Code_postal_(brut) 11 - Récaptiulatif</v>
      </c>
      <c r="R11" t="str">
        <f ca="1">DPE_33990[[#Headers],[Column1.Période_construction]] &amp; " " &amp;  ROW() &amp; " - " &amp; MID($AD$1, FIND("]",$AD$1,1)+1,LEN($AD$1))</f>
        <v>Column1.Période_construction 11 - Récaptiulatif</v>
      </c>
      <c r="S11" t="str">
        <f ca="1">DPE_33990[[#Headers],[Column1.Code_postal_(BAN)]] &amp; " " &amp;  ROW() &amp; " - " &amp; MID($AD$1, FIND("]",$AD$1,1)+1,LEN($AD$1))</f>
        <v>Column1.Code_postal_(BAN) 11 - Récaptiulatif</v>
      </c>
      <c r="T11" t="str">
        <f ca="1">DPE_33990[[#Headers],[Column1.Type_bâtiment]] &amp; " " &amp;  ROW() &amp; " - " &amp; MID($AD$1, FIND("]",$AD$1,1)+1,LEN($AD$1))</f>
        <v>Column1.Type_bâtiment 11 - Récaptiulatif</v>
      </c>
      <c r="U11" t="str">
        <f ca="1">DPE_33990[[#Headers],[Column1.Etiquette_GES]] &amp; " " &amp;  ROW() &amp; " - " &amp; MID($AD$1, FIND("]",$AD$1,1)+1,LEN($AD$1))</f>
        <v>Column1.Etiquette_GES 11 - Récaptiulatif</v>
      </c>
      <c r="V11" t="str">
        <f ca="1">DPE_33990[[#Headers],[Column1.Etiquette_DPE]] &amp; " " &amp;  ROW() &amp; " - " &amp; MID($AD$1, FIND("]",$AD$1,1)+1,LEN($AD$1))</f>
        <v>Column1.Etiquette_DPE 11 - Récaptiulatif</v>
      </c>
      <c r="W11" t="str">
        <f ca="1">DPE_33990[[#Headers],[Column1.Nom__commune_(Brut)]] &amp; " " &amp;  ROW() &amp; " - " &amp; MID($AD$1, FIND("]",$AD$1,1)+1,LEN($AD$1))</f>
        <v>Column1.Nom__commune_(Brut) 11 - Récaptiulatif</v>
      </c>
      <c r="X11" t="str">
        <f ca="1">DPE_33990[[#Headers],[Column1.Identifiant__BAN]] &amp; " " &amp;  ROW() &amp; " - " &amp; MID($AD$1, FIND("]",$AD$1,1)+1,LEN($AD$1))</f>
        <v>Column1.Identifiant__BAN 11 - Récaptiulatif</v>
      </c>
      <c r="Y11" t="str">
        <f ca="1">DPE_33990[[#Headers],[Column1.Nom__rue_(BAN)]] &amp; " " &amp;  ROW() &amp; " - " &amp; MID($AD$1, FIND("]",$AD$1,1)+1,LEN($AD$1))</f>
        <v>Column1.Nom__rue_(BAN) 11 - Récaptiulatif</v>
      </c>
      <c r="Z11" t="str">
        <f ca="1">DPE_33990[[#Headers],[Column1.Score_BAN]] &amp; " " &amp;  ROW() &amp; " - " &amp; MID($AD$1, FIND("]",$AD$1,1)+1,LEN($AD$1))</f>
        <v>Column1.Score_BAN 11 - Récaptiulatif</v>
      </c>
      <c r="AA11" t="str">
        <f ca="1">DPE_33990[[#Headers],[Column1.Logement_traversant_(0/1)]] &amp; " " &amp;  ROW() &amp; " - " &amp; MID($AD$1, FIND("]",$AD$1,1)+1,LEN($AD$1))</f>
        <v>Column1.Logement_traversant_(0/1) 11 - Récaptiulatif</v>
      </c>
      <c r="AB11" t="str">
        <f ca="1">DPE_33990[[#Headers],[Column1.Nombre_appartement]] &amp; " " &amp;  ROW() &amp; " - " &amp; MID($AD$1, FIND("]",$AD$1,1)+1,LEN($AD$1))</f>
        <v>Column1.Nombre_appartement 11 - Récaptiulatif</v>
      </c>
      <c r="AC11" t="str">
        <f ca="1">DPE_33990[[#Headers],[Column1.Surface_habitable_immeuble]] &amp; " " &amp;  ROW() &amp; " - " &amp; MID($AD$1, FIND("]",$AD$1,1)+1,LEN($AD$1))</f>
        <v>Column1.Surface_habitable_immeuble 11 - Récaptiulatif</v>
      </c>
    </row>
    <row r="12" spans="1:30" x14ac:dyDescent="0.25">
      <c r="A12" s="4">
        <v>44853</v>
      </c>
      <c r="B12" s="4">
        <v>44854</v>
      </c>
      <c r="C12" s="4">
        <v>44854</v>
      </c>
      <c r="D12" t="str">
        <f ca="1">DPE_33990[[#Headers],[Column1.Adresse_(BAN)]] &amp; " " &amp;  ROW() &amp; " - " &amp; MID($AD$1, FIND("]",$AD$1,1)+1,LEN($AD$1))</f>
        <v>Column1.Adresse_(BAN) 12 - Récaptiulatif</v>
      </c>
      <c r="E12" t="str">
        <f ca="1">DPE_33990[[#Headers],[Column1.Nom__commune_(BAN)]] &amp; " " &amp;  ROW() &amp; " - " &amp; MID($AD$1, FIND("]",$AD$1,1)+1,LEN($AD$1))</f>
        <v>Column1.Nom__commune_(BAN) 12 - Récaptiulatif</v>
      </c>
      <c r="F12" t="str">
        <f ca="1">DPE_33990[[#Headers],[Column1.Nombre_niveau_logement]] &amp; " " &amp;  ROW() &amp; " - " &amp; MID($AD$1, FIND("]",$AD$1,1)+1,LEN($AD$1))</f>
        <v>Column1.Nombre_niveau_logement 12 - Récaptiulatif</v>
      </c>
      <c r="G12" t="str">
        <f ca="1">DPE_33990[[#Headers],[Column1.Année_construction]] &amp; " " &amp;  ROW() &amp; " - " &amp; MID($AD$1, FIND("]",$AD$1,1)+1,LEN($AD$1))</f>
        <v>Column1.Année_construction 12 - Récaptiulatif</v>
      </c>
      <c r="H12" t="str">
        <f ca="1">DPE_33990[[#Headers],[Column1.N°_étage_appartement]] &amp; " " &amp;  ROW() &amp; " - " &amp; MID($AD$1, FIND("]",$AD$1,1)+1,LEN($AD$1))</f>
        <v>Column1.N°_étage_appartement 12 - Récaptiulatif</v>
      </c>
      <c r="I12" t="str">
        <f ca="1">DPE_33990[[#Headers],[Column1.Surface_habitable_desservie_par_installation_ECS]] &amp; " " &amp;  ROW() &amp; " - " &amp; MID($AD$1, FIND("]",$AD$1,1)+1,LEN($AD$1))</f>
        <v>Column1.Surface_habitable_desservie_par_installation_ECS 12 - Récaptiulatif</v>
      </c>
      <c r="J12" t="str">
        <f ca="1">DPE_33990[[#Headers],[Column1.Complément_d''adresse_logement]] &amp; " " &amp;  ROW() &amp; " - " &amp; MID($AD$1, FIND("]",$AD$1,1)+1,LEN($AD$1))</f>
        <v>Column1.Complément_d'adresse_logement 12 - Récaptiulatif</v>
      </c>
      <c r="K12" t="str">
        <f ca="1">DPE_33990[[#Headers],[Column1.Description_installation_chauffage_n°1]] &amp; " " &amp;  ROW() &amp; " - " &amp; MID($AD$1, FIND("]",$AD$1,1)+1,LEN($AD$1))</f>
        <v>Column1.Description_installation_chauffage_n°1 12 - Récaptiulatif</v>
      </c>
      <c r="L12" t="str">
        <f ca="1">DPE_33990[[#Headers],[Column1.N°_voie_(BAN)]] &amp; " " &amp;  ROW() &amp; " - " &amp; MID($AD$1, FIND("]",$AD$1,1)+1,LEN($AD$1))</f>
        <v>Column1.N°_voie_(BAN) 12 - Récaptiulatif</v>
      </c>
      <c r="M12" t="str">
        <f ca="1">DPE_33990[[#Headers],[Column1.N°DPE]] &amp; " " &amp;  ROW() &amp; " - " &amp; MID($AD$1, FIND("]",$AD$1,1)+1,LEN($AD$1))</f>
        <v>Column1.N°DPE 12 - Récaptiulatif</v>
      </c>
      <c r="N12" t="str">
        <f ca="1">DPE_33990[[#Headers],[Column1.Adresse_brute]] &amp; " " &amp;  ROW() &amp; " - " &amp; MID($AD$1, FIND("]",$AD$1,1)+1,LEN($AD$1))</f>
        <v>Column1.Adresse_brute 12 - Récaptiulatif</v>
      </c>
      <c r="O12" t="str">
        <f ca="1">DPE_33990[[#Headers],[Column1.Nombre_logements_desservis_par_installation_ECS]] &amp; " " &amp;  ROW() &amp; " - " &amp; MID($AD$1, FIND("]",$AD$1,1)+1,LEN($AD$1))</f>
        <v>Column1.Nombre_logements_desservis_par_installation_ECS 12 - Récaptiulatif</v>
      </c>
      <c r="P12" t="str">
        <f ca="1">DPE_33990[[#Headers],[Column1.Surface_habitable_logement]] &amp; " " &amp;  ROW() &amp; " - " &amp; MID($AD$1, FIND("]",$AD$1,1)+1,LEN($AD$1))</f>
        <v>Column1.Surface_habitable_logement 12 - Récaptiulatif</v>
      </c>
      <c r="Q12" t="str">
        <f ca="1">DPE_33990[[#Headers],[Column1.Code_postal_(brut)]] &amp; " " &amp;  ROW() &amp; " - " &amp; MID($AD$1, FIND("]",$AD$1,1)+1,LEN($AD$1))</f>
        <v>Column1.Code_postal_(brut) 12 - Récaptiulatif</v>
      </c>
      <c r="R12" t="str">
        <f ca="1">DPE_33990[[#Headers],[Column1.Période_construction]] &amp; " " &amp;  ROW() &amp; " - " &amp; MID($AD$1, FIND("]",$AD$1,1)+1,LEN($AD$1))</f>
        <v>Column1.Période_construction 12 - Récaptiulatif</v>
      </c>
      <c r="S12" t="str">
        <f ca="1">DPE_33990[[#Headers],[Column1.Code_postal_(BAN)]] &amp; " " &amp;  ROW() &amp; " - " &amp; MID($AD$1, FIND("]",$AD$1,1)+1,LEN($AD$1))</f>
        <v>Column1.Code_postal_(BAN) 12 - Récaptiulatif</v>
      </c>
      <c r="T12" t="str">
        <f ca="1">DPE_33990[[#Headers],[Column1.Type_bâtiment]] &amp; " " &amp;  ROW() &amp; " - " &amp; MID($AD$1, FIND("]",$AD$1,1)+1,LEN($AD$1))</f>
        <v>Column1.Type_bâtiment 12 - Récaptiulatif</v>
      </c>
      <c r="U12" t="str">
        <f ca="1">DPE_33990[[#Headers],[Column1.Etiquette_GES]] &amp; " " &amp;  ROW() &amp; " - " &amp; MID($AD$1, FIND("]",$AD$1,1)+1,LEN($AD$1))</f>
        <v>Column1.Etiquette_GES 12 - Récaptiulatif</v>
      </c>
      <c r="V12" t="str">
        <f ca="1">DPE_33990[[#Headers],[Column1.Etiquette_DPE]] &amp; " " &amp;  ROW() &amp; " - " &amp; MID($AD$1, FIND("]",$AD$1,1)+1,LEN($AD$1))</f>
        <v>Column1.Etiquette_DPE 12 - Récaptiulatif</v>
      </c>
      <c r="W12" t="str">
        <f ca="1">DPE_33990[[#Headers],[Column1.Nom__commune_(Brut)]] &amp; " " &amp;  ROW() &amp; " - " &amp; MID($AD$1, FIND("]",$AD$1,1)+1,LEN($AD$1))</f>
        <v>Column1.Nom__commune_(Brut) 12 - Récaptiulatif</v>
      </c>
      <c r="X12" t="str">
        <f ca="1">DPE_33990[[#Headers],[Column1.Identifiant__BAN]] &amp; " " &amp;  ROW() &amp; " - " &amp; MID($AD$1, FIND("]",$AD$1,1)+1,LEN($AD$1))</f>
        <v>Column1.Identifiant__BAN 12 - Récaptiulatif</v>
      </c>
      <c r="Y12" t="str">
        <f ca="1">DPE_33990[[#Headers],[Column1.Nom__rue_(BAN)]] &amp; " " &amp;  ROW() &amp; " - " &amp; MID($AD$1, FIND("]",$AD$1,1)+1,LEN($AD$1))</f>
        <v>Column1.Nom__rue_(BAN) 12 - Récaptiulatif</v>
      </c>
      <c r="Z12" t="str">
        <f ca="1">DPE_33990[[#Headers],[Column1.Score_BAN]] &amp; " " &amp;  ROW() &amp; " - " &amp; MID($AD$1, FIND("]",$AD$1,1)+1,LEN($AD$1))</f>
        <v>Column1.Score_BAN 12 - Récaptiulatif</v>
      </c>
      <c r="AA12" t="str">
        <f ca="1">DPE_33990[[#Headers],[Column1.Logement_traversant_(0/1)]] &amp; " " &amp;  ROW() &amp; " - " &amp; MID($AD$1, FIND("]",$AD$1,1)+1,LEN($AD$1))</f>
        <v>Column1.Logement_traversant_(0/1) 12 - Récaptiulatif</v>
      </c>
      <c r="AB12" t="str">
        <f ca="1">DPE_33990[[#Headers],[Column1.Nombre_appartement]] &amp; " " &amp;  ROW() &amp; " - " &amp; MID($AD$1, FIND("]",$AD$1,1)+1,LEN($AD$1))</f>
        <v>Column1.Nombre_appartement 12 - Récaptiulatif</v>
      </c>
      <c r="AC12" t="str">
        <f ca="1">DPE_33990[[#Headers],[Column1.Surface_habitable_immeuble]] &amp; " " &amp;  ROW() &amp; " - " &amp; MID($AD$1, FIND("]",$AD$1,1)+1,LEN($AD$1))</f>
        <v>Column1.Surface_habitable_immeuble 12 - Récaptiulatif</v>
      </c>
    </row>
    <row r="13" spans="1:30" x14ac:dyDescent="0.25">
      <c r="A13" s="4">
        <v>44853</v>
      </c>
      <c r="B13" s="4">
        <v>44853</v>
      </c>
      <c r="C13" s="4">
        <v>44853</v>
      </c>
      <c r="D13" t="str">
        <f ca="1">DPE_33990[[#Headers],[Column1.Adresse_(BAN)]] &amp; " " &amp;  ROW() &amp; " - " &amp; MID($AD$1, FIND("]",$AD$1,1)+1,LEN($AD$1))</f>
        <v>Column1.Adresse_(BAN) 13 - Récaptiulatif</v>
      </c>
      <c r="E13" t="str">
        <f ca="1">DPE_33990[[#Headers],[Column1.Nom__commune_(BAN)]] &amp; " " &amp;  ROW() &amp; " - " &amp; MID($AD$1, FIND("]",$AD$1,1)+1,LEN($AD$1))</f>
        <v>Column1.Nom__commune_(BAN) 13 - Récaptiulatif</v>
      </c>
      <c r="F13" t="str">
        <f ca="1">DPE_33990[[#Headers],[Column1.Nombre_niveau_logement]] &amp; " " &amp;  ROW() &amp; " - " &amp; MID($AD$1, FIND("]",$AD$1,1)+1,LEN($AD$1))</f>
        <v>Column1.Nombre_niveau_logement 13 - Récaptiulatif</v>
      </c>
      <c r="G13" t="str">
        <f ca="1">DPE_33990[[#Headers],[Column1.Année_construction]] &amp; " " &amp;  ROW() &amp; " - " &amp; MID($AD$1, FIND("]",$AD$1,1)+1,LEN($AD$1))</f>
        <v>Column1.Année_construction 13 - Récaptiulatif</v>
      </c>
      <c r="H13" t="str">
        <f ca="1">DPE_33990[[#Headers],[Column1.N°_étage_appartement]] &amp; " " &amp;  ROW() &amp; " - " &amp; MID($AD$1, FIND("]",$AD$1,1)+1,LEN($AD$1))</f>
        <v>Column1.N°_étage_appartement 13 - Récaptiulatif</v>
      </c>
      <c r="I13" t="str">
        <f ca="1">DPE_33990[[#Headers],[Column1.Surface_habitable_desservie_par_installation_ECS]] &amp; " " &amp;  ROW() &amp; " - " &amp; MID($AD$1, FIND("]",$AD$1,1)+1,LEN($AD$1))</f>
        <v>Column1.Surface_habitable_desservie_par_installation_ECS 13 - Récaptiulatif</v>
      </c>
      <c r="J13" t="str">
        <f ca="1">DPE_33990[[#Headers],[Column1.Complément_d''adresse_logement]] &amp; " " &amp;  ROW() &amp; " - " &amp; MID($AD$1, FIND("]",$AD$1,1)+1,LEN($AD$1))</f>
        <v>Column1.Complément_d'adresse_logement 13 - Récaptiulatif</v>
      </c>
      <c r="K13" t="str">
        <f ca="1">DPE_33990[[#Headers],[Column1.Description_installation_chauffage_n°1]] &amp; " " &amp;  ROW() &amp; " - " &amp; MID($AD$1, FIND("]",$AD$1,1)+1,LEN($AD$1))</f>
        <v>Column1.Description_installation_chauffage_n°1 13 - Récaptiulatif</v>
      </c>
      <c r="L13" t="str">
        <f ca="1">DPE_33990[[#Headers],[Column1.N°_voie_(BAN)]] &amp; " " &amp;  ROW() &amp; " - " &amp; MID($AD$1, FIND("]",$AD$1,1)+1,LEN($AD$1))</f>
        <v>Column1.N°_voie_(BAN) 13 - Récaptiulatif</v>
      </c>
      <c r="M13" t="str">
        <f ca="1">DPE_33990[[#Headers],[Column1.N°DPE]] &amp; " " &amp;  ROW() &amp; " - " &amp; MID($AD$1, FIND("]",$AD$1,1)+1,LEN($AD$1))</f>
        <v>Column1.N°DPE 13 - Récaptiulatif</v>
      </c>
      <c r="N13" t="str">
        <f ca="1">DPE_33990[[#Headers],[Column1.Adresse_brute]] &amp; " " &amp;  ROW() &amp; " - " &amp; MID($AD$1, FIND("]",$AD$1,1)+1,LEN($AD$1))</f>
        <v>Column1.Adresse_brute 13 - Récaptiulatif</v>
      </c>
      <c r="O13" t="str">
        <f ca="1">DPE_33990[[#Headers],[Column1.Nombre_logements_desservis_par_installation_ECS]] &amp; " " &amp;  ROW() &amp; " - " &amp; MID($AD$1, FIND("]",$AD$1,1)+1,LEN($AD$1))</f>
        <v>Column1.Nombre_logements_desservis_par_installation_ECS 13 - Récaptiulatif</v>
      </c>
      <c r="P13" t="str">
        <f ca="1">DPE_33990[[#Headers],[Column1.Surface_habitable_logement]] &amp; " " &amp;  ROW() &amp; " - " &amp; MID($AD$1, FIND("]",$AD$1,1)+1,LEN($AD$1))</f>
        <v>Column1.Surface_habitable_logement 13 - Récaptiulatif</v>
      </c>
      <c r="Q13" t="str">
        <f ca="1">DPE_33990[[#Headers],[Column1.Code_postal_(brut)]] &amp; " " &amp;  ROW() &amp; " - " &amp; MID($AD$1, FIND("]",$AD$1,1)+1,LEN($AD$1))</f>
        <v>Column1.Code_postal_(brut) 13 - Récaptiulatif</v>
      </c>
      <c r="R13" t="str">
        <f ca="1">DPE_33990[[#Headers],[Column1.Période_construction]] &amp; " " &amp;  ROW() &amp; " - " &amp; MID($AD$1, FIND("]",$AD$1,1)+1,LEN($AD$1))</f>
        <v>Column1.Période_construction 13 - Récaptiulatif</v>
      </c>
      <c r="S13" t="str">
        <f ca="1">DPE_33990[[#Headers],[Column1.Code_postal_(BAN)]] &amp; " " &amp;  ROW() &amp; " - " &amp; MID($AD$1, FIND("]",$AD$1,1)+1,LEN($AD$1))</f>
        <v>Column1.Code_postal_(BAN) 13 - Récaptiulatif</v>
      </c>
      <c r="T13" t="str">
        <f ca="1">DPE_33990[[#Headers],[Column1.Type_bâtiment]] &amp; " " &amp;  ROW() &amp; " - " &amp; MID($AD$1, FIND("]",$AD$1,1)+1,LEN($AD$1))</f>
        <v>Column1.Type_bâtiment 13 - Récaptiulatif</v>
      </c>
      <c r="U13" t="str">
        <f ca="1">DPE_33990[[#Headers],[Column1.Etiquette_GES]] &amp; " " &amp;  ROW() &amp; " - " &amp; MID($AD$1, FIND("]",$AD$1,1)+1,LEN($AD$1))</f>
        <v>Column1.Etiquette_GES 13 - Récaptiulatif</v>
      </c>
      <c r="V13" t="str">
        <f ca="1">DPE_33990[[#Headers],[Column1.Etiquette_DPE]] &amp; " " &amp;  ROW() &amp; " - " &amp; MID($AD$1, FIND("]",$AD$1,1)+1,LEN($AD$1))</f>
        <v>Column1.Etiquette_DPE 13 - Récaptiulatif</v>
      </c>
      <c r="W13" t="str">
        <f ca="1">DPE_33990[[#Headers],[Column1.Nom__commune_(Brut)]] &amp; " " &amp;  ROW() &amp; " - " &amp; MID($AD$1, FIND("]",$AD$1,1)+1,LEN($AD$1))</f>
        <v>Column1.Nom__commune_(Brut) 13 - Récaptiulatif</v>
      </c>
      <c r="X13" t="str">
        <f ca="1">DPE_33990[[#Headers],[Column1.Identifiant__BAN]] &amp; " " &amp;  ROW() &amp; " - " &amp; MID($AD$1, FIND("]",$AD$1,1)+1,LEN($AD$1))</f>
        <v>Column1.Identifiant__BAN 13 - Récaptiulatif</v>
      </c>
      <c r="Y13" t="str">
        <f ca="1">DPE_33990[[#Headers],[Column1.Nom__rue_(BAN)]] &amp; " " &amp;  ROW() &amp; " - " &amp; MID($AD$1, FIND("]",$AD$1,1)+1,LEN($AD$1))</f>
        <v>Column1.Nom__rue_(BAN) 13 - Récaptiulatif</v>
      </c>
      <c r="Z13" t="str">
        <f ca="1">DPE_33990[[#Headers],[Column1.Score_BAN]] &amp; " " &amp;  ROW() &amp; " - " &amp; MID($AD$1, FIND("]",$AD$1,1)+1,LEN($AD$1))</f>
        <v>Column1.Score_BAN 13 - Récaptiulatif</v>
      </c>
      <c r="AA13" t="str">
        <f ca="1">DPE_33990[[#Headers],[Column1.Logement_traversant_(0/1)]] &amp; " " &amp;  ROW() &amp; " - " &amp; MID($AD$1, FIND("]",$AD$1,1)+1,LEN($AD$1))</f>
        <v>Column1.Logement_traversant_(0/1) 13 - Récaptiulatif</v>
      </c>
      <c r="AB13" t="str">
        <f ca="1">DPE_33990[[#Headers],[Column1.Nombre_appartement]] &amp; " " &amp;  ROW() &amp; " - " &amp; MID($AD$1, FIND("]",$AD$1,1)+1,LEN($AD$1))</f>
        <v>Column1.Nombre_appartement 13 - Récaptiulatif</v>
      </c>
      <c r="AC13" t="str">
        <f ca="1">DPE_33990[[#Headers],[Column1.Surface_habitable_immeuble]] &amp; " " &amp;  ROW() &amp; " - " &amp; MID($AD$1, FIND("]",$AD$1,1)+1,LEN($AD$1))</f>
        <v>Column1.Surface_habitable_immeuble 13 - Récaptiulatif</v>
      </c>
    </row>
    <row r="14" spans="1:30" x14ac:dyDescent="0.25">
      <c r="A14" s="4">
        <v>44853</v>
      </c>
      <c r="B14" s="4">
        <v>44853</v>
      </c>
      <c r="C14" s="4">
        <v>44853</v>
      </c>
      <c r="D14" t="str">
        <f ca="1">DPE_33990[[#Headers],[Column1.Adresse_(BAN)]] &amp; " " &amp;  ROW() &amp; " - " &amp; MID($AD$1, FIND("]",$AD$1,1)+1,LEN($AD$1))</f>
        <v>Column1.Adresse_(BAN) 14 - Récaptiulatif</v>
      </c>
      <c r="E14" t="str">
        <f ca="1">DPE_33990[[#Headers],[Column1.Nom__commune_(BAN)]] &amp; " " &amp;  ROW() &amp; " - " &amp; MID($AD$1, FIND("]",$AD$1,1)+1,LEN($AD$1))</f>
        <v>Column1.Nom__commune_(BAN) 14 - Récaptiulatif</v>
      </c>
      <c r="F14" t="str">
        <f ca="1">DPE_33990[[#Headers],[Column1.Nombre_niveau_logement]] &amp; " " &amp;  ROW() &amp; " - " &amp; MID($AD$1, FIND("]",$AD$1,1)+1,LEN($AD$1))</f>
        <v>Column1.Nombre_niveau_logement 14 - Récaptiulatif</v>
      </c>
      <c r="G14" t="str">
        <f ca="1">DPE_33990[[#Headers],[Column1.Année_construction]] &amp; " " &amp;  ROW() &amp; " - " &amp; MID($AD$1, FIND("]",$AD$1,1)+1,LEN($AD$1))</f>
        <v>Column1.Année_construction 14 - Récaptiulatif</v>
      </c>
      <c r="H14" t="str">
        <f ca="1">DPE_33990[[#Headers],[Column1.N°_étage_appartement]] &amp; " " &amp;  ROW() &amp; " - " &amp; MID($AD$1, FIND("]",$AD$1,1)+1,LEN($AD$1))</f>
        <v>Column1.N°_étage_appartement 14 - Récaptiulatif</v>
      </c>
      <c r="I14" t="str">
        <f ca="1">DPE_33990[[#Headers],[Column1.Surface_habitable_desservie_par_installation_ECS]] &amp; " " &amp;  ROW() &amp; " - " &amp; MID($AD$1, FIND("]",$AD$1,1)+1,LEN($AD$1))</f>
        <v>Column1.Surface_habitable_desservie_par_installation_ECS 14 - Récaptiulatif</v>
      </c>
      <c r="J14" t="str">
        <f ca="1">DPE_33990[[#Headers],[Column1.Complément_d''adresse_logement]] &amp; " " &amp;  ROW() &amp; " - " &amp; MID($AD$1, FIND("]",$AD$1,1)+1,LEN($AD$1))</f>
        <v>Column1.Complément_d'adresse_logement 14 - Récaptiulatif</v>
      </c>
      <c r="K14" t="str">
        <f ca="1">DPE_33990[[#Headers],[Column1.Description_installation_chauffage_n°1]] &amp; " " &amp;  ROW() &amp; " - " &amp; MID($AD$1, FIND("]",$AD$1,1)+1,LEN($AD$1))</f>
        <v>Column1.Description_installation_chauffage_n°1 14 - Récaptiulatif</v>
      </c>
      <c r="L14" t="str">
        <f ca="1">DPE_33990[[#Headers],[Column1.N°_voie_(BAN)]] &amp; " " &amp;  ROW() &amp; " - " &amp; MID($AD$1, FIND("]",$AD$1,1)+1,LEN($AD$1))</f>
        <v>Column1.N°_voie_(BAN) 14 - Récaptiulatif</v>
      </c>
      <c r="M14" t="str">
        <f ca="1">DPE_33990[[#Headers],[Column1.N°DPE]] &amp; " " &amp;  ROW() &amp; " - " &amp; MID($AD$1, FIND("]",$AD$1,1)+1,LEN($AD$1))</f>
        <v>Column1.N°DPE 14 - Récaptiulatif</v>
      </c>
      <c r="N14" t="str">
        <f ca="1">DPE_33990[[#Headers],[Column1.Adresse_brute]] &amp; " " &amp;  ROW() &amp; " - " &amp; MID($AD$1, FIND("]",$AD$1,1)+1,LEN($AD$1))</f>
        <v>Column1.Adresse_brute 14 - Récaptiulatif</v>
      </c>
      <c r="O14" t="str">
        <f ca="1">DPE_33990[[#Headers],[Column1.Nombre_logements_desservis_par_installation_ECS]] &amp; " " &amp;  ROW() &amp; " - " &amp; MID($AD$1, FIND("]",$AD$1,1)+1,LEN($AD$1))</f>
        <v>Column1.Nombre_logements_desservis_par_installation_ECS 14 - Récaptiulatif</v>
      </c>
      <c r="P14" t="str">
        <f ca="1">DPE_33990[[#Headers],[Column1.Surface_habitable_logement]] &amp; " " &amp;  ROW() &amp; " - " &amp; MID($AD$1, FIND("]",$AD$1,1)+1,LEN($AD$1))</f>
        <v>Column1.Surface_habitable_logement 14 - Récaptiulatif</v>
      </c>
      <c r="Q14" t="str">
        <f ca="1">DPE_33990[[#Headers],[Column1.Code_postal_(brut)]] &amp; " " &amp;  ROW() &amp; " - " &amp; MID($AD$1, FIND("]",$AD$1,1)+1,LEN($AD$1))</f>
        <v>Column1.Code_postal_(brut) 14 - Récaptiulatif</v>
      </c>
      <c r="R14" t="str">
        <f ca="1">DPE_33990[[#Headers],[Column1.Période_construction]] &amp; " " &amp;  ROW() &amp; " - " &amp; MID($AD$1, FIND("]",$AD$1,1)+1,LEN($AD$1))</f>
        <v>Column1.Période_construction 14 - Récaptiulatif</v>
      </c>
      <c r="S14" t="str">
        <f ca="1">DPE_33990[[#Headers],[Column1.Code_postal_(BAN)]] &amp; " " &amp;  ROW() &amp; " - " &amp; MID($AD$1, FIND("]",$AD$1,1)+1,LEN($AD$1))</f>
        <v>Column1.Code_postal_(BAN) 14 - Récaptiulatif</v>
      </c>
      <c r="T14" t="str">
        <f ca="1">DPE_33990[[#Headers],[Column1.Type_bâtiment]] &amp; " " &amp;  ROW() &amp; " - " &amp; MID($AD$1, FIND("]",$AD$1,1)+1,LEN($AD$1))</f>
        <v>Column1.Type_bâtiment 14 - Récaptiulatif</v>
      </c>
      <c r="U14" t="str">
        <f ca="1">DPE_33990[[#Headers],[Column1.Etiquette_GES]] &amp; " " &amp;  ROW() &amp; " - " &amp; MID($AD$1, FIND("]",$AD$1,1)+1,LEN($AD$1))</f>
        <v>Column1.Etiquette_GES 14 - Récaptiulatif</v>
      </c>
      <c r="V14" t="str">
        <f ca="1">DPE_33990[[#Headers],[Column1.Etiquette_DPE]] &amp; " " &amp;  ROW() &amp; " - " &amp; MID($AD$1, FIND("]",$AD$1,1)+1,LEN($AD$1))</f>
        <v>Column1.Etiquette_DPE 14 - Récaptiulatif</v>
      </c>
      <c r="W14" t="str">
        <f ca="1">DPE_33990[[#Headers],[Column1.Nom__commune_(Brut)]] &amp; " " &amp;  ROW() &amp; " - " &amp; MID($AD$1, FIND("]",$AD$1,1)+1,LEN($AD$1))</f>
        <v>Column1.Nom__commune_(Brut) 14 - Récaptiulatif</v>
      </c>
      <c r="X14" t="str">
        <f ca="1">DPE_33990[[#Headers],[Column1.Identifiant__BAN]] &amp; " " &amp;  ROW() &amp; " - " &amp; MID($AD$1, FIND("]",$AD$1,1)+1,LEN($AD$1))</f>
        <v>Column1.Identifiant__BAN 14 - Récaptiulatif</v>
      </c>
      <c r="Y14" t="str">
        <f ca="1">DPE_33990[[#Headers],[Column1.Nom__rue_(BAN)]] &amp; " " &amp;  ROW() &amp; " - " &amp; MID($AD$1, FIND("]",$AD$1,1)+1,LEN($AD$1))</f>
        <v>Column1.Nom__rue_(BAN) 14 - Récaptiulatif</v>
      </c>
      <c r="Z14" t="str">
        <f ca="1">DPE_33990[[#Headers],[Column1.Score_BAN]] &amp; " " &amp;  ROW() &amp; " - " &amp; MID($AD$1, FIND("]",$AD$1,1)+1,LEN($AD$1))</f>
        <v>Column1.Score_BAN 14 - Récaptiulatif</v>
      </c>
      <c r="AA14" t="str">
        <f ca="1">DPE_33990[[#Headers],[Column1.Logement_traversant_(0/1)]] &amp; " " &amp;  ROW() &amp; " - " &amp; MID($AD$1, FIND("]",$AD$1,1)+1,LEN($AD$1))</f>
        <v>Column1.Logement_traversant_(0/1) 14 - Récaptiulatif</v>
      </c>
      <c r="AB14" t="str">
        <f ca="1">DPE_33990[[#Headers],[Column1.Nombre_appartement]] &amp; " " &amp;  ROW() &amp; " - " &amp; MID($AD$1, FIND("]",$AD$1,1)+1,LEN($AD$1))</f>
        <v>Column1.Nombre_appartement 14 - Récaptiulatif</v>
      </c>
      <c r="AC14" t="str">
        <f ca="1">DPE_33990[[#Headers],[Column1.Surface_habitable_immeuble]] &amp; " " &amp;  ROW() &amp; " - " &amp; MID($AD$1, FIND("]",$AD$1,1)+1,LEN($AD$1))</f>
        <v>Column1.Surface_habitable_immeuble 14 - Récaptiulatif</v>
      </c>
    </row>
    <row r="15" spans="1:30" x14ac:dyDescent="0.25">
      <c r="A15" s="4">
        <v>44853</v>
      </c>
      <c r="B15" s="4">
        <v>44853</v>
      </c>
      <c r="C15" s="4">
        <v>44853</v>
      </c>
      <c r="D15" t="str">
        <f ca="1">DPE_33990[[#Headers],[Column1.Adresse_(BAN)]] &amp; " " &amp;  ROW() &amp; " - " &amp; MID($AD$1, FIND("]",$AD$1,1)+1,LEN($AD$1))</f>
        <v>Column1.Adresse_(BAN) 15 - Récaptiulatif</v>
      </c>
      <c r="E15" t="str">
        <f ca="1">DPE_33990[[#Headers],[Column1.Nom__commune_(BAN)]] &amp; " " &amp;  ROW() &amp; " - " &amp; MID($AD$1, FIND("]",$AD$1,1)+1,LEN($AD$1))</f>
        <v>Column1.Nom__commune_(BAN) 15 - Récaptiulatif</v>
      </c>
      <c r="F15" t="str">
        <f ca="1">DPE_33990[[#Headers],[Column1.Nombre_niveau_logement]] &amp; " " &amp;  ROW() &amp; " - " &amp; MID($AD$1, FIND("]",$AD$1,1)+1,LEN($AD$1))</f>
        <v>Column1.Nombre_niveau_logement 15 - Récaptiulatif</v>
      </c>
      <c r="G15" t="str">
        <f ca="1">DPE_33990[[#Headers],[Column1.Année_construction]] &amp; " " &amp;  ROW() &amp; " - " &amp; MID($AD$1, FIND("]",$AD$1,1)+1,LEN($AD$1))</f>
        <v>Column1.Année_construction 15 - Récaptiulatif</v>
      </c>
      <c r="H15" t="str">
        <f ca="1">DPE_33990[[#Headers],[Column1.N°_étage_appartement]] &amp; " " &amp;  ROW() &amp; " - " &amp; MID($AD$1, FIND("]",$AD$1,1)+1,LEN($AD$1))</f>
        <v>Column1.N°_étage_appartement 15 - Récaptiulatif</v>
      </c>
      <c r="I15" t="str">
        <f ca="1">DPE_33990[[#Headers],[Column1.Surface_habitable_desservie_par_installation_ECS]] &amp; " " &amp;  ROW() &amp; " - " &amp; MID($AD$1, FIND("]",$AD$1,1)+1,LEN($AD$1))</f>
        <v>Column1.Surface_habitable_desservie_par_installation_ECS 15 - Récaptiulatif</v>
      </c>
      <c r="J15" t="str">
        <f ca="1">DPE_33990[[#Headers],[Column1.Complément_d''adresse_logement]] &amp; " " &amp;  ROW() &amp; " - " &amp; MID($AD$1, FIND("]",$AD$1,1)+1,LEN($AD$1))</f>
        <v>Column1.Complément_d'adresse_logement 15 - Récaptiulatif</v>
      </c>
      <c r="K15" t="str">
        <f ca="1">DPE_33990[[#Headers],[Column1.Description_installation_chauffage_n°1]] &amp; " " &amp;  ROW() &amp; " - " &amp; MID($AD$1, FIND("]",$AD$1,1)+1,LEN($AD$1))</f>
        <v>Column1.Description_installation_chauffage_n°1 15 - Récaptiulatif</v>
      </c>
      <c r="L15" t="str">
        <f ca="1">DPE_33990[[#Headers],[Column1.N°_voie_(BAN)]] &amp; " " &amp;  ROW() &amp; " - " &amp; MID($AD$1, FIND("]",$AD$1,1)+1,LEN($AD$1))</f>
        <v>Column1.N°_voie_(BAN) 15 - Récaptiulatif</v>
      </c>
      <c r="M15" t="str">
        <f ca="1">DPE_33990[[#Headers],[Column1.N°DPE]] &amp; " " &amp;  ROW() &amp; " - " &amp; MID($AD$1, FIND("]",$AD$1,1)+1,LEN($AD$1))</f>
        <v>Column1.N°DPE 15 - Récaptiulatif</v>
      </c>
      <c r="N15" t="str">
        <f ca="1">DPE_33990[[#Headers],[Column1.Adresse_brute]] &amp; " " &amp;  ROW() &amp; " - " &amp; MID($AD$1, FIND("]",$AD$1,1)+1,LEN($AD$1))</f>
        <v>Column1.Adresse_brute 15 - Récaptiulatif</v>
      </c>
      <c r="O15" t="str">
        <f ca="1">DPE_33990[[#Headers],[Column1.Nombre_logements_desservis_par_installation_ECS]] &amp; " " &amp;  ROW() &amp; " - " &amp; MID($AD$1, FIND("]",$AD$1,1)+1,LEN($AD$1))</f>
        <v>Column1.Nombre_logements_desservis_par_installation_ECS 15 - Récaptiulatif</v>
      </c>
      <c r="P15" t="str">
        <f ca="1">DPE_33990[[#Headers],[Column1.Surface_habitable_logement]] &amp; " " &amp;  ROW() &amp; " - " &amp; MID($AD$1, FIND("]",$AD$1,1)+1,LEN($AD$1))</f>
        <v>Column1.Surface_habitable_logement 15 - Récaptiulatif</v>
      </c>
      <c r="Q15" t="str">
        <f ca="1">DPE_33990[[#Headers],[Column1.Code_postal_(brut)]] &amp; " " &amp;  ROW() &amp; " - " &amp; MID($AD$1, FIND("]",$AD$1,1)+1,LEN($AD$1))</f>
        <v>Column1.Code_postal_(brut) 15 - Récaptiulatif</v>
      </c>
      <c r="R15" t="str">
        <f ca="1">DPE_33990[[#Headers],[Column1.Période_construction]] &amp; " " &amp;  ROW() &amp; " - " &amp; MID($AD$1, FIND("]",$AD$1,1)+1,LEN($AD$1))</f>
        <v>Column1.Période_construction 15 - Récaptiulatif</v>
      </c>
      <c r="S15" t="str">
        <f ca="1">DPE_33990[[#Headers],[Column1.Code_postal_(BAN)]] &amp; " " &amp;  ROW() &amp; " - " &amp; MID($AD$1, FIND("]",$AD$1,1)+1,LEN($AD$1))</f>
        <v>Column1.Code_postal_(BAN) 15 - Récaptiulatif</v>
      </c>
      <c r="T15" t="str">
        <f ca="1">DPE_33990[[#Headers],[Column1.Type_bâtiment]] &amp; " " &amp;  ROW() &amp; " - " &amp; MID($AD$1, FIND("]",$AD$1,1)+1,LEN($AD$1))</f>
        <v>Column1.Type_bâtiment 15 - Récaptiulatif</v>
      </c>
      <c r="U15" t="str">
        <f ca="1">DPE_33990[[#Headers],[Column1.Etiquette_GES]] &amp; " " &amp;  ROW() &amp; " - " &amp; MID($AD$1, FIND("]",$AD$1,1)+1,LEN($AD$1))</f>
        <v>Column1.Etiquette_GES 15 - Récaptiulatif</v>
      </c>
      <c r="V15" t="str">
        <f ca="1">DPE_33990[[#Headers],[Column1.Etiquette_DPE]] &amp; " " &amp;  ROW() &amp; " - " &amp; MID($AD$1, FIND("]",$AD$1,1)+1,LEN($AD$1))</f>
        <v>Column1.Etiquette_DPE 15 - Récaptiulatif</v>
      </c>
      <c r="W15" t="str">
        <f ca="1">DPE_33990[[#Headers],[Column1.Nom__commune_(Brut)]] &amp; " " &amp;  ROW() &amp; " - " &amp; MID($AD$1, FIND("]",$AD$1,1)+1,LEN($AD$1))</f>
        <v>Column1.Nom__commune_(Brut) 15 - Récaptiulatif</v>
      </c>
      <c r="X15" t="str">
        <f ca="1">DPE_33990[[#Headers],[Column1.Identifiant__BAN]] &amp; " " &amp;  ROW() &amp; " - " &amp; MID($AD$1, FIND("]",$AD$1,1)+1,LEN($AD$1))</f>
        <v>Column1.Identifiant__BAN 15 - Récaptiulatif</v>
      </c>
      <c r="Y15" t="str">
        <f ca="1">DPE_33990[[#Headers],[Column1.Nom__rue_(BAN)]] &amp; " " &amp;  ROW() &amp; " - " &amp; MID($AD$1, FIND("]",$AD$1,1)+1,LEN($AD$1))</f>
        <v>Column1.Nom__rue_(BAN) 15 - Récaptiulatif</v>
      </c>
      <c r="Z15" t="str">
        <f ca="1">DPE_33990[[#Headers],[Column1.Score_BAN]] &amp; " " &amp;  ROW() &amp; " - " &amp; MID($AD$1, FIND("]",$AD$1,1)+1,LEN($AD$1))</f>
        <v>Column1.Score_BAN 15 - Récaptiulatif</v>
      </c>
      <c r="AA15" t="str">
        <f ca="1">DPE_33990[[#Headers],[Column1.Logement_traversant_(0/1)]] &amp; " " &amp;  ROW() &amp; " - " &amp; MID($AD$1, FIND("]",$AD$1,1)+1,LEN($AD$1))</f>
        <v>Column1.Logement_traversant_(0/1) 15 - Récaptiulatif</v>
      </c>
      <c r="AB15" t="str">
        <f ca="1">DPE_33990[[#Headers],[Column1.Nombre_appartement]] &amp; " " &amp;  ROW() &amp; " - " &amp; MID($AD$1, FIND("]",$AD$1,1)+1,LEN($AD$1))</f>
        <v>Column1.Nombre_appartement 15 - Récaptiulatif</v>
      </c>
      <c r="AC15" t="str">
        <f ca="1">DPE_33990[[#Headers],[Column1.Surface_habitable_immeuble]] &amp; " " &amp;  ROW() &amp; " - " &amp; MID($AD$1, FIND("]",$AD$1,1)+1,LEN($AD$1))</f>
        <v>Column1.Surface_habitable_immeuble 15 - Récaptiulatif</v>
      </c>
    </row>
    <row r="16" spans="1:30" x14ac:dyDescent="0.25">
      <c r="A16" s="4">
        <v>44853</v>
      </c>
      <c r="B16" s="4">
        <v>44853</v>
      </c>
      <c r="C16" s="4">
        <v>44853</v>
      </c>
      <c r="D16" t="str">
        <f ca="1">DPE_33990[[#Headers],[Column1.Adresse_(BAN)]] &amp; " " &amp;  ROW() &amp; " - " &amp; MID($AD$1, FIND("]",$AD$1,1)+1,LEN($AD$1))</f>
        <v>Column1.Adresse_(BAN) 16 - Récaptiulatif</v>
      </c>
      <c r="E16" t="str">
        <f ca="1">DPE_33990[[#Headers],[Column1.Nom__commune_(BAN)]] &amp; " " &amp;  ROW() &amp; " - " &amp; MID($AD$1, FIND("]",$AD$1,1)+1,LEN($AD$1))</f>
        <v>Column1.Nom__commune_(BAN) 16 - Récaptiulatif</v>
      </c>
      <c r="F16" t="str">
        <f ca="1">DPE_33990[[#Headers],[Column1.Nombre_niveau_logement]] &amp; " " &amp;  ROW() &amp; " - " &amp; MID($AD$1, FIND("]",$AD$1,1)+1,LEN($AD$1))</f>
        <v>Column1.Nombre_niveau_logement 16 - Récaptiulatif</v>
      </c>
      <c r="G16" t="str">
        <f ca="1">DPE_33990[[#Headers],[Column1.Année_construction]] &amp; " " &amp;  ROW() &amp; " - " &amp; MID($AD$1, FIND("]",$AD$1,1)+1,LEN($AD$1))</f>
        <v>Column1.Année_construction 16 - Récaptiulatif</v>
      </c>
      <c r="H16" t="str">
        <f ca="1">DPE_33990[[#Headers],[Column1.N°_étage_appartement]] &amp; " " &amp;  ROW() &amp; " - " &amp; MID($AD$1, FIND("]",$AD$1,1)+1,LEN($AD$1))</f>
        <v>Column1.N°_étage_appartement 16 - Récaptiulatif</v>
      </c>
      <c r="I16" t="str">
        <f ca="1">DPE_33990[[#Headers],[Column1.Surface_habitable_desservie_par_installation_ECS]] &amp; " " &amp;  ROW() &amp; " - " &amp; MID($AD$1, FIND("]",$AD$1,1)+1,LEN($AD$1))</f>
        <v>Column1.Surface_habitable_desservie_par_installation_ECS 16 - Récaptiulatif</v>
      </c>
      <c r="J16" t="str">
        <f ca="1">DPE_33990[[#Headers],[Column1.Complément_d''adresse_logement]] &amp; " " &amp;  ROW() &amp; " - " &amp; MID($AD$1, FIND("]",$AD$1,1)+1,LEN($AD$1))</f>
        <v>Column1.Complément_d'adresse_logement 16 - Récaptiulatif</v>
      </c>
      <c r="K16" t="str">
        <f ca="1">DPE_33990[[#Headers],[Column1.Description_installation_chauffage_n°1]] &amp; " " &amp;  ROW() &amp; " - " &amp; MID($AD$1, FIND("]",$AD$1,1)+1,LEN($AD$1))</f>
        <v>Column1.Description_installation_chauffage_n°1 16 - Récaptiulatif</v>
      </c>
      <c r="L16" t="str">
        <f ca="1">DPE_33990[[#Headers],[Column1.N°_voie_(BAN)]] &amp; " " &amp;  ROW() &amp; " - " &amp; MID($AD$1, FIND("]",$AD$1,1)+1,LEN($AD$1))</f>
        <v>Column1.N°_voie_(BAN) 16 - Récaptiulatif</v>
      </c>
      <c r="M16" t="str">
        <f ca="1">DPE_33990[[#Headers],[Column1.N°DPE]] &amp; " " &amp;  ROW() &amp; " - " &amp; MID($AD$1, FIND("]",$AD$1,1)+1,LEN($AD$1))</f>
        <v>Column1.N°DPE 16 - Récaptiulatif</v>
      </c>
      <c r="N16" t="str">
        <f ca="1">DPE_33990[[#Headers],[Column1.Adresse_brute]] &amp; " " &amp;  ROW() &amp; " - " &amp; MID($AD$1, FIND("]",$AD$1,1)+1,LEN($AD$1))</f>
        <v>Column1.Adresse_brute 16 - Récaptiulatif</v>
      </c>
      <c r="O16" t="str">
        <f ca="1">DPE_33990[[#Headers],[Column1.Nombre_logements_desservis_par_installation_ECS]] &amp; " " &amp;  ROW() &amp; " - " &amp; MID($AD$1, FIND("]",$AD$1,1)+1,LEN($AD$1))</f>
        <v>Column1.Nombre_logements_desservis_par_installation_ECS 16 - Récaptiulatif</v>
      </c>
      <c r="P16" t="str">
        <f ca="1">DPE_33990[[#Headers],[Column1.Surface_habitable_logement]] &amp; " " &amp;  ROW() &amp; " - " &amp; MID($AD$1, FIND("]",$AD$1,1)+1,LEN($AD$1))</f>
        <v>Column1.Surface_habitable_logement 16 - Récaptiulatif</v>
      </c>
      <c r="Q16" t="str">
        <f ca="1">DPE_33990[[#Headers],[Column1.Code_postal_(brut)]] &amp; " " &amp;  ROW() &amp; " - " &amp; MID($AD$1, FIND("]",$AD$1,1)+1,LEN($AD$1))</f>
        <v>Column1.Code_postal_(brut) 16 - Récaptiulatif</v>
      </c>
      <c r="R16" t="str">
        <f ca="1">DPE_33990[[#Headers],[Column1.Période_construction]] &amp; " " &amp;  ROW() &amp; " - " &amp; MID($AD$1, FIND("]",$AD$1,1)+1,LEN($AD$1))</f>
        <v>Column1.Période_construction 16 - Récaptiulatif</v>
      </c>
      <c r="S16" t="str">
        <f ca="1">DPE_33990[[#Headers],[Column1.Code_postal_(BAN)]] &amp; " " &amp;  ROW() &amp; " - " &amp; MID($AD$1, FIND("]",$AD$1,1)+1,LEN($AD$1))</f>
        <v>Column1.Code_postal_(BAN) 16 - Récaptiulatif</v>
      </c>
      <c r="T16" t="str">
        <f ca="1">DPE_33990[[#Headers],[Column1.Type_bâtiment]] &amp; " " &amp;  ROW() &amp; " - " &amp; MID($AD$1, FIND("]",$AD$1,1)+1,LEN($AD$1))</f>
        <v>Column1.Type_bâtiment 16 - Récaptiulatif</v>
      </c>
      <c r="U16" t="str">
        <f ca="1">DPE_33990[[#Headers],[Column1.Etiquette_GES]] &amp; " " &amp;  ROW() &amp; " - " &amp; MID($AD$1, FIND("]",$AD$1,1)+1,LEN($AD$1))</f>
        <v>Column1.Etiquette_GES 16 - Récaptiulatif</v>
      </c>
      <c r="V16" t="str">
        <f ca="1">DPE_33990[[#Headers],[Column1.Etiquette_DPE]] &amp; " " &amp;  ROW() &amp; " - " &amp; MID($AD$1, FIND("]",$AD$1,1)+1,LEN($AD$1))</f>
        <v>Column1.Etiquette_DPE 16 - Récaptiulatif</v>
      </c>
      <c r="W16" t="str">
        <f ca="1">DPE_33990[[#Headers],[Column1.Nom__commune_(Brut)]] &amp; " " &amp;  ROW() &amp; " - " &amp; MID($AD$1, FIND("]",$AD$1,1)+1,LEN($AD$1))</f>
        <v>Column1.Nom__commune_(Brut) 16 - Récaptiulatif</v>
      </c>
      <c r="X16" t="str">
        <f ca="1">DPE_33990[[#Headers],[Column1.Identifiant__BAN]] &amp; " " &amp;  ROW() &amp; " - " &amp; MID($AD$1, FIND("]",$AD$1,1)+1,LEN($AD$1))</f>
        <v>Column1.Identifiant__BAN 16 - Récaptiulatif</v>
      </c>
      <c r="Y16" t="str">
        <f ca="1">DPE_33990[[#Headers],[Column1.Nom__rue_(BAN)]] &amp; " " &amp;  ROW() &amp; " - " &amp; MID($AD$1, FIND("]",$AD$1,1)+1,LEN($AD$1))</f>
        <v>Column1.Nom__rue_(BAN) 16 - Récaptiulatif</v>
      </c>
      <c r="Z16" t="str">
        <f ca="1">DPE_33990[[#Headers],[Column1.Score_BAN]] &amp; " " &amp;  ROW() &amp; " - " &amp; MID($AD$1, FIND("]",$AD$1,1)+1,LEN($AD$1))</f>
        <v>Column1.Score_BAN 16 - Récaptiulatif</v>
      </c>
      <c r="AA16" t="str">
        <f ca="1">DPE_33990[[#Headers],[Column1.Logement_traversant_(0/1)]] &amp; " " &amp;  ROW() &amp; " - " &amp; MID($AD$1, FIND("]",$AD$1,1)+1,LEN($AD$1))</f>
        <v>Column1.Logement_traversant_(0/1) 16 - Récaptiulatif</v>
      </c>
      <c r="AB16" t="str">
        <f ca="1">DPE_33990[[#Headers],[Column1.Nombre_appartement]] &amp; " " &amp;  ROW() &amp; " - " &amp; MID($AD$1, FIND("]",$AD$1,1)+1,LEN($AD$1))</f>
        <v>Column1.Nombre_appartement 16 - Récaptiulatif</v>
      </c>
      <c r="AC16" t="str">
        <f ca="1">DPE_33990[[#Headers],[Column1.Surface_habitable_immeuble]] &amp; " " &amp;  ROW() &amp; " - " &amp; MID($AD$1, FIND("]",$AD$1,1)+1,LEN($AD$1))</f>
        <v>Column1.Surface_habitable_immeuble 16 - Récaptiulatif</v>
      </c>
    </row>
    <row r="17" spans="1:29" x14ac:dyDescent="0.25">
      <c r="A17" s="4">
        <v>44853</v>
      </c>
      <c r="B17" s="4">
        <v>44853</v>
      </c>
      <c r="C17" s="4">
        <v>44853</v>
      </c>
      <c r="D17" t="str">
        <f ca="1">DPE_33990[[#Headers],[Column1.Adresse_(BAN)]] &amp; " " &amp;  ROW() &amp; " - " &amp; MID($AD$1, FIND("]",$AD$1,1)+1,LEN($AD$1))</f>
        <v>Column1.Adresse_(BAN) 17 - Récaptiulatif</v>
      </c>
      <c r="E17" t="str">
        <f ca="1">DPE_33990[[#Headers],[Column1.Nom__commune_(BAN)]] &amp; " " &amp;  ROW() &amp; " - " &amp; MID($AD$1, FIND("]",$AD$1,1)+1,LEN($AD$1))</f>
        <v>Column1.Nom__commune_(BAN) 17 - Récaptiulatif</v>
      </c>
      <c r="F17" t="str">
        <f ca="1">DPE_33990[[#Headers],[Column1.Nombre_niveau_logement]] &amp; " " &amp;  ROW() &amp; " - " &amp; MID($AD$1, FIND("]",$AD$1,1)+1,LEN($AD$1))</f>
        <v>Column1.Nombre_niveau_logement 17 - Récaptiulatif</v>
      </c>
      <c r="G17" t="str">
        <f ca="1">DPE_33990[[#Headers],[Column1.Année_construction]] &amp; " " &amp;  ROW() &amp; " - " &amp; MID($AD$1, FIND("]",$AD$1,1)+1,LEN($AD$1))</f>
        <v>Column1.Année_construction 17 - Récaptiulatif</v>
      </c>
      <c r="H17" t="str">
        <f ca="1">DPE_33990[[#Headers],[Column1.N°_étage_appartement]] &amp; " " &amp;  ROW() &amp; " - " &amp; MID($AD$1, FIND("]",$AD$1,1)+1,LEN($AD$1))</f>
        <v>Column1.N°_étage_appartement 17 - Récaptiulatif</v>
      </c>
      <c r="I17" t="str">
        <f ca="1">DPE_33990[[#Headers],[Column1.Surface_habitable_desservie_par_installation_ECS]] &amp; " " &amp;  ROW() &amp; " - " &amp; MID($AD$1, FIND("]",$AD$1,1)+1,LEN($AD$1))</f>
        <v>Column1.Surface_habitable_desservie_par_installation_ECS 17 - Récaptiulatif</v>
      </c>
      <c r="J17" t="str">
        <f ca="1">DPE_33990[[#Headers],[Column1.Complément_d''adresse_logement]] &amp; " " &amp;  ROW() &amp; " - " &amp; MID($AD$1, FIND("]",$AD$1,1)+1,LEN($AD$1))</f>
        <v>Column1.Complément_d'adresse_logement 17 - Récaptiulatif</v>
      </c>
      <c r="K17" t="str">
        <f ca="1">DPE_33990[[#Headers],[Column1.Description_installation_chauffage_n°1]] &amp; " " &amp;  ROW() &amp; " - " &amp; MID($AD$1, FIND("]",$AD$1,1)+1,LEN($AD$1))</f>
        <v>Column1.Description_installation_chauffage_n°1 17 - Récaptiulatif</v>
      </c>
      <c r="L17" t="str">
        <f ca="1">DPE_33990[[#Headers],[Column1.N°_voie_(BAN)]] &amp; " " &amp;  ROW() &amp; " - " &amp; MID($AD$1, FIND("]",$AD$1,1)+1,LEN($AD$1))</f>
        <v>Column1.N°_voie_(BAN) 17 - Récaptiulatif</v>
      </c>
      <c r="M17" t="str">
        <f ca="1">DPE_33990[[#Headers],[Column1.N°DPE]] &amp; " " &amp;  ROW() &amp; " - " &amp; MID($AD$1, FIND("]",$AD$1,1)+1,LEN($AD$1))</f>
        <v>Column1.N°DPE 17 - Récaptiulatif</v>
      </c>
      <c r="N17" t="str">
        <f ca="1">DPE_33990[[#Headers],[Column1.Adresse_brute]] &amp; " " &amp;  ROW() &amp; " - " &amp; MID($AD$1, FIND("]",$AD$1,1)+1,LEN($AD$1))</f>
        <v>Column1.Adresse_brute 17 - Récaptiulatif</v>
      </c>
      <c r="O17" t="str">
        <f ca="1">DPE_33990[[#Headers],[Column1.Nombre_logements_desservis_par_installation_ECS]] &amp; " " &amp;  ROW() &amp; " - " &amp; MID($AD$1, FIND("]",$AD$1,1)+1,LEN($AD$1))</f>
        <v>Column1.Nombre_logements_desservis_par_installation_ECS 17 - Récaptiulatif</v>
      </c>
      <c r="P17" t="str">
        <f ca="1">DPE_33990[[#Headers],[Column1.Surface_habitable_logement]] &amp; " " &amp;  ROW() &amp; " - " &amp; MID($AD$1, FIND("]",$AD$1,1)+1,LEN($AD$1))</f>
        <v>Column1.Surface_habitable_logement 17 - Récaptiulatif</v>
      </c>
      <c r="Q17" t="str">
        <f ca="1">DPE_33990[[#Headers],[Column1.Code_postal_(brut)]] &amp; " " &amp;  ROW() &amp; " - " &amp; MID($AD$1, FIND("]",$AD$1,1)+1,LEN($AD$1))</f>
        <v>Column1.Code_postal_(brut) 17 - Récaptiulatif</v>
      </c>
      <c r="R17" t="str">
        <f ca="1">DPE_33990[[#Headers],[Column1.Période_construction]] &amp; " " &amp;  ROW() &amp; " - " &amp; MID($AD$1, FIND("]",$AD$1,1)+1,LEN($AD$1))</f>
        <v>Column1.Période_construction 17 - Récaptiulatif</v>
      </c>
      <c r="S17" t="str">
        <f ca="1">DPE_33990[[#Headers],[Column1.Code_postal_(BAN)]] &amp; " " &amp;  ROW() &amp; " - " &amp; MID($AD$1, FIND("]",$AD$1,1)+1,LEN($AD$1))</f>
        <v>Column1.Code_postal_(BAN) 17 - Récaptiulatif</v>
      </c>
      <c r="T17" t="str">
        <f ca="1">DPE_33990[[#Headers],[Column1.Type_bâtiment]] &amp; " " &amp;  ROW() &amp; " - " &amp; MID($AD$1, FIND("]",$AD$1,1)+1,LEN($AD$1))</f>
        <v>Column1.Type_bâtiment 17 - Récaptiulatif</v>
      </c>
      <c r="U17" t="str">
        <f ca="1">DPE_33990[[#Headers],[Column1.Etiquette_GES]] &amp; " " &amp;  ROW() &amp; " - " &amp; MID($AD$1, FIND("]",$AD$1,1)+1,LEN($AD$1))</f>
        <v>Column1.Etiquette_GES 17 - Récaptiulatif</v>
      </c>
      <c r="V17" t="str">
        <f ca="1">DPE_33990[[#Headers],[Column1.Etiquette_DPE]] &amp; " " &amp;  ROW() &amp; " - " &amp; MID($AD$1, FIND("]",$AD$1,1)+1,LEN($AD$1))</f>
        <v>Column1.Etiquette_DPE 17 - Récaptiulatif</v>
      </c>
      <c r="W17" t="str">
        <f ca="1">DPE_33990[[#Headers],[Column1.Nom__commune_(Brut)]] &amp; " " &amp;  ROW() &amp; " - " &amp; MID($AD$1, FIND("]",$AD$1,1)+1,LEN($AD$1))</f>
        <v>Column1.Nom__commune_(Brut) 17 - Récaptiulatif</v>
      </c>
      <c r="X17" t="str">
        <f ca="1">DPE_33990[[#Headers],[Column1.Identifiant__BAN]] &amp; " " &amp;  ROW() &amp; " - " &amp; MID($AD$1, FIND("]",$AD$1,1)+1,LEN($AD$1))</f>
        <v>Column1.Identifiant__BAN 17 - Récaptiulatif</v>
      </c>
      <c r="Y17" t="str">
        <f ca="1">DPE_33990[[#Headers],[Column1.Nom__rue_(BAN)]] &amp; " " &amp;  ROW() &amp; " - " &amp; MID($AD$1, FIND("]",$AD$1,1)+1,LEN($AD$1))</f>
        <v>Column1.Nom__rue_(BAN) 17 - Récaptiulatif</v>
      </c>
      <c r="Z17" t="str">
        <f ca="1">DPE_33990[[#Headers],[Column1.Score_BAN]] &amp; " " &amp;  ROW() &amp; " - " &amp; MID($AD$1, FIND("]",$AD$1,1)+1,LEN($AD$1))</f>
        <v>Column1.Score_BAN 17 - Récaptiulatif</v>
      </c>
      <c r="AA17" t="str">
        <f ca="1">DPE_33990[[#Headers],[Column1.Logement_traversant_(0/1)]] &amp; " " &amp;  ROW() &amp; " - " &amp; MID($AD$1, FIND("]",$AD$1,1)+1,LEN($AD$1))</f>
        <v>Column1.Logement_traversant_(0/1) 17 - Récaptiulatif</v>
      </c>
      <c r="AB17" t="str">
        <f ca="1">DPE_33990[[#Headers],[Column1.Nombre_appartement]] &amp; " " &amp;  ROW() &amp; " - " &amp; MID($AD$1, FIND("]",$AD$1,1)+1,LEN($AD$1))</f>
        <v>Column1.Nombre_appartement 17 - Récaptiulatif</v>
      </c>
      <c r="AC17" t="str">
        <f ca="1">DPE_33990[[#Headers],[Column1.Surface_habitable_immeuble]] &amp; " " &amp;  ROW() &amp; " - " &amp; MID($AD$1, FIND("]",$AD$1,1)+1,LEN($AD$1))</f>
        <v>Column1.Surface_habitable_immeuble 17 - Récaptiulatif</v>
      </c>
    </row>
    <row r="18" spans="1:29" x14ac:dyDescent="0.25">
      <c r="A18" s="4">
        <v>44848</v>
      </c>
      <c r="B18" s="4">
        <v>44848</v>
      </c>
      <c r="C18" s="4">
        <v>44848</v>
      </c>
      <c r="D18" t="str">
        <f ca="1">DPE_33990[[#Headers],[Column1.Adresse_(BAN)]] &amp; " " &amp;  ROW() &amp; " - " &amp; MID($AD$1, FIND("]",$AD$1,1)+1,LEN($AD$1))</f>
        <v>Column1.Adresse_(BAN) 18 - Récaptiulatif</v>
      </c>
      <c r="E18" t="str">
        <f ca="1">DPE_33990[[#Headers],[Column1.Nom__commune_(BAN)]] &amp; " " &amp;  ROW() &amp; " - " &amp; MID($AD$1, FIND("]",$AD$1,1)+1,LEN($AD$1))</f>
        <v>Column1.Nom__commune_(BAN) 18 - Récaptiulatif</v>
      </c>
      <c r="F18" t="str">
        <f ca="1">DPE_33990[[#Headers],[Column1.Nombre_niveau_logement]] &amp; " " &amp;  ROW() &amp; " - " &amp; MID($AD$1, FIND("]",$AD$1,1)+1,LEN($AD$1))</f>
        <v>Column1.Nombre_niveau_logement 18 - Récaptiulatif</v>
      </c>
      <c r="G18" t="str">
        <f ca="1">DPE_33990[[#Headers],[Column1.Année_construction]] &amp; " " &amp;  ROW() &amp; " - " &amp; MID($AD$1, FIND("]",$AD$1,1)+1,LEN($AD$1))</f>
        <v>Column1.Année_construction 18 - Récaptiulatif</v>
      </c>
      <c r="H18" t="str">
        <f ca="1">DPE_33990[[#Headers],[Column1.N°_étage_appartement]] &amp; " " &amp;  ROW() &amp; " - " &amp; MID($AD$1, FIND("]",$AD$1,1)+1,LEN($AD$1))</f>
        <v>Column1.N°_étage_appartement 18 - Récaptiulatif</v>
      </c>
      <c r="I18" t="str">
        <f ca="1">DPE_33990[[#Headers],[Column1.Surface_habitable_desservie_par_installation_ECS]] &amp; " " &amp;  ROW() &amp; " - " &amp; MID($AD$1, FIND("]",$AD$1,1)+1,LEN($AD$1))</f>
        <v>Column1.Surface_habitable_desservie_par_installation_ECS 18 - Récaptiulatif</v>
      </c>
      <c r="J18" t="str">
        <f ca="1">DPE_33990[[#Headers],[Column1.Complément_d''adresse_logement]] &amp; " " &amp;  ROW() &amp; " - " &amp; MID($AD$1, FIND("]",$AD$1,1)+1,LEN($AD$1))</f>
        <v>Column1.Complément_d'adresse_logement 18 - Récaptiulatif</v>
      </c>
      <c r="K18" t="str">
        <f ca="1">DPE_33990[[#Headers],[Column1.Description_installation_chauffage_n°1]] &amp; " " &amp;  ROW() &amp; " - " &amp; MID($AD$1, FIND("]",$AD$1,1)+1,LEN($AD$1))</f>
        <v>Column1.Description_installation_chauffage_n°1 18 - Récaptiulatif</v>
      </c>
      <c r="L18" t="str">
        <f ca="1">DPE_33990[[#Headers],[Column1.N°_voie_(BAN)]] &amp; " " &amp;  ROW() &amp; " - " &amp; MID($AD$1, FIND("]",$AD$1,1)+1,LEN($AD$1))</f>
        <v>Column1.N°_voie_(BAN) 18 - Récaptiulatif</v>
      </c>
      <c r="M18" t="str">
        <f ca="1">DPE_33990[[#Headers],[Column1.N°DPE]] &amp; " " &amp;  ROW() &amp; " - " &amp; MID($AD$1, FIND("]",$AD$1,1)+1,LEN($AD$1))</f>
        <v>Column1.N°DPE 18 - Récaptiulatif</v>
      </c>
      <c r="N18" t="str">
        <f ca="1">DPE_33990[[#Headers],[Column1.Adresse_brute]] &amp; " " &amp;  ROW() &amp; " - " &amp; MID($AD$1, FIND("]",$AD$1,1)+1,LEN($AD$1))</f>
        <v>Column1.Adresse_brute 18 - Récaptiulatif</v>
      </c>
      <c r="O18" t="str">
        <f ca="1">DPE_33990[[#Headers],[Column1.Nombre_logements_desservis_par_installation_ECS]] &amp; " " &amp;  ROW() &amp; " - " &amp; MID($AD$1, FIND("]",$AD$1,1)+1,LEN($AD$1))</f>
        <v>Column1.Nombre_logements_desservis_par_installation_ECS 18 - Récaptiulatif</v>
      </c>
      <c r="P18" t="str">
        <f ca="1">DPE_33990[[#Headers],[Column1.Surface_habitable_logement]] &amp; " " &amp;  ROW() &amp; " - " &amp; MID($AD$1, FIND("]",$AD$1,1)+1,LEN($AD$1))</f>
        <v>Column1.Surface_habitable_logement 18 - Récaptiulatif</v>
      </c>
      <c r="Q18" t="str">
        <f ca="1">DPE_33990[[#Headers],[Column1.Code_postal_(brut)]] &amp; " " &amp;  ROW() &amp; " - " &amp; MID($AD$1, FIND("]",$AD$1,1)+1,LEN($AD$1))</f>
        <v>Column1.Code_postal_(brut) 18 - Récaptiulatif</v>
      </c>
      <c r="R18" t="str">
        <f ca="1">DPE_33990[[#Headers],[Column1.Période_construction]] &amp; " " &amp;  ROW() &amp; " - " &amp; MID($AD$1, FIND("]",$AD$1,1)+1,LEN($AD$1))</f>
        <v>Column1.Période_construction 18 - Récaptiulatif</v>
      </c>
      <c r="S18" t="str">
        <f ca="1">DPE_33990[[#Headers],[Column1.Code_postal_(BAN)]] &amp; " " &amp;  ROW() &amp; " - " &amp; MID($AD$1, FIND("]",$AD$1,1)+1,LEN($AD$1))</f>
        <v>Column1.Code_postal_(BAN) 18 - Récaptiulatif</v>
      </c>
      <c r="T18" t="str">
        <f ca="1">DPE_33990[[#Headers],[Column1.Type_bâtiment]] &amp; " " &amp;  ROW() &amp; " - " &amp; MID($AD$1, FIND("]",$AD$1,1)+1,LEN($AD$1))</f>
        <v>Column1.Type_bâtiment 18 - Récaptiulatif</v>
      </c>
      <c r="U18" t="str">
        <f ca="1">DPE_33990[[#Headers],[Column1.Etiquette_GES]] &amp; " " &amp;  ROW() &amp; " - " &amp; MID($AD$1, FIND("]",$AD$1,1)+1,LEN($AD$1))</f>
        <v>Column1.Etiquette_GES 18 - Récaptiulatif</v>
      </c>
      <c r="V18" t="str">
        <f ca="1">DPE_33990[[#Headers],[Column1.Etiquette_DPE]] &amp; " " &amp;  ROW() &amp; " - " &amp; MID($AD$1, FIND("]",$AD$1,1)+1,LEN($AD$1))</f>
        <v>Column1.Etiquette_DPE 18 - Récaptiulatif</v>
      </c>
      <c r="W18" t="str">
        <f ca="1">DPE_33990[[#Headers],[Column1.Nom__commune_(Brut)]] &amp; " " &amp;  ROW() &amp; " - " &amp; MID($AD$1, FIND("]",$AD$1,1)+1,LEN($AD$1))</f>
        <v>Column1.Nom__commune_(Brut) 18 - Récaptiulatif</v>
      </c>
      <c r="X18" t="str">
        <f ca="1">DPE_33990[[#Headers],[Column1.Identifiant__BAN]] &amp; " " &amp;  ROW() &amp; " - " &amp; MID($AD$1, FIND("]",$AD$1,1)+1,LEN($AD$1))</f>
        <v>Column1.Identifiant__BAN 18 - Récaptiulatif</v>
      </c>
      <c r="Y18" t="str">
        <f ca="1">DPE_33990[[#Headers],[Column1.Nom__rue_(BAN)]] &amp; " " &amp;  ROW() &amp; " - " &amp; MID($AD$1, FIND("]",$AD$1,1)+1,LEN($AD$1))</f>
        <v>Column1.Nom__rue_(BAN) 18 - Récaptiulatif</v>
      </c>
      <c r="Z18" t="str">
        <f ca="1">DPE_33990[[#Headers],[Column1.Score_BAN]] &amp; " " &amp;  ROW() &amp; " - " &amp; MID($AD$1, FIND("]",$AD$1,1)+1,LEN($AD$1))</f>
        <v>Column1.Score_BAN 18 - Récaptiulatif</v>
      </c>
      <c r="AA18" t="str">
        <f ca="1">DPE_33990[[#Headers],[Column1.Logement_traversant_(0/1)]] &amp; " " &amp;  ROW() &amp; " - " &amp; MID($AD$1, FIND("]",$AD$1,1)+1,LEN($AD$1))</f>
        <v>Column1.Logement_traversant_(0/1) 18 - Récaptiulatif</v>
      </c>
      <c r="AB18" t="str">
        <f ca="1">DPE_33990[[#Headers],[Column1.Nombre_appartement]] &amp; " " &amp;  ROW() &amp; " - " &amp; MID($AD$1, FIND("]",$AD$1,1)+1,LEN($AD$1))</f>
        <v>Column1.Nombre_appartement 18 - Récaptiulatif</v>
      </c>
      <c r="AC18" t="str">
        <f ca="1">DPE_33990[[#Headers],[Column1.Surface_habitable_immeuble]] &amp; " " &amp;  ROW() &amp; " - " &amp; MID($AD$1, FIND("]",$AD$1,1)+1,LEN($AD$1))</f>
        <v>Column1.Surface_habitable_immeuble 18 - Récaptiulatif</v>
      </c>
    </row>
    <row r="19" spans="1:29" x14ac:dyDescent="0.25">
      <c r="A19" s="4">
        <v>44845</v>
      </c>
      <c r="B19" s="4">
        <v>44847</v>
      </c>
      <c r="C19" s="4">
        <v>44847</v>
      </c>
      <c r="D19" t="str">
        <f ca="1">DPE_33990[[#Headers],[Column1.Adresse_(BAN)]] &amp; " " &amp;  ROW() &amp; " - " &amp; MID($AD$1, FIND("]",$AD$1,1)+1,LEN($AD$1))</f>
        <v>Column1.Adresse_(BAN) 19 - Récaptiulatif</v>
      </c>
      <c r="E19" t="str">
        <f ca="1">DPE_33990[[#Headers],[Column1.Nom__commune_(BAN)]] &amp; " " &amp;  ROW() &amp; " - " &amp; MID($AD$1, FIND("]",$AD$1,1)+1,LEN($AD$1))</f>
        <v>Column1.Nom__commune_(BAN) 19 - Récaptiulatif</v>
      </c>
      <c r="F19" t="str">
        <f ca="1">DPE_33990[[#Headers],[Column1.Nombre_niveau_logement]] &amp; " " &amp;  ROW() &amp; " - " &amp; MID($AD$1, FIND("]",$AD$1,1)+1,LEN($AD$1))</f>
        <v>Column1.Nombre_niveau_logement 19 - Récaptiulatif</v>
      </c>
      <c r="G19" t="str">
        <f ca="1">DPE_33990[[#Headers],[Column1.Année_construction]] &amp; " " &amp;  ROW() &amp; " - " &amp; MID($AD$1, FIND("]",$AD$1,1)+1,LEN($AD$1))</f>
        <v>Column1.Année_construction 19 - Récaptiulatif</v>
      </c>
      <c r="H19" t="str">
        <f ca="1">DPE_33990[[#Headers],[Column1.N°_étage_appartement]] &amp; " " &amp;  ROW() &amp; " - " &amp; MID($AD$1, FIND("]",$AD$1,1)+1,LEN($AD$1))</f>
        <v>Column1.N°_étage_appartement 19 - Récaptiulatif</v>
      </c>
      <c r="I19" t="str">
        <f ca="1">DPE_33990[[#Headers],[Column1.Surface_habitable_desservie_par_installation_ECS]] &amp; " " &amp;  ROW() &amp; " - " &amp; MID($AD$1, FIND("]",$AD$1,1)+1,LEN($AD$1))</f>
        <v>Column1.Surface_habitable_desservie_par_installation_ECS 19 - Récaptiulatif</v>
      </c>
      <c r="J19" t="str">
        <f ca="1">DPE_33990[[#Headers],[Column1.Complément_d''adresse_logement]] &amp; " " &amp;  ROW() &amp; " - " &amp; MID($AD$1, FIND("]",$AD$1,1)+1,LEN($AD$1))</f>
        <v>Column1.Complément_d'adresse_logement 19 - Récaptiulatif</v>
      </c>
      <c r="K19" t="str">
        <f ca="1">DPE_33990[[#Headers],[Column1.Description_installation_chauffage_n°1]] &amp; " " &amp;  ROW() &amp; " - " &amp; MID($AD$1, FIND("]",$AD$1,1)+1,LEN($AD$1))</f>
        <v>Column1.Description_installation_chauffage_n°1 19 - Récaptiulatif</v>
      </c>
      <c r="L19" t="str">
        <f ca="1">DPE_33990[[#Headers],[Column1.N°_voie_(BAN)]] &amp; " " &amp;  ROW() &amp; " - " &amp; MID($AD$1, FIND("]",$AD$1,1)+1,LEN($AD$1))</f>
        <v>Column1.N°_voie_(BAN) 19 - Récaptiulatif</v>
      </c>
      <c r="M19" t="str">
        <f ca="1">DPE_33990[[#Headers],[Column1.N°DPE]] &amp; " " &amp;  ROW() &amp; " - " &amp; MID($AD$1, FIND("]",$AD$1,1)+1,LEN($AD$1))</f>
        <v>Column1.N°DPE 19 - Récaptiulatif</v>
      </c>
      <c r="N19" t="str">
        <f ca="1">DPE_33990[[#Headers],[Column1.Adresse_brute]] &amp; " " &amp;  ROW() &amp; " - " &amp; MID($AD$1, FIND("]",$AD$1,1)+1,LEN($AD$1))</f>
        <v>Column1.Adresse_brute 19 - Récaptiulatif</v>
      </c>
      <c r="O19" t="str">
        <f ca="1">DPE_33990[[#Headers],[Column1.Nombre_logements_desservis_par_installation_ECS]] &amp; " " &amp;  ROW() &amp; " - " &amp; MID($AD$1, FIND("]",$AD$1,1)+1,LEN($AD$1))</f>
        <v>Column1.Nombre_logements_desservis_par_installation_ECS 19 - Récaptiulatif</v>
      </c>
      <c r="P19" t="str">
        <f ca="1">DPE_33990[[#Headers],[Column1.Surface_habitable_logement]] &amp; " " &amp;  ROW() &amp; " - " &amp; MID($AD$1, FIND("]",$AD$1,1)+1,LEN($AD$1))</f>
        <v>Column1.Surface_habitable_logement 19 - Récaptiulatif</v>
      </c>
      <c r="Q19" t="str">
        <f ca="1">DPE_33990[[#Headers],[Column1.Code_postal_(brut)]] &amp; " " &amp;  ROW() &amp; " - " &amp; MID($AD$1, FIND("]",$AD$1,1)+1,LEN($AD$1))</f>
        <v>Column1.Code_postal_(brut) 19 - Récaptiulatif</v>
      </c>
      <c r="R19" t="str">
        <f ca="1">DPE_33990[[#Headers],[Column1.Période_construction]] &amp; " " &amp;  ROW() &amp; " - " &amp; MID($AD$1, FIND("]",$AD$1,1)+1,LEN($AD$1))</f>
        <v>Column1.Période_construction 19 - Récaptiulatif</v>
      </c>
      <c r="S19" t="str">
        <f ca="1">DPE_33990[[#Headers],[Column1.Code_postal_(BAN)]] &amp; " " &amp;  ROW() &amp; " - " &amp; MID($AD$1, FIND("]",$AD$1,1)+1,LEN($AD$1))</f>
        <v>Column1.Code_postal_(BAN) 19 - Récaptiulatif</v>
      </c>
      <c r="T19" t="str">
        <f ca="1">DPE_33990[[#Headers],[Column1.Type_bâtiment]] &amp; " " &amp;  ROW() &amp; " - " &amp; MID($AD$1, FIND("]",$AD$1,1)+1,LEN($AD$1))</f>
        <v>Column1.Type_bâtiment 19 - Récaptiulatif</v>
      </c>
      <c r="U19" t="str">
        <f ca="1">DPE_33990[[#Headers],[Column1.Etiquette_GES]] &amp; " " &amp;  ROW() &amp; " - " &amp; MID($AD$1, FIND("]",$AD$1,1)+1,LEN($AD$1))</f>
        <v>Column1.Etiquette_GES 19 - Récaptiulatif</v>
      </c>
      <c r="V19" t="str">
        <f ca="1">DPE_33990[[#Headers],[Column1.Etiquette_DPE]] &amp; " " &amp;  ROW() &amp; " - " &amp; MID($AD$1, FIND("]",$AD$1,1)+1,LEN($AD$1))</f>
        <v>Column1.Etiquette_DPE 19 - Récaptiulatif</v>
      </c>
      <c r="W19" t="str">
        <f ca="1">DPE_33990[[#Headers],[Column1.Nom__commune_(Brut)]] &amp; " " &amp;  ROW() &amp; " - " &amp; MID($AD$1, FIND("]",$AD$1,1)+1,LEN($AD$1))</f>
        <v>Column1.Nom__commune_(Brut) 19 - Récaptiulatif</v>
      </c>
      <c r="X19" t="str">
        <f ca="1">DPE_33990[[#Headers],[Column1.Identifiant__BAN]] &amp; " " &amp;  ROW() &amp; " - " &amp; MID($AD$1, FIND("]",$AD$1,1)+1,LEN($AD$1))</f>
        <v>Column1.Identifiant__BAN 19 - Récaptiulatif</v>
      </c>
      <c r="Y19" t="str">
        <f ca="1">DPE_33990[[#Headers],[Column1.Nom__rue_(BAN)]] &amp; " " &amp;  ROW() &amp; " - " &amp; MID($AD$1, FIND("]",$AD$1,1)+1,LEN($AD$1))</f>
        <v>Column1.Nom__rue_(BAN) 19 - Récaptiulatif</v>
      </c>
      <c r="Z19" t="str">
        <f ca="1">DPE_33990[[#Headers],[Column1.Score_BAN]] &amp; " " &amp;  ROW() &amp; " - " &amp; MID($AD$1, FIND("]",$AD$1,1)+1,LEN($AD$1))</f>
        <v>Column1.Score_BAN 19 - Récaptiulatif</v>
      </c>
      <c r="AA19" t="str">
        <f ca="1">DPE_33990[[#Headers],[Column1.Logement_traversant_(0/1)]] &amp; " " &amp;  ROW() &amp; " - " &amp; MID($AD$1, FIND("]",$AD$1,1)+1,LEN($AD$1))</f>
        <v>Column1.Logement_traversant_(0/1) 19 - Récaptiulatif</v>
      </c>
      <c r="AB19" t="str">
        <f ca="1">DPE_33990[[#Headers],[Column1.Nombre_appartement]] &amp; " " &amp;  ROW() &amp; " - " &amp; MID($AD$1, FIND("]",$AD$1,1)+1,LEN($AD$1))</f>
        <v>Column1.Nombre_appartement 19 - Récaptiulatif</v>
      </c>
      <c r="AC19" t="str">
        <f ca="1">DPE_33990[[#Headers],[Column1.Surface_habitable_immeuble]] &amp; " " &amp;  ROW() &amp; " - " &amp; MID($AD$1, FIND("]",$AD$1,1)+1,LEN($AD$1))</f>
        <v>Column1.Surface_habitable_immeuble 19 - Récaptiulatif</v>
      </c>
    </row>
    <row r="20" spans="1:29" x14ac:dyDescent="0.25">
      <c r="A20" s="4">
        <v>44847</v>
      </c>
      <c r="B20" s="4">
        <v>44847</v>
      </c>
      <c r="C20" s="4">
        <v>44847</v>
      </c>
      <c r="D20" t="str">
        <f ca="1">DPE_33990[[#Headers],[Column1.Adresse_(BAN)]] &amp; " " &amp;  ROW() &amp; " - " &amp; MID($AD$1, FIND("]",$AD$1,1)+1,LEN($AD$1))</f>
        <v>Column1.Adresse_(BAN) 20 - Récaptiulatif</v>
      </c>
      <c r="E20" t="str">
        <f ca="1">DPE_33990[[#Headers],[Column1.Nom__commune_(BAN)]] &amp; " " &amp;  ROW() &amp; " - " &amp; MID($AD$1, FIND("]",$AD$1,1)+1,LEN($AD$1))</f>
        <v>Column1.Nom__commune_(BAN) 20 - Récaptiulatif</v>
      </c>
      <c r="F20" t="str">
        <f ca="1">DPE_33990[[#Headers],[Column1.Nombre_niveau_logement]] &amp; " " &amp;  ROW() &amp; " - " &amp; MID($AD$1, FIND("]",$AD$1,1)+1,LEN($AD$1))</f>
        <v>Column1.Nombre_niveau_logement 20 - Récaptiulatif</v>
      </c>
      <c r="G20" t="str">
        <f ca="1">DPE_33990[[#Headers],[Column1.Année_construction]] &amp; " " &amp;  ROW() &amp; " - " &amp; MID($AD$1, FIND("]",$AD$1,1)+1,LEN($AD$1))</f>
        <v>Column1.Année_construction 20 - Récaptiulatif</v>
      </c>
      <c r="H20" t="str">
        <f ca="1">DPE_33990[[#Headers],[Column1.N°_étage_appartement]] &amp; " " &amp;  ROW() &amp; " - " &amp; MID($AD$1, FIND("]",$AD$1,1)+1,LEN($AD$1))</f>
        <v>Column1.N°_étage_appartement 20 - Récaptiulatif</v>
      </c>
      <c r="I20" t="str">
        <f ca="1">DPE_33990[[#Headers],[Column1.Surface_habitable_desservie_par_installation_ECS]] &amp; " " &amp;  ROW() &amp; " - " &amp; MID($AD$1, FIND("]",$AD$1,1)+1,LEN($AD$1))</f>
        <v>Column1.Surface_habitable_desservie_par_installation_ECS 20 - Récaptiulatif</v>
      </c>
      <c r="J20" t="str">
        <f ca="1">DPE_33990[[#Headers],[Column1.Complément_d''adresse_logement]] &amp; " " &amp;  ROW() &amp; " - " &amp; MID($AD$1, FIND("]",$AD$1,1)+1,LEN($AD$1))</f>
        <v>Column1.Complément_d'adresse_logement 20 - Récaptiulatif</v>
      </c>
      <c r="K20" t="str">
        <f ca="1">DPE_33990[[#Headers],[Column1.Description_installation_chauffage_n°1]] &amp; " " &amp;  ROW() &amp; " - " &amp; MID($AD$1, FIND("]",$AD$1,1)+1,LEN($AD$1))</f>
        <v>Column1.Description_installation_chauffage_n°1 20 - Récaptiulatif</v>
      </c>
      <c r="L20" t="str">
        <f ca="1">DPE_33990[[#Headers],[Column1.N°_voie_(BAN)]] &amp; " " &amp;  ROW() &amp; " - " &amp; MID($AD$1, FIND("]",$AD$1,1)+1,LEN($AD$1))</f>
        <v>Column1.N°_voie_(BAN) 20 - Récaptiulatif</v>
      </c>
      <c r="M20" t="str">
        <f ca="1">DPE_33990[[#Headers],[Column1.N°DPE]] &amp; " " &amp;  ROW() &amp; " - " &amp; MID($AD$1, FIND("]",$AD$1,1)+1,LEN($AD$1))</f>
        <v>Column1.N°DPE 20 - Récaptiulatif</v>
      </c>
      <c r="N20" t="str">
        <f ca="1">DPE_33990[[#Headers],[Column1.Adresse_brute]] &amp; " " &amp;  ROW() &amp; " - " &amp; MID($AD$1, FIND("]",$AD$1,1)+1,LEN($AD$1))</f>
        <v>Column1.Adresse_brute 20 - Récaptiulatif</v>
      </c>
      <c r="O20" t="str">
        <f ca="1">DPE_33990[[#Headers],[Column1.Nombre_logements_desservis_par_installation_ECS]] &amp; " " &amp;  ROW() &amp; " - " &amp; MID($AD$1, FIND("]",$AD$1,1)+1,LEN($AD$1))</f>
        <v>Column1.Nombre_logements_desservis_par_installation_ECS 20 - Récaptiulatif</v>
      </c>
      <c r="P20" t="str">
        <f ca="1">DPE_33990[[#Headers],[Column1.Surface_habitable_logement]] &amp; " " &amp;  ROW() &amp; " - " &amp; MID($AD$1, FIND("]",$AD$1,1)+1,LEN($AD$1))</f>
        <v>Column1.Surface_habitable_logement 20 - Récaptiulatif</v>
      </c>
      <c r="Q20" t="str">
        <f ca="1">DPE_33990[[#Headers],[Column1.Code_postal_(brut)]] &amp; " " &amp;  ROW() &amp; " - " &amp; MID($AD$1, FIND("]",$AD$1,1)+1,LEN($AD$1))</f>
        <v>Column1.Code_postal_(brut) 20 - Récaptiulatif</v>
      </c>
      <c r="R20" t="str">
        <f ca="1">DPE_33990[[#Headers],[Column1.Période_construction]] &amp; " " &amp;  ROW() &amp; " - " &amp; MID($AD$1, FIND("]",$AD$1,1)+1,LEN($AD$1))</f>
        <v>Column1.Période_construction 20 - Récaptiulatif</v>
      </c>
      <c r="S20" t="str">
        <f ca="1">DPE_33990[[#Headers],[Column1.Code_postal_(BAN)]] &amp; " " &amp;  ROW() &amp; " - " &amp; MID($AD$1, FIND("]",$AD$1,1)+1,LEN($AD$1))</f>
        <v>Column1.Code_postal_(BAN) 20 - Récaptiulatif</v>
      </c>
      <c r="T20" t="str">
        <f ca="1">DPE_33990[[#Headers],[Column1.Type_bâtiment]] &amp; " " &amp;  ROW() &amp; " - " &amp; MID($AD$1, FIND("]",$AD$1,1)+1,LEN($AD$1))</f>
        <v>Column1.Type_bâtiment 20 - Récaptiulatif</v>
      </c>
      <c r="U20" t="str">
        <f ca="1">DPE_33990[[#Headers],[Column1.Etiquette_GES]] &amp; " " &amp;  ROW() &amp; " - " &amp; MID($AD$1, FIND("]",$AD$1,1)+1,LEN($AD$1))</f>
        <v>Column1.Etiquette_GES 20 - Récaptiulatif</v>
      </c>
      <c r="V20" t="str">
        <f ca="1">DPE_33990[[#Headers],[Column1.Etiquette_DPE]] &amp; " " &amp;  ROW() &amp; " - " &amp; MID($AD$1, FIND("]",$AD$1,1)+1,LEN($AD$1))</f>
        <v>Column1.Etiquette_DPE 20 - Récaptiulatif</v>
      </c>
      <c r="W20" t="str">
        <f ca="1">DPE_33990[[#Headers],[Column1.Nom__commune_(Brut)]] &amp; " " &amp;  ROW() &amp; " - " &amp; MID($AD$1, FIND("]",$AD$1,1)+1,LEN($AD$1))</f>
        <v>Column1.Nom__commune_(Brut) 20 - Récaptiulatif</v>
      </c>
      <c r="X20" t="str">
        <f ca="1">DPE_33990[[#Headers],[Column1.Identifiant__BAN]] &amp; " " &amp;  ROW() &amp; " - " &amp; MID($AD$1, FIND("]",$AD$1,1)+1,LEN($AD$1))</f>
        <v>Column1.Identifiant__BAN 20 - Récaptiulatif</v>
      </c>
      <c r="Y20" t="str">
        <f ca="1">DPE_33990[[#Headers],[Column1.Nom__rue_(BAN)]] &amp; " " &amp;  ROW() &amp; " - " &amp; MID($AD$1, FIND("]",$AD$1,1)+1,LEN($AD$1))</f>
        <v>Column1.Nom__rue_(BAN) 20 - Récaptiulatif</v>
      </c>
      <c r="Z20" t="str">
        <f ca="1">DPE_33990[[#Headers],[Column1.Score_BAN]] &amp; " " &amp;  ROW() &amp; " - " &amp; MID($AD$1, FIND("]",$AD$1,1)+1,LEN($AD$1))</f>
        <v>Column1.Score_BAN 20 - Récaptiulatif</v>
      </c>
      <c r="AA20" t="str">
        <f ca="1">DPE_33990[[#Headers],[Column1.Logement_traversant_(0/1)]] &amp; " " &amp;  ROW() &amp; " - " &amp; MID($AD$1, FIND("]",$AD$1,1)+1,LEN($AD$1))</f>
        <v>Column1.Logement_traversant_(0/1) 20 - Récaptiulatif</v>
      </c>
      <c r="AB20" t="str">
        <f ca="1">DPE_33990[[#Headers],[Column1.Nombre_appartement]] &amp; " " &amp;  ROW() &amp; " - " &amp; MID($AD$1, FIND("]",$AD$1,1)+1,LEN($AD$1))</f>
        <v>Column1.Nombre_appartement 20 - Récaptiulatif</v>
      </c>
      <c r="AC20" t="str">
        <f ca="1">DPE_33990[[#Headers],[Column1.Surface_habitable_immeuble]] &amp; " " &amp;  ROW() &amp; " - " &amp; MID($AD$1, FIND("]",$AD$1,1)+1,LEN($AD$1))</f>
        <v>Column1.Surface_habitable_immeuble 20 - Récaptiulatif</v>
      </c>
    </row>
    <row r="21" spans="1:29" x14ac:dyDescent="0.25">
      <c r="A21" s="4">
        <v>44846</v>
      </c>
      <c r="B21" s="4">
        <v>44846</v>
      </c>
      <c r="C21" s="4">
        <v>44846</v>
      </c>
      <c r="D21" t="str">
        <f ca="1">DPE_33990[[#Headers],[Column1.Adresse_(BAN)]] &amp; " " &amp;  ROW() &amp; " - " &amp; MID($AD$1, FIND("]",$AD$1,1)+1,LEN($AD$1))</f>
        <v>Column1.Adresse_(BAN) 21 - Récaptiulatif</v>
      </c>
      <c r="E21" t="str">
        <f ca="1">DPE_33990[[#Headers],[Column1.Nom__commune_(BAN)]] &amp; " " &amp;  ROW() &amp; " - " &amp; MID($AD$1, FIND("]",$AD$1,1)+1,LEN($AD$1))</f>
        <v>Column1.Nom__commune_(BAN) 21 - Récaptiulatif</v>
      </c>
      <c r="F21" t="str">
        <f ca="1">DPE_33990[[#Headers],[Column1.Nombre_niveau_logement]] &amp; " " &amp;  ROW() &amp; " - " &amp; MID($AD$1, FIND("]",$AD$1,1)+1,LEN($AD$1))</f>
        <v>Column1.Nombre_niveau_logement 21 - Récaptiulatif</v>
      </c>
      <c r="G21" t="str">
        <f ca="1">DPE_33990[[#Headers],[Column1.Année_construction]] &amp; " " &amp;  ROW() &amp; " - " &amp; MID($AD$1, FIND("]",$AD$1,1)+1,LEN($AD$1))</f>
        <v>Column1.Année_construction 21 - Récaptiulatif</v>
      </c>
      <c r="H21" t="str">
        <f ca="1">DPE_33990[[#Headers],[Column1.N°_étage_appartement]] &amp; " " &amp;  ROW() &amp; " - " &amp; MID($AD$1, FIND("]",$AD$1,1)+1,LEN($AD$1))</f>
        <v>Column1.N°_étage_appartement 21 - Récaptiulatif</v>
      </c>
      <c r="I21" t="str">
        <f ca="1">DPE_33990[[#Headers],[Column1.Surface_habitable_desservie_par_installation_ECS]] &amp; " " &amp;  ROW() &amp; " - " &amp; MID($AD$1, FIND("]",$AD$1,1)+1,LEN($AD$1))</f>
        <v>Column1.Surface_habitable_desservie_par_installation_ECS 21 - Récaptiulatif</v>
      </c>
      <c r="J21" t="str">
        <f ca="1">DPE_33990[[#Headers],[Column1.Complément_d''adresse_logement]] &amp; " " &amp;  ROW() &amp; " - " &amp; MID($AD$1, FIND("]",$AD$1,1)+1,LEN($AD$1))</f>
        <v>Column1.Complément_d'adresse_logement 21 - Récaptiulatif</v>
      </c>
      <c r="K21" t="str">
        <f ca="1">DPE_33990[[#Headers],[Column1.Description_installation_chauffage_n°1]] &amp; " " &amp;  ROW() &amp; " - " &amp; MID($AD$1, FIND("]",$AD$1,1)+1,LEN($AD$1))</f>
        <v>Column1.Description_installation_chauffage_n°1 21 - Récaptiulatif</v>
      </c>
      <c r="L21" t="str">
        <f ca="1">DPE_33990[[#Headers],[Column1.N°_voie_(BAN)]] &amp; " " &amp;  ROW() &amp; " - " &amp; MID($AD$1, FIND("]",$AD$1,1)+1,LEN($AD$1))</f>
        <v>Column1.N°_voie_(BAN) 21 - Récaptiulatif</v>
      </c>
      <c r="M21" t="str">
        <f ca="1">DPE_33990[[#Headers],[Column1.N°DPE]] &amp; " " &amp;  ROW() &amp; " - " &amp; MID($AD$1, FIND("]",$AD$1,1)+1,LEN($AD$1))</f>
        <v>Column1.N°DPE 21 - Récaptiulatif</v>
      </c>
      <c r="N21" t="str">
        <f ca="1">DPE_33990[[#Headers],[Column1.Adresse_brute]] &amp; " " &amp;  ROW() &amp; " - " &amp; MID($AD$1, FIND("]",$AD$1,1)+1,LEN($AD$1))</f>
        <v>Column1.Adresse_brute 21 - Récaptiulatif</v>
      </c>
      <c r="O21" t="str">
        <f ca="1">DPE_33990[[#Headers],[Column1.Nombre_logements_desservis_par_installation_ECS]] &amp; " " &amp;  ROW() &amp; " - " &amp; MID($AD$1, FIND("]",$AD$1,1)+1,LEN($AD$1))</f>
        <v>Column1.Nombre_logements_desservis_par_installation_ECS 21 - Récaptiulatif</v>
      </c>
      <c r="P21" t="str">
        <f ca="1">DPE_33990[[#Headers],[Column1.Surface_habitable_logement]] &amp; " " &amp;  ROW() &amp; " - " &amp; MID($AD$1, FIND("]",$AD$1,1)+1,LEN($AD$1))</f>
        <v>Column1.Surface_habitable_logement 21 - Récaptiulatif</v>
      </c>
      <c r="Q21" t="str">
        <f ca="1">DPE_33990[[#Headers],[Column1.Code_postal_(brut)]] &amp; " " &amp;  ROW() &amp; " - " &amp; MID($AD$1, FIND("]",$AD$1,1)+1,LEN($AD$1))</f>
        <v>Column1.Code_postal_(brut) 21 - Récaptiulatif</v>
      </c>
      <c r="R21" t="str">
        <f ca="1">DPE_33990[[#Headers],[Column1.Période_construction]] &amp; " " &amp;  ROW() &amp; " - " &amp; MID($AD$1, FIND("]",$AD$1,1)+1,LEN($AD$1))</f>
        <v>Column1.Période_construction 21 - Récaptiulatif</v>
      </c>
      <c r="S21" t="str">
        <f ca="1">DPE_33990[[#Headers],[Column1.Code_postal_(BAN)]] &amp; " " &amp;  ROW() &amp; " - " &amp; MID($AD$1, FIND("]",$AD$1,1)+1,LEN($AD$1))</f>
        <v>Column1.Code_postal_(BAN) 21 - Récaptiulatif</v>
      </c>
      <c r="T21" t="str">
        <f ca="1">DPE_33990[[#Headers],[Column1.Type_bâtiment]] &amp; " " &amp;  ROW() &amp; " - " &amp; MID($AD$1, FIND("]",$AD$1,1)+1,LEN($AD$1))</f>
        <v>Column1.Type_bâtiment 21 - Récaptiulatif</v>
      </c>
      <c r="U21" t="str">
        <f ca="1">DPE_33990[[#Headers],[Column1.Etiquette_GES]] &amp; " " &amp;  ROW() &amp; " - " &amp; MID($AD$1, FIND("]",$AD$1,1)+1,LEN($AD$1))</f>
        <v>Column1.Etiquette_GES 21 - Récaptiulatif</v>
      </c>
      <c r="V21" t="str">
        <f ca="1">DPE_33990[[#Headers],[Column1.Etiquette_DPE]] &amp; " " &amp;  ROW() &amp; " - " &amp; MID($AD$1, FIND("]",$AD$1,1)+1,LEN($AD$1))</f>
        <v>Column1.Etiquette_DPE 21 - Récaptiulatif</v>
      </c>
      <c r="W21" t="str">
        <f ca="1">DPE_33990[[#Headers],[Column1.Nom__commune_(Brut)]] &amp; " " &amp;  ROW() &amp; " - " &amp; MID($AD$1, FIND("]",$AD$1,1)+1,LEN($AD$1))</f>
        <v>Column1.Nom__commune_(Brut) 21 - Récaptiulatif</v>
      </c>
      <c r="X21" t="str">
        <f ca="1">DPE_33990[[#Headers],[Column1.Identifiant__BAN]] &amp; " " &amp;  ROW() &amp; " - " &amp; MID($AD$1, FIND("]",$AD$1,1)+1,LEN($AD$1))</f>
        <v>Column1.Identifiant__BAN 21 - Récaptiulatif</v>
      </c>
      <c r="Y21" t="str">
        <f ca="1">DPE_33990[[#Headers],[Column1.Nom__rue_(BAN)]] &amp; " " &amp;  ROW() &amp; " - " &amp; MID($AD$1, FIND("]",$AD$1,1)+1,LEN($AD$1))</f>
        <v>Column1.Nom__rue_(BAN) 21 - Récaptiulatif</v>
      </c>
      <c r="Z21" t="str">
        <f ca="1">DPE_33990[[#Headers],[Column1.Score_BAN]] &amp; " " &amp;  ROW() &amp; " - " &amp; MID($AD$1, FIND("]",$AD$1,1)+1,LEN($AD$1))</f>
        <v>Column1.Score_BAN 21 - Récaptiulatif</v>
      </c>
      <c r="AA21" t="str">
        <f ca="1">DPE_33990[[#Headers],[Column1.Logement_traversant_(0/1)]] &amp; " " &amp;  ROW() &amp; " - " &amp; MID($AD$1, FIND("]",$AD$1,1)+1,LEN($AD$1))</f>
        <v>Column1.Logement_traversant_(0/1) 21 - Récaptiulatif</v>
      </c>
      <c r="AB21" t="str">
        <f ca="1">DPE_33990[[#Headers],[Column1.Nombre_appartement]] &amp; " " &amp;  ROW() &amp; " - " &amp; MID($AD$1, FIND("]",$AD$1,1)+1,LEN($AD$1))</f>
        <v>Column1.Nombre_appartement 21 - Récaptiulatif</v>
      </c>
      <c r="AC21" t="str">
        <f ca="1">DPE_33990[[#Headers],[Column1.Surface_habitable_immeuble]] &amp; " " &amp;  ROW() &amp; " - " &amp; MID($AD$1, FIND("]",$AD$1,1)+1,LEN($AD$1))</f>
        <v>Column1.Surface_habitable_immeuble 21 - Récaptiulatif</v>
      </c>
    </row>
    <row r="22" spans="1:29" x14ac:dyDescent="0.25">
      <c r="A22" s="4">
        <v>44845</v>
      </c>
      <c r="B22" s="4">
        <v>44845</v>
      </c>
      <c r="C22" s="4">
        <v>44845</v>
      </c>
      <c r="D22" t="str">
        <f ca="1">DPE_33990[[#Headers],[Column1.Adresse_(BAN)]] &amp; " " &amp;  ROW() &amp; " - " &amp; MID($AD$1, FIND("]",$AD$1,1)+1,LEN($AD$1))</f>
        <v>Column1.Adresse_(BAN) 22 - Récaptiulatif</v>
      </c>
      <c r="E22" t="str">
        <f ca="1">DPE_33990[[#Headers],[Column1.Nom__commune_(BAN)]] &amp; " " &amp;  ROW() &amp; " - " &amp; MID($AD$1, FIND("]",$AD$1,1)+1,LEN($AD$1))</f>
        <v>Column1.Nom__commune_(BAN) 22 - Récaptiulatif</v>
      </c>
      <c r="F22" t="str">
        <f ca="1">DPE_33990[[#Headers],[Column1.Nombre_niveau_logement]] &amp; " " &amp;  ROW() &amp; " - " &amp; MID($AD$1, FIND("]",$AD$1,1)+1,LEN($AD$1))</f>
        <v>Column1.Nombre_niveau_logement 22 - Récaptiulatif</v>
      </c>
      <c r="G22" t="str">
        <f ca="1">DPE_33990[[#Headers],[Column1.Année_construction]] &amp; " " &amp;  ROW() &amp; " - " &amp; MID($AD$1, FIND("]",$AD$1,1)+1,LEN($AD$1))</f>
        <v>Column1.Année_construction 22 - Récaptiulatif</v>
      </c>
      <c r="H22" t="str">
        <f ca="1">DPE_33990[[#Headers],[Column1.N°_étage_appartement]] &amp; " " &amp;  ROW() &amp; " - " &amp; MID($AD$1, FIND("]",$AD$1,1)+1,LEN($AD$1))</f>
        <v>Column1.N°_étage_appartement 22 - Récaptiulatif</v>
      </c>
      <c r="I22" t="str">
        <f ca="1">DPE_33990[[#Headers],[Column1.Surface_habitable_desservie_par_installation_ECS]] &amp; " " &amp;  ROW() &amp; " - " &amp; MID($AD$1, FIND("]",$AD$1,1)+1,LEN($AD$1))</f>
        <v>Column1.Surface_habitable_desservie_par_installation_ECS 22 - Récaptiulatif</v>
      </c>
      <c r="J22" t="str">
        <f ca="1">DPE_33990[[#Headers],[Column1.Complément_d''adresse_logement]] &amp; " " &amp;  ROW() &amp; " - " &amp; MID($AD$1, FIND("]",$AD$1,1)+1,LEN($AD$1))</f>
        <v>Column1.Complément_d'adresse_logement 22 - Récaptiulatif</v>
      </c>
      <c r="K22" t="str">
        <f ca="1">DPE_33990[[#Headers],[Column1.Description_installation_chauffage_n°1]] &amp; " " &amp;  ROW() &amp; " - " &amp; MID($AD$1, FIND("]",$AD$1,1)+1,LEN($AD$1))</f>
        <v>Column1.Description_installation_chauffage_n°1 22 - Récaptiulatif</v>
      </c>
      <c r="L22" t="str">
        <f ca="1">DPE_33990[[#Headers],[Column1.N°_voie_(BAN)]] &amp; " " &amp;  ROW() &amp; " - " &amp; MID($AD$1, FIND("]",$AD$1,1)+1,LEN($AD$1))</f>
        <v>Column1.N°_voie_(BAN) 22 - Récaptiulatif</v>
      </c>
      <c r="M22" t="str">
        <f ca="1">DPE_33990[[#Headers],[Column1.N°DPE]] &amp; " " &amp;  ROW() &amp; " - " &amp; MID($AD$1, FIND("]",$AD$1,1)+1,LEN($AD$1))</f>
        <v>Column1.N°DPE 22 - Récaptiulatif</v>
      </c>
      <c r="N22" t="str">
        <f ca="1">DPE_33990[[#Headers],[Column1.Adresse_brute]] &amp; " " &amp;  ROW() &amp; " - " &amp; MID($AD$1, FIND("]",$AD$1,1)+1,LEN($AD$1))</f>
        <v>Column1.Adresse_brute 22 - Récaptiulatif</v>
      </c>
      <c r="O22" t="str">
        <f ca="1">DPE_33990[[#Headers],[Column1.Nombre_logements_desservis_par_installation_ECS]] &amp; " " &amp;  ROW() &amp; " - " &amp; MID($AD$1, FIND("]",$AD$1,1)+1,LEN($AD$1))</f>
        <v>Column1.Nombre_logements_desservis_par_installation_ECS 22 - Récaptiulatif</v>
      </c>
      <c r="P22" t="str">
        <f ca="1">DPE_33990[[#Headers],[Column1.Surface_habitable_logement]] &amp; " " &amp;  ROW() &amp; " - " &amp; MID($AD$1, FIND("]",$AD$1,1)+1,LEN($AD$1))</f>
        <v>Column1.Surface_habitable_logement 22 - Récaptiulatif</v>
      </c>
      <c r="Q22" t="str">
        <f ca="1">DPE_33990[[#Headers],[Column1.Code_postal_(brut)]] &amp; " " &amp;  ROW() &amp; " - " &amp; MID($AD$1, FIND("]",$AD$1,1)+1,LEN($AD$1))</f>
        <v>Column1.Code_postal_(brut) 22 - Récaptiulatif</v>
      </c>
      <c r="R22" t="str">
        <f ca="1">DPE_33990[[#Headers],[Column1.Période_construction]] &amp; " " &amp;  ROW() &amp; " - " &amp; MID($AD$1, FIND("]",$AD$1,1)+1,LEN($AD$1))</f>
        <v>Column1.Période_construction 22 - Récaptiulatif</v>
      </c>
      <c r="S22" t="str">
        <f ca="1">DPE_33990[[#Headers],[Column1.Code_postal_(BAN)]] &amp; " " &amp;  ROW() &amp; " - " &amp; MID($AD$1, FIND("]",$AD$1,1)+1,LEN($AD$1))</f>
        <v>Column1.Code_postal_(BAN) 22 - Récaptiulatif</v>
      </c>
      <c r="T22" t="str">
        <f ca="1">DPE_33990[[#Headers],[Column1.Type_bâtiment]] &amp; " " &amp;  ROW() &amp; " - " &amp; MID($AD$1, FIND("]",$AD$1,1)+1,LEN($AD$1))</f>
        <v>Column1.Type_bâtiment 22 - Récaptiulatif</v>
      </c>
      <c r="U22" t="str">
        <f ca="1">DPE_33990[[#Headers],[Column1.Etiquette_GES]] &amp; " " &amp;  ROW() &amp; " - " &amp; MID($AD$1, FIND("]",$AD$1,1)+1,LEN($AD$1))</f>
        <v>Column1.Etiquette_GES 22 - Récaptiulatif</v>
      </c>
      <c r="V22" t="str">
        <f ca="1">DPE_33990[[#Headers],[Column1.Etiquette_DPE]] &amp; " " &amp;  ROW() &amp; " - " &amp; MID($AD$1, FIND("]",$AD$1,1)+1,LEN($AD$1))</f>
        <v>Column1.Etiquette_DPE 22 - Récaptiulatif</v>
      </c>
      <c r="W22" t="str">
        <f ca="1">DPE_33990[[#Headers],[Column1.Nom__commune_(Brut)]] &amp; " " &amp;  ROW() &amp; " - " &amp; MID($AD$1, FIND("]",$AD$1,1)+1,LEN($AD$1))</f>
        <v>Column1.Nom__commune_(Brut) 22 - Récaptiulatif</v>
      </c>
      <c r="X22" t="str">
        <f ca="1">DPE_33990[[#Headers],[Column1.Identifiant__BAN]] &amp; " " &amp;  ROW() &amp; " - " &amp; MID($AD$1, FIND("]",$AD$1,1)+1,LEN($AD$1))</f>
        <v>Column1.Identifiant__BAN 22 - Récaptiulatif</v>
      </c>
      <c r="Y22" t="str">
        <f ca="1">DPE_33990[[#Headers],[Column1.Nom__rue_(BAN)]] &amp; " " &amp;  ROW() &amp; " - " &amp; MID($AD$1, FIND("]",$AD$1,1)+1,LEN($AD$1))</f>
        <v>Column1.Nom__rue_(BAN) 22 - Récaptiulatif</v>
      </c>
      <c r="Z22" t="str">
        <f ca="1">DPE_33990[[#Headers],[Column1.Score_BAN]] &amp; " " &amp;  ROW() &amp; " - " &amp; MID($AD$1, FIND("]",$AD$1,1)+1,LEN($AD$1))</f>
        <v>Column1.Score_BAN 22 - Récaptiulatif</v>
      </c>
      <c r="AA22" t="str">
        <f ca="1">DPE_33990[[#Headers],[Column1.Logement_traversant_(0/1)]] &amp; " " &amp;  ROW() &amp; " - " &amp; MID($AD$1, FIND("]",$AD$1,1)+1,LEN($AD$1))</f>
        <v>Column1.Logement_traversant_(0/1) 22 - Récaptiulatif</v>
      </c>
      <c r="AB22" t="str">
        <f ca="1">DPE_33990[[#Headers],[Column1.Nombre_appartement]] &amp; " " &amp;  ROW() &amp; " - " &amp; MID($AD$1, FIND("]",$AD$1,1)+1,LEN($AD$1))</f>
        <v>Column1.Nombre_appartement 22 - Récaptiulatif</v>
      </c>
      <c r="AC22" t="str">
        <f ca="1">DPE_33990[[#Headers],[Column1.Surface_habitable_immeuble]] &amp; " " &amp;  ROW() &amp; " - " &amp; MID($AD$1, FIND("]",$AD$1,1)+1,LEN($AD$1))</f>
        <v>Column1.Surface_habitable_immeuble 22 - Récaptiulatif</v>
      </c>
    </row>
    <row r="23" spans="1:29" x14ac:dyDescent="0.25">
      <c r="A23" s="4">
        <v>44845</v>
      </c>
      <c r="B23" s="4">
        <v>44845</v>
      </c>
      <c r="C23" s="4">
        <v>44845</v>
      </c>
      <c r="D23" t="str">
        <f ca="1">DPE_33990[[#Headers],[Column1.Adresse_(BAN)]] &amp; " " &amp;  ROW() &amp; " - " &amp; MID($AD$1, FIND("]",$AD$1,1)+1,LEN($AD$1))</f>
        <v>Column1.Adresse_(BAN) 23 - Récaptiulatif</v>
      </c>
      <c r="E23" t="str">
        <f ca="1">DPE_33990[[#Headers],[Column1.Nom__commune_(BAN)]] &amp; " " &amp;  ROW() &amp; " - " &amp; MID($AD$1, FIND("]",$AD$1,1)+1,LEN($AD$1))</f>
        <v>Column1.Nom__commune_(BAN) 23 - Récaptiulatif</v>
      </c>
      <c r="F23" t="str">
        <f ca="1">DPE_33990[[#Headers],[Column1.Nombre_niveau_logement]] &amp; " " &amp;  ROW() &amp; " - " &amp; MID($AD$1, FIND("]",$AD$1,1)+1,LEN($AD$1))</f>
        <v>Column1.Nombre_niveau_logement 23 - Récaptiulatif</v>
      </c>
      <c r="G23" t="str">
        <f ca="1">DPE_33990[[#Headers],[Column1.Année_construction]] &amp; " " &amp;  ROW() &amp; " - " &amp; MID($AD$1, FIND("]",$AD$1,1)+1,LEN($AD$1))</f>
        <v>Column1.Année_construction 23 - Récaptiulatif</v>
      </c>
      <c r="H23" t="str">
        <f ca="1">DPE_33990[[#Headers],[Column1.N°_étage_appartement]] &amp; " " &amp;  ROW() &amp; " - " &amp; MID($AD$1, FIND("]",$AD$1,1)+1,LEN($AD$1))</f>
        <v>Column1.N°_étage_appartement 23 - Récaptiulatif</v>
      </c>
      <c r="I23" t="str">
        <f ca="1">DPE_33990[[#Headers],[Column1.Surface_habitable_desservie_par_installation_ECS]] &amp; " " &amp;  ROW() &amp; " - " &amp; MID($AD$1, FIND("]",$AD$1,1)+1,LEN($AD$1))</f>
        <v>Column1.Surface_habitable_desservie_par_installation_ECS 23 - Récaptiulatif</v>
      </c>
      <c r="J23" t="str">
        <f ca="1">DPE_33990[[#Headers],[Column1.Complément_d''adresse_logement]] &amp; " " &amp;  ROW() &amp; " - " &amp; MID($AD$1, FIND("]",$AD$1,1)+1,LEN($AD$1))</f>
        <v>Column1.Complément_d'adresse_logement 23 - Récaptiulatif</v>
      </c>
      <c r="K23" t="str">
        <f ca="1">DPE_33990[[#Headers],[Column1.Description_installation_chauffage_n°1]] &amp; " " &amp;  ROW() &amp; " - " &amp; MID($AD$1, FIND("]",$AD$1,1)+1,LEN($AD$1))</f>
        <v>Column1.Description_installation_chauffage_n°1 23 - Récaptiulatif</v>
      </c>
      <c r="L23" t="str">
        <f ca="1">DPE_33990[[#Headers],[Column1.N°_voie_(BAN)]] &amp; " " &amp;  ROW() &amp; " - " &amp; MID($AD$1, FIND("]",$AD$1,1)+1,LEN($AD$1))</f>
        <v>Column1.N°_voie_(BAN) 23 - Récaptiulatif</v>
      </c>
      <c r="M23" t="str">
        <f ca="1">DPE_33990[[#Headers],[Column1.N°DPE]] &amp; " " &amp;  ROW() &amp; " - " &amp; MID($AD$1, FIND("]",$AD$1,1)+1,LEN($AD$1))</f>
        <v>Column1.N°DPE 23 - Récaptiulatif</v>
      </c>
      <c r="N23" t="str">
        <f ca="1">DPE_33990[[#Headers],[Column1.Adresse_brute]] &amp; " " &amp;  ROW() &amp; " - " &amp; MID($AD$1, FIND("]",$AD$1,1)+1,LEN($AD$1))</f>
        <v>Column1.Adresse_brute 23 - Récaptiulatif</v>
      </c>
      <c r="O23" t="str">
        <f ca="1">DPE_33990[[#Headers],[Column1.Nombre_logements_desservis_par_installation_ECS]] &amp; " " &amp;  ROW() &amp; " - " &amp; MID($AD$1, FIND("]",$AD$1,1)+1,LEN($AD$1))</f>
        <v>Column1.Nombre_logements_desservis_par_installation_ECS 23 - Récaptiulatif</v>
      </c>
      <c r="P23" t="str">
        <f ca="1">DPE_33990[[#Headers],[Column1.Surface_habitable_logement]] &amp; " " &amp;  ROW() &amp; " - " &amp; MID($AD$1, FIND("]",$AD$1,1)+1,LEN($AD$1))</f>
        <v>Column1.Surface_habitable_logement 23 - Récaptiulatif</v>
      </c>
      <c r="Q23" t="str">
        <f ca="1">DPE_33990[[#Headers],[Column1.Code_postal_(brut)]] &amp; " " &amp;  ROW() &amp; " - " &amp; MID($AD$1, FIND("]",$AD$1,1)+1,LEN($AD$1))</f>
        <v>Column1.Code_postal_(brut) 23 - Récaptiulatif</v>
      </c>
      <c r="R23" t="str">
        <f ca="1">DPE_33990[[#Headers],[Column1.Période_construction]] &amp; " " &amp;  ROW() &amp; " - " &amp; MID($AD$1, FIND("]",$AD$1,1)+1,LEN($AD$1))</f>
        <v>Column1.Période_construction 23 - Récaptiulatif</v>
      </c>
      <c r="S23" t="str">
        <f ca="1">DPE_33990[[#Headers],[Column1.Code_postal_(BAN)]] &amp; " " &amp;  ROW() &amp; " - " &amp; MID($AD$1, FIND("]",$AD$1,1)+1,LEN($AD$1))</f>
        <v>Column1.Code_postal_(BAN) 23 - Récaptiulatif</v>
      </c>
      <c r="T23" t="str">
        <f ca="1">DPE_33990[[#Headers],[Column1.Type_bâtiment]] &amp; " " &amp;  ROW() &amp; " - " &amp; MID($AD$1, FIND("]",$AD$1,1)+1,LEN($AD$1))</f>
        <v>Column1.Type_bâtiment 23 - Récaptiulatif</v>
      </c>
      <c r="U23" t="str">
        <f ca="1">DPE_33990[[#Headers],[Column1.Etiquette_GES]] &amp; " " &amp;  ROW() &amp; " - " &amp; MID($AD$1, FIND("]",$AD$1,1)+1,LEN($AD$1))</f>
        <v>Column1.Etiquette_GES 23 - Récaptiulatif</v>
      </c>
      <c r="V23" t="str">
        <f ca="1">DPE_33990[[#Headers],[Column1.Etiquette_DPE]] &amp; " " &amp;  ROW() &amp; " - " &amp; MID($AD$1, FIND("]",$AD$1,1)+1,LEN($AD$1))</f>
        <v>Column1.Etiquette_DPE 23 - Récaptiulatif</v>
      </c>
      <c r="W23" t="str">
        <f ca="1">DPE_33990[[#Headers],[Column1.Nom__commune_(Brut)]] &amp; " " &amp;  ROW() &amp; " - " &amp; MID($AD$1, FIND("]",$AD$1,1)+1,LEN($AD$1))</f>
        <v>Column1.Nom__commune_(Brut) 23 - Récaptiulatif</v>
      </c>
      <c r="X23" t="str">
        <f ca="1">DPE_33990[[#Headers],[Column1.Identifiant__BAN]] &amp; " " &amp;  ROW() &amp; " - " &amp; MID($AD$1, FIND("]",$AD$1,1)+1,LEN($AD$1))</f>
        <v>Column1.Identifiant__BAN 23 - Récaptiulatif</v>
      </c>
      <c r="Y23" t="str">
        <f ca="1">DPE_33990[[#Headers],[Column1.Nom__rue_(BAN)]] &amp; " " &amp;  ROW() &amp; " - " &amp; MID($AD$1, FIND("]",$AD$1,1)+1,LEN($AD$1))</f>
        <v>Column1.Nom__rue_(BAN) 23 - Récaptiulatif</v>
      </c>
      <c r="Z23" t="str">
        <f ca="1">DPE_33990[[#Headers],[Column1.Score_BAN]] &amp; " " &amp;  ROW() &amp; " - " &amp; MID($AD$1, FIND("]",$AD$1,1)+1,LEN($AD$1))</f>
        <v>Column1.Score_BAN 23 - Récaptiulatif</v>
      </c>
      <c r="AA23" t="str">
        <f ca="1">DPE_33990[[#Headers],[Column1.Logement_traversant_(0/1)]] &amp; " " &amp;  ROW() &amp; " - " &amp; MID($AD$1, FIND("]",$AD$1,1)+1,LEN($AD$1))</f>
        <v>Column1.Logement_traversant_(0/1) 23 - Récaptiulatif</v>
      </c>
      <c r="AB23" t="str">
        <f ca="1">DPE_33990[[#Headers],[Column1.Nombre_appartement]] &amp; " " &amp;  ROW() &amp; " - " &amp; MID($AD$1, FIND("]",$AD$1,1)+1,LEN($AD$1))</f>
        <v>Column1.Nombre_appartement 23 - Récaptiulatif</v>
      </c>
      <c r="AC23" t="str">
        <f ca="1">DPE_33990[[#Headers],[Column1.Surface_habitable_immeuble]] &amp; " " &amp;  ROW() &amp; " - " &amp; MID($AD$1, FIND("]",$AD$1,1)+1,LEN($AD$1))</f>
        <v>Column1.Surface_habitable_immeuble 23 - Récaptiulatif</v>
      </c>
    </row>
    <row r="24" spans="1:29" x14ac:dyDescent="0.25">
      <c r="A24" s="4">
        <v>44845</v>
      </c>
      <c r="B24" s="4">
        <v>44845</v>
      </c>
      <c r="C24" s="4">
        <v>44845</v>
      </c>
      <c r="D24" t="str">
        <f ca="1">DPE_33990[[#Headers],[Column1.Adresse_(BAN)]] &amp; " " &amp;  ROW() &amp; " - " &amp; MID($AD$1, FIND("]",$AD$1,1)+1,LEN($AD$1))</f>
        <v>Column1.Adresse_(BAN) 24 - Récaptiulatif</v>
      </c>
      <c r="E24" t="str">
        <f ca="1">DPE_33990[[#Headers],[Column1.Nom__commune_(BAN)]] &amp; " " &amp;  ROW() &amp; " - " &amp; MID($AD$1, FIND("]",$AD$1,1)+1,LEN($AD$1))</f>
        <v>Column1.Nom__commune_(BAN) 24 - Récaptiulatif</v>
      </c>
      <c r="F24" t="str">
        <f ca="1">DPE_33990[[#Headers],[Column1.Nombre_niveau_logement]] &amp; " " &amp;  ROW() &amp; " - " &amp; MID($AD$1, FIND("]",$AD$1,1)+1,LEN($AD$1))</f>
        <v>Column1.Nombre_niveau_logement 24 - Récaptiulatif</v>
      </c>
      <c r="G24" t="str">
        <f ca="1">DPE_33990[[#Headers],[Column1.Année_construction]] &amp; " " &amp;  ROW() &amp; " - " &amp; MID($AD$1, FIND("]",$AD$1,1)+1,LEN($AD$1))</f>
        <v>Column1.Année_construction 24 - Récaptiulatif</v>
      </c>
      <c r="H24" t="str">
        <f ca="1">DPE_33990[[#Headers],[Column1.N°_étage_appartement]] &amp; " " &amp;  ROW() &amp; " - " &amp; MID($AD$1, FIND("]",$AD$1,1)+1,LEN($AD$1))</f>
        <v>Column1.N°_étage_appartement 24 - Récaptiulatif</v>
      </c>
      <c r="I24" t="str">
        <f ca="1">DPE_33990[[#Headers],[Column1.Surface_habitable_desservie_par_installation_ECS]] &amp; " " &amp;  ROW() &amp; " - " &amp; MID($AD$1, FIND("]",$AD$1,1)+1,LEN($AD$1))</f>
        <v>Column1.Surface_habitable_desservie_par_installation_ECS 24 - Récaptiulatif</v>
      </c>
      <c r="J24" t="str">
        <f ca="1">DPE_33990[[#Headers],[Column1.Complément_d''adresse_logement]] &amp; " " &amp;  ROW() &amp; " - " &amp; MID($AD$1, FIND("]",$AD$1,1)+1,LEN($AD$1))</f>
        <v>Column1.Complément_d'adresse_logement 24 - Récaptiulatif</v>
      </c>
      <c r="K24" t="str">
        <f ca="1">DPE_33990[[#Headers],[Column1.Description_installation_chauffage_n°1]] &amp; " " &amp;  ROW() &amp; " - " &amp; MID($AD$1, FIND("]",$AD$1,1)+1,LEN($AD$1))</f>
        <v>Column1.Description_installation_chauffage_n°1 24 - Récaptiulatif</v>
      </c>
      <c r="L24" t="str">
        <f ca="1">DPE_33990[[#Headers],[Column1.N°_voie_(BAN)]] &amp; " " &amp;  ROW() &amp; " - " &amp; MID($AD$1, FIND("]",$AD$1,1)+1,LEN($AD$1))</f>
        <v>Column1.N°_voie_(BAN) 24 - Récaptiulatif</v>
      </c>
      <c r="M24" t="str">
        <f ca="1">DPE_33990[[#Headers],[Column1.N°DPE]] &amp; " " &amp;  ROW() &amp; " - " &amp; MID($AD$1, FIND("]",$AD$1,1)+1,LEN($AD$1))</f>
        <v>Column1.N°DPE 24 - Récaptiulatif</v>
      </c>
      <c r="N24" t="str">
        <f ca="1">DPE_33990[[#Headers],[Column1.Adresse_brute]] &amp; " " &amp;  ROW() &amp; " - " &amp; MID($AD$1, FIND("]",$AD$1,1)+1,LEN($AD$1))</f>
        <v>Column1.Adresse_brute 24 - Récaptiulatif</v>
      </c>
      <c r="O24" t="str">
        <f ca="1">DPE_33990[[#Headers],[Column1.Nombre_logements_desservis_par_installation_ECS]] &amp; " " &amp;  ROW() &amp; " - " &amp; MID($AD$1, FIND("]",$AD$1,1)+1,LEN($AD$1))</f>
        <v>Column1.Nombre_logements_desservis_par_installation_ECS 24 - Récaptiulatif</v>
      </c>
      <c r="P24" t="str">
        <f ca="1">DPE_33990[[#Headers],[Column1.Surface_habitable_logement]] &amp; " " &amp;  ROW() &amp; " - " &amp; MID($AD$1, FIND("]",$AD$1,1)+1,LEN($AD$1))</f>
        <v>Column1.Surface_habitable_logement 24 - Récaptiulatif</v>
      </c>
      <c r="Q24" t="str">
        <f ca="1">DPE_33990[[#Headers],[Column1.Code_postal_(brut)]] &amp; " " &amp;  ROW() &amp; " - " &amp; MID($AD$1, FIND("]",$AD$1,1)+1,LEN($AD$1))</f>
        <v>Column1.Code_postal_(brut) 24 - Récaptiulatif</v>
      </c>
      <c r="R24" t="str">
        <f ca="1">DPE_33990[[#Headers],[Column1.Période_construction]] &amp; " " &amp;  ROW() &amp; " - " &amp; MID($AD$1, FIND("]",$AD$1,1)+1,LEN($AD$1))</f>
        <v>Column1.Période_construction 24 - Récaptiulatif</v>
      </c>
      <c r="S24" t="str">
        <f ca="1">DPE_33990[[#Headers],[Column1.Code_postal_(BAN)]] &amp; " " &amp;  ROW() &amp; " - " &amp; MID($AD$1, FIND("]",$AD$1,1)+1,LEN($AD$1))</f>
        <v>Column1.Code_postal_(BAN) 24 - Récaptiulatif</v>
      </c>
      <c r="T24" t="str">
        <f ca="1">DPE_33990[[#Headers],[Column1.Type_bâtiment]] &amp; " " &amp;  ROW() &amp; " - " &amp; MID($AD$1, FIND("]",$AD$1,1)+1,LEN($AD$1))</f>
        <v>Column1.Type_bâtiment 24 - Récaptiulatif</v>
      </c>
      <c r="U24" t="str">
        <f ca="1">DPE_33990[[#Headers],[Column1.Etiquette_GES]] &amp; " " &amp;  ROW() &amp; " - " &amp; MID($AD$1, FIND("]",$AD$1,1)+1,LEN($AD$1))</f>
        <v>Column1.Etiquette_GES 24 - Récaptiulatif</v>
      </c>
      <c r="V24" t="str">
        <f ca="1">DPE_33990[[#Headers],[Column1.Etiquette_DPE]] &amp; " " &amp;  ROW() &amp; " - " &amp; MID($AD$1, FIND("]",$AD$1,1)+1,LEN($AD$1))</f>
        <v>Column1.Etiquette_DPE 24 - Récaptiulatif</v>
      </c>
      <c r="W24" t="str">
        <f ca="1">DPE_33990[[#Headers],[Column1.Nom__commune_(Brut)]] &amp; " " &amp;  ROW() &amp; " - " &amp; MID($AD$1, FIND("]",$AD$1,1)+1,LEN($AD$1))</f>
        <v>Column1.Nom__commune_(Brut) 24 - Récaptiulatif</v>
      </c>
      <c r="X24" t="str">
        <f ca="1">DPE_33990[[#Headers],[Column1.Identifiant__BAN]] &amp; " " &amp;  ROW() &amp; " - " &amp; MID($AD$1, FIND("]",$AD$1,1)+1,LEN($AD$1))</f>
        <v>Column1.Identifiant__BAN 24 - Récaptiulatif</v>
      </c>
      <c r="Y24" t="str">
        <f ca="1">DPE_33990[[#Headers],[Column1.Nom__rue_(BAN)]] &amp; " " &amp;  ROW() &amp; " - " &amp; MID($AD$1, FIND("]",$AD$1,1)+1,LEN($AD$1))</f>
        <v>Column1.Nom__rue_(BAN) 24 - Récaptiulatif</v>
      </c>
      <c r="Z24" t="str">
        <f ca="1">DPE_33990[[#Headers],[Column1.Score_BAN]] &amp; " " &amp;  ROW() &amp; " - " &amp; MID($AD$1, FIND("]",$AD$1,1)+1,LEN($AD$1))</f>
        <v>Column1.Score_BAN 24 - Récaptiulatif</v>
      </c>
      <c r="AA24" t="str">
        <f ca="1">DPE_33990[[#Headers],[Column1.Logement_traversant_(0/1)]] &amp; " " &amp;  ROW() &amp; " - " &amp; MID($AD$1, FIND("]",$AD$1,1)+1,LEN($AD$1))</f>
        <v>Column1.Logement_traversant_(0/1) 24 - Récaptiulatif</v>
      </c>
      <c r="AB24" t="str">
        <f ca="1">DPE_33990[[#Headers],[Column1.Nombre_appartement]] &amp; " " &amp;  ROW() &amp; " - " &amp; MID($AD$1, FIND("]",$AD$1,1)+1,LEN($AD$1))</f>
        <v>Column1.Nombre_appartement 24 - Récaptiulatif</v>
      </c>
      <c r="AC24" t="str">
        <f ca="1">DPE_33990[[#Headers],[Column1.Surface_habitable_immeuble]] &amp; " " &amp;  ROW() &amp; " - " &amp; MID($AD$1, FIND("]",$AD$1,1)+1,LEN($AD$1))</f>
        <v>Column1.Surface_habitable_immeuble 24 - Récaptiulatif</v>
      </c>
    </row>
    <row r="25" spans="1:29" x14ac:dyDescent="0.25">
      <c r="A25" s="4">
        <v>44845</v>
      </c>
      <c r="B25" s="4">
        <v>44845</v>
      </c>
      <c r="C25" s="4">
        <v>44845</v>
      </c>
      <c r="D25" t="str">
        <f ca="1">DPE_33990[[#Headers],[Column1.Adresse_(BAN)]] &amp; " " &amp;  ROW() &amp; " - " &amp; MID($AD$1, FIND("]",$AD$1,1)+1,LEN($AD$1))</f>
        <v>Column1.Adresse_(BAN) 25 - Récaptiulatif</v>
      </c>
      <c r="E25" t="str">
        <f ca="1">DPE_33990[[#Headers],[Column1.Nom__commune_(BAN)]] &amp; " " &amp;  ROW() &amp; " - " &amp; MID($AD$1, FIND("]",$AD$1,1)+1,LEN($AD$1))</f>
        <v>Column1.Nom__commune_(BAN) 25 - Récaptiulatif</v>
      </c>
      <c r="F25" t="str">
        <f ca="1">DPE_33990[[#Headers],[Column1.Nombre_niveau_logement]] &amp; " " &amp;  ROW() &amp; " - " &amp; MID($AD$1, FIND("]",$AD$1,1)+1,LEN($AD$1))</f>
        <v>Column1.Nombre_niveau_logement 25 - Récaptiulatif</v>
      </c>
      <c r="G25" t="str">
        <f ca="1">DPE_33990[[#Headers],[Column1.Année_construction]] &amp; " " &amp;  ROW() &amp; " - " &amp; MID($AD$1, FIND("]",$AD$1,1)+1,LEN($AD$1))</f>
        <v>Column1.Année_construction 25 - Récaptiulatif</v>
      </c>
      <c r="H25" t="str">
        <f ca="1">DPE_33990[[#Headers],[Column1.N°_étage_appartement]] &amp; " " &amp;  ROW() &amp; " - " &amp; MID($AD$1, FIND("]",$AD$1,1)+1,LEN($AD$1))</f>
        <v>Column1.N°_étage_appartement 25 - Récaptiulatif</v>
      </c>
      <c r="I25" t="str">
        <f ca="1">DPE_33990[[#Headers],[Column1.Surface_habitable_desservie_par_installation_ECS]] &amp; " " &amp;  ROW() &amp; " - " &amp; MID($AD$1, FIND("]",$AD$1,1)+1,LEN($AD$1))</f>
        <v>Column1.Surface_habitable_desservie_par_installation_ECS 25 - Récaptiulatif</v>
      </c>
      <c r="J25" t="str">
        <f ca="1">DPE_33990[[#Headers],[Column1.Complément_d''adresse_logement]] &amp; " " &amp;  ROW() &amp; " - " &amp; MID($AD$1, FIND("]",$AD$1,1)+1,LEN($AD$1))</f>
        <v>Column1.Complément_d'adresse_logement 25 - Récaptiulatif</v>
      </c>
      <c r="K25" t="str">
        <f ca="1">DPE_33990[[#Headers],[Column1.Description_installation_chauffage_n°1]] &amp; " " &amp;  ROW() &amp; " - " &amp; MID($AD$1, FIND("]",$AD$1,1)+1,LEN($AD$1))</f>
        <v>Column1.Description_installation_chauffage_n°1 25 - Récaptiulatif</v>
      </c>
      <c r="L25" t="str">
        <f ca="1">DPE_33990[[#Headers],[Column1.N°_voie_(BAN)]] &amp; " " &amp;  ROW() &amp; " - " &amp; MID($AD$1, FIND("]",$AD$1,1)+1,LEN($AD$1))</f>
        <v>Column1.N°_voie_(BAN) 25 - Récaptiulatif</v>
      </c>
      <c r="M25" t="str">
        <f ca="1">DPE_33990[[#Headers],[Column1.N°DPE]] &amp; " " &amp;  ROW() &amp; " - " &amp; MID($AD$1, FIND("]",$AD$1,1)+1,LEN($AD$1))</f>
        <v>Column1.N°DPE 25 - Récaptiulatif</v>
      </c>
      <c r="N25" t="str">
        <f ca="1">DPE_33990[[#Headers],[Column1.Adresse_brute]] &amp; " " &amp;  ROW() &amp; " - " &amp; MID($AD$1, FIND("]",$AD$1,1)+1,LEN($AD$1))</f>
        <v>Column1.Adresse_brute 25 - Récaptiulatif</v>
      </c>
      <c r="O25" t="str">
        <f ca="1">DPE_33990[[#Headers],[Column1.Nombre_logements_desservis_par_installation_ECS]] &amp; " " &amp;  ROW() &amp; " - " &amp; MID($AD$1, FIND("]",$AD$1,1)+1,LEN($AD$1))</f>
        <v>Column1.Nombre_logements_desservis_par_installation_ECS 25 - Récaptiulatif</v>
      </c>
      <c r="P25" t="str">
        <f ca="1">DPE_33990[[#Headers],[Column1.Surface_habitable_logement]] &amp; " " &amp;  ROW() &amp; " - " &amp; MID($AD$1, FIND("]",$AD$1,1)+1,LEN($AD$1))</f>
        <v>Column1.Surface_habitable_logement 25 - Récaptiulatif</v>
      </c>
      <c r="Q25" t="str">
        <f ca="1">DPE_33990[[#Headers],[Column1.Code_postal_(brut)]] &amp; " " &amp;  ROW() &amp; " - " &amp; MID($AD$1, FIND("]",$AD$1,1)+1,LEN($AD$1))</f>
        <v>Column1.Code_postal_(brut) 25 - Récaptiulatif</v>
      </c>
      <c r="R25" t="str">
        <f ca="1">DPE_33990[[#Headers],[Column1.Période_construction]] &amp; " " &amp;  ROW() &amp; " - " &amp; MID($AD$1, FIND("]",$AD$1,1)+1,LEN($AD$1))</f>
        <v>Column1.Période_construction 25 - Récaptiulatif</v>
      </c>
      <c r="S25" t="str">
        <f ca="1">DPE_33990[[#Headers],[Column1.Code_postal_(BAN)]] &amp; " " &amp;  ROW() &amp; " - " &amp; MID($AD$1, FIND("]",$AD$1,1)+1,LEN($AD$1))</f>
        <v>Column1.Code_postal_(BAN) 25 - Récaptiulatif</v>
      </c>
      <c r="T25" t="str">
        <f ca="1">DPE_33990[[#Headers],[Column1.Type_bâtiment]] &amp; " " &amp;  ROW() &amp; " - " &amp; MID($AD$1, FIND("]",$AD$1,1)+1,LEN($AD$1))</f>
        <v>Column1.Type_bâtiment 25 - Récaptiulatif</v>
      </c>
      <c r="U25" t="str">
        <f ca="1">DPE_33990[[#Headers],[Column1.Etiquette_GES]] &amp; " " &amp;  ROW() &amp; " - " &amp; MID($AD$1, FIND("]",$AD$1,1)+1,LEN($AD$1))</f>
        <v>Column1.Etiquette_GES 25 - Récaptiulatif</v>
      </c>
      <c r="V25" t="str">
        <f ca="1">DPE_33990[[#Headers],[Column1.Etiquette_DPE]] &amp; " " &amp;  ROW() &amp; " - " &amp; MID($AD$1, FIND("]",$AD$1,1)+1,LEN($AD$1))</f>
        <v>Column1.Etiquette_DPE 25 - Récaptiulatif</v>
      </c>
      <c r="W25" t="str">
        <f ca="1">DPE_33990[[#Headers],[Column1.Nom__commune_(Brut)]] &amp; " " &amp;  ROW() &amp; " - " &amp; MID($AD$1, FIND("]",$AD$1,1)+1,LEN($AD$1))</f>
        <v>Column1.Nom__commune_(Brut) 25 - Récaptiulatif</v>
      </c>
      <c r="X25" t="str">
        <f ca="1">DPE_33990[[#Headers],[Column1.Identifiant__BAN]] &amp; " " &amp;  ROW() &amp; " - " &amp; MID($AD$1, FIND("]",$AD$1,1)+1,LEN($AD$1))</f>
        <v>Column1.Identifiant__BAN 25 - Récaptiulatif</v>
      </c>
      <c r="Y25" t="str">
        <f ca="1">DPE_33990[[#Headers],[Column1.Nom__rue_(BAN)]] &amp; " " &amp;  ROW() &amp; " - " &amp; MID($AD$1, FIND("]",$AD$1,1)+1,LEN($AD$1))</f>
        <v>Column1.Nom__rue_(BAN) 25 - Récaptiulatif</v>
      </c>
      <c r="Z25" t="str">
        <f ca="1">DPE_33990[[#Headers],[Column1.Score_BAN]] &amp; " " &amp;  ROW() &amp; " - " &amp; MID($AD$1, FIND("]",$AD$1,1)+1,LEN($AD$1))</f>
        <v>Column1.Score_BAN 25 - Récaptiulatif</v>
      </c>
      <c r="AA25" t="str">
        <f ca="1">DPE_33990[[#Headers],[Column1.Logement_traversant_(0/1)]] &amp; " " &amp;  ROW() &amp; " - " &amp; MID($AD$1, FIND("]",$AD$1,1)+1,LEN($AD$1))</f>
        <v>Column1.Logement_traversant_(0/1) 25 - Récaptiulatif</v>
      </c>
      <c r="AB25" t="str">
        <f ca="1">DPE_33990[[#Headers],[Column1.Nombre_appartement]] &amp; " " &amp;  ROW() &amp; " - " &amp; MID($AD$1, FIND("]",$AD$1,1)+1,LEN($AD$1))</f>
        <v>Column1.Nombre_appartement 25 - Récaptiulatif</v>
      </c>
      <c r="AC25" t="str">
        <f ca="1">DPE_33990[[#Headers],[Column1.Surface_habitable_immeuble]] &amp; " " &amp;  ROW() &amp; " - " &amp; MID($AD$1, FIND("]",$AD$1,1)+1,LEN($AD$1))</f>
        <v>Column1.Surface_habitable_immeuble 25 - Récaptiulatif</v>
      </c>
    </row>
    <row r="26" spans="1:29" x14ac:dyDescent="0.25">
      <c r="A26" s="4">
        <v>44845</v>
      </c>
      <c r="B26" s="4">
        <v>44845</v>
      </c>
      <c r="C26" s="4">
        <v>44845</v>
      </c>
      <c r="D26" t="str">
        <f ca="1">DPE_33990[[#Headers],[Column1.Adresse_(BAN)]] &amp; " " &amp;  ROW() &amp; " - " &amp; MID($AD$1, FIND("]",$AD$1,1)+1,LEN($AD$1))</f>
        <v>Column1.Adresse_(BAN) 26 - Récaptiulatif</v>
      </c>
      <c r="E26" t="str">
        <f ca="1">DPE_33990[[#Headers],[Column1.Nom__commune_(BAN)]] &amp; " " &amp;  ROW() &amp; " - " &amp; MID($AD$1, FIND("]",$AD$1,1)+1,LEN($AD$1))</f>
        <v>Column1.Nom__commune_(BAN) 26 - Récaptiulatif</v>
      </c>
      <c r="F26" t="str">
        <f ca="1">DPE_33990[[#Headers],[Column1.Nombre_niveau_logement]] &amp; " " &amp;  ROW() &amp; " - " &amp; MID($AD$1, FIND("]",$AD$1,1)+1,LEN($AD$1))</f>
        <v>Column1.Nombre_niveau_logement 26 - Récaptiulatif</v>
      </c>
      <c r="G26" t="str">
        <f ca="1">DPE_33990[[#Headers],[Column1.Année_construction]] &amp; " " &amp;  ROW() &amp; " - " &amp; MID($AD$1, FIND("]",$AD$1,1)+1,LEN($AD$1))</f>
        <v>Column1.Année_construction 26 - Récaptiulatif</v>
      </c>
      <c r="H26" t="str">
        <f ca="1">DPE_33990[[#Headers],[Column1.N°_étage_appartement]] &amp; " " &amp;  ROW() &amp; " - " &amp; MID($AD$1, FIND("]",$AD$1,1)+1,LEN($AD$1))</f>
        <v>Column1.N°_étage_appartement 26 - Récaptiulatif</v>
      </c>
      <c r="I26" t="str">
        <f ca="1">DPE_33990[[#Headers],[Column1.Surface_habitable_desservie_par_installation_ECS]] &amp; " " &amp;  ROW() &amp; " - " &amp; MID($AD$1, FIND("]",$AD$1,1)+1,LEN($AD$1))</f>
        <v>Column1.Surface_habitable_desservie_par_installation_ECS 26 - Récaptiulatif</v>
      </c>
      <c r="J26" t="str">
        <f ca="1">DPE_33990[[#Headers],[Column1.Complément_d''adresse_logement]] &amp; " " &amp;  ROW() &amp; " - " &amp; MID($AD$1, FIND("]",$AD$1,1)+1,LEN($AD$1))</f>
        <v>Column1.Complément_d'adresse_logement 26 - Récaptiulatif</v>
      </c>
      <c r="K26" t="str">
        <f ca="1">DPE_33990[[#Headers],[Column1.Description_installation_chauffage_n°1]] &amp; " " &amp;  ROW() &amp; " - " &amp; MID($AD$1, FIND("]",$AD$1,1)+1,LEN($AD$1))</f>
        <v>Column1.Description_installation_chauffage_n°1 26 - Récaptiulatif</v>
      </c>
      <c r="L26" t="str">
        <f ca="1">DPE_33990[[#Headers],[Column1.N°_voie_(BAN)]] &amp; " " &amp;  ROW() &amp; " - " &amp; MID($AD$1, FIND("]",$AD$1,1)+1,LEN($AD$1))</f>
        <v>Column1.N°_voie_(BAN) 26 - Récaptiulatif</v>
      </c>
      <c r="M26" t="str">
        <f ca="1">DPE_33990[[#Headers],[Column1.N°DPE]] &amp; " " &amp;  ROW() &amp; " - " &amp; MID($AD$1, FIND("]",$AD$1,1)+1,LEN($AD$1))</f>
        <v>Column1.N°DPE 26 - Récaptiulatif</v>
      </c>
      <c r="N26" t="str">
        <f ca="1">DPE_33990[[#Headers],[Column1.Adresse_brute]] &amp; " " &amp;  ROW() &amp; " - " &amp; MID($AD$1, FIND("]",$AD$1,1)+1,LEN($AD$1))</f>
        <v>Column1.Adresse_brute 26 - Récaptiulatif</v>
      </c>
      <c r="O26" t="str">
        <f ca="1">DPE_33990[[#Headers],[Column1.Nombre_logements_desservis_par_installation_ECS]] &amp; " " &amp;  ROW() &amp; " - " &amp; MID($AD$1, FIND("]",$AD$1,1)+1,LEN($AD$1))</f>
        <v>Column1.Nombre_logements_desservis_par_installation_ECS 26 - Récaptiulatif</v>
      </c>
      <c r="P26" t="str">
        <f ca="1">DPE_33990[[#Headers],[Column1.Surface_habitable_logement]] &amp; " " &amp;  ROW() &amp; " - " &amp; MID($AD$1, FIND("]",$AD$1,1)+1,LEN($AD$1))</f>
        <v>Column1.Surface_habitable_logement 26 - Récaptiulatif</v>
      </c>
      <c r="Q26" t="str">
        <f ca="1">DPE_33990[[#Headers],[Column1.Code_postal_(brut)]] &amp; " " &amp;  ROW() &amp; " - " &amp; MID($AD$1, FIND("]",$AD$1,1)+1,LEN($AD$1))</f>
        <v>Column1.Code_postal_(brut) 26 - Récaptiulatif</v>
      </c>
      <c r="R26" t="str">
        <f ca="1">DPE_33990[[#Headers],[Column1.Période_construction]] &amp; " " &amp;  ROW() &amp; " - " &amp; MID($AD$1, FIND("]",$AD$1,1)+1,LEN($AD$1))</f>
        <v>Column1.Période_construction 26 - Récaptiulatif</v>
      </c>
      <c r="S26" t="str">
        <f ca="1">DPE_33990[[#Headers],[Column1.Code_postal_(BAN)]] &amp; " " &amp;  ROW() &amp; " - " &amp; MID($AD$1, FIND("]",$AD$1,1)+1,LEN($AD$1))</f>
        <v>Column1.Code_postal_(BAN) 26 - Récaptiulatif</v>
      </c>
      <c r="T26" t="str">
        <f ca="1">DPE_33990[[#Headers],[Column1.Type_bâtiment]] &amp; " " &amp;  ROW() &amp; " - " &amp; MID($AD$1, FIND("]",$AD$1,1)+1,LEN($AD$1))</f>
        <v>Column1.Type_bâtiment 26 - Récaptiulatif</v>
      </c>
      <c r="U26" t="str">
        <f ca="1">DPE_33990[[#Headers],[Column1.Etiquette_GES]] &amp; " " &amp;  ROW() &amp; " - " &amp; MID($AD$1, FIND("]",$AD$1,1)+1,LEN($AD$1))</f>
        <v>Column1.Etiquette_GES 26 - Récaptiulatif</v>
      </c>
      <c r="V26" t="str">
        <f ca="1">DPE_33990[[#Headers],[Column1.Etiquette_DPE]] &amp; " " &amp;  ROW() &amp; " - " &amp; MID($AD$1, FIND("]",$AD$1,1)+1,LEN($AD$1))</f>
        <v>Column1.Etiquette_DPE 26 - Récaptiulatif</v>
      </c>
      <c r="W26" t="str">
        <f ca="1">DPE_33990[[#Headers],[Column1.Nom__commune_(Brut)]] &amp; " " &amp;  ROW() &amp; " - " &amp; MID($AD$1, FIND("]",$AD$1,1)+1,LEN($AD$1))</f>
        <v>Column1.Nom__commune_(Brut) 26 - Récaptiulatif</v>
      </c>
      <c r="X26" t="str">
        <f ca="1">DPE_33990[[#Headers],[Column1.Identifiant__BAN]] &amp; " " &amp;  ROW() &amp; " - " &amp; MID($AD$1, FIND("]",$AD$1,1)+1,LEN($AD$1))</f>
        <v>Column1.Identifiant__BAN 26 - Récaptiulatif</v>
      </c>
      <c r="Y26" t="str">
        <f ca="1">DPE_33990[[#Headers],[Column1.Nom__rue_(BAN)]] &amp; " " &amp;  ROW() &amp; " - " &amp; MID($AD$1, FIND("]",$AD$1,1)+1,LEN($AD$1))</f>
        <v>Column1.Nom__rue_(BAN) 26 - Récaptiulatif</v>
      </c>
      <c r="Z26" t="str">
        <f ca="1">DPE_33990[[#Headers],[Column1.Score_BAN]] &amp; " " &amp;  ROW() &amp; " - " &amp; MID($AD$1, FIND("]",$AD$1,1)+1,LEN($AD$1))</f>
        <v>Column1.Score_BAN 26 - Récaptiulatif</v>
      </c>
      <c r="AA26" t="str">
        <f ca="1">DPE_33990[[#Headers],[Column1.Logement_traversant_(0/1)]] &amp; " " &amp;  ROW() &amp; " - " &amp; MID($AD$1, FIND("]",$AD$1,1)+1,LEN($AD$1))</f>
        <v>Column1.Logement_traversant_(0/1) 26 - Récaptiulatif</v>
      </c>
      <c r="AB26" t="str">
        <f ca="1">DPE_33990[[#Headers],[Column1.Nombre_appartement]] &amp; " " &amp;  ROW() &amp; " - " &amp; MID($AD$1, FIND("]",$AD$1,1)+1,LEN($AD$1))</f>
        <v>Column1.Nombre_appartement 26 - Récaptiulatif</v>
      </c>
      <c r="AC26" t="str">
        <f ca="1">DPE_33990[[#Headers],[Column1.Surface_habitable_immeuble]] &amp; " " &amp;  ROW() &amp; " - " &amp; MID($AD$1, FIND("]",$AD$1,1)+1,LEN($AD$1))</f>
        <v>Column1.Surface_habitable_immeuble 26 - Récaptiulatif</v>
      </c>
    </row>
    <row r="27" spans="1:29" x14ac:dyDescent="0.25">
      <c r="A27" s="4">
        <v>44845</v>
      </c>
      <c r="B27" s="4">
        <v>44845</v>
      </c>
      <c r="C27" s="4">
        <v>44845</v>
      </c>
      <c r="D27" t="str">
        <f ca="1">DPE_33990[[#Headers],[Column1.Adresse_(BAN)]] &amp; " " &amp;  ROW() &amp; " - " &amp; MID($AD$1, FIND("]",$AD$1,1)+1,LEN($AD$1))</f>
        <v>Column1.Adresse_(BAN) 27 - Récaptiulatif</v>
      </c>
      <c r="E27" t="str">
        <f ca="1">DPE_33990[[#Headers],[Column1.Nom__commune_(BAN)]] &amp; " " &amp;  ROW() &amp; " - " &amp; MID($AD$1, FIND("]",$AD$1,1)+1,LEN($AD$1))</f>
        <v>Column1.Nom__commune_(BAN) 27 - Récaptiulatif</v>
      </c>
      <c r="F27" t="str">
        <f ca="1">DPE_33990[[#Headers],[Column1.Nombre_niveau_logement]] &amp; " " &amp;  ROW() &amp; " - " &amp; MID($AD$1, FIND("]",$AD$1,1)+1,LEN($AD$1))</f>
        <v>Column1.Nombre_niveau_logement 27 - Récaptiulatif</v>
      </c>
      <c r="G27" t="str">
        <f ca="1">DPE_33990[[#Headers],[Column1.Année_construction]] &amp; " " &amp;  ROW() &amp; " - " &amp; MID($AD$1, FIND("]",$AD$1,1)+1,LEN($AD$1))</f>
        <v>Column1.Année_construction 27 - Récaptiulatif</v>
      </c>
      <c r="H27" t="str">
        <f ca="1">DPE_33990[[#Headers],[Column1.N°_étage_appartement]] &amp; " " &amp;  ROW() &amp; " - " &amp; MID($AD$1, FIND("]",$AD$1,1)+1,LEN($AD$1))</f>
        <v>Column1.N°_étage_appartement 27 - Récaptiulatif</v>
      </c>
      <c r="I27" t="str">
        <f ca="1">DPE_33990[[#Headers],[Column1.Surface_habitable_desservie_par_installation_ECS]] &amp; " " &amp;  ROW() &amp; " - " &amp; MID($AD$1, FIND("]",$AD$1,1)+1,LEN($AD$1))</f>
        <v>Column1.Surface_habitable_desservie_par_installation_ECS 27 - Récaptiulatif</v>
      </c>
      <c r="J27" t="str">
        <f ca="1">DPE_33990[[#Headers],[Column1.Complément_d''adresse_logement]] &amp; " " &amp;  ROW() &amp; " - " &amp; MID($AD$1, FIND("]",$AD$1,1)+1,LEN($AD$1))</f>
        <v>Column1.Complément_d'adresse_logement 27 - Récaptiulatif</v>
      </c>
      <c r="K27" t="str">
        <f ca="1">DPE_33990[[#Headers],[Column1.Description_installation_chauffage_n°1]] &amp; " " &amp;  ROW() &amp; " - " &amp; MID($AD$1, FIND("]",$AD$1,1)+1,LEN($AD$1))</f>
        <v>Column1.Description_installation_chauffage_n°1 27 - Récaptiulatif</v>
      </c>
      <c r="L27" t="str">
        <f ca="1">DPE_33990[[#Headers],[Column1.N°_voie_(BAN)]] &amp; " " &amp;  ROW() &amp; " - " &amp; MID($AD$1, FIND("]",$AD$1,1)+1,LEN($AD$1))</f>
        <v>Column1.N°_voie_(BAN) 27 - Récaptiulatif</v>
      </c>
      <c r="M27" t="str">
        <f ca="1">DPE_33990[[#Headers],[Column1.N°DPE]] &amp; " " &amp;  ROW() &amp; " - " &amp; MID($AD$1, FIND("]",$AD$1,1)+1,LEN($AD$1))</f>
        <v>Column1.N°DPE 27 - Récaptiulatif</v>
      </c>
      <c r="N27" t="str">
        <f ca="1">DPE_33990[[#Headers],[Column1.Adresse_brute]] &amp; " " &amp;  ROW() &amp; " - " &amp; MID($AD$1, FIND("]",$AD$1,1)+1,LEN($AD$1))</f>
        <v>Column1.Adresse_brute 27 - Récaptiulatif</v>
      </c>
      <c r="O27" t="str">
        <f ca="1">DPE_33990[[#Headers],[Column1.Nombre_logements_desservis_par_installation_ECS]] &amp; " " &amp;  ROW() &amp; " - " &amp; MID($AD$1, FIND("]",$AD$1,1)+1,LEN($AD$1))</f>
        <v>Column1.Nombre_logements_desservis_par_installation_ECS 27 - Récaptiulatif</v>
      </c>
      <c r="P27" t="str">
        <f ca="1">DPE_33990[[#Headers],[Column1.Surface_habitable_logement]] &amp; " " &amp;  ROW() &amp; " - " &amp; MID($AD$1, FIND("]",$AD$1,1)+1,LEN($AD$1))</f>
        <v>Column1.Surface_habitable_logement 27 - Récaptiulatif</v>
      </c>
      <c r="Q27" t="str">
        <f ca="1">DPE_33990[[#Headers],[Column1.Code_postal_(brut)]] &amp; " " &amp;  ROW() &amp; " - " &amp; MID($AD$1, FIND("]",$AD$1,1)+1,LEN($AD$1))</f>
        <v>Column1.Code_postal_(brut) 27 - Récaptiulatif</v>
      </c>
      <c r="R27" t="str">
        <f ca="1">DPE_33990[[#Headers],[Column1.Période_construction]] &amp; " " &amp;  ROW() &amp; " - " &amp; MID($AD$1, FIND("]",$AD$1,1)+1,LEN($AD$1))</f>
        <v>Column1.Période_construction 27 - Récaptiulatif</v>
      </c>
      <c r="S27" t="str">
        <f ca="1">DPE_33990[[#Headers],[Column1.Code_postal_(BAN)]] &amp; " " &amp;  ROW() &amp; " - " &amp; MID($AD$1, FIND("]",$AD$1,1)+1,LEN($AD$1))</f>
        <v>Column1.Code_postal_(BAN) 27 - Récaptiulatif</v>
      </c>
      <c r="T27" t="str">
        <f ca="1">DPE_33990[[#Headers],[Column1.Type_bâtiment]] &amp; " " &amp;  ROW() &amp; " - " &amp; MID($AD$1, FIND("]",$AD$1,1)+1,LEN($AD$1))</f>
        <v>Column1.Type_bâtiment 27 - Récaptiulatif</v>
      </c>
      <c r="U27" t="str">
        <f ca="1">DPE_33990[[#Headers],[Column1.Etiquette_GES]] &amp; " " &amp;  ROW() &amp; " - " &amp; MID($AD$1, FIND("]",$AD$1,1)+1,LEN($AD$1))</f>
        <v>Column1.Etiquette_GES 27 - Récaptiulatif</v>
      </c>
      <c r="V27" t="str">
        <f ca="1">DPE_33990[[#Headers],[Column1.Etiquette_DPE]] &amp; " " &amp;  ROW() &amp; " - " &amp; MID($AD$1, FIND("]",$AD$1,1)+1,LEN($AD$1))</f>
        <v>Column1.Etiquette_DPE 27 - Récaptiulatif</v>
      </c>
      <c r="W27" t="str">
        <f ca="1">DPE_33990[[#Headers],[Column1.Nom__commune_(Brut)]] &amp; " " &amp;  ROW() &amp; " - " &amp; MID($AD$1, FIND("]",$AD$1,1)+1,LEN($AD$1))</f>
        <v>Column1.Nom__commune_(Brut) 27 - Récaptiulatif</v>
      </c>
      <c r="X27" t="str">
        <f ca="1">DPE_33990[[#Headers],[Column1.Identifiant__BAN]] &amp; " " &amp;  ROW() &amp; " - " &amp; MID($AD$1, FIND("]",$AD$1,1)+1,LEN($AD$1))</f>
        <v>Column1.Identifiant__BAN 27 - Récaptiulatif</v>
      </c>
      <c r="Y27" t="str">
        <f ca="1">DPE_33990[[#Headers],[Column1.Nom__rue_(BAN)]] &amp; " " &amp;  ROW() &amp; " - " &amp; MID($AD$1, FIND("]",$AD$1,1)+1,LEN($AD$1))</f>
        <v>Column1.Nom__rue_(BAN) 27 - Récaptiulatif</v>
      </c>
      <c r="Z27" t="str">
        <f ca="1">DPE_33990[[#Headers],[Column1.Score_BAN]] &amp; " " &amp;  ROW() &amp; " - " &amp; MID($AD$1, FIND("]",$AD$1,1)+1,LEN($AD$1))</f>
        <v>Column1.Score_BAN 27 - Récaptiulatif</v>
      </c>
      <c r="AA27" t="str">
        <f ca="1">DPE_33990[[#Headers],[Column1.Logement_traversant_(0/1)]] &amp; " " &amp;  ROW() &amp; " - " &amp; MID($AD$1, FIND("]",$AD$1,1)+1,LEN($AD$1))</f>
        <v>Column1.Logement_traversant_(0/1) 27 - Récaptiulatif</v>
      </c>
      <c r="AB27" t="str">
        <f ca="1">DPE_33990[[#Headers],[Column1.Nombre_appartement]] &amp; " " &amp;  ROW() &amp; " - " &amp; MID($AD$1, FIND("]",$AD$1,1)+1,LEN($AD$1))</f>
        <v>Column1.Nombre_appartement 27 - Récaptiulatif</v>
      </c>
      <c r="AC27" t="str">
        <f ca="1">DPE_33990[[#Headers],[Column1.Surface_habitable_immeuble]] &amp; " " &amp;  ROW() &amp; " - " &amp; MID($AD$1, FIND("]",$AD$1,1)+1,LEN($AD$1))</f>
        <v>Column1.Surface_habitable_immeuble 27 - Récaptiulatif</v>
      </c>
    </row>
    <row r="28" spans="1:29" x14ac:dyDescent="0.25">
      <c r="A28" s="4">
        <v>44838</v>
      </c>
      <c r="B28" s="4">
        <v>44840</v>
      </c>
      <c r="C28" s="4">
        <v>44858</v>
      </c>
      <c r="D28" t="str">
        <f ca="1">DPE_33990[[#Headers],[Column1.Adresse_(BAN)]] &amp; " " &amp;  ROW() &amp; " - " &amp; MID($AD$1, FIND("]",$AD$1,1)+1,LEN($AD$1))</f>
        <v>Column1.Adresse_(BAN) 28 - Récaptiulatif</v>
      </c>
      <c r="E28" t="str">
        <f ca="1">DPE_33990[[#Headers],[Column1.Nom__commune_(BAN)]] &amp; " " &amp;  ROW() &amp; " - " &amp; MID($AD$1, FIND("]",$AD$1,1)+1,LEN($AD$1))</f>
        <v>Column1.Nom__commune_(BAN) 28 - Récaptiulatif</v>
      </c>
      <c r="F28" t="str">
        <f ca="1">DPE_33990[[#Headers],[Column1.Nombre_niveau_logement]] &amp; " " &amp;  ROW() &amp; " - " &amp; MID($AD$1, FIND("]",$AD$1,1)+1,LEN($AD$1))</f>
        <v>Column1.Nombre_niveau_logement 28 - Récaptiulatif</v>
      </c>
      <c r="G28" t="str">
        <f ca="1">DPE_33990[[#Headers],[Column1.Année_construction]] &amp; " " &amp;  ROW() &amp; " - " &amp; MID($AD$1, FIND("]",$AD$1,1)+1,LEN($AD$1))</f>
        <v>Column1.Année_construction 28 - Récaptiulatif</v>
      </c>
      <c r="H28" t="str">
        <f ca="1">DPE_33990[[#Headers],[Column1.N°_étage_appartement]] &amp; " " &amp;  ROW() &amp; " - " &amp; MID($AD$1, FIND("]",$AD$1,1)+1,LEN($AD$1))</f>
        <v>Column1.N°_étage_appartement 28 - Récaptiulatif</v>
      </c>
      <c r="I28" t="str">
        <f ca="1">DPE_33990[[#Headers],[Column1.Surface_habitable_desservie_par_installation_ECS]] &amp; " " &amp;  ROW() &amp; " - " &amp; MID($AD$1, FIND("]",$AD$1,1)+1,LEN($AD$1))</f>
        <v>Column1.Surface_habitable_desservie_par_installation_ECS 28 - Récaptiulatif</v>
      </c>
      <c r="J28" t="str">
        <f ca="1">DPE_33990[[#Headers],[Column1.Complément_d''adresse_logement]] &amp; " " &amp;  ROW() &amp; " - " &amp; MID($AD$1, FIND("]",$AD$1,1)+1,LEN($AD$1))</f>
        <v>Column1.Complément_d'adresse_logement 28 - Récaptiulatif</v>
      </c>
      <c r="K28" t="str">
        <f ca="1">DPE_33990[[#Headers],[Column1.Description_installation_chauffage_n°1]] &amp; " " &amp;  ROW() &amp; " - " &amp; MID($AD$1, FIND("]",$AD$1,1)+1,LEN($AD$1))</f>
        <v>Column1.Description_installation_chauffage_n°1 28 - Récaptiulatif</v>
      </c>
      <c r="L28" t="str">
        <f ca="1">DPE_33990[[#Headers],[Column1.N°_voie_(BAN)]] &amp; " " &amp;  ROW() &amp; " - " &amp; MID($AD$1, FIND("]",$AD$1,1)+1,LEN($AD$1))</f>
        <v>Column1.N°_voie_(BAN) 28 - Récaptiulatif</v>
      </c>
      <c r="M28" t="str">
        <f ca="1">DPE_33990[[#Headers],[Column1.N°DPE]] &amp; " " &amp;  ROW() &amp; " - " &amp; MID($AD$1, FIND("]",$AD$1,1)+1,LEN($AD$1))</f>
        <v>Column1.N°DPE 28 - Récaptiulatif</v>
      </c>
      <c r="N28" t="str">
        <f ca="1">DPE_33990[[#Headers],[Column1.Adresse_brute]] &amp; " " &amp;  ROW() &amp; " - " &amp; MID($AD$1, FIND("]",$AD$1,1)+1,LEN($AD$1))</f>
        <v>Column1.Adresse_brute 28 - Récaptiulatif</v>
      </c>
      <c r="O28" t="str">
        <f ca="1">DPE_33990[[#Headers],[Column1.Nombre_logements_desservis_par_installation_ECS]] &amp; " " &amp;  ROW() &amp; " - " &amp; MID($AD$1, FIND("]",$AD$1,1)+1,LEN($AD$1))</f>
        <v>Column1.Nombre_logements_desservis_par_installation_ECS 28 - Récaptiulatif</v>
      </c>
      <c r="P28" t="str">
        <f ca="1">DPE_33990[[#Headers],[Column1.Surface_habitable_logement]] &amp; " " &amp;  ROW() &amp; " - " &amp; MID($AD$1, FIND("]",$AD$1,1)+1,LEN($AD$1))</f>
        <v>Column1.Surface_habitable_logement 28 - Récaptiulatif</v>
      </c>
      <c r="Q28" t="str">
        <f ca="1">DPE_33990[[#Headers],[Column1.Code_postal_(brut)]] &amp; " " &amp;  ROW() &amp; " - " &amp; MID($AD$1, FIND("]",$AD$1,1)+1,LEN($AD$1))</f>
        <v>Column1.Code_postal_(brut) 28 - Récaptiulatif</v>
      </c>
      <c r="R28" t="str">
        <f ca="1">DPE_33990[[#Headers],[Column1.Période_construction]] &amp; " " &amp;  ROW() &amp; " - " &amp; MID($AD$1, FIND("]",$AD$1,1)+1,LEN($AD$1))</f>
        <v>Column1.Période_construction 28 - Récaptiulatif</v>
      </c>
      <c r="S28" t="str">
        <f ca="1">DPE_33990[[#Headers],[Column1.Code_postal_(BAN)]] &amp; " " &amp;  ROW() &amp; " - " &amp; MID($AD$1, FIND("]",$AD$1,1)+1,LEN($AD$1))</f>
        <v>Column1.Code_postal_(BAN) 28 - Récaptiulatif</v>
      </c>
      <c r="T28" t="str">
        <f ca="1">DPE_33990[[#Headers],[Column1.Type_bâtiment]] &amp; " " &amp;  ROW() &amp; " - " &amp; MID($AD$1, FIND("]",$AD$1,1)+1,LEN($AD$1))</f>
        <v>Column1.Type_bâtiment 28 - Récaptiulatif</v>
      </c>
      <c r="U28" t="str">
        <f ca="1">DPE_33990[[#Headers],[Column1.Etiquette_GES]] &amp; " " &amp;  ROW() &amp; " - " &amp; MID($AD$1, FIND("]",$AD$1,1)+1,LEN($AD$1))</f>
        <v>Column1.Etiquette_GES 28 - Récaptiulatif</v>
      </c>
      <c r="V28" t="str">
        <f ca="1">DPE_33990[[#Headers],[Column1.Etiquette_DPE]] &amp; " " &amp;  ROW() &amp; " - " &amp; MID($AD$1, FIND("]",$AD$1,1)+1,LEN($AD$1))</f>
        <v>Column1.Etiquette_DPE 28 - Récaptiulatif</v>
      </c>
      <c r="W28" t="str">
        <f ca="1">DPE_33990[[#Headers],[Column1.Nom__commune_(Brut)]] &amp; " " &amp;  ROW() &amp; " - " &amp; MID($AD$1, FIND("]",$AD$1,1)+1,LEN($AD$1))</f>
        <v>Column1.Nom__commune_(Brut) 28 - Récaptiulatif</v>
      </c>
      <c r="X28" t="str">
        <f ca="1">DPE_33990[[#Headers],[Column1.Identifiant__BAN]] &amp; " " &amp;  ROW() &amp; " - " &amp; MID($AD$1, FIND("]",$AD$1,1)+1,LEN($AD$1))</f>
        <v>Column1.Identifiant__BAN 28 - Récaptiulatif</v>
      </c>
      <c r="Y28" t="str">
        <f ca="1">DPE_33990[[#Headers],[Column1.Nom__rue_(BAN)]] &amp; " " &amp;  ROW() &amp; " - " &amp; MID($AD$1, FIND("]",$AD$1,1)+1,LEN($AD$1))</f>
        <v>Column1.Nom__rue_(BAN) 28 - Récaptiulatif</v>
      </c>
      <c r="Z28" t="str">
        <f ca="1">DPE_33990[[#Headers],[Column1.Score_BAN]] &amp; " " &amp;  ROW() &amp; " - " &amp; MID($AD$1, FIND("]",$AD$1,1)+1,LEN($AD$1))</f>
        <v>Column1.Score_BAN 28 - Récaptiulatif</v>
      </c>
      <c r="AA28" t="str">
        <f ca="1">DPE_33990[[#Headers],[Column1.Logement_traversant_(0/1)]] &amp; " " &amp;  ROW() &amp; " - " &amp; MID($AD$1, FIND("]",$AD$1,1)+1,LEN($AD$1))</f>
        <v>Column1.Logement_traversant_(0/1) 28 - Récaptiulatif</v>
      </c>
      <c r="AB28" t="str">
        <f ca="1">DPE_33990[[#Headers],[Column1.Nombre_appartement]] &amp; " " &amp;  ROW() &amp; " - " &amp; MID($AD$1, FIND("]",$AD$1,1)+1,LEN($AD$1))</f>
        <v>Column1.Nombre_appartement 28 - Récaptiulatif</v>
      </c>
      <c r="AC28" t="str">
        <f ca="1">DPE_33990[[#Headers],[Column1.Surface_habitable_immeuble]] &amp; " " &amp;  ROW() &amp; " - " &amp; MID($AD$1, FIND("]",$AD$1,1)+1,LEN($AD$1))</f>
        <v>Column1.Surface_habitable_immeuble 28 - Récaptiulatif</v>
      </c>
    </row>
    <row r="29" spans="1:29" x14ac:dyDescent="0.25">
      <c r="A29" s="4">
        <v>44840</v>
      </c>
      <c r="B29" s="4">
        <v>44840</v>
      </c>
      <c r="C29" s="4">
        <v>44840</v>
      </c>
      <c r="D29" t="str">
        <f ca="1">DPE_33990[[#Headers],[Column1.Adresse_(BAN)]] &amp; " " &amp;  ROW() &amp; " - " &amp; MID($AD$1, FIND("]",$AD$1,1)+1,LEN($AD$1))</f>
        <v>Column1.Adresse_(BAN) 29 - Récaptiulatif</v>
      </c>
      <c r="E29" t="str">
        <f ca="1">DPE_33990[[#Headers],[Column1.Nom__commune_(BAN)]] &amp; " " &amp;  ROW() &amp; " - " &amp; MID($AD$1, FIND("]",$AD$1,1)+1,LEN($AD$1))</f>
        <v>Column1.Nom__commune_(BAN) 29 - Récaptiulatif</v>
      </c>
      <c r="F29" t="str">
        <f ca="1">DPE_33990[[#Headers],[Column1.Nombre_niveau_logement]] &amp; " " &amp;  ROW() &amp; " - " &amp; MID($AD$1, FIND("]",$AD$1,1)+1,LEN($AD$1))</f>
        <v>Column1.Nombre_niveau_logement 29 - Récaptiulatif</v>
      </c>
      <c r="G29" t="str">
        <f ca="1">DPE_33990[[#Headers],[Column1.Année_construction]] &amp; " " &amp;  ROW() &amp; " - " &amp; MID($AD$1, FIND("]",$AD$1,1)+1,LEN($AD$1))</f>
        <v>Column1.Année_construction 29 - Récaptiulatif</v>
      </c>
      <c r="H29" t="str">
        <f ca="1">DPE_33990[[#Headers],[Column1.N°_étage_appartement]] &amp; " " &amp;  ROW() &amp; " - " &amp; MID($AD$1, FIND("]",$AD$1,1)+1,LEN($AD$1))</f>
        <v>Column1.N°_étage_appartement 29 - Récaptiulatif</v>
      </c>
      <c r="I29" t="str">
        <f ca="1">DPE_33990[[#Headers],[Column1.Surface_habitable_desservie_par_installation_ECS]] &amp; " " &amp;  ROW() &amp; " - " &amp; MID($AD$1, FIND("]",$AD$1,1)+1,LEN($AD$1))</f>
        <v>Column1.Surface_habitable_desservie_par_installation_ECS 29 - Récaptiulatif</v>
      </c>
      <c r="J29" t="str">
        <f ca="1">DPE_33990[[#Headers],[Column1.Complément_d''adresse_logement]] &amp; " " &amp;  ROW() &amp; " - " &amp; MID($AD$1, FIND("]",$AD$1,1)+1,LEN($AD$1))</f>
        <v>Column1.Complément_d'adresse_logement 29 - Récaptiulatif</v>
      </c>
      <c r="K29" t="str">
        <f ca="1">DPE_33990[[#Headers],[Column1.Description_installation_chauffage_n°1]] &amp; " " &amp;  ROW() &amp; " - " &amp; MID($AD$1, FIND("]",$AD$1,1)+1,LEN($AD$1))</f>
        <v>Column1.Description_installation_chauffage_n°1 29 - Récaptiulatif</v>
      </c>
      <c r="L29" t="str">
        <f ca="1">DPE_33990[[#Headers],[Column1.N°_voie_(BAN)]] &amp; " " &amp;  ROW() &amp; " - " &amp; MID($AD$1, FIND("]",$AD$1,1)+1,LEN($AD$1))</f>
        <v>Column1.N°_voie_(BAN) 29 - Récaptiulatif</v>
      </c>
      <c r="M29" t="str">
        <f ca="1">DPE_33990[[#Headers],[Column1.N°DPE]] &amp; " " &amp;  ROW() &amp; " - " &amp; MID($AD$1, FIND("]",$AD$1,1)+1,LEN($AD$1))</f>
        <v>Column1.N°DPE 29 - Récaptiulatif</v>
      </c>
      <c r="N29" t="str">
        <f ca="1">DPE_33990[[#Headers],[Column1.Adresse_brute]] &amp; " " &amp;  ROW() &amp; " - " &amp; MID($AD$1, FIND("]",$AD$1,1)+1,LEN($AD$1))</f>
        <v>Column1.Adresse_brute 29 - Récaptiulatif</v>
      </c>
      <c r="O29" t="str">
        <f ca="1">DPE_33990[[#Headers],[Column1.Nombre_logements_desservis_par_installation_ECS]] &amp; " " &amp;  ROW() &amp; " - " &amp; MID($AD$1, FIND("]",$AD$1,1)+1,LEN($AD$1))</f>
        <v>Column1.Nombre_logements_desservis_par_installation_ECS 29 - Récaptiulatif</v>
      </c>
      <c r="P29" t="str">
        <f ca="1">DPE_33990[[#Headers],[Column1.Surface_habitable_logement]] &amp; " " &amp;  ROW() &amp; " - " &amp; MID($AD$1, FIND("]",$AD$1,1)+1,LEN($AD$1))</f>
        <v>Column1.Surface_habitable_logement 29 - Récaptiulatif</v>
      </c>
      <c r="Q29" t="str">
        <f ca="1">DPE_33990[[#Headers],[Column1.Code_postal_(brut)]] &amp; " " &amp;  ROW() &amp; " - " &amp; MID($AD$1, FIND("]",$AD$1,1)+1,LEN($AD$1))</f>
        <v>Column1.Code_postal_(brut) 29 - Récaptiulatif</v>
      </c>
      <c r="R29" t="str">
        <f ca="1">DPE_33990[[#Headers],[Column1.Période_construction]] &amp; " " &amp;  ROW() &amp; " - " &amp; MID($AD$1, FIND("]",$AD$1,1)+1,LEN($AD$1))</f>
        <v>Column1.Période_construction 29 - Récaptiulatif</v>
      </c>
      <c r="S29" t="str">
        <f ca="1">DPE_33990[[#Headers],[Column1.Code_postal_(BAN)]] &amp; " " &amp;  ROW() &amp; " - " &amp; MID($AD$1, FIND("]",$AD$1,1)+1,LEN($AD$1))</f>
        <v>Column1.Code_postal_(BAN) 29 - Récaptiulatif</v>
      </c>
      <c r="T29" t="str">
        <f ca="1">DPE_33990[[#Headers],[Column1.Type_bâtiment]] &amp; " " &amp;  ROW() &amp; " - " &amp; MID($AD$1, FIND("]",$AD$1,1)+1,LEN($AD$1))</f>
        <v>Column1.Type_bâtiment 29 - Récaptiulatif</v>
      </c>
      <c r="U29" t="str">
        <f ca="1">DPE_33990[[#Headers],[Column1.Etiquette_GES]] &amp; " " &amp;  ROW() &amp; " - " &amp; MID($AD$1, FIND("]",$AD$1,1)+1,LEN($AD$1))</f>
        <v>Column1.Etiquette_GES 29 - Récaptiulatif</v>
      </c>
      <c r="V29" t="str">
        <f ca="1">DPE_33990[[#Headers],[Column1.Etiquette_DPE]] &amp; " " &amp;  ROW() &amp; " - " &amp; MID($AD$1, FIND("]",$AD$1,1)+1,LEN($AD$1))</f>
        <v>Column1.Etiquette_DPE 29 - Récaptiulatif</v>
      </c>
      <c r="W29" t="str">
        <f ca="1">DPE_33990[[#Headers],[Column1.Nom__commune_(Brut)]] &amp; " " &amp;  ROW() &amp; " - " &amp; MID($AD$1, FIND("]",$AD$1,1)+1,LEN($AD$1))</f>
        <v>Column1.Nom__commune_(Brut) 29 - Récaptiulatif</v>
      </c>
      <c r="X29" t="str">
        <f ca="1">DPE_33990[[#Headers],[Column1.Identifiant__BAN]] &amp; " " &amp;  ROW() &amp; " - " &amp; MID($AD$1, FIND("]",$AD$1,1)+1,LEN($AD$1))</f>
        <v>Column1.Identifiant__BAN 29 - Récaptiulatif</v>
      </c>
      <c r="Y29" t="str">
        <f ca="1">DPE_33990[[#Headers],[Column1.Nom__rue_(BAN)]] &amp; " " &amp;  ROW() &amp; " - " &amp; MID($AD$1, FIND("]",$AD$1,1)+1,LEN($AD$1))</f>
        <v>Column1.Nom__rue_(BAN) 29 - Récaptiulatif</v>
      </c>
      <c r="Z29" t="str">
        <f ca="1">DPE_33990[[#Headers],[Column1.Score_BAN]] &amp; " " &amp;  ROW() &amp; " - " &amp; MID($AD$1, FIND("]",$AD$1,1)+1,LEN($AD$1))</f>
        <v>Column1.Score_BAN 29 - Récaptiulatif</v>
      </c>
      <c r="AA29" t="str">
        <f ca="1">DPE_33990[[#Headers],[Column1.Logement_traversant_(0/1)]] &amp; " " &amp;  ROW() &amp; " - " &amp; MID($AD$1, FIND("]",$AD$1,1)+1,LEN($AD$1))</f>
        <v>Column1.Logement_traversant_(0/1) 29 - Récaptiulatif</v>
      </c>
      <c r="AB29" t="str">
        <f ca="1">DPE_33990[[#Headers],[Column1.Nombre_appartement]] &amp; " " &amp;  ROW() &amp; " - " &amp; MID($AD$1, FIND("]",$AD$1,1)+1,LEN($AD$1))</f>
        <v>Column1.Nombre_appartement 29 - Récaptiulatif</v>
      </c>
      <c r="AC29" t="str">
        <f ca="1">DPE_33990[[#Headers],[Column1.Surface_habitable_immeuble]] &amp; " " &amp;  ROW() &amp; " - " &amp; MID($AD$1, FIND("]",$AD$1,1)+1,LEN($AD$1))</f>
        <v>Column1.Surface_habitable_immeuble 29 - Récaptiulatif</v>
      </c>
    </row>
    <row r="30" spans="1:29" x14ac:dyDescent="0.25">
      <c r="A30" s="4">
        <v>44839</v>
      </c>
      <c r="B30" s="4">
        <v>44839</v>
      </c>
      <c r="C30" s="4">
        <v>44839</v>
      </c>
      <c r="D30" t="str">
        <f ca="1">DPE_33990[[#Headers],[Column1.Adresse_(BAN)]] &amp; " " &amp;  ROW() &amp; " - " &amp; MID($AD$1, FIND("]",$AD$1,1)+1,LEN($AD$1))</f>
        <v>Column1.Adresse_(BAN) 30 - Récaptiulatif</v>
      </c>
      <c r="E30" t="str">
        <f ca="1">DPE_33990[[#Headers],[Column1.Nom__commune_(BAN)]] &amp; " " &amp;  ROW() &amp; " - " &amp; MID($AD$1, FIND("]",$AD$1,1)+1,LEN($AD$1))</f>
        <v>Column1.Nom__commune_(BAN) 30 - Récaptiulatif</v>
      </c>
      <c r="F30" t="str">
        <f ca="1">DPE_33990[[#Headers],[Column1.Nombre_niveau_logement]] &amp; " " &amp;  ROW() &amp; " - " &amp; MID($AD$1, FIND("]",$AD$1,1)+1,LEN($AD$1))</f>
        <v>Column1.Nombre_niveau_logement 30 - Récaptiulatif</v>
      </c>
      <c r="G30" t="str">
        <f ca="1">DPE_33990[[#Headers],[Column1.Année_construction]] &amp; " " &amp;  ROW() &amp; " - " &amp; MID($AD$1, FIND("]",$AD$1,1)+1,LEN($AD$1))</f>
        <v>Column1.Année_construction 30 - Récaptiulatif</v>
      </c>
      <c r="H30" t="str">
        <f ca="1">DPE_33990[[#Headers],[Column1.N°_étage_appartement]] &amp; " " &amp;  ROW() &amp; " - " &amp; MID($AD$1, FIND("]",$AD$1,1)+1,LEN($AD$1))</f>
        <v>Column1.N°_étage_appartement 30 - Récaptiulatif</v>
      </c>
      <c r="I30" t="str">
        <f ca="1">DPE_33990[[#Headers],[Column1.Surface_habitable_desservie_par_installation_ECS]] &amp; " " &amp;  ROW() &amp; " - " &amp; MID($AD$1, FIND("]",$AD$1,1)+1,LEN($AD$1))</f>
        <v>Column1.Surface_habitable_desservie_par_installation_ECS 30 - Récaptiulatif</v>
      </c>
      <c r="J30" t="str">
        <f ca="1">DPE_33990[[#Headers],[Column1.Complément_d''adresse_logement]] &amp; " " &amp;  ROW() &amp; " - " &amp; MID($AD$1, FIND("]",$AD$1,1)+1,LEN($AD$1))</f>
        <v>Column1.Complément_d'adresse_logement 30 - Récaptiulatif</v>
      </c>
      <c r="K30" t="str">
        <f ca="1">DPE_33990[[#Headers],[Column1.Description_installation_chauffage_n°1]] &amp; " " &amp;  ROW() &amp; " - " &amp; MID($AD$1, FIND("]",$AD$1,1)+1,LEN($AD$1))</f>
        <v>Column1.Description_installation_chauffage_n°1 30 - Récaptiulatif</v>
      </c>
      <c r="L30" t="str">
        <f ca="1">DPE_33990[[#Headers],[Column1.N°_voie_(BAN)]] &amp; " " &amp;  ROW() &amp; " - " &amp; MID($AD$1, FIND("]",$AD$1,1)+1,LEN($AD$1))</f>
        <v>Column1.N°_voie_(BAN) 30 - Récaptiulatif</v>
      </c>
      <c r="M30" t="str">
        <f ca="1">DPE_33990[[#Headers],[Column1.N°DPE]] &amp; " " &amp;  ROW() &amp; " - " &amp; MID($AD$1, FIND("]",$AD$1,1)+1,LEN($AD$1))</f>
        <v>Column1.N°DPE 30 - Récaptiulatif</v>
      </c>
      <c r="N30" t="str">
        <f ca="1">DPE_33990[[#Headers],[Column1.Adresse_brute]] &amp; " " &amp;  ROW() &amp; " - " &amp; MID($AD$1, FIND("]",$AD$1,1)+1,LEN($AD$1))</f>
        <v>Column1.Adresse_brute 30 - Récaptiulatif</v>
      </c>
      <c r="O30" t="str">
        <f ca="1">DPE_33990[[#Headers],[Column1.Nombre_logements_desservis_par_installation_ECS]] &amp; " " &amp;  ROW() &amp; " - " &amp; MID($AD$1, FIND("]",$AD$1,1)+1,LEN($AD$1))</f>
        <v>Column1.Nombre_logements_desservis_par_installation_ECS 30 - Récaptiulatif</v>
      </c>
      <c r="P30" t="str">
        <f ca="1">DPE_33990[[#Headers],[Column1.Surface_habitable_logement]] &amp; " " &amp;  ROW() &amp; " - " &amp; MID($AD$1, FIND("]",$AD$1,1)+1,LEN($AD$1))</f>
        <v>Column1.Surface_habitable_logement 30 - Récaptiulatif</v>
      </c>
      <c r="Q30" t="str">
        <f ca="1">DPE_33990[[#Headers],[Column1.Code_postal_(brut)]] &amp; " " &amp;  ROW() &amp; " - " &amp; MID($AD$1, FIND("]",$AD$1,1)+1,LEN($AD$1))</f>
        <v>Column1.Code_postal_(brut) 30 - Récaptiulatif</v>
      </c>
      <c r="R30" t="str">
        <f ca="1">DPE_33990[[#Headers],[Column1.Période_construction]] &amp; " " &amp;  ROW() &amp; " - " &amp; MID($AD$1, FIND("]",$AD$1,1)+1,LEN($AD$1))</f>
        <v>Column1.Période_construction 30 - Récaptiulatif</v>
      </c>
      <c r="S30" t="str">
        <f ca="1">DPE_33990[[#Headers],[Column1.Code_postal_(BAN)]] &amp; " " &amp;  ROW() &amp; " - " &amp; MID($AD$1, FIND("]",$AD$1,1)+1,LEN($AD$1))</f>
        <v>Column1.Code_postal_(BAN) 30 - Récaptiulatif</v>
      </c>
      <c r="T30" t="str">
        <f ca="1">DPE_33990[[#Headers],[Column1.Type_bâtiment]] &amp; " " &amp;  ROW() &amp; " - " &amp; MID($AD$1, FIND("]",$AD$1,1)+1,LEN($AD$1))</f>
        <v>Column1.Type_bâtiment 30 - Récaptiulatif</v>
      </c>
      <c r="U30" t="str">
        <f ca="1">DPE_33990[[#Headers],[Column1.Etiquette_GES]] &amp; " " &amp;  ROW() &amp; " - " &amp; MID($AD$1, FIND("]",$AD$1,1)+1,LEN($AD$1))</f>
        <v>Column1.Etiquette_GES 30 - Récaptiulatif</v>
      </c>
      <c r="V30" t="str">
        <f ca="1">DPE_33990[[#Headers],[Column1.Etiquette_DPE]] &amp; " " &amp;  ROW() &amp; " - " &amp; MID($AD$1, FIND("]",$AD$1,1)+1,LEN($AD$1))</f>
        <v>Column1.Etiquette_DPE 30 - Récaptiulatif</v>
      </c>
      <c r="W30" t="str">
        <f ca="1">DPE_33990[[#Headers],[Column1.Nom__commune_(Brut)]] &amp; " " &amp;  ROW() &amp; " - " &amp; MID($AD$1, FIND("]",$AD$1,1)+1,LEN($AD$1))</f>
        <v>Column1.Nom__commune_(Brut) 30 - Récaptiulatif</v>
      </c>
      <c r="X30" t="str">
        <f ca="1">DPE_33990[[#Headers],[Column1.Identifiant__BAN]] &amp; " " &amp;  ROW() &amp; " - " &amp; MID($AD$1, FIND("]",$AD$1,1)+1,LEN($AD$1))</f>
        <v>Column1.Identifiant__BAN 30 - Récaptiulatif</v>
      </c>
      <c r="Y30" t="str">
        <f ca="1">DPE_33990[[#Headers],[Column1.Nom__rue_(BAN)]] &amp; " " &amp;  ROW() &amp; " - " &amp; MID($AD$1, FIND("]",$AD$1,1)+1,LEN($AD$1))</f>
        <v>Column1.Nom__rue_(BAN) 30 - Récaptiulatif</v>
      </c>
      <c r="Z30" t="str">
        <f ca="1">DPE_33990[[#Headers],[Column1.Score_BAN]] &amp; " " &amp;  ROW() &amp; " - " &amp; MID($AD$1, FIND("]",$AD$1,1)+1,LEN($AD$1))</f>
        <v>Column1.Score_BAN 30 - Récaptiulatif</v>
      </c>
      <c r="AA30" t="str">
        <f ca="1">DPE_33990[[#Headers],[Column1.Logement_traversant_(0/1)]] &amp; " " &amp;  ROW() &amp; " - " &amp; MID($AD$1, FIND("]",$AD$1,1)+1,LEN($AD$1))</f>
        <v>Column1.Logement_traversant_(0/1) 30 - Récaptiulatif</v>
      </c>
      <c r="AB30" t="str">
        <f ca="1">DPE_33990[[#Headers],[Column1.Nombre_appartement]] &amp; " " &amp;  ROW() &amp; " - " &amp; MID($AD$1, FIND("]",$AD$1,1)+1,LEN($AD$1))</f>
        <v>Column1.Nombre_appartement 30 - Récaptiulatif</v>
      </c>
      <c r="AC30" t="str">
        <f ca="1">DPE_33990[[#Headers],[Column1.Surface_habitable_immeuble]] &amp; " " &amp;  ROW() &amp; " - " &amp; MID($AD$1, FIND("]",$AD$1,1)+1,LEN($AD$1))</f>
        <v>Column1.Surface_habitable_immeuble 30 - Récaptiulatif</v>
      </c>
    </row>
    <row r="31" spans="1:29" x14ac:dyDescent="0.25">
      <c r="A31" s="4">
        <v>44839</v>
      </c>
      <c r="B31" s="4">
        <v>44839</v>
      </c>
      <c r="C31" s="4">
        <v>44839</v>
      </c>
      <c r="D31" t="str">
        <f ca="1">DPE_33990[[#Headers],[Column1.Adresse_(BAN)]] &amp; " " &amp;  ROW() &amp; " - " &amp; MID($AD$1, FIND("]",$AD$1,1)+1,LEN($AD$1))</f>
        <v>Column1.Adresse_(BAN) 31 - Récaptiulatif</v>
      </c>
      <c r="E31" t="str">
        <f ca="1">DPE_33990[[#Headers],[Column1.Nom__commune_(BAN)]] &amp; " " &amp;  ROW() &amp; " - " &amp; MID($AD$1, FIND("]",$AD$1,1)+1,LEN($AD$1))</f>
        <v>Column1.Nom__commune_(BAN) 31 - Récaptiulatif</v>
      </c>
      <c r="F31" t="str">
        <f ca="1">DPE_33990[[#Headers],[Column1.Nombre_niveau_logement]] &amp; " " &amp;  ROW() &amp; " - " &amp; MID($AD$1, FIND("]",$AD$1,1)+1,LEN($AD$1))</f>
        <v>Column1.Nombre_niveau_logement 31 - Récaptiulatif</v>
      </c>
      <c r="G31" t="str">
        <f ca="1">DPE_33990[[#Headers],[Column1.Année_construction]] &amp; " " &amp;  ROW() &amp; " - " &amp; MID($AD$1, FIND("]",$AD$1,1)+1,LEN($AD$1))</f>
        <v>Column1.Année_construction 31 - Récaptiulatif</v>
      </c>
      <c r="H31" t="str">
        <f ca="1">DPE_33990[[#Headers],[Column1.N°_étage_appartement]] &amp; " " &amp;  ROW() &amp; " - " &amp; MID($AD$1, FIND("]",$AD$1,1)+1,LEN($AD$1))</f>
        <v>Column1.N°_étage_appartement 31 - Récaptiulatif</v>
      </c>
      <c r="I31" t="str">
        <f ca="1">DPE_33990[[#Headers],[Column1.Surface_habitable_desservie_par_installation_ECS]] &amp; " " &amp;  ROW() &amp; " - " &amp; MID($AD$1, FIND("]",$AD$1,1)+1,LEN($AD$1))</f>
        <v>Column1.Surface_habitable_desservie_par_installation_ECS 31 - Récaptiulatif</v>
      </c>
      <c r="J31" t="str">
        <f ca="1">DPE_33990[[#Headers],[Column1.Complément_d''adresse_logement]] &amp; " " &amp;  ROW() &amp; " - " &amp; MID($AD$1, FIND("]",$AD$1,1)+1,LEN($AD$1))</f>
        <v>Column1.Complément_d'adresse_logement 31 - Récaptiulatif</v>
      </c>
      <c r="K31" t="str">
        <f ca="1">DPE_33990[[#Headers],[Column1.Description_installation_chauffage_n°1]] &amp; " " &amp;  ROW() &amp; " - " &amp; MID($AD$1, FIND("]",$AD$1,1)+1,LEN($AD$1))</f>
        <v>Column1.Description_installation_chauffage_n°1 31 - Récaptiulatif</v>
      </c>
      <c r="L31" t="str">
        <f ca="1">DPE_33990[[#Headers],[Column1.N°_voie_(BAN)]] &amp; " " &amp;  ROW() &amp; " - " &amp; MID($AD$1, FIND("]",$AD$1,1)+1,LEN($AD$1))</f>
        <v>Column1.N°_voie_(BAN) 31 - Récaptiulatif</v>
      </c>
      <c r="M31" t="str">
        <f ca="1">DPE_33990[[#Headers],[Column1.N°DPE]] &amp; " " &amp;  ROW() &amp; " - " &amp; MID($AD$1, FIND("]",$AD$1,1)+1,LEN($AD$1))</f>
        <v>Column1.N°DPE 31 - Récaptiulatif</v>
      </c>
      <c r="N31" t="str">
        <f ca="1">DPE_33990[[#Headers],[Column1.Adresse_brute]] &amp; " " &amp;  ROW() &amp; " - " &amp; MID($AD$1, FIND("]",$AD$1,1)+1,LEN($AD$1))</f>
        <v>Column1.Adresse_brute 31 - Récaptiulatif</v>
      </c>
      <c r="O31" t="str">
        <f ca="1">DPE_33990[[#Headers],[Column1.Nombre_logements_desservis_par_installation_ECS]] &amp; " " &amp;  ROW() &amp; " - " &amp; MID($AD$1, FIND("]",$AD$1,1)+1,LEN($AD$1))</f>
        <v>Column1.Nombre_logements_desservis_par_installation_ECS 31 - Récaptiulatif</v>
      </c>
      <c r="P31" t="str">
        <f ca="1">DPE_33990[[#Headers],[Column1.Surface_habitable_logement]] &amp; " " &amp;  ROW() &amp; " - " &amp; MID($AD$1, FIND("]",$AD$1,1)+1,LEN($AD$1))</f>
        <v>Column1.Surface_habitable_logement 31 - Récaptiulatif</v>
      </c>
      <c r="Q31" t="str">
        <f ca="1">DPE_33990[[#Headers],[Column1.Code_postal_(brut)]] &amp; " " &amp;  ROW() &amp; " - " &amp; MID($AD$1, FIND("]",$AD$1,1)+1,LEN($AD$1))</f>
        <v>Column1.Code_postal_(brut) 31 - Récaptiulatif</v>
      </c>
      <c r="R31" t="str">
        <f ca="1">DPE_33990[[#Headers],[Column1.Période_construction]] &amp; " " &amp;  ROW() &amp; " - " &amp; MID($AD$1, FIND("]",$AD$1,1)+1,LEN($AD$1))</f>
        <v>Column1.Période_construction 31 - Récaptiulatif</v>
      </c>
      <c r="S31" t="str">
        <f ca="1">DPE_33990[[#Headers],[Column1.Code_postal_(BAN)]] &amp; " " &amp;  ROW() &amp; " - " &amp; MID($AD$1, FIND("]",$AD$1,1)+1,LEN($AD$1))</f>
        <v>Column1.Code_postal_(BAN) 31 - Récaptiulatif</v>
      </c>
      <c r="T31" t="str">
        <f ca="1">DPE_33990[[#Headers],[Column1.Type_bâtiment]] &amp; " " &amp;  ROW() &amp; " - " &amp; MID($AD$1, FIND("]",$AD$1,1)+1,LEN($AD$1))</f>
        <v>Column1.Type_bâtiment 31 - Récaptiulatif</v>
      </c>
      <c r="U31" t="str">
        <f ca="1">DPE_33990[[#Headers],[Column1.Etiquette_GES]] &amp; " " &amp;  ROW() &amp; " - " &amp; MID($AD$1, FIND("]",$AD$1,1)+1,LEN($AD$1))</f>
        <v>Column1.Etiquette_GES 31 - Récaptiulatif</v>
      </c>
      <c r="V31" t="str">
        <f ca="1">DPE_33990[[#Headers],[Column1.Etiquette_DPE]] &amp; " " &amp;  ROW() &amp; " - " &amp; MID($AD$1, FIND("]",$AD$1,1)+1,LEN($AD$1))</f>
        <v>Column1.Etiquette_DPE 31 - Récaptiulatif</v>
      </c>
      <c r="W31" t="str">
        <f ca="1">DPE_33990[[#Headers],[Column1.Nom__commune_(Brut)]] &amp; " " &amp;  ROW() &amp; " - " &amp; MID($AD$1, FIND("]",$AD$1,1)+1,LEN($AD$1))</f>
        <v>Column1.Nom__commune_(Brut) 31 - Récaptiulatif</v>
      </c>
      <c r="X31" t="str">
        <f ca="1">DPE_33990[[#Headers],[Column1.Identifiant__BAN]] &amp; " " &amp;  ROW() &amp; " - " &amp; MID($AD$1, FIND("]",$AD$1,1)+1,LEN($AD$1))</f>
        <v>Column1.Identifiant__BAN 31 - Récaptiulatif</v>
      </c>
      <c r="Y31" t="str">
        <f ca="1">DPE_33990[[#Headers],[Column1.Nom__rue_(BAN)]] &amp; " " &amp;  ROW() &amp; " - " &amp; MID($AD$1, FIND("]",$AD$1,1)+1,LEN($AD$1))</f>
        <v>Column1.Nom__rue_(BAN) 31 - Récaptiulatif</v>
      </c>
      <c r="Z31" t="str">
        <f ca="1">DPE_33990[[#Headers],[Column1.Score_BAN]] &amp; " " &amp;  ROW() &amp; " - " &amp; MID($AD$1, FIND("]",$AD$1,1)+1,LEN($AD$1))</f>
        <v>Column1.Score_BAN 31 - Récaptiulatif</v>
      </c>
      <c r="AA31" t="str">
        <f ca="1">DPE_33990[[#Headers],[Column1.Logement_traversant_(0/1)]] &amp; " " &amp;  ROW() &amp; " - " &amp; MID($AD$1, FIND("]",$AD$1,1)+1,LEN($AD$1))</f>
        <v>Column1.Logement_traversant_(0/1) 31 - Récaptiulatif</v>
      </c>
      <c r="AB31" t="str">
        <f ca="1">DPE_33990[[#Headers],[Column1.Nombre_appartement]] &amp; " " &amp;  ROW() &amp; " - " &amp; MID($AD$1, FIND("]",$AD$1,1)+1,LEN($AD$1))</f>
        <v>Column1.Nombre_appartement 31 - Récaptiulatif</v>
      </c>
      <c r="AC31" t="str">
        <f ca="1">DPE_33990[[#Headers],[Column1.Surface_habitable_immeuble]] &amp; " " &amp;  ROW() &amp; " - " &amp; MID($AD$1, FIND("]",$AD$1,1)+1,LEN($AD$1))</f>
        <v>Column1.Surface_habitable_immeuble 31 - Récaptiulatif</v>
      </c>
    </row>
    <row r="32" spans="1:29" x14ac:dyDescent="0.25">
      <c r="A32" s="4">
        <v>44839</v>
      </c>
      <c r="B32" s="4">
        <v>44839</v>
      </c>
      <c r="C32" s="4">
        <v>44839</v>
      </c>
      <c r="D32" t="str">
        <f ca="1">DPE_33990[[#Headers],[Column1.Adresse_(BAN)]] &amp; " " &amp;  ROW() &amp; " - " &amp; MID($AD$1, FIND("]",$AD$1,1)+1,LEN($AD$1))</f>
        <v>Column1.Adresse_(BAN) 32 - Récaptiulatif</v>
      </c>
      <c r="E32" t="str">
        <f ca="1">DPE_33990[[#Headers],[Column1.Nom__commune_(BAN)]] &amp; " " &amp;  ROW() &amp; " - " &amp; MID($AD$1, FIND("]",$AD$1,1)+1,LEN($AD$1))</f>
        <v>Column1.Nom__commune_(BAN) 32 - Récaptiulatif</v>
      </c>
      <c r="F32" t="str">
        <f ca="1">DPE_33990[[#Headers],[Column1.Nombre_niveau_logement]] &amp; " " &amp;  ROW() &amp; " - " &amp; MID($AD$1, FIND("]",$AD$1,1)+1,LEN($AD$1))</f>
        <v>Column1.Nombre_niveau_logement 32 - Récaptiulatif</v>
      </c>
      <c r="G32" t="str">
        <f ca="1">DPE_33990[[#Headers],[Column1.Année_construction]] &amp; " " &amp;  ROW() &amp; " - " &amp; MID($AD$1, FIND("]",$AD$1,1)+1,LEN($AD$1))</f>
        <v>Column1.Année_construction 32 - Récaptiulatif</v>
      </c>
      <c r="H32" t="str">
        <f ca="1">DPE_33990[[#Headers],[Column1.N°_étage_appartement]] &amp; " " &amp;  ROW() &amp; " - " &amp; MID($AD$1, FIND("]",$AD$1,1)+1,LEN($AD$1))</f>
        <v>Column1.N°_étage_appartement 32 - Récaptiulatif</v>
      </c>
      <c r="I32" t="str">
        <f ca="1">DPE_33990[[#Headers],[Column1.Surface_habitable_desservie_par_installation_ECS]] &amp; " " &amp;  ROW() &amp; " - " &amp; MID($AD$1, FIND("]",$AD$1,1)+1,LEN($AD$1))</f>
        <v>Column1.Surface_habitable_desservie_par_installation_ECS 32 - Récaptiulatif</v>
      </c>
      <c r="J32" t="str">
        <f ca="1">DPE_33990[[#Headers],[Column1.Complément_d''adresse_logement]] &amp; " " &amp;  ROW() &amp; " - " &amp; MID($AD$1, FIND("]",$AD$1,1)+1,LEN($AD$1))</f>
        <v>Column1.Complément_d'adresse_logement 32 - Récaptiulatif</v>
      </c>
      <c r="K32" t="str">
        <f ca="1">DPE_33990[[#Headers],[Column1.Description_installation_chauffage_n°1]] &amp; " " &amp;  ROW() &amp; " - " &amp; MID($AD$1, FIND("]",$AD$1,1)+1,LEN($AD$1))</f>
        <v>Column1.Description_installation_chauffage_n°1 32 - Récaptiulatif</v>
      </c>
      <c r="L32" t="str">
        <f ca="1">DPE_33990[[#Headers],[Column1.N°_voie_(BAN)]] &amp; " " &amp;  ROW() &amp; " - " &amp; MID($AD$1, FIND("]",$AD$1,1)+1,LEN($AD$1))</f>
        <v>Column1.N°_voie_(BAN) 32 - Récaptiulatif</v>
      </c>
      <c r="M32" t="str">
        <f ca="1">DPE_33990[[#Headers],[Column1.N°DPE]] &amp; " " &amp;  ROW() &amp; " - " &amp; MID($AD$1, FIND("]",$AD$1,1)+1,LEN($AD$1))</f>
        <v>Column1.N°DPE 32 - Récaptiulatif</v>
      </c>
      <c r="N32" t="str">
        <f ca="1">DPE_33990[[#Headers],[Column1.Adresse_brute]] &amp; " " &amp;  ROW() &amp; " - " &amp; MID($AD$1, FIND("]",$AD$1,1)+1,LEN($AD$1))</f>
        <v>Column1.Adresse_brute 32 - Récaptiulatif</v>
      </c>
      <c r="O32" t="str">
        <f ca="1">DPE_33990[[#Headers],[Column1.Nombre_logements_desservis_par_installation_ECS]] &amp; " " &amp;  ROW() &amp; " - " &amp; MID($AD$1, FIND("]",$AD$1,1)+1,LEN($AD$1))</f>
        <v>Column1.Nombre_logements_desservis_par_installation_ECS 32 - Récaptiulatif</v>
      </c>
      <c r="P32" t="str">
        <f ca="1">DPE_33990[[#Headers],[Column1.Surface_habitable_logement]] &amp; " " &amp;  ROW() &amp; " - " &amp; MID($AD$1, FIND("]",$AD$1,1)+1,LEN($AD$1))</f>
        <v>Column1.Surface_habitable_logement 32 - Récaptiulatif</v>
      </c>
      <c r="Q32" t="str">
        <f ca="1">DPE_33990[[#Headers],[Column1.Code_postal_(brut)]] &amp; " " &amp;  ROW() &amp; " - " &amp; MID($AD$1, FIND("]",$AD$1,1)+1,LEN($AD$1))</f>
        <v>Column1.Code_postal_(brut) 32 - Récaptiulatif</v>
      </c>
      <c r="R32" t="str">
        <f ca="1">DPE_33990[[#Headers],[Column1.Période_construction]] &amp; " " &amp;  ROW() &amp; " - " &amp; MID($AD$1, FIND("]",$AD$1,1)+1,LEN($AD$1))</f>
        <v>Column1.Période_construction 32 - Récaptiulatif</v>
      </c>
      <c r="S32" t="str">
        <f ca="1">DPE_33990[[#Headers],[Column1.Code_postal_(BAN)]] &amp; " " &amp;  ROW() &amp; " - " &amp; MID($AD$1, FIND("]",$AD$1,1)+1,LEN($AD$1))</f>
        <v>Column1.Code_postal_(BAN) 32 - Récaptiulatif</v>
      </c>
      <c r="T32" t="str">
        <f ca="1">DPE_33990[[#Headers],[Column1.Type_bâtiment]] &amp; " " &amp;  ROW() &amp; " - " &amp; MID($AD$1, FIND("]",$AD$1,1)+1,LEN($AD$1))</f>
        <v>Column1.Type_bâtiment 32 - Récaptiulatif</v>
      </c>
      <c r="U32" t="str">
        <f ca="1">DPE_33990[[#Headers],[Column1.Etiquette_GES]] &amp; " " &amp;  ROW() &amp; " - " &amp; MID($AD$1, FIND("]",$AD$1,1)+1,LEN($AD$1))</f>
        <v>Column1.Etiquette_GES 32 - Récaptiulatif</v>
      </c>
      <c r="V32" t="str">
        <f ca="1">DPE_33990[[#Headers],[Column1.Etiquette_DPE]] &amp; " " &amp;  ROW() &amp; " - " &amp; MID($AD$1, FIND("]",$AD$1,1)+1,LEN($AD$1))</f>
        <v>Column1.Etiquette_DPE 32 - Récaptiulatif</v>
      </c>
      <c r="W32" t="str">
        <f ca="1">DPE_33990[[#Headers],[Column1.Nom__commune_(Brut)]] &amp; " " &amp;  ROW() &amp; " - " &amp; MID($AD$1, FIND("]",$AD$1,1)+1,LEN($AD$1))</f>
        <v>Column1.Nom__commune_(Brut) 32 - Récaptiulatif</v>
      </c>
      <c r="X32" t="str">
        <f ca="1">DPE_33990[[#Headers],[Column1.Identifiant__BAN]] &amp; " " &amp;  ROW() &amp; " - " &amp; MID($AD$1, FIND("]",$AD$1,1)+1,LEN($AD$1))</f>
        <v>Column1.Identifiant__BAN 32 - Récaptiulatif</v>
      </c>
      <c r="Y32" t="str">
        <f ca="1">DPE_33990[[#Headers],[Column1.Nom__rue_(BAN)]] &amp; " " &amp;  ROW() &amp; " - " &amp; MID($AD$1, FIND("]",$AD$1,1)+1,LEN($AD$1))</f>
        <v>Column1.Nom__rue_(BAN) 32 - Récaptiulatif</v>
      </c>
      <c r="Z32" t="str">
        <f ca="1">DPE_33990[[#Headers],[Column1.Score_BAN]] &amp; " " &amp;  ROW() &amp; " - " &amp; MID($AD$1, FIND("]",$AD$1,1)+1,LEN($AD$1))</f>
        <v>Column1.Score_BAN 32 - Récaptiulatif</v>
      </c>
      <c r="AA32" t="str">
        <f ca="1">DPE_33990[[#Headers],[Column1.Logement_traversant_(0/1)]] &amp; " " &amp;  ROW() &amp; " - " &amp; MID($AD$1, FIND("]",$AD$1,1)+1,LEN($AD$1))</f>
        <v>Column1.Logement_traversant_(0/1) 32 - Récaptiulatif</v>
      </c>
      <c r="AB32" t="str">
        <f ca="1">DPE_33990[[#Headers],[Column1.Nombre_appartement]] &amp; " " &amp;  ROW() &amp; " - " &amp; MID($AD$1, FIND("]",$AD$1,1)+1,LEN($AD$1))</f>
        <v>Column1.Nombre_appartement 32 - Récaptiulatif</v>
      </c>
      <c r="AC32" t="str">
        <f ca="1">DPE_33990[[#Headers],[Column1.Surface_habitable_immeuble]] &amp; " " &amp;  ROW() &amp; " - " &amp; MID($AD$1, FIND("]",$AD$1,1)+1,LEN($AD$1))</f>
        <v>Column1.Surface_habitable_immeuble 32 - Récaptiulatif</v>
      </c>
    </row>
    <row r="33" spans="1:29" x14ac:dyDescent="0.25">
      <c r="A33" s="4">
        <v>44839</v>
      </c>
      <c r="B33" s="4">
        <v>44839</v>
      </c>
      <c r="C33" s="4">
        <v>44839</v>
      </c>
      <c r="D33" t="str">
        <f ca="1">DPE_33990[[#Headers],[Column1.Adresse_(BAN)]] &amp; " " &amp;  ROW() &amp; " - " &amp; MID($AD$1, FIND("]",$AD$1,1)+1,LEN($AD$1))</f>
        <v>Column1.Adresse_(BAN) 33 - Récaptiulatif</v>
      </c>
      <c r="E33" t="str">
        <f ca="1">DPE_33990[[#Headers],[Column1.Nom__commune_(BAN)]] &amp; " " &amp;  ROW() &amp; " - " &amp; MID($AD$1, FIND("]",$AD$1,1)+1,LEN($AD$1))</f>
        <v>Column1.Nom__commune_(BAN) 33 - Récaptiulatif</v>
      </c>
      <c r="F33" t="str">
        <f ca="1">DPE_33990[[#Headers],[Column1.Nombre_niveau_logement]] &amp; " " &amp;  ROW() &amp; " - " &amp; MID($AD$1, FIND("]",$AD$1,1)+1,LEN($AD$1))</f>
        <v>Column1.Nombre_niveau_logement 33 - Récaptiulatif</v>
      </c>
      <c r="G33" t="str">
        <f ca="1">DPE_33990[[#Headers],[Column1.Année_construction]] &amp; " " &amp;  ROW() &amp; " - " &amp; MID($AD$1, FIND("]",$AD$1,1)+1,LEN($AD$1))</f>
        <v>Column1.Année_construction 33 - Récaptiulatif</v>
      </c>
      <c r="H33" t="str">
        <f ca="1">DPE_33990[[#Headers],[Column1.N°_étage_appartement]] &amp; " " &amp;  ROW() &amp; " - " &amp; MID($AD$1, FIND("]",$AD$1,1)+1,LEN($AD$1))</f>
        <v>Column1.N°_étage_appartement 33 - Récaptiulatif</v>
      </c>
      <c r="I33" t="str">
        <f ca="1">DPE_33990[[#Headers],[Column1.Surface_habitable_desservie_par_installation_ECS]] &amp; " " &amp;  ROW() &amp; " - " &amp; MID($AD$1, FIND("]",$AD$1,1)+1,LEN($AD$1))</f>
        <v>Column1.Surface_habitable_desservie_par_installation_ECS 33 - Récaptiulatif</v>
      </c>
      <c r="J33" t="str">
        <f ca="1">DPE_33990[[#Headers],[Column1.Complément_d''adresse_logement]] &amp; " " &amp;  ROW() &amp; " - " &amp; MID($AD$1, FIND("]",$AD$1,1)+1,LEN($AD$1))</f>
        <v>Column1.Complément_d'adresse_logement 33 - Récaptiulatif</v>
      </c>
      <c r="K33" t="str">
        <f ca="1">DPE_33990[[#Headers],[Column1.Description_installation_chauffage_n°1]] &amp; " " &amp;  ROW() &amp; " - " &amp; MID($AD$1, FIND("]",$AD$1,1)+1,LEN($AD$1))</f>
        <v>Column1.Description_installation_chauffage_n°1 33 - Récaptiulatif</v>
      </c>
      <c r="L33" t="str">
        <f ca="1">DPE_33990[[#Headers],[Column1.N°_voie_(BAN)]] &amp; " " &amp;  ROW() &amp; " - " &amp; MID($AD$1, FIND("]",$AD$1,1)+1,LEN($AD$1))</f>
        <v>Column1.N°_voie_(BAN) 33 - Récaptiulatif</v>
      </c>
      <c r="M33" t="str">
        <f ca="1">DPE_33990[[#Headers],[Column1.N°DPE]] &amp; " " &amp;  ROW() &amp; " - " &amp; MID($AD$1, FIND("]",$AD$1,1)+1,LEN($AD$1))</f>
        <v>Column1.N°DPE 33 - Récaptiulatif</v>
      </c>
      <c r="N33" t="str">
        <f ca="1">DPE_33990[[#Headers],[Column1.Adresse_brute]] &amp; " " &amp;  ROW() &amp; " - " &amp; MID($AD$1, FIND("]",$AD$1,1)+1,LEN($AD$1))</f>
        <v>Column1.Adresse_brute 33 - Récaptiulatif</v>
      </c>
      <c r="O33" t="str">
        <f ca="1">DPE_33990[[#Headers],[Column1.Nombre_logements_desservis_par_installation_ECS]] &amp; " " &amp;  ROW() &amp; " - " &amp; MID($AD$1, FIND("]",$AD$1,1)+1,LEN($AD$1))</f>
        <v>Column1.Nombre_logements_desservis_par_installation_ECS 33 - Récaptiulatif</v>
      </c>
      <c r="P33" t="str">
        <f ca="1">DPE_33990[[#Headers],[Column1.Surface_habitable_logement]] &amp; " " &amp;  ROW() &amp; " - " &amp; MID($AD$1, FIND("]",$AD$1,1)+1,LEN($AD$1))</f>
        <v>Column1.Surface_habitable_logement 33 - Récaptiulatif</v>
      </c>
      <c r="Q33" t="str">
        <f ca="1">DPE_33990[[#Headers],[Column1.Code_postal_(brut)]] &amp; " " &amp;  ROW() &amp; " - " &amp; MID($AD$1, FIND("]",$AD$1,1)+1,LEN($AD$1))</f>
        <v>Column1.Code_postal_(brut) 33 - Récaptiulatif</v>
      </c>
      <c r="R33" t="str">
        <f ca="1">DPE_33990[[#Headers],[Column1.Période_construction]] &amp; " " &amp;  ROW() &amp; " - " &amp; MID($AD$1, FIND("]",$AD$1,1)+1,LEN($AD$1))</f>
        <v>Column1.Période_construction 33 - Récaptiulatif</v>
      </c>
      <c r="S33" t="str">
        <f ca="1">DPE_33990[[#Headers],[Column1.Code_postal_(BAN)]] &amp; " " &amp;  ROW() &amp; " - " &amp; MID($AD$1, FIND("]",$AD$1,1)+1,LEN($AD$1))</f>
        <v>Column1.Code_postal_(BAN) 33 - Récaptiulatif</v>
      </c>
      <c r="T33" t="str">
        <f ca="1">DPE_33990[[#Headers],[Column1.Type_bâtiment]] &amp; " " &amp;  ROW() &amp; " - " &amp; MID($AD$1, FIND("]",$AD$1,1)+1,LEN($AD$1))</f>
        <v>Column1.Type_bâtiment 33 - Récaptiulatif</v>
      </c>
      <c r="U33" t="str">
        <f ca="1">DPE_33990[[#Headers],[Column1.Etiquette_GES]] &amp; " " &amp;  ROW() &amp; " - " &amp; MID($AD$1, FIND("]",$AD$1,1)+1,LEN($AD$1))</f>
        <v>Column1.Etiquette_GES 33 - Récaptiulatif</v>
      </c>
      <c r="V33" t="str">
        <f ca="1">DPE_33990[[#Headers],[Column1.Etiquette_DPE]] &amp; " " &amp;  ROW() &amp; " - " &amp; MID($AD$1, FIND("]",$AD$1,1)+1,LEN($AD$1))</f>
        <v>Column1.Etiquette_DPE 33 - Récaptiulatif</v>
      </c>
      <c r="W33" t="str">
        <f ca="1">DPE_33990[[#Headers],[Column1.Nom__commune_(Brut)]] &amp; " " &amp;  ROW() &amp; " - " &amp; MID($AD$1, FIND("]",$AD$1,1)+1,LEN($AD$1))</f>
        <v>Column1.Nom__commune_(Brut) 33 - Récaptiulatif</v>
      </c>
      <c r="X33" t="str">
        <f ca="1">DPE_33990[[#Headers],[Column1.Identifiant__BAN]] &amp; " " &amp;  ROW() &amp; " - " &amp; MID($AD$1, FIND("]",$AD$1,1)+1,LEN($AD$1))</f>
        <v>Column1.Identifiant__BAN 33 - Récaptiulatif</v>
      </c>
      <c r="Y33" t="str">
        <f ca="1">DPE_33990[[#Headers],[Column1.Nom__rue_(BAN)]] &amp; " " &amp;  ROW() &amp; " - " &amp; MID($AD$1, FIND("]",$AD$1,1)+1,LEN($AD$1))</f>
        <v>Column1.Nom__rue_(BAN) 33 - Récaptiulatif</v>
      </c>
      <c r="Z33" t="str">
        <f ca="1">DPE_33990[[#Headers],[Column1.Score_BAN]] &amp; " " &amp;  ROW() &amp; " - " &amp; MID($AD$1, FIND("]",$AD$1,1)+1,LEN($AD$1))</f>
        <v>Column1.Score_BAN 33 - Récaptiulatif</v>
      </c>
      <c r="AA33" t="str">
        <f ca="1">DPE_33990[[#Headers],[Column1.Logement_traversant_(0/1)]] &amp; " " &amp;  ROW() &amp; " - " &amp; MID($AD$1, FIND("]",$AD$1,1)+1,LEN($AD$1))</f>
        <v>Column1.Logement_traversant_(0/1) 33 - Récaptiulatif</v>
      </c>
      <c r="AB33" t="str">
        <f ca="1">DPE_33990[[#Headers],[Column1.Nombre_appartement]] &amp; " " &amp;  ROW() &amp; " - " &amp; MID($AD$1, FIND("]",$AD$1,1)+1,LEN($AD$1))</f>
        <v>Column1.Nombre_appartement 33 - Récaptiulatif</v>
      </c>
      <c r="AC33" t="str">
        <f ca="1">DPE_33990[[#Headers],[Column1.Surface_habitable_immeuble]] &amp; " " &amp;  ROW() &amp; " - " &amp; MID($AD$1, FIND("]",$AD$1,1)+1,LEN($AD$1))</f>
        <v>Column1.Surface_habitable_immeuble 33 - Récaptiulatif</v>
      </c>
    </row>
    <row r="34" spans="1:29" x14ac:dyDescent="0.25">
      <c r="A34" s="4">
        <v>44839</v>
      </c>
      <c r="B34" s="4">
        <v>44839</v>
      </c>
      <c r="C34" s="4">
        <v>44839</v>
      </c>
      <c r="D34" t="str">
        <f ca="1">DPE_33990[[#Headers],[Column1.Adresse_(BAN)]] &amp; " " &amp;  ROW() &amp; " - " &amp; MID($AD$1, FIND("]",$AD$1,1)+1,LEN($AD$1))</f>
        <v>Column1.Adresse_(BAN) 34 - Récaptiulatif</v>
      </c>
      <c r="E34" t="str">
        <f ca="1">DPE_33990[[#Headers],[Column1.Nom__commune_(BAN)]] &amp; " " &amp;  ROW() &amp; " - " &amp; MID($AD$1, FIND("]",$AD$1,1)+1,LEN($AD$1))</f>
        <v>Column1.Nom__commune_(BAN) 34 - Récaptiulatif</v>
      </c>
      <c r="F34" t="str">
        <f ca="1">DPE_33990[[#Headers],[Column1.Nombre_niveau_logement]] &amp; " " &amp;  ROW() &amp; " - " &amp; MID($AD$1, FIND("]",$AD$1,1)+1,LEN($AD$1))</f>
        <v>Column1.Nombre_niveau_logement 34 - Récaptiulatif</v>
      </c>
      <c r="G34" t="str">
        <f ca="1">DPE_33990[[#Headers],[Column1.Année_construction]] &amp; " " &amp;  ROW() &amp; " - " &amp; MID($AD$1, FIND("]",$AD$1,1)+1,LEN($AD$1))</f>
        <v>Column1.Année_construction 34 - Récaptiulatif</v>
      </c>
      <c r="H34" t="str">
        <f ca="1">DPE_33990[[#Headers],[Column1.N°_étage_appartement]] &amp; " " &amp;  ROW() &amp; " - " &amp; MID($AD$1, FIND("]",$AD$1,1)+1,LEN($AD$1))</f>
        <v>Column1.N°_étage_appartement 34 - Récaptiulatif</v>
      </c>
      <c r="I34" t="str">
        <f ca="1">DPE_33990[[#Headers],[Column1.Surface_habitable_desservie_par_installation_ECS]] &amp; " " &amp;  ROW() &amp; " - " &amp; MID($AD$1, FIND("]",$AD$1,1)+1,LEN($AD$1))</f>
        <v>Column1.Surface_habitable_desservie_par_installation_ECS 34 - Récaptiulatif</v>
      </c>
      <c r="J34" t="str">
        <f ca="1">DPE_33990[[#Headers],[Column1.Complément_d''adresse_logement]] &amp; " " &amp;  ROW() &amp; " - " &amp; MID($AD$1, FIND("]",$AD$1,1)+1,LEN($AD$1))</f>
        <v>Column1.Complément_d'adresse_logement 34 - Récaptiulatif</v>
      </c>
      <c r="K34" t="str">
        <f ca="1">DPE_33990[[#Headers],[Column1.Description_installation_chauffage_n°1]] &amp; " " &amp;  ROW() &amp; " - " &amp; MID($AD$1, FIND("]",$AD$1,1)+1,LEN($AD$1))</f>
        <v>Column1.Description_installation_chauffage_n°1 34 - Récaptiulatif</v>
      </c>
      <c r="L34" t="str">
        <f ca="1">DPE_33990[[#Headers],[Column1.N°_voie_(BAN)]] &amp; " " &amp;  ROW() &amp; " - " &amp; MID($AD$1, FIND("]",$AD$1,1)+1,LEN($AD$1))</f>
        <v>Column1.N°_voie_(BAN) 34 - Récaptiulatif</v>
      </c>
      <c r="M34" t="str">
        <f ca="1">DPE_33990[[#Headers],[Column1.N°DPE]] &amp; " " &amp;  ROW() &amp; " - " &amp; MID($AD$1, FIND("]",$AD$1,1)+1,LEN($AD$1))</f>
        <v>Column1.N°DPE 34 - Récaptiulatif</v>
      </c>
      <c r="N34" t="str">
        <f ca="1">DPE_33990[[#Headers],[Column1.Adresse_brute]] &amp; " " &amp;  ROW() &amp; " - " &amp; MID($AD$1, FIND("]",$AD$1,1)+1,LEN($AD$1))</f>
        <v>Column1.Adresse_brute 34 - Récaptiulatif</v>
      </c>
      <c r="O34" t="str">
        <f ca="1">DPE_33990[[#Headers],[Column1.Nombre_logements_desservis_par_installation_ECS]] &amp; " " &amp;  ROW() &amp; " - " &amp; MID($AD$1, FIND("]",$AD$1,1)+1,LEN($AD$1))</f>
        <v>Column1.Nombre_logements_desservis_par_installation_ECS 34 - Récaptiulatif</v>
      </c>
      <c r="P34" t="str">
        <f ca="1">DPE_33990[[#Headers],[Column1.Surface_habitable_logement]] &amp; " " &amp;  ROW() &amp; " - " &amp; MID($AD$1, FIND("]",$AD$1,1)+1,LEN($AD$1))</f>
        <v>Column1.Surface_habitable_logement 34 - Récaptiulatif</v>
      </c>
      <c r="Q34" t="str">
        <f ca="1">DPE_33990[[#Headers],[Column1.Code_postal_(brut)]] &amp; " " &amp;  ROW() &amp; " - " &amp; MID($AD$1, FIND("]",$AD$1,1)+1,LEN($AD$1))</f>
        <v>Column1.Code_postal_(brut) 34 - Récaptiulatif</v>
      </c>
      <c r="R34" t="str">
        <f ca="1">DPE_33990[[#Headers],[Column1.Période_construction]] &amp; " " &amp;  ROW() &amp; " - " &amp; MID($AD$1, FIND("]",$AD$1,1)+1,LEN($AD$1))</f>
        <v>Column1.Période_construction 34 - Récaptiulatif</v>
      </c>
      <c r="S34" t="str">
        <f ca="1">DPE_33990[[#Headers],[Column1.Code_postal_(BAN)]] &amp; " " &amp;  ROW() &amp; " - " &amp; MID($AD$1, FIND("]",$AD$1,1)+1,LEN($AD$1))</f>
        <v>Column1.Code_postal_(BAN) 34 - Récaptiulatif</v>
      </c>
      <c r="T34" t="str">
        <f ca="1">DPE_33990[[#Headers],[Column1.Type_bâtiment]] &amp; " " &amp;  ROW() &amp; " - " &amp; MID($AD$1, FIND("]",$AD$1,1)+1,LEN($AD$1))</f>
        <v>Column1.Type_bâtiment 34 - Récaptiulatif</v>
      </c>
      <c r="U34" t="str">
        <f ca="1">DPE_33990[[#Headers],[Column1.Etiquette_GES]] &amp; " " &amp;  ROW() &amp; " - " &amp; MID($AD$1, FIND("]",$AD$1,1)+1,LEN($AD$1))</f>
        <v>Column1.Etiquette_GES 34 - Récaptiulatif</v>
      </c>
      <c r="V34" t="str">
        <f ca="1">DPE_33990[[#Headers],[Column1.Etiquette_DPE]] &amp; " " &amp;  ROW() &amp; " - " &amp; MID($AD$1, FIND("]",$AD$1,1)+1,LEN($AD$1))</f>
        <v>Column1.Etiquette_DPE 34 - Récaptiulatif</v>
      </c>
      <c r="W34" t="str">
        <f ca="1">DPE_33990[[#Headers],[Column1.Nom__commune_(Brut)]] &amp; " " &amp;  ROW() &amp; " - " &amp; MID($AD$1, FIND("]",$AD$1,1)+1,LEN($AD$1))</f>
        <v>Column1.Nom__commune_(Brut) 34 - Récaptiulatif</v>
      </c>
      <c r="X34" t="str">
        <f ca="1">DPE_33990[[#Headers],[Column1.Identifiant__BAN]] &amp; " " &amp;  ROW() &amp; " - " &amp; MID($AD$1, FIND("]",$AD$1,1)+1,LEN($AD$1))</f>
        <v>Column1.Identifiant__BAN 34 - Récaptiulatif</v>
      </c>
      <c r="Y34" t="str">
        <f ca="1">DPE_33990[[#Headers],[Column1.Nom__rue_(BAN)]] &amp; " " &amp;  ROW() &amp; " - " &amp; MID($AD$1, FIND("]",$AD$1,1)+1,LEN($AD$1))</f>
        <v>Column1.Nom__rue_(BAN) 34 - Récaptiulatif</v>
      </c>
      <c r="Z34" t="str">
        <f ca="1">DPE_33990[[#Headers],[Column1.Score_BAN]] &amp; " " &amp;  ROW() &amp; " - " &amp; MID($AD$1, FIND("]",$AD$1,1)+1,LEN($AD$1))</f>
        <v>Column1.Score_BAN 34 - Récaptiulatif</v>
      </c>
      <c r="AA34" t="str">
        <f ca="1">DPE_33990[[#Headers],[Column1.Logement_traversant_(0/1)]] &amp; " " &amp;  ROW() &amp; " - " &amp; MID($AD$1, FIND("]",$AD$1,1)+1,LEN($AD$1))</f>
        <v>Column1.Logement_traversant_(0/1) 34 - Récaptiulatif</v>
      </c>
      <c r="AB34" t="str">
        <f ca="1">DPE_33990[[#Headers],[Column1.Nombre_appartement]] &amp; " " &amp;  ROW() &amp; " - " &amp; MID($AD$1, FIND("]",$AD$1,1)+1,LEN($AD$1))</f>
        <v>Column1.Nombre_appartement 34 - Récaptiulatif</v>
      </c>
      <c r="AC34" t="str">
        <f ca="1">DPE_33990[[#Headers],[Column1.Surface_habitable_immeuble]] &amp; " " &amp;  ROW() &amp; " - " &amp; MID($AD$1, FIND("]",$AD$1,1)+1,LEN($AD$1))</f>
        <v>Column1.Surface_habitable_immeuble 34 - Récaptiulatif</v>
      </c>
    </row>
    <row r="35" spans="1:29" x14ac:dyDescent="0.25">
      <c r="A35" s="4">
        <v>44839</v>
      </c>
      <c r="B35" s="4">
        <v>44839</v>
      </c>
      <c r="C35" s="4">
        <v>44839</v>
      </c>
      <c r="D35" t="str">
        <f ca="1">DPE_33990[[#Headers],[Column1.Adresse_(BAN)]] &amp; " " &amp;  ROW() &amp; " - " &amp; MID($AD$1, FIND("]",$AD$1,1)+1,LEN($AD$1))</f>
        <v>Column1.Adresse_(BAN) 35 - Récaptiulatif</v>
      </c>
      <c r="E35" t="str">
        <f ca="1">DPE_33990[[#Headers],[Column1.Nom__commune_(BAN)]] &amp; " " &amp;  ROW() &amp; " - " &amp; MID($AD$1, FIND("]",$AD$1,1)+1,LEN($AD$1))</f>
        <v>Column1.Nom__commune_(BAN) 35 - Récaptiulatif</v>
      </c>
      <c r="F35" t="str">
        <f ca="1">DPE_33990[[#Headers],[Column1.Nombre_niveau_logement]] &amp; " " &amp;  ROW() &amp; " - " &amp; MID($AD$1, FIND("]",$AD$1,1)+1,LEN($AD$1))</f>
        <v>Column1.Nombre_niveau_logement 35 - Récaptiulatif</v>
      </c>
      <c r="G35" t="str">
        <f ca="1">DPE_33990[[#Headers],[Column1.Année_construction]] &amp; " " &amp;  ROW() &amp; " - " &amp; MID($AD$1, FIND("]",$AD$1,1)+1,LEN($AD$1))</f>
        <v>Column1.Année_construction 35 - Récaptiulatif</v>
      </c>
      <c r="H35" t="str">
        <f ca="1">DPE_33990[[#Headers],[Column1.N°_étage_appartement]] &amp; " " &amp;  ROW() &amp; " - " &amp; MID($AD$1, FIND("]",$AD$1,1)+1,LEN($AD$1))</f>
        <v>Column1.N°_étage_appartement 35 - Récaptiulatif</v>
      </c>
      <c r="I35" t="str">
        <f ca="1">DPE_33990[[#Headers],[Column1.Surface_habitable_desservie_par_installation_ECS]] &amp; " " &amp;  ROW() &amp; " - " &amp; MID($AD$1, FIND("]",$AD$1,1)+1,LEN($AD$1))</f>
        <v>Column1.Surface_habitable_desservie_par_installation_ECS 35 - Récaptiulatif</v>
      </c>
      <c r="J35" t="str">
        <f ca="1">DPE_33990[[#Headers],[Column1.Complément_d''adresse_logement]] &amp; " " &amp;  ROW() &amp; " - " &amp; MID($AD$1, FIND("]",$AD$1,1)+1,LEN($AD$1))</f>
        <v>Column1.Complément_d'adresse_logement 35 - Récaptiulatif</v>
      </c>
      <c r="K35" t="str">
        <f ca="1">DPE_33990[[#Headers],[Column1.Description_installation_chauffage_n°1]] &amp; " " &amp;  ROW() &amp; " - " &amp; MID($AD$1, FIND("]",$AD$1,1)+1,LEN($AD$1))</f>
        <v>Column1.Description_installation_chauffage_n°1 35 - Récaptiulatif</v>
      </c>
      <c r="L35" t="str">
        <f ca="1">DPE_33990[[#Headers],[Column1.N°_voie_(BAN)]] &amp; " " &amp;  ROW() &amp; " - " &amp; MID($AD$1, FIND("]",$AD$1,1)+1,LEN($AD$1))</f>
        <v>Column1.N°_voie_(BAN) 35 - Récaptiulatif</v>
      </c>
      <c r="M35" t="str">
        <f ca="1">DPE_33990[[#Headers],[Column1.N°DPE]] &amp; " " &amp;  ROW() &amp; " - " &amp; MID($AD$1, FIND("]",$AD$1,1)+1,LEN($AD$1))</f>
        <v>Column1.N°DPE 35 - Récaptiulatif</v>
      </c>
      <c r="N35" t="str">
        <f ca="1">DPE_33990[[#Headers],[Column1.Adresse_brute]] &amp; " " &amp;  ROW() &amp; " - " &amp; MID($AD$1, FIND("]",$AD$1,1)+1,LEN($AD$1))</f>
        <v>Column1.Adresse_brute 35 - Récaptiulatif</v>
      </c>
      <c r="O35" t="str">
        <f ca="1">DPE_33990[[#Headers],[Column1.Nombre_logements_desservis_par_installation_ECS]] &amp; " " &amp;  ROW() &amp; " - " &amp; MID($AD$1, FIND("]",$AD$1,1)+1,LEN($AD$1))</f>
        <v>Column1.Nombre_logements_desservis_par_installation_ECS 35 - Récaptiulatif</v>
      </c>
      <c r="P35" t="str">
        <f ca="1">DPE_33990[[#Headers],[Column1.Surface_habitable_logement]] &amp; " " &amp;  ROW() &amp; " - " &amp; MID($AD$1, FIND("]",$AD$1,1)+1,LEN($AD$1))</f>
        <v>Column1.Surface_habitable_logement 35 - Récaptiulatif</v>
      </c>
      <c r="Q35" t="str">
        <f ca="1">DPE_33990[[#Headers],[Column1.Code_postal_(brut)]] &amp; " " &amp;  ROW() &amp; " - " &amp; MID($AD$1, FIND("]",$AD$1,1)+1,LEN($AD$1))</f>
        <v>Column1.Code_postal_(brut) 35 - Récaptiulatif</v>
      </c>
      <c r="R35" t="str">
        <f ca="1">DPE_33990[[#Headers],[Column1.Période_construction]] &amp; " " &amp;  ROW() &amp; " - " &amp; MID($AD$1, FIND("]",$AD$1,1)+1,LEN($AD$1))</f>
        <v>Column1.Période_construction 35 - Récaptiulatif</v>
      </c>
      <c r="S35" t="str">
        <f ca="1">DPE_33990[[#Headers],[Column1.Code_postal_(BAN)]] &amp; " " &amp;  ROW() &amp; " - " &amp; MID($AD$1, FIND("]",$AD$1,1)+1,LEN($AD$1))</f>
        <v>Column1.Code_postal_(BAN) 35 - Récaptiulatif</v>
      </c>
      <c r="T35" t="str">
        <f ca="1">DPE_33990[[#Headers],[Column1.Type_bâtiment]] &amp; " " &amp;  ROW() &amp; " - " &amp; MID($AD$1, FIND("]",$AD$1,1)+1,LEN($AD$1))</f>
        <v>Column1.Type_bâtiment 35 - Récaptiulatif</v>
      </c>
      <c r="U35" t="str">
        <f ca="1">DPE_33990[[#Headers],[Column1.Etiquette_GES]] &amp; " " &amp;  ROW() &amp; " - " &amp; MID($AD$1, FIND("]",$AD$1,1)+1,LEN($AD$1))</f>
        <v>Column1.Etiquette_GES 35 - Récaptiulatif</v>
      </c>
      <c r="V35" t="str">
        <f ca="1">DPE_33990[[#Headers],[Column1.Etiquette_DPE]] &amp; " " &amp;  ROW() &amp; " - " &amp; MID($AD$1, FIND("]",$AD$1,1)+1,LEN($AD$1))</f>
        <v>Column1.Etiquette_DPE 35 - Récaptiulatif</v>
      </c>
      <c r="W35" t="str">
        <f ca="1">DPE_33990[[#Headers],[Column1.Nom__commune_(Brut)]] &amp; " " &amp;  ROW() &amp; " - " &amp; MID($AD$1, FIND("]",$AD$1,1)+1,LEN($AD$1))</f>
        <v>Column1.Nom__commune_(Brut) 35 - Récaptiulatif</v>
      </c>
      <c r="X35" t="str">
        <f ca="1">DPE_33990[[#Headers],[Column1.Identifiant__BAN]] &amp; " " &amp;  ROW() &amp; " - " &amp; MID($AD$1, FIND("]",$AD$1,1)+1,LEN($AD$1))</f>
        <v>Column1.Identifiant__BAN 35 - Récaptiulatif</v>
      </c>
      <c r="Y35" t="str">
        <f ca="1">DPE_33990[[#Headers],[Column1.Nom__rue_(BAN)]] &amp; " " &amp;  ROW() &amp; " - " &amp; MID($AD$1, FIND("]",$AD$1,1)+1,LEN($AD$1))</f>
        <v>Column1.Nom__rue_(BAN) 35 - Récaptiulatif</v>
      </c>
      <c r="Z35" t="str">
        <f ca="1">DPE_33990[[#Headers],[Column1.Score_BAN]] &amp; " " &amp;  ROW() &amp; " - " &amp; MID($AD$1, FIND("]",$AD$1,1)+1,LEN($AD$1))</f>
        <v>Column1.Score_BAN 35 - Récaptiulatif</v>
      </c>
      <c r="AA35" t="str">
        <f ca="1">DPE_33990[[#Headers],[Column1.Logement_traversant_(0/1)]] &amp; " " &amp;  ROW() &amp; " - " &amp; MID($AD$1, FIND("]",$AD$1,1)+1,LEN($AD$1))</f>
        <v>Column1.Logement_traversant_(0/1) 35 - Récaptiulatif</v>
      </c>
      <c r="AB35" t="str">
        <f ca="1">DPE_33990[[#Headers],[Column1.Nombre_appartement]] &amp; " " &amp;  ROW() &amp; " - " &amp; MID($AD$1, FIND("]",$AD$1,1)+1,LEN($AD$1))</f>
        <v>Column1.Nombre_appartement 35 - Récaptiulatif</v>
      </c>
      <c r="AC35" t="str">
        <f ca="1">DPE_33990[[#Headers],[Column1.Surface_habitable_immeuble]] &amp; " " &amp;  ROW() &amp; " - " &amp; MID($AD$1, FIND("]",$AD$1,1)+1,LEN($AD$1))</f>
        <v>Column1.Surface_habitable_immeuble 35 - Récaptiulatif</v>
      </c>
    </row>
    <row r="36" spans="1:29" x14ac:dyDescent="0.25">
      <c r="A36" s="4">
        <v>44839</v>
      </c>
      <c r="B36" s="4">
        <v>44839</v>
      </c>
      <c r="C36" s="4">
        <v>44839</v>
      </c>
      <c r="D36" t="str">
        <f ca="1">DPE_33990[[#Headers],[Column1.Adresse_(BAN)]] &amp; " " &amp;  ROW() &amp; " - " &amp; MID($AD$1, FIND("]",$AD$1,1)+1,LEN($AD$1))</f>
        <v>Column1.Adresse_(BAN) 36 - Récaptiulatif</v>
      </c>
      <c r="E36" t="str">
        <f ca="1">DPE_33990[[#Headers],[Column1.Nom__commune_(BAN)]] &amp; " " &amp;  ROW() &amp; " - " &amp; MID($AD$1, FIND("]",$AD$1,1)+1,LEN($AD$1))</f>
        <v>Column1.Nom__commune_(BAN) 36 - Récaptiulatif</v>
      </c>
      <c r="F36" t="str">
        <f ca="1">DPE_33990[[#Headers],[Column1.Nombre_niveau_logement]] &amp; " " &amp;  ROW() &amp; " - " &amp; MID($AD$1, FIND("]",$AD$1,1)+1,LEN($AD$1))</f>
        <v>Column1.Nombre_niveau_logement 36 - Récaptiulatif</v>
      </c>
      <c r="G36" t="str">
        <f ca="1">DPE_33990[[#Headers],[Column1.Année_construction]] &amp; " " &amp;  ROW() &amp; " - " &amp; MID($AD$1, FIND("]",$AD$1,1)+1,LEN($AD$1))</f>
        <v>Column1.Année_construction 36 - Récaptiulatif</v>
      </c>
      <c r="H36" t="str">
        <f ca="1">DPE_33990[[#Headers],[Column1.N°_étage_appartement]] &amp; " " &amp;  ROW() &amp; " - " &amp; MID($AD$1, FIND("]",$AD$1,1)+1,LEN($AD$1))</f>
        <v>Column1.N°_étage_appartement 36 - Récaptiulatif</v>
      </c>
      <c r="I36" t="str">
        <f ca="1">DPE_33990[[#Headers],[Column1.Surface_habitable_desservie_par_installation_ECS]] &amp; " " &amp;  ROW() &amp; " - " &amp; MID($AD$1, FIND("]",$AD$1,1)+1,LEN($AD$1))</f>
        <v>Column1.Surface_habitable_desservie_par_installation_ECS 36 - Récaptiulatif</v>
      </c>
      <c r="J36" t="str">
        <f ca="1">DPE_33990[[#Headers],[Column1.Complément_d''adresse_logement]] &amp; " " &amp;  ROW() &amp; " - " &amp; MID($AD$1, FIND("]",$AD$1,1)+1,LEN($AD$1))</f>
        <v>Column1.Complément_d'adresse_logement 36 - Récaptiulatif</v>
      </c>
      <c r="K36" t="str">
        <f ca="1">DPE_33990[[#Headers],[Column1.Description_installation_chauffage_n°1]] &amp; " " &amp;  ROW() &amp; " - " &amp; MID($AD$1, FIND("]",$AD$1,1)+1,LEN($AD$1))</f>
        <v>Column1.Description_installation_chauffage_n°1 36 - Récaptiulatif</v>
      </c>
      <c r="L36" t="str">
        <f ca="1">DPE_33990[[#Headers],[Column1.N°_voie_(BAN)]] &amp; " " &amp;  ROW() &amp; " - " &amp; MID($AD$1, FIND("]",$AD$1,1)+1,LEN($AD$1))</f>
        <v>Column1.N°_voie_(BAN) 36 - Récaptiulatif</v>
      </c>
      <c r="M36" t="str">
        <f ca="1">DPE_33990[[#Headers],[Column1.N°DPE]] &amp; " " &amp;  ROW() &amp; " - " &amp; MID($AD$1, FIND("]",$AD$1,1)+1,LEN($AD$1))</f>
        <v>Column1.N°DPE 36 - Récaptiulatif</v>
      </c>
      <c r="N36" t="str">
        <f ca="1">DPE_33990[[#Headers],[Column1.Adresse_brute]] &amp; " " &amp;  ROW() &amp; " - " &amp; MID($AD$1, FIND("]",$AD$1,1)+1,LEN($AD$1))</f>
        <v>Column1.Adresse_brute 36 - Récaptiulatif</v>
      </c>
      <c r="O36" t="str">
        <f ca="1">DPE_33990[[#Headers],[Column1.Nombre_logements_desservis_par_installation_ECS]] &amp; " " &amp;  ROW() &amp; " - " &amp; MID($AD$1, FIND("]",$AD$1,1)+1,LEN($AD$1))</f>
        <v>Column1.Nombre_logements_desservis_par_installation_ECS 36 - Récaptiulatif</v>
      </c>
      <c r="P36" t="str">
        <f ca="1">DPE_33990[[#Headers],[Column1.Surface_habitable_logement]] &amp; " " &amp;  ROW() &amp; " - " &amp; MID($AD$1, FIND("]",$AD$1,1)+1,LEN($AD$1))</f>
        <v>Column1.Surface_habitable_logement 36 - Récaptiulatif</v>
      </c>
      <c r="Q36" t="str">
        <f ca="1">DPE_33990[[#Headers],[Column1.Code_postal_(brut)]] &amp; " " &amp;  ROW() &amp; " - " &amp; MID($AD$1, FIND("]",$AD$1,1)+1,LEN($AD$1))</f>
        <v>Column1.Code_postal_(brut) 36 - Récaptiulatif</v>
      </c>
      <c r="R36" t="str">
        <f ca="1">DPE_33990[[#Headers],[Column1.Période_construction]] &amp; " " &amp;  ROW() &amp; " - " &amp; MID($AD$1, FIND("]",$AD$1,1)+1,LEN($AD$1))</f>
        <v>Column1.Période_construction 36 - Récaptiulatif</v>
      </c>
      <c r="S36" t="str">
        <f ca="1">DPE_33990[[#Headers],[Column1.Code_postal_(BAN)]] &amp; " " &amp;  ROW() &amp; " - " &amp; MID($AD$1, FIND("]",$AD$1,1)+1,LEN($AD$1))</f>
        <v>Column1.Code_postal_(BAN) 36 - Récaptiulatif</v>
      </c>
      <c r="T36" t="str">
        <f ca="1">DPE_33990[[#Headers],[Column1.Type_bâtiment]] &amp; " " &amp;  ROW() &amp; " - " &amp; MID($AD$1, FIND("]",$AD$1,1)+1,LEN($AD$1))</f>
        <v>Column1.Type_bâtiment 36 - Récaptiulatif</v>
      </c>
      <c r="U36" t="str">
        <f ca="1">DPE_33990[[#Headers],[Column1.Etiquette_GES]] &amp; " " &amp;  ROW() &amp; " - " &amp; MID($AD$1, FIND("]",$AD$1,1)+1,LEN($AD$1))</f>
        <v>Column1.Etiquette_GES 36 - Récaptiulatif</v>
      </c>
      <c r="V36" t="str">
        <f ca="1">DPE_33990[[#Headers],[Column1.Etiquette_DPE]] &amp; " " &amp;  ROW() &amp; " - " &amp; MID($AD$1, FIND("]",$AD$1,1)+1,LEN($AD$1))</f>
        <v>Column1.Etiquette_DPE 36 - Récaptiulatif</v>
      </c>
      <c r="W36" t="str">
        <f ca="1">DPE_33990[[#Headers],[Column1.Nom__commune_(Brut)]] &amp; " " &amp;  ROW() &amp; " - " &amp; MID($AD$1, FIND("]",$AD$1,1)+1,LEN($AD$1))</f>
        <v>Column1.Nom__commune_(Brut) 36 - Récaptiulatif</v>
      </c>
      <c r="X36" t="str">
        <f ca="1">DPE_33990[[#Headers],[Column1.Identifiant__BAN]] &amp; " " &amp;  ROW() &amp; " - " &amp; MID($AD$1, FIND("]",$AD$1,1)+1,LEN($AD$1))</f>
        <v>Column1.Identifiant__BAN 36 - Récaptiulatif</v>
      </c>
      <c r="Y36" t="str">
        <f ca="1">DPE_33990[[#Headers],[Column1.Nom__rue_(BAN)]] &amp; " " &amp;  ROW() &amp; " - " &amp; MID($AD$1, FIND("]",$AD$1,1)+1,LEN($AD$1))</f>
        <v>Column1.Nom__rue_(BAN) 36 - Récaptiulatif</v>
      </c>
      <c r="Z36" t="str">
        <f ca="1">DPE_33990[[#Headers],[Column1.Score_BAN]] &amp; " " &amp;  ROW() &amp; " - " &amp; MID($AD$1, FIND("]",$AD$1,1)+1,LEN($AD$1))</f>
        <v>Column1.Score_BAN 36 - Récaptiulatif</v>
      </c>
      <c r="AA36" t="str">
        <f ca="1">DPE_33990[[#Headers],[Column1.Logement_traversant_(0/1)]] &amp; " " &amp;  ROW() &amp; " - " &amp; MID($AD$1, FIND("]",$AD$1,1)+1,LEN($AD$1))</f>
        <v>Column1.Logement_traversant_(0/1) 36 - Récaptiulatif</v>
      </c>
      <c r="AB36" t="str">
        <f ca="1">DPE_33990[[#Headers],[Column1.Nombre_appartement]] &amp; " " &amp;  ROW() &amp; " - " &amp; MID($AD$1, FIND("]",$AD$1,1)+1,LEN($AD$1))</f>
        <v>Column1.Nombre_appartement 36 - Récaptiulatif</v>
      </c>
      <c r="AC36" t="str">
        <f ca="1">DPE_33990[[#Headers],[Column1.Surface_habitable_immeuble]] &amp; " " &amp;  ROW() &amp; " - " &amp; MID($AD$1, FIND("]",$AD$1,1)+1,LEN($AD$1))</f>
        <v>Column1.Surface_habitable_immeuble 36 - Récaptiulatif</v>
      </c>
    </row>
    <row r="37" spans="1:29" x14ac:dyDescent="0.25">
      <c r="A37" s="4">
        <v>44839</v>
      </c>
      <c r="B37" s="4">
        <v>44839</v>
      </c>
      <c r="C37" s="4">
        <v>44839</v>
      </c>
      <c r="D37" t="str">
        <f ca="1">DPE_33990[[#Headers],[Column1.Adresse_(BAN)]] &amp; " " &amp;  ROW() &amp; " - " &amp; MID($AD$1, FIND("]",$AD$1,1)+1,LEN($AD$1))</f>
        <v>Column1.Adresse_(BAN) 37 - Récaptiulatif</v>
      </c>
      <c r="E37" t="str">
        <f ca="1">DPE_33990[[#Headers],[Column1.Nom__commune_(BAN)]] &amp; " " &amp;  ROW() &amp; " - " &amp; MID($AD$1, FIND("]",$AD$1,1)+1,LEN($AD$1))</f>
        <v>Column1.Nom__commune_(BAN) 37 - Récaptiulatif</v>
      </c>
      <c r="F37" t="str">
        <f ca="1">DPE_33990[[#Headers],[Column1.Nombre_niveau_logement]] &amp; " " &amp;  ROW() &amp; " - " &amp; MID($AD$1, FIND("]",$AD$1,1)+1,LEN($AD$1))</f>
        <v>Column1.Nombre_niveau_logement 37 - Récaptiulatif</v>
      </c>
      <c r="G37" t="str">
        <f ca="1">DPE_33990[[#Headers],[Column1.Année_construction]] &amp; " " &amp;  ROW() &amp; " - " &amp; MID($AD$1, FIND("]",$AD$1,1)+1,LEN($AD$1))</f>
        <v>Column1.Année_construction 37 - Récaptiulatif</v>
      </c>
      <c r="H37" t="str">
        <f ca="1">DPE_33990[[#Headers],[Column1.N°_étage_appartement]] &amp; " " &amp;  ROW() &amp; " - " &amp; MID($AD$1, FIND("]",$AD$1,1)+1,LEN($AD$1))</f>
        <v>Column1.N°_étage_appartement 37 - Récaptiulatif</v>
      </c>
      <c r="I37" t="str">
        <f ca="1">DPE_33990[[#Headers],[Column1.Surface_habitable_desservie_par_installation_ECS]] &amp; " " &amp;  ROW() &amp; " - " &amp; MID($AD$1, FIND("]",$AD$1,1)+1,LEN($AD$1))</f>
        <v>Column1.Surface_habitable_desservie_par_installation_ECS 37 - Récaptiulatif</v>
      </c>
      <c r="J37" t="str">
        <f ca="1">DPE_33990[[#Headers],[Column1.Complément_d''adresse_logement]] &amp; " " &amp;  ROW() &amp; " - " &amp; MID($AD$1, FIND("]",$AD$1,1)+1,LEN($AD$1))</f>
        <v>Column1.Complément_d'adresse_logement 37 - Récaptiulatif</v>
      </c>
      <c r="K37" t="str">
        <f ca="1">DPE_33990[[#Headers],[Column1.Description_installation_chauffage_n°1]] &amp; " " &amp;  ROW() &amp; " - " &amp; MID($AD$1, FIND("]",$AD$1,1)+1,LEN($AD$1))</f>
        <v>Column1.Description_installation_chauffage_n°1 37 - Récaptiulatif</v>
      </c>
      <c r="L37" t="str">
        <f ca="1">DPE_33990[[#Headers],[Column1.N°_voie_(BAN)]] &amp; " " &amp;  ROW() &amp; " - " &amp; MID($AD$1, FIND("]",$AD$1,1)+1,LEN($AD$1))</f>
        <v>Column1.N°_voie_(BAN) 37 - Récaptiulatif</v>
      </c>
      <c r="M37" t="str">
        <f ca="1">DPE_33990[[#Headers],[Column1.N°DPE]] &amp; " " &amp;  ROW() &amp; " - " &amp; MID($AD$1, FIND("]",$AD$1,1)+1,LEN($AD$1))</f>
        <v>Column1.N°DPE 37 - Récaptiulatif</v>
      </c>
      <c r="N37" t="str">
        <f ca="1">DPE_33990[[#Headers],[Column1.Adresse_brute]] &amp; " " &amp;  ROW() &amp; " - " &amp; MID($AD$1, FIND("]",$AD$1,1)+1,LEN($AD$1))</f>
        <v>Column1.Adresse_brute 37 - Récaptiulatif</v>
      </c>
      <c r="O37" t="str">
        <f ca="1">DPE_33990[[#Headers],[Column1.Nombre_logements_desservis_par_installation_ECS]] &amp; " " &amp;  ROW() &amp; " - " &amp; MID($AD$1, FIND("]",$AD$1,1)+1,LEN($AD$1))</f>
        <v>Column1.Nombre_logements_desservis_par_installation_ECS 37 - Récaptiulatif</v>
      </c>
      <c r="P37" t="str">
        <f ca="1">DPE_33990[[#Headers],[Column1.Surface_habitable_logement]] &amp; " " &amp;  ROW() &amp; " - " &amp; MID($AD$1, FIND("]",$AD$1,1)+1,LEN($AD$1))</f>
        <v>Column1.Surface_habitable_logement 37 - Récaptiulatif</v>
      </c>
      <c r="Q37" t="str">
        <f ca="1">DPE_33990[[#Headers],[Column1.Code_postal_(brut)]] &amp; " " &amp;  ROW() &amp; " - " &amp; MID($AD$1, FIND("]",$AD$1,1)+1,LEN($AD$1))</f>
        <v>Column1.Code_postal_(brut) 37 - Récaptiulatif</v>
      </c>
      <c r="R37" t="str">
        <f ca="1">DPE_33990[[#Headers],[Column1.Période_construction]] &amp; " " &amp;  ROW() &amp; " - " &amp; MID($AD$1, FIND("]",$AD$1,1)+1,LEN($AD$1))</f>
        <v>Column1.Période_construction 37 - Récaptiulatif</v>
      </c>
      <c r="S37" t="str">
        <f ca="1">DPE_33990[[#Headers],[Column1.Code_postal_(BAN)]] &amp; " " &amp;  ROW() &amp; " - " &amp; MID($AD$1, FIND("]",$AD$1,1)+1,LEN($AD$1))</f>
        <v>Column1.Code_postal_(BAN) 37 - Récaptiulatif</v>
      </c>
      <c r="T37" t="str">
        <f ca="1">DPE_33990[[#Headers],[Column1.Type_bâtiment]] &amp; " " &amp;  ROW() &amp; " - " &amp; MID($AD$1, FIND("]",$AD$1,1)+1,LEN($AD$1))</f>
        <v>Column1.Type_bâtiment 37 - Récaptiulatif</v>
      </c>
      <c r="U37" t="str">
        <f ca="1">DPE_33990[[#Headers],[Column1.Etiquette_GES]] &amp; " " &amp;  ROW() &amp; " - " &amp; MID($AD$1, FIND("]",$AD$1,1)+1,LEN($AD$1))</f>
        <v>Column1.Etiquette_GES 37 - Récaptiulatif</v>
      </c>
      <c r="V37" t="str">
        <f ca="1">DPE_33990[[#Headers],[Column1.Etiquette_DPE]] &amp; " " &amp;  ROW() &amp; " - " &amp; MID($AD$1, FIND("]",$AD$1,1)+1,LEN($AD$1))</f>
        <v>Column1.Etiquette_DPE 37 - Récaptiulatif</v>
      </c>
      <c r="W37" t="str">
        <f ca="1">DPE_33990[[#Headers],[Column1.Nom__commune_(Brut)]] &amp; " " &amp;  ROW() &amp; " - " &amp; MID($AD$1, FIND("]",$AD$1,1)+1,LEN($AD$1))</f>
        <v>Column1.Nom__commune_(Brut) 37 - Récaptiulatif</v>
      </c>
      <c r="X37" t="str">
        <f ca="1">DPE_33990[[#Headers],[Column1.Identifiant__BAN]] &amp; " " &amp;  ROW() &amp; " - " &amp; MID($AD$1, FIND("]",$AD$1,1)+1,LEN($AD$1))</f>
        <v>Column1.Identifiant__BAN 37 - Récaptiulatif</v>
      </c>
      <c r="Y37" t="str">
        <f ca="1">DPE_33990[[#Headers],[Column1.Nom__rue_(BAN)]] &amp; " " &amp;  ROW() &amp; " - " &amp; MID($AD$1, FIND("]",$AD$1,1)+1,LEN($AD$1))</f>
        <v>Column1.Nom__rue_(BAN) 37 - Récaptiulatif</v>
      </c>
      <c r="Z37" t="str">
        <f ca="1">DPE_33990[[#Headers],[Column1.Score_BAN]] &amp; " " &amp;  ROW() &amp; " - " &amp; MID($AD$1, FIND("]",$AD$1,1)+1,LEN($AD$1))</f>
        <v>Column1.Score_BAN 37 - Récaptiulatif</v>
      </c>
      <c r="AA37" t="str">
        <f ca="1">DPE_33990[[#Headers],[Column1.Logement_traversant_(0/1)]] &amp; " " &amp;  ROW() &amp; " - " &amp; MID($AD$1, FIND("]",$AD$1,1)+1,LEN($AD$1))</f>
        <v>Column1.Logement_traversant_(0/1) 37 - Récaptiulatif</v>
      </c>
      <c r="AB37" t="str">
        <f ca="1">DPE_33990[[#Headers],[Column1.Nombre_appartement]] &amp; " " &amp;  ROW() &amp; " - " &amp; MID($AD$1, FIND("]",$AD$1,1)+1,LEN($AD$1))</f>
        <v>Column1.Nombre_appartement 37 - Récaptiulatif</v>
      </c>
      <c r="AC37" t="str">
        <f ca="1">DPE_33990[[#Headers],[Column1.Surface_habitable_immeuble]] &amp; " " &amp;  ROW() &amp; " - " &amp; MID($AD$1, FIND("]",$AD$1,1)+1,LEN($AD$1))</f>
        <v>Column1.Surface_habitable_immeuble 37 - Récaptiulatif</v>
      </c>
    </row>
    <row r="38" spans="1:29" x14ac:dyDescent="0.25">
      <c r="A38" s="4">
        <v>44834</v>
      </c>
      <c r="B38" s="4">
        <v>44835</v>
      </c>
      <c r="C38" s="4">
        <v>44835</v>
      </c>
      <c r="D38" t="str">
        <f ca="1">DPE_33990[[#Headers],[Column1.Adresse_(BAN)]] &amp; " " &amp;  ROW() &amp; " - " &amp; MID($AD$1, FIND("]",$AD$1,1)+1,LEN($AD$1))</f>
        <v>Column1.Adresse_(BAN) 38 - Récaptiulatif</v>
      </c>
      <c r="E38" t="str">
        <f ca="1">DPE_33990[[#Headers],[Column1.Nom__commune_(BAN)]] &amp; " " &amp;  ROW() &amp; " - " &amp; MID($AD$1, FIND("]",$AD$1,1)+1,LEN($AD$1))</f>
        <v>Column1.Nom__commune_(BAN) 38 - Récaptiulatif</v>
      </c>
      <c r="F38" t="str">
        <f ca="1">DPE_33990[[#Headers],[Column1.Nombre_niveau_logement]] &amp; " " &amp;  ROW() &amp; " - " &amp; MID($AD$1, FIND("]",$AD$1,1)+1,LEN($AD$1))</f>
        <v>Column1.Nombre_niveau_logement 38 - Récaptiulatif</v>
      </c>
      <c r="G38" t="str">
        <f ca="1">DPE_33990[[#Headers],[Column1.Année_construction]] &amp; " " &amp;  ROW() &amp; " - " &amp; MID($AD$1, FIND("]",$AD$1,1)+1,LEN($AD$1))</f>
        <v>Column1.Année_construction 38 - Récaptiulatif</v>
      </c>
      <c r="H38" t="str">
        <f ca="1">DPE_33990[[#Headers],[Column1.N°_étage_appartement]] &amp; " " &amp;  ROW() &amp; " - " &amp; MID($AD$1, FIND("]",$AD$1,1)+1,LEN($AD$1))</f>
        <v>Column1.N°_étage_appartement 38 - Récaptiulatif</v>
      </c>
      <c r="I38" t="str">
        <f ca="1">DPE_33990[[#Headers],[Column1.Surface_habitable_desservie_par_installation_ECS]] &amp; " " &amp;  ROW() &amp; " - " &amp; MID($AD$1, FIND("]",$AD$1,1)+1,LEN($AD$1))</f>
        <v>Column1.Surface_habitable_desservie_par_installation_ECS 38 - Récaptiulatif</v>
      </c>
      <c r="J38" t="str">
        <f ca="1">DPE_33990[[#Headers],[Column1.Complément_d''adresse_logement]] &amp; " " &amp;  ROW() &amp; " - " &amp; MID($AD$1, FIND("]",$AD$1,1)+1,LEN($AD$1))</f>
        <v>Column1.Complément_d'adresse_logement 38 - Récaptiulatif</v>
      </c>
      <c r="K38" t="str">
        <f ca="1">DPE_33990[[#Headers],[Column1.Description_installation_chauffage_n°1]] &amp; " " &amp;  ROW() &amp; " - " &amp; MID($AD$1, FIND("]",$AD$1,1)+1,LEN($AD$1))</f>
        <v>Column1.Description_installation_chauffage_n°1 38 - Récaptiulatif</v>
      </c>
      <c r="L38" t="str">
        <f ca="1">DPE_33990[[#Headers],[Column1.N°_voie_(BAN)]] &amp; " " &amp;  ROW() &amp; " - " &amp; MID($AD$1, FIND("]",$AD$1,1)+1,LEN($AD$1))</f>
        <v>Column1.N°_voie_(BAN) 38 - Récaptiulatif</v>
      </c>
      <c r="M38" t="str">
        <f ca="1">DPE_33990[[#Headers],[Column1.N°DPE]] &amp; " " &amp;  ROW() &amp; " - " &amp; MID($AD$1, FIND("]",$AD$1,1)+1,LEN($AD$1))</f>
        <v>Column1.N°DPE 38 - Récaptiulatif</v>
      </c>
      <c r="N38" t="str">
        <f ca="1">DPE_33990[[#Headers],[Column1.Adresse_brute]] &amp; " " &amp;  ROW() &amp; " - " &amp; MID($AD$1, FIND("]",$AD$1,1)+1,LEN($AD$1))</f>
        <v>Column1.Adresse_brute 38 - Récaptiulatif</v>
      </c>
      <c r="O38" t="str">
        <f ca="1">DPE_33990[[#Headers],[Column1.Nombre_logements_desservis_par_installation_ECS]] &amp; " " &amp;  ROW() &amp; " - " &amp; MID($AD$1, FIND("]",$AD$1,1)+1,LEN($AD$1))</f>
        <v>Column1.Nombre_logements_desservis_par_installation_ECS 38 - Récaptiulatif</v>
      </c>
      <c r="P38" t="str">
        <f ca="1">DPE_33990[[#Headers],[Column1.Surface_habitable_logement]] &amp; " " &amp;  ROW() &amp; " - " &amp; MID($AD$1, FIND("]",$AD$1,1)+1,LEN($AD$1))</f>
        <v>Column1.Surface_habitable_logement 38 - Récaptiulatif</v>
      </c>
      <c r="Q38" t="str">
        <f ca="1">DPE_33990[[#Headers],[Column1.Code_postal_(brut)]] &amp; " " &amp;  ROW() &amp; " - " &amp; MID($AD$1, FIND("]",$AD$1,1)+1,LEN($AD$1))</f>
        <v>Column1.Code_postal_(brut) 38 - Récaptiulatif</v>
      </c>
      <c r="R38" t="str">
        <f ca="1">DPE_33990[[#Headers],[Column1.Période_construction]] &amp; " " &amp;  ROW() &amp; " - " &amp; MID($AD$1, FIND("]",$AD$1,1)+1,LEN($AD$1))</f>
        <v>Column1.Période_construction 38 - Récaptiulatif</v>
      </c>
      <c r="S38" t="str">
        <f ca="1">DPE_33990[[#Headers],[Column1.Code_postal_(BAN)]] &amp; " " &amp;  ROW() &amp; " - " &amp; MID($AD$1, FIND("]",$AD$1,1)+1,LEN($AD$1))</f>
        <v>Column1.Code_postal_(BAN) 38 - Récaptiulatif</v>
      </c>
      <c r="T38" t="str">
        <f ca="1">DPE_33990[[#Headers],[Column1.Type_bâtiment]] &amp; " " &amp;  ROW() &amp; " - " &amp; MID($AD$1, FIND("]",$AD$1,1)+1,LEN($AD$1))</f>
        <v>Column1.Type_bâtiment 38 - Récaptiulatif</v>
      </c>
      <c r="U38" t="str">
        <f ca="1">DPE_33990[[#Headers],[Column1.Etiquette_GES]] &amp; " " &amp;  ROW() &amp; " - " &amp; MID($AD$1, FIND("]",$AD$1,1)+1,LEN($AD$1))</f>
        <v>Column1.Etiquette_GES 38 - Récaptiulatif</v>
      </c>
      <c r="V38" t="str">
        <f ca="1">DPE_33990[[#Headers],[Column1.Etiquette_DPE]] &amp; " " &amp;  ROW() &amp; " - " &amp; MID($AD$1, FIND("]",$AD$1,1)+1,LEN($AD$1))</f>
        <v>Column1.Etiquette_DPE 38 - Récaptiulatif</v>
      </c>
      <c r="W38" t="str">
        <f ca="1">DPE_33990[[#Headers],[Column1.Nom__commune_(Brut)]] &amp; " " &amp;  ROW() &amp; " - " &amp; MID($AD$1, FIND("]",$AD$1,1)+1,LEN($AD$1))</f>
        <v>Column1.Nom__commune_(Brut) 38 - Récaptiulatif</v>
      </c>
      <c r="X38" t="str">
        <f ca="1">DPE_33990[[#Headers],[Column1.Identifiant__BAN]] &amp; " " &amp;  ROW() &amp; " - " &amp; MID($AD$1, FIND("]",$AD$1,1)+1,LEN($AD$1))</f>
        <v>Column1.Identifiant__BAN 38 - Récaptiulatif</v>
      </c>
      <c r="Y38" t="str">
        <f ca="1">DPE_33990[[#Headers],[Column1.Nom__rue_(BAN)]] &amp; " " &amp;  ROW() &amp; " - " &amp; MID($AD$1, FIND("]",$AD$1,1)+1,LEN($AD$1))</f>
        <v>Column1.Nom__rue_(BAN) 38 - Récaptiulatif</v>
      </c>
      <c r="Z38" t="str">
        <f ca="1">DPE_33990[[#Headers],[Column1.Score_BAN]] &amp; " " &amp;  ROW() &amp; " - " &amp; MID($AD$1, FIND("]",$AD$1,1)+1,LEN($AD$1))</f>
        <v>Column1.Score_BAN 38 - Récaptiulatif</v>
      </c>
      <c r="AA38" t="str">
        <f ca="1">DPE_33990[[#Headers],[Column1.Logement_traversant_(0/1)]] &amp; " " &amp;  ROW() &amp; " - " &amp; MID($AD$1, FIND("]",$AD$1,1)+1,LEN($AD$1))</f>
        <v>Column1.Logement_traversant_(0/1) 38 - Récaptiulatif</v>
      </c>
      <c r="AB38" t="str">
        <f ca="1">DPE_33990[[#Headers],[Column1.Nombre_appartement]] &amp; " " &amp;  ROW() &amp; " - " &amp; MID($AD$1, FIND("]",$AD$1,1)+1,LEN($AD$1))</f>
        <v>Column1.Nombre_appartement 38 - Récaptiulatif</v>
      </c>
      <c r="AC38" t="str">
        <f ca="1">DPE_33990[[#Headers],[Column1.Surface_habitable_immeuble]] &amp; " " &amp;  ROW() &amp; " - " &amp; MID($AD$1, FIND("]",$AD$1,1)+1,LEN($AD$1))</f>
        <v>Column1.Surface_habitable_immeuble 38 - Récaptiulatif</v>
      </c>
    </row>
    <row r="39" spans="1:29" x14ac:dyDescent="0.25">
      <c r="A39" s="4"/>
      <c r="B39" s="4"/>
      <c r="C39" s="4"/>
    </row>
    <row r="40" spans="1:29" x14ac:dyDescent="0.25">
      <c r="A40" s="4"/>
      <c r="B40" s="4"/>
      <c r="C40" s="4"/>
    </row>
    <row r="41" spans="1:29" x14ac:dyDescent="0.25">
      <c r="A41" s="4"/>
      <c r="B41" s="4"/>
      <c r="C41" s="4"/>
    </row>
    <row r="42" spans="1:29" x14ac:dyDescent="0.25">
      <c r="A42" s="4"/>
      <c r="B42" s="4"/>
      <c r="C42" s="4"/>
    </row>
    <row r="43" spans="1:29" x14ac:dyDescent="0.25">
      <c r="A43" s="4"/>
      <c r="B43" s="4"/>
      <c r="C43" s="4"/>
    </row>
    <row r="44" spans="1:29" x14ac:dyDescent="0.25">
      <c r="A44" s="4"/>
      <c r="B44" s="4"/>
      <c r="C44" s="4"/>
    </row>
    <row r="45" spans="1:29" x14ac:dyDescent="0.25">
      <c r="A45" s="4"/>
      <c r="B45" s="4"/>
      <c r="C45" s="4"/>
    </row>
    <row r="46" spans="1:29" x14ac:dyDescent="0.25">
      <c r="A46" s="4"/>
      <c r="B46" s="4"/>
      <c r="C46" s="4"/>
    </row>
    <row r="47" spans="1:29" x14ac:dyDescent="0.25">
      <c r="A47" s="4"/>
      <c r="B47" s="4"/>
      <c r="C47" s="4"/>
    </row>
    <row r="48" spans="1:29" x14ac:dyDescent="0.25">
      <c r="A48" s="4"/>
      <c r="B48" s="4"/>
      <c r="C48" s="4"/>
    </row>
    <row r="49" spans="1:3" x14ac:dyDescent="0.25">
      <c r="A49" s="4"/>
      <c r="B49" s="4"/>
      <c r="C49" s="4"/>
    </row>
    <row r="50" spans="1:3" x14ac:dyDescent="0.25">
      <c r="A50" s="4"/>
      <c r="B50" s="4"/>
      <c r="C50" s="4"/>
    </row>
    <row r="51" spans="1:3" x14ac:dyDescent="0.25">
      <c r="A51" s="4"/>
      <c r="B51" s="4"/>
      <c r="C51" s="4"/>
    </row>
    <row r="52" spans="1:3" x14ac:dyDescent="0.25">
      <c r="A52" s="4"/>
      <c r="B52" s="4"/>
      <c r="C52" s="4"/>
    </row>
    <row r="53" spans="1:3" x14ac:dyDescent="0.25">
      <c r="A53" s="4"/>
      <c r="B53" s="4"/>
      <c r="C53" s="4"/>
    </row>
    <row r="54" spans="1:3" x14ac:dyDescent="0.25">
      <c r="A54" s="4"/>
      <c r="B54" s="4"/>
      <c r="C54" s="4"/>
    </row>
    <row r="55" spans="1:3" x14ac:dyDescent="0.25">
      <c r="A55" s="4"/>
      <c r="B55" s="4"/>
      <c r="C55" s="4"/>
    </row>
    <row r="56" spans="1:3" x14ac:dyDescent="0.25">
      <c r="A56" s="4"/>
      <c r="B56" s="4"/>
      <c r="C56" s="4"/>
    </row>
    <row r="57" spans="1:3" x14ac:dyDescent="0.25">
      <c r="A57" s="4"/>
      <c r="B57" s="4"/>
      <c r="C57" s="4"/>
    </row>
    <row r="58" spans="1:3" x14ac:dyDescent="0.25">
      <c r="A58" s="4"/>
      <c r="B58" s="4"/>
      <c r="C58" s="4"/>
    </row>
    <row r="59" spans="1:3" x14ac:dyDescent="0.25">
      <c r="A59" s="4"/>
      <c r="B59" s="4"/>
      <c r="C59" s="4"/>
    </row>
    <row r="60" spans="1:3" x14ac:dyDescent="0.25">
      <c r="A60" s="4"/>
      <c r="B60" s="4"/>
      <c r="C60" s="4"/>
    </row>
    <row r="61" spans="1:3" x14ac:dyDescent="0.25">
      <c r="A61" s="4"/>
      <c r="B61" s="4"/>
      <c r="C61" s="4"/>
    </row>
    <row r="62" spans="1:3" x14ac:dyDescent="0.25">
      <c r="A62" s="4"/>
      <c r="B62" s="4"/>
      <c r="C62" s="4"/>
    </row>
    <row r="63" spans="1:3" x14ac:dyDescent="0.25">
      <c r="A63" s="4"/>
      <c r="B63" s="4"/>
      <c r="C63" s="4"/>
    </row>
    <row r="64" spans="1:3" x14ac:dyDescent="0.25">
      <c r="A64" s="4"/>
      <c r="B64" s="4"/>
      <c r="C64" s="4"/>
    </row>
    <row r="65" spans="1:3" x14ac:dyDescent="0.25">
      <c r="A65" s="4"/>
      <c r="B65" s="4"/>
      <c r="C65" s="4"/>
    </row>
    <row r="66" spans="1:3" x14ac:dyDescent="0.25">
      <c r="A66" s="4"/>
      <c r="B66" s="4"/>
      <c r="C66" s="4"/>
    </row>
    <row r="67" spans="1:3" x14ac:dyDescent="0.25">
      <c r="A67" s="4"/>
      <c r="B67" s="4"/>
      <c r="C67" s="4"/>
    </row>
    <row r="68" spans="1:3" x14ac:dyDescent="0.25">
      <c r="A68" s="4"/>
      <c r="B68" s="4"/>
      <c r="C68" s="4"/>
    </row>
    <row r="69" spans="1:3" x14ac:dyDescent="0.25">
      <c r="A69" s="4"/>
      <c r="B69" s="4"/>
      <c r="C69" s="4"/>
    </row>
    <row r="70" spans="1:3" x14ac:dyDescent="0.25">
      <c r="A70" s="4"/>
      <c r="B70" s="4"/>
      <c r="C70" s="4"/>
    </row>
    <row r="71" spans="1:3" x14ac:dyDescent="0.25">
      <c r="A71" s="4"/>
      <c r="B71" s="4"/>
      <c r="C71" s="4"/>
    </row>
    <row r="72" spans="1:3" x14ac:dyDescent="0.25">
      <c r="A72" s="4"/>
      <c r="B72" s="4"/>
      <c r="C72" s="4"/>
    </row>
    <row r="73" spans="1:3" x14ac:dyDescent="0.25">
      <c r="A73" s="4"/>
      <c r="B73" s="4"/>
      <c r="C73" s="4"/>
    </row>
    <row r="74" spans="1:3" x14ac:dyDescent="0.25">
      <c r="A74" s="4"/>
      <c r="B74" s="4"/>
      <c r="C74" s="4"/>
    </row>
    <row r="75" spans="1:3" x14ac:dyDescent="0.25">
      <c r="A75" s="4"/>
      <c r="B75" s="4"/>
      <c r="C75" s="4"/>
    </row>
    <row r="76" spans="1:3" x14ac:dyDescent="0.25">
      <c r="A76" s="4"/>
      <c r="B76" s="4"/>
      <c r="C76" s="4"/>
    </row>
    <row r="77" spans="1:3" x14ac:dyDescent="0.25">
      <c r="A77" s="4"/>
      <c r="B77" s="4"/>
      <c r="C77" s="4"/>
    </row>
    <row r="78" spans="1:3" x14ac:dyDescent="0.25">
      <c r="A78" s="4"/>
      <c r="B78" s="4"/>
      <c r="C78" s="4"/>
    </row>
    <row r="79" spans="1:3" x14ac:dyDescent="0.25">
      <c r="A79" s="4"/>
      <c r="B79" s="4"/>
      <c r="C79" s="4"/>
    </row>
    <row r="80" spans="1:3" x14ac:dyDescent="0.25">
      <c r="A80" s="4"/>
      <c r="B80" s="4"/>
      <c r="C80" s="4"/>
    </row>
    <row r="81" spans="1:3" x14ac:dyDescent="0.25">
      <c r="A81" s="4"/>
      <c r="B81" s="4"/>
      <c r="C81" s="4"/>
    </row>
    <row r="82" spans="1:3" x14ac:dyDescent="0.25">
      <c r="A82" s="4"/>
      <c r="B82" s="4"/>
      <c r="C82" s="4"/>
    </row>
    <row r="83" spans="1:3" x14ac:dyDescent="0.25">
      <c r="A83" s="4"/>
      <c r="B83" s="4"/>
      <c r="C83" s="4"/>
    </row>
    <row r="84" spans="1:3" x14ac:dyDescent="0.25">
      <c r="A84" s="4"/>
      <c r="B84" s="4"/>
      <c r="C84" s="4"/>
    </row>
    <row r="85" spans="1:3" x14ac:dyDescent="0.25">
      <c r="A85" s="4"/>
      <c r="B85" s="4"/>
      <c r="C85" s="4"/>
    </row>
    <row r="86" spans="1:3" x14ac:dyDescent="0.25">
      <c r="A86" s="4"/>
      <c r="B86" s="4"/>
      <c r="C86" s="4"/>
    </row>
    <row r="87" spans="1:3" x14ac:dyDescent="0.25">
      <c r="A87" s="4"/>
      <c r="B87" s="4"/>
      <c r="C87" s="4"/>
    </row>
    <row r="88" spans="1:3" x14ac:dyDescent="0.25">
      <c r="A88" s="4"/>
      <c r="B88" s="4"/>
      <c r="C88" s="4"/>
    </row>
    <row r="89" spans="1:3" x14ac:dyDescent="0.25">
      <c r="A89" s="4"/>
      <c r="B89" s="4"/>
      <c r="C89" s="4"/>
    </row>
    <row r="90" spans="1:3" x14ac:dyDescent="0.25">
      <c r="A90" s="4"/>
      <c r="B90" s="4"/>
      <c r="C90" s="4"/>
    </row>
    <row r="91" spans="1:3" x14ac:dyDescent="0.25">
      <c r="A91" s="4"/>
      <c r="B91" s="4"/>
      <c r="C91" s="4"/>
    </row>
    <row r="92" spans="1:3" x14ac:dyDescent="0.25">
      <c r="A92" s="4"/>
      <c r="B92" s="4"/>
      <c r="C92" s="4"/>
    </row>
    <row r="93" spans="1:3" x14ac:dyDescent="0.25">
      <c r="A93" s="4"/>
      <c r="B93" s="4"/>
      <c r="C93" s="4"/>
    </row>
    <row r="94" spans="1:3" x14ac:dyDescent="0.25">
      <c r="A94" s="4"/>
      <c r="B94" s="4"/>
      <c r="C94" s="4"/>
    </row>
    <row r="95" spans="1:3" x14ac:dyDescent="0.25">
      <c r="A95" s="4"/>
      <c r="B95" s="4"/>
      <c r="C95" s="4"/>
    </row>
    <row r="96" spans="1:3" x14ac:dyDescent="0.25">
      <c r="A96" s="4"/>
      <c r="B96" s="4"/>
      <c r="C96" s="4"/>
    </row>
    <row r="97" spans="1:3" x14ac:dyDescent="0.25">
      <c r="A97" s="4"/>
      <c r="B97" s="4"/>
      <c r="C97" s="4"/>
    </row>
    <row r="98" spans="1:3" x14ac:dyDescent="0.25">
      <c r="A98" s="4"/>
      <c r="B98" s="4"/>
      <c r="C98" s="4"/>
    </row>
    <row r="99" spans="1:3" x14ac:dyDescent="0.25">
      <c r="A99" s="4"/>
      <c r="B99" s="4"/>
      <c r="C99" s="4"/>
    </row>
    <row r="100" spans="1:3" x14ac:dyDescent="0.25">
      <c r="A100" s="4"/>
      <c r="B100" s="4"/>
      <c r="C100" s="4"/>
    </row>
    <row r="101" spans="1:3" x14ac:dyDescent="0.25">
      <c r="A101" s="4"/>
      <c r="B101" s="4"/>
      <c r="C101" s="4"/>
    </row>
    <row r="102" spans="1:3" x14ac:dyDescent="0.25">
      <c r="A102" s="4"/>
      <c r="B102" s="4"/>
      <c r="C102" s="4"/>
    </row>
    <row r="103" spans="1:3" x14ac:dyDescent="0.25">
      <c r="A103" s="4"/>
      <c r="B103" s="4"/>
      <c r="C103" s="4"/>
    </row>
    <row r="104" spans="1:3" x14ac:dyDescent="0.25">
      <c r="A104" s="4"/>
      <c r="B104" s="4"/>
      <c r="C104" s="4"/>
    </row>
    <row r="105" spans="1:3" x14ac:dyDescent="0.25">
      <c r="A105" s="4"/>
      <c r="B105" s="4"/>
      <c r="C105" s="4"/>
    </row>
    <row r="106" spans="1:3" x14ac:dyDescent="0.25">
      <c r="A106" s="4"/>
      <c r="B106" s="4"/>
      <c r="C106" s="4"/>
    </row>
    <row r="107" spans="1:3" x14ac:dyDescent="0.25">
      <c r="A107" s="4"/>
      <c r="B107" s="4"/>
      <c r="C107" s="4"/>
    </row>
    <row r="108" spans="1:3" x14ac:dyDescent="0.25">
      <c r="A108" s="4"/>
      <c r="B108" s="4"/>
      <c r="C108" s="4"/>
    </row>
    <row r="109" spans="1:3" x14ac:dyDescent="0.25">
      <c r="A109" s="4"/>
      <c r="B109" s="4"/>
      <c r="C109" s="4"/>
    </row>
    <row r="110" spans="1:3" x14ac:dyDescent="0.25">
      <c r="A110" s="4"/>
      <c r="B110" s="4"/>
      <c r="C110" s="4"/>
    </row>
    <row r="111" spans="1:3" x14ac:dyDescent="0.25">
      <c r="A111" s="4"/>
      <c r="B111" s="4"/>
      <c r="C111" s="4"/>
    </row>
    <row r="112" spans="1:3" x14ac:dyDescent="0.25">
      <c r="A112" s="4"/>
      <c r="B112" s="4"/>
      <c r="C112" s="4"/>
    </row>
    <row r="113" spans="1:3" x14ac:dyDescent="0.25">
      <c r="A113" s="4"/>
      <c r="B113" s="4"/>
      <c r="C113" s="4"/>
    </row>
    <row r="114" spans="1:3" x14ac:dyDescent="0.25">
      <c r="A114" s="4"/>
      <c r="B114" s="4"/>
      <c r="C114" s="4"/>
    </row>
    <row r="115" spans="1:3" x14ac:dyDescent="0.25">
      <c r="A115" s="4"/>
      <c r="B115" s="4"/>
      <c r="C115" s="4"/>
    </row>
    <row r="116" spans="1:3" x14ac:dyDescent="0.25">
      <c r="A116" s="4"/>
      <c r="B116" s="4"/>
      <c r="C116" s="4"/>
    </row>
    <row r="117" spans="1:3" x14ac:dyDescent="0.25">
      <c r="A117" s="4"/>
      <c r="B117" s="4"/>
      <c r="C117" s="4"/>
    </row>
    <row r="118" spans="1:3" x14ac:dyDescent="0.25">
      <c r="A118" s="4"/>
      <c r="B118" s="4"/>
      <c r="C118" s="4"/>
    </row>
    <row r="119" spans="1:3" x14ac:dyDescent="0.25">
      <c r="A119" s="4"/>
      <c r="B119" s="4"/>
      <c r="C119" s="4"/>
    </row>
    <row r="120" spans="1:3" x14ac:dyDescent="0.25">
      <c r="A120" s="4"/>
      <c r="B120" s="4"/>
      <c r="C120" s="4"/>
    </row>
    <row r="121" spans="1:3" x14ac:dyDescent="0.25">
      <c r="A121" s="4"/>
      <c r="B121" s="4"/>
      <c r="C121" s="4"/>
    </row>
    <row r="122" spans="1:3" x14ac:dyDescent="0.25">
      <c r="A122" s="4"/>
      <c r="B122" s="4"/>
      <c r="C122" s="4"/>
    </row>
    <row r="123" spans="1:3" x14ac:dyDescent="0.25">
      <c r="A123" s="4"/>
      <c r="B123" s="4"/>
      <c r="C123" s="4"/>
    </row>
    <row r="124" spans="1:3" x14ac:dyDescent="0.25">
      <c r="A124" s="4"/>
      <c r="B124" s="4"/>
      <c r="C124" s="4"/>
    </row>
    <row r="125" spans="1:3" x14ac:dyDescent="0.25">
      <c r="A125" s="4"/>
      <c r="B125" s="4"/>
      <c r="C125" s="4"/>
    </row>
    <row r="126" spans="1:3" x14ac:dyDescent="0.25">
      <c r="A126" s="4"/>
      <c r="B126" s="4"/>
      <c r="C126" s="4"/>
    </row>
    <row r="127" spans="1:3" x14ac:dyDescent="0.25">
      <c r="A127" s="4"/>
      <c r="B127" s="4"/>
      <c r="C127" s="4"/>
    </row>
    <row r="128" spans="1:3" x14ac:dyDescent="0.25">
      <c r="A128" s="4"/>
      <c r="B128" s="4"/>
      <c r="C128" s="4"/>
    </row>
    <row r="129" spans="1:3" x14ac:dyDescent="0.25">
      <c r="A129" s="4"/>
      <c r="B129" s="4"/>
      <c r="C129" s="4"/>
    </row>
    <row r="130" spans="1:3" x14ac:dyDescent="0.25">
      <c r="A130" s="4"/>
      <c r="B130" s="4"/>
      <c r="C130" s="4"/>
    </row>
    <row r="131" spans="1:3" x14ac:dyDescent="0.25">
      <c r="A131" s="4"/>
      <c r="B131" s="4"/>
      <c r="C131" s="4"/>
    </row>
    <row r="132" spans="1:3" x14ac:dyDescent="0.25">
      <c r="A132" s="4"/>
      <c r="B132" s="4"/>
      <c r="C132" s="4"/>
    </row>
    <row r="133" spans="1:3" x14ac:dyDescent="0.25">
      <c r="A133" s="4"/>
      <c r="B133" s="4"/>
      <c r="C133" s="4"/>
    </row>
    <row r="134" spans="1:3" x14ac:dyDescent="0.25">
      <c r="A134" s="4"/>
      <c r="B134" s="4"/>
      <c r="C134" s="4"/>
    </row>
    <row r="135" spans="1:3" x14ac:dyDescent="0.25">
      <c r="A135" s="4"/>
      <c r="B135" s="4"/>
      <c r="C135" s="4"/>
    </row>
    <row r="136" spans="1:3" x14ac:dyDescent="0.25">
      <c r="A136" s="4"/>
      <c r="B136" s="4"/>
      <c r="C136" s="4"/>
    </row>
    <row r="137" spans="1:3" x14ac:dyDescent="0.25">
      <c r="A137" s="4"/>
      <c r="B137" s="4"/>
      <c r="C137" s="4"/>
    </row>
    <row r="138" spans="1:3" x14ac:dyDescent="0.25">
      <c r="A138" s="4"/>
      <c r="B138" s="4"/>
      <c r="C138" s="4"/>
    </row>
    <row r="139" spans="1:3" x14ac:dyDescent="0.25">
      <c r="A139" s="4"/>
      <c r="B139" s="4"/>
      <c r="C139" s="4"/>
    </row>
    <row r="140" spans="1:3" x14ac:dyDescent="0.25">
      <c r="A140" s="4"/>
      <c r="B140" s="4"/>
      <c r="C140" s="4"/>
    </row>
    <row r="141" spans="1:3" x14ac:dyDescent="0.25">
      <c r="A141" s="4"/>
      <c r="B141" s="4"/>
      <c r="C141" s="4"/>
    </row>
    <row r="142" spans="1:3" x14ac:dyDescent="0.25">
      <c r="A142" s="4"/>
      <c r="B142" s="4"/>
      <c r="C142" s="4"/>
    </row>
    <row r="143" spans="1:3" x14ac:dyDescent="0.25">
      <c r="A143" s="4"/>
      <c r="B143" s="4"/>
      <c r="C143" s="4"/>
    </row>
    <row r="144" spans="1:3" x14ac:dyDescent="0.25">
      <c r="A144" s="4"/>
      <c r="B144" s="4"/>
      <c r="C144" s="4"/>
    </row>
    <row r="145" spans="1:3" x14ac:dyDescent="0.25">
      <c r="A145" s="4"/>
      <c r="B145" s="4"/>
      <c r="C145" s="4"/>
    </row>
    <row r="146" spans="1:3" x14ac:dyDescent="0.25">
      <c r="A146" s="4"/>
      <c r="B146" s="4"/>
      <c r="C146" s="4"/>
    </row>
    <row r="147" spans="1:3" x14ac:dyDescent="0.25">
      <c r="A147" s="4"/>
      <c r="B147" s="4"/>
      <c r="C147" s="4"/>
    </row>
    <row r="148" spans="1:3" x14ac:dyDescent="0.25">
      <c r="A148" s="4"/>
      <c r="B148" s="4"/>
      <c r="C148" s="4"/>
    </row>
    <row r="149" spans="1:3" x14ac:dyDescent="0.25">
      <c r="A149" s="4"/>
      <c r="B149" s="4"/>
      <c r="C149" s="4"/>
    </row>
    <row r="150" spans="1:3" x14ac:dyDescent="0.25">
      <c r="A150" s="4"/>
      <c r="B150" s="4"/>
      <c r="C150" s="4"/>
    </row>
    <row r="151" spans="1:3" x14ac:dyDescent="0.25">
      <c r="A151" s="4"/>
      <c r="B151" s="4"/>
      <c r="C151" s="4"/>
    </row>
    <row r="152" spans="1:3" x14ac:dyDescent="0.25">
      <c r="A152" s="4"/>
      <c r="B152" s="4"/>
      <c r="C152" s="4"/>
    </row>
    <row r="153" spans="1:3" x14ac:dyDescent="0.25">
      <c r="A153" s="4"/>
      <c r="B153" s="4"/>
      <c r="C153" s="4"/>
    </row>
    <row r="154" spans="1:3" x14ac:dyDescent="0.25">
      <c r="A154" s="4"/>
      <c r="B154" s="4"/>
      <c r="C154" s="4"/>
    </row>
    <row r="155" spans="1:3" x14ac:dyDescent="0.25">
      <c r="A155" s="4"/>
      <c r="B155" s="4"/>
      <c r="C155" s="4"/>
    </row>
    <row r="156" spans="1:3" x14ac:dyDescent="0.25">
      <c r="A156" s="4"/>
      <c r="B156" s="4"/>
      <c r="C156" s="4"/>
    </row>
    <row r="157" spans="1:3" x14ac:dyDescent="0.25">
      <c r="A157" s="4"/>
      <c r="B157" s="4"/>
      <c r="C157" s="4"/>
    </row>
    <row r="158" spans="1:3" x14ac:dyDescent="0.25">
      <c r="A158" s="4"/>
      <c r="B158" s="4"/>
      <c r="C158" s="4"/>
    </row>
    <row r="159" spans="1:3" x14ac:dyDescent="0.25">
      <c r="A159" s="4"/>
      <c r="B159" s="4"/>
      <c r="C159" s="4"/>
    </row>
    <row r="160" spans="1:3" x14ac:dyDescent="0.25">
      <c r="A160" s="4"/>
      <c r="B160" s="4"/>
      <c r="C160" s="4"/>
    </row>
    <row r="161" spans="1:3" x14ac:dyDescent="0.25">
      <c r="A161" s="4"/>
      <c r="B161" s="4"/>
      <c r="C161" s="4"/>
    </row>
    <row r="162" spans="1:3" x14ac:dyDescent="0.25">
      <c r="A162" s="4"/>
      <c r="B162" s="4"/>
      <c r="C162" s="4"/>
    </row>
    <row r="163" spans="1:3" x14ac:dyDescent="0.25">
      <c r="A163" s="4"/>
      <c r="B163" s="4"/>
      <c r="C163" s="4"/>
    </row>
    <row r="164" spans="1:3" x14ac:dyDescent="0.25">
      <c r="A164" s="4"/>
      <c r="B164" s="4"/>
      <c r="C164" s="4"/>
    </row>
    <row r="165" spans="1:3" x14ac:dyDescent="0.25">
      <c r="A165" s="4"/>
      <c r="B165" s="4"/>
      <c r="C165" s="4"/>
    </row>
    <row r="166" spans="1:3" x14ac:dyDescent="0.25">
      <c r="A166" s="4"/>
      <c r="B166" s="4"/>
      <c r="C166" s="4"/>
    </row>
    <row r="167" spans="1:3" x14ac:dyDescent="0.25">
      <c r="A167" s="4"/>
      <c r="B167" s="4"/>
      <c r="C167" s="4"/>
    </row>
    <row r="168" spans="1:3" x14ac:dyDescent="0.25">
      <c r="A168" s="4"/>
      <c r="B168" s="4"/>
      <c r="C168" s="4"/>
    </row>
    <row r="169" spans="1:3" x14ac:dyDescent="0.25">
      <c r="A169" s="4"/>
      <c r="B169" s="4"/>
      <c r="C169" s="4"/>
    </row>
    <row r="170" spans="1:3" x14ac:dyDescent="0.25">
      <c r="A170" s="4"/>
      <c r="B170" s="4"/>
      <c r="C170" s="4"/>
    </row>
    <row r="171" spans="1:3" x14ac:dyDescent="0.25">
      <c r="A171" s="4"/>
      <c r="B171" s="4"/>
      <c r="C171" s="4"/>
    </row>
    <row r="172" spans="1:3" x14ac:dyDescent="0.25">
      <c r="A172" s="4"/>
      <c r="B172" s="4"/>
      <c r="C172" s="4"/>
    </row>
    <row r="173" spans="1:3" x14ac:dyDescent="0.25">
      <c r="A173" s="4"/>
      <c r="B173" s="4"/>
      <c r="C173" s="4"/>
    </row>
    <row r="174" spans="1:3" x14ac:dyDescent="0.25">
      <c r="A174" s="4"/>
      <c r="B174" s="4"/>
      <c r="C174" s="4"/>
    </row>
    <row r="175" spans="1:3" x14ac:dyDescent="0.25">
      <c r="A175" s="4"/>
      <c r="B175" s="4"/>
      <c r="C175" s="4"/>
    </row>
    <row r="176" spans="1:3" x14ac:dyDescent="0.25">
      <c r="A176" s="4"/>
      <c r="B176" s="4"/>
      <c r="C176" s="4"/>
    </row>
    <row r="177" spans="1:3" x14ac:dyDescent="0.25">
      <c r="A177" s="4"/>
      <c r="B177" s="4"/>
      <c r="C177" s="4"/>
    </row>
    <row r="178" spans="1:3" x14ac:dyDescent="0.25">
      <c r="A178" s="4"/>
      <c r="B178" s="4"/>
      <c r="C178" s="4"/>
    </row>
    <row r="179" spans="1:3" x14ac:dyDescent="0.25">
      <c r="A179" s="4"/>
      <c r="B179" s="4"/>
      <c r="C179" s="4"/>
    </row>
    <row r="180" spans="1:3" x14ac:dyDescent="0.25">
      <c r="A180" s="4"/>
      <c r="B180" s="4"/>
      <c r="C180" s="4"/>
    </row>
    <row r="181" spans="1:3" x14ac:dyDescent="0.25">
      <c r="A181" s="4"/>
      <c r="B181" s="4"/>
      <c r="C181" s="4"/>
    </row>
    <row r="182" spans="1:3" x14ac:dyDescent="0.25">
      <c r="A182" s="4"/>
      <c r="B182" s="4"/>
      <c r="C182" s="4"/>
    </row>
    <row r="183" spans="1:3" x14ac:dyDescent="0.25">
      <c r="A183" s="4"/>
      <c r="B183" s="4"/>
      <c r="C183" s="4"/>
    </row>
    <row r="184" spans="1:3" x14ac:dyDescent="0.25">
      <c r="A184" s="4"/>
      <c r="B184" s="4"/>
      <c r="C184" s="4"/>
    </row>
    <row r="185" spans="1:3" x14ac:dyDescent="0.25">
      <c r="A185" s="4"/>
      <c r="B185" s="4"/>
      <c r="C185" s="4"/>
    </row>
    <row r="186" spans="1:3" x14ac:dyDescent="0.25">
      <c r="A186" s="4"/>
      <c r="B186" s="4"/>
      <c r="C186" s="4"/>
    </row>
    <row r="187" spans="1:3" x14ac:dyDescent="0.25">
      <c r="A187" s="4"/>
      <c r="B187" s="4"/>
      <c r="C187" s="4"/>
    </row>
    <row r="188" spans="1:3" x14ac:dyDescent="0.25">
      <c r="A188" s="4"/>
      <c r="B188" s="4"/>
      <c r="C188" s="4"/>
    </row>
    <row r="189" spans="1:3" x14ac:dyDescent="0.25">
      <c r="A189" s="4"/>
      <c r="B189" s="4"/>
      <c r="C189" s="4"/>
    </row>
    <row r="190" spans="1:3" x14ac:dyDescent="0.25">
      <c r="A190" s="4"/>
      <c r="B190" s="4"/>
      <c r="C190" s="4"/>
    </row>
    <row r="191" spans="1:3" x14ac:dyDescent="0.25">
      <c r="A191" s="4"/>
      <c r="B191" s="4"/>
      <c r="C191" s="4"/>
    </row>
    <row r="192" spans="1:3" x14ac:dyDescent="0.25">
      <c r="A192" s="4"/>
      <c r="B192" s="4"/>
      <c r="C192" s="4"/>
    </row>
    <row r="193" spans="1:3" x14ac:dyDescent="0.25">
      <c r="A193" s="4"/>
      <c r="B193" s="4"/>
      <c r="C193" s="4"/>
    </row>
    <row r="194" spans="1:3" x14ac:dyDescent="0.25">
      <c r="A194" s="4"/>
      <c r="B194" s="4"/>
      <c r="C194" s="4"/>
    </row>
    <row r="195" spans="1:3" x14ac:dyDescent="0.25">
      <c r="A195" s="4"/>
      <c r="B195" s="4"/>
      <c r="C195" s="4"/>
    </row>
    <row r="196" spans="1:3" x14ac:dyDescent="0.25">
      <c r="A196" s="4"/>
      <c r="B196" s="4"/>
      <c r="C196" s="4"/>
    </row>
    <row r="197" spans="1:3" x14ac:dyDescent="0.25">
      <c r="A197" s="4"/>
      <c r="B197" s="4"/>
      <c r="C197" s="4"/>
    </row>
    <row r="198" spans="1:3" x14ac:dyDescent="0.25">
      <c r="A198" s="4"/>
      <c r="B198" s="4"/>
      <c r="C198" s="4"/>
    </row>
    <row r="199" spans="1:3" x14ac:dyDescent="0.25">
      <c r="A199" s="4"/>
      <c r="B199" s="4"/>
      <c r="C199" s="4"/>
    </row>
    <row r="200" spans="1:3" x14ac:dyDescent="0.25">
      <c r="A200" s="4"/>
      <c r="B200" s="4"/>
      <c r="C200" s="4"/>
    </row>
    <row r="201" spans="1:3" x14ac:dyDescent="0.25">
      <c r="A201" s="4"/>
      <c r="B201" s="4"/>
      <c r="C201" s="4"/>
    </row>
    <row r="202" spans="1:3" x14ac:dyDescent="0.25">
      <c r="A202" s="4"/>
      <c r="B202" s="4"/>
      <c r="C202" s="4"/>
    </row>
    <row r="203" spans="1:3" x14ac:dyDescent="0.25">
      <c r="A203" s="4"/>
      <c r="B203" s="4"/>
      <c r="C203" s="4"/>
    </row>
    <row r="204" spans="1:3" x14ac:dyDescent="0.25">
      <c r="A204" s="4"/>
      <c r="B204" s="4"/>
      <c r="C204" s="4"/>
    </row>
    <row r="205" spans="1:3" x14ac:dyDescent="0.25">
      <c r="A205" s="4"/>
      <c r="B205" s="4"/>
      <c r="C205" s="4"/>
    </row>
    <row r="206" spans="1:3" x14ac:dyDescent="0.25">
      <c r="A206" s="4"/>
      <c r="B206" s="4"/>
      <c r="C206" s="4"/>
    </row>
    <row r="207" spans="1:3" x14ac:dyDescent="0.25">
      <c r="A207" s="4"/>
      <c r="B207" s="4"/>
      <c r="C207" s="4"/>
    </row>
    <row r="208" spans="1:3" x14ac:dyDescent="0.25">
      <c r="A208" s="4"/>
      <c r="B208" s="4"/>
      <c r="C208" s="4"/>
    </row>
    <row r="209" spans="1:3" x14ac:dyDescent="0.25">
      <c r="A209" s="4"/>
      <c r="B209" s="4"/>
      <c r="C209" s="4"/>
    </row>
    <row r="210" spans="1:3" x14ac:dyDescent="0.25">
      <c r="A210" s="4"/>
      <c r="B210" s="4"/>
      <c r="C210" s="4"/>
    </row>
    <row r="211" spans="1:3" x14ac:dyDescent="0.25">
      <c r="A211" s="4"/>
      <c r="B211" s="4"/>
      <c r="C211" s="4"/>
    </row>
    <row r="212" spans="1:3" x14ac:dyDescent="0.25">
      <c r="A212" s="4"/>
      <c r="B212" s="4"/>
      <c r="C212" s="4"/>
    </row>
    <row r="213" spans="1:3" x14ac:dyDescent="0.25">
      <c r="A213" s="4"/>
      <c r="B213" s="4"/>
      <c r="C213" s="4"/>
    </row>
    <row r="214" spans="1:3" x14ac:dyDescent="0.25">
      <c r="A214" s="4"/>
      <c r="B214" s="4"/>
      <c r="C214" s="4"/>
    </row>
    <row r="215" spans="1:3" x14ac:dyDescent="0.25">
      <c r="A215" s="4"/>
      <c r="B215" s="4"/>
      <c r="C215" s="4"/>
    </row>
    <row r="216" spans="1:3" x14ac:dyDescent="0.25">
      <c r="A216" s="4"/>
      <c r="B216" s="4"/>
      <c r="C216" s="4"/>
    </row>
    <row r="217" spans="1:3" x14ac:dyDescent="0.25">
      <c r="A217" s="4"/>
      <c r="B217" s="4"/>
      <c r="C217" s="4"/>
    </row>
    <row r="218" spans="1:3" x14ac:dyDescent="0.25">
      <c r="A218" s="4"/>
      <c r="B218" s="4"/>
      <c r="C218" s="4"/>
    </row>
    <row r="219" spans="1:3" x14ac:dyDescent="0.25">
      <c r="A219" s="4"/>
      <c r="B219" s="4"/>
      <c r="C219" s="4"/>
    </row>
    <row r="220" spans="1:3" x14ac:dyDescent="0.25">
      <c r="A220" s="4"/>
      <c r="B220" s="4"/>
      <c r="C220" s="4"/>
    </row>
    <row r="221" spans="1:3" x14ac:dyDescent="0.25">
      <c r="A221" s="4"/>
      <c r="B221" s="4"/>
      <c r="C221" s="4"/>
    </row>
    <row r="222" spans="1:3" x14ac:dyDescent="0.25">
      <c r="A222" s="4"/>
      <c r="B222" s="4"/>
      <c r="C222" s="4"/>
    </row>
    <row r="223" spans="1:3" x14ac:dyDescent="0.25">
      <c r="A223" s="4"/>
      <c r="B223" s="4"/>
      <c r="C223" s="4"/>
    </row>
    <row r="224" spans="1:3" x14ac:dyDescent="0.25">
      <c r="A224" s="4"/>
      <c r="B224" s="4"/>
      <c r="C224" s="4"/>
    </row>
    <row r="225" spans="1:3" x14ac:dyDescent="0.25">
      <c r="A225" s="4"/>
      <c r="B225" s="4"/>
      <c r="C225" s="4"/>
    </row>
    <row r="226" spans="1:3" x14ac:dyDescent="0.25">
      <c r="A226" s="4"/>
      <c r="B226" s="4"/>
      <c r="C226" s="4"/>
    </row>
    <row r="227" spans="1:3" x14ac:dyDescent="0.25">
      <c r="A227" s="4"/>
      <c r="B227" s="4"/>
      <c r="C227" s="4"/>
    </row>
    <row r="228" spans="1:3" x14ac:dyDescent="0.25">
      <c r="A228" s="4"/>
      <c r="B228" s="4"/>
      <c r="C228" s="4"/>
    </row>
    <row r="229" spans="1:3" x14ac:dyDescent="0.25">
      <c r="A229" s="4"/>
      <c r="B229" s="4"/>
      <c r="C229" s="4"/>
    </row>
    <row r="230" spans="1:3" x14ac:dyDescent="0.25">
      <c r="A230" s="4"/>
      <c r="B230" s="4"/>
      <c r="C230" s="4"/>
    </row>
    <row r="231" spans="1:3" x14ac:dyDescent="0.25">
      <c r="A231" s="4"/>
      <c r="B231" s="4"/>
      <c r="C231" s="4"/>
    </row>
    <row r="232" spans="1:3" x14ac:dyDescent="0.25">
      <c r="A232" s="4"/>
      <c r="B232" s="4"/>
      <c r="C232" s="4"/>
    </row>
    <row r="233" spans="1:3" x14ac:dyDescent="0.25">
      <c r="A233" s="4"/>
      <c r="B233" s="4"/>
      <c r="C233" s="4"/>
    </row>
    <row r="234" spans="1:3" x14ac:dyDescent="0.25">
      <c r="A234" s="4"/>
      <c r="B234" s="4"/>
      <c r="C234" s="4"/>
    </row>
    <row r="235" spans="1:3" x14ac:dyDescent="0.25">
      <c r="A235" s="4"/>
      <c r="B235" s="4"/>
      <c r="C235" s="4"/>
    </row>
    <row r="236" spans="1:3" x14ac:dyDescent="0.25">
      <c r="A236" s="4"/>
      <c r="B236" s="4"/>
      <c r="C236" s="4"/>
    </row>
    <row r="237" spans="1:3" x14ac:dyDescent="0.25">
      <c r="A237" s="4"/>
      <c r="B237" s="4"/>
      <c r="C237" s="4"/>
    </row>
    <row r="238" spans="1:3" x14ac:dyDescent="0.25">
      <c r="A238" s="4"/>
      <c r="B238" s="4"/>
      <c r="C238" s="4"/>
    </row>
    <row r="239" spans="1:3" x14ac:dyDescent="0.25">
      <c r="A239" s="4"/>
      <c r="B239" s="4"/>
      <c r="C239" s="4"/>
    </row>
    <row r="240" spans="1:3" x14ac:dyDescent="0.25">
      <c r="A240" s="4"/>
      <c r="B240" s="4"/>
      <c r="C240" s="4"/>
    </row>
    <row r="241" spans="1:3" x14ac:dyDescent="0.25">
      <c r="A241" s="4"/>
      <c r="B241" s="4"/>
      <c r="C241" s="4"/>
    </row>
    <row r="242" spans="1:3" x14ac:dyDescent="0.25">
      <c r="A242" s="4"/>
      <c r="B242" s="4"/>
      <c r="C242" s="4"/>
    </row>
    <row r="243" spans="1:3" x14ac:dyDescent="0.25">
      <c r="A243" s="4"/>
      <c r="B243" s="4"/>
      <c r="C243" s="4"/>
    </row>
    <row r="244" spans="1:3" x14ac:dyDescent="0.25">
      <c r="A244" s="4"/>
      <c r="B244" s="4"/>
      <c r="C244" s="4"/>
    </row>
    <row r="245" spans="1:3" x14ac:dyDescent="0.25">
      <c r="A245" s="4"/>
      <c r="B245" s="4"/>
      <c r="C245" s="4"/>
    </row>
    <row r="246" spans="1:3" x14ac:dyDescent="0.25">
      <c r="A246" s="4"/>
      <c r="B246" s="4"/>
      <c r="C246" s="4"/>
    </row>
    <row r="247" spans="1:3" x14ac:dyDescent="0.25">
      <c r="A247" s="4"/>
      <c r="B247" s="4"/>
      <c r="C247" s="4"/>
    </row>
    <row r="248" spans="1:3" x14ac:dyDescent="0.25">
      <c r="A248" s="4"/>
      <c r="B248" s="4"/>
      <c r="C248" s="4"/>
    </row>
    <row r="249" spans="1:3" x14ac:dyDescent="0.25">
      <c r="A249" s="4"/>
      <c r="B249" s="4"/>
      <c r="C249" s="4"/>
    </row>
    <row r="250" spans="1:3" x14ac:dyDescent="0.25">
      <c r="A250" s="4"/>
      <c r="B250" s="4"/>
      <c r="C250" s="4"/>
    </row>
    <row r="251" spans="1:3" x14ac:dyDescent="0.25">
      <c r="A251" s="4"/>
      <c r="B251" s="4"/>
      <c r="C251" s="4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FF4D4-5D86-4AB4-8288-FA31F27C3C55}">
  <sheetPr codeName="Feuil8"/>
  <dimension ref="A1:AD104"/>
  <sheetViews>
    <sheetView workbookViewId="0">
      <selection activeCell="D2" sqref="D2:AC6"/>
    </sheetView>
  </sheetViews>
  <sheetFormatPr baseColWidth="10" defaultRowHeight="15" x14ac:dyDescent="0.25"/>
  <cols>
    <col min="1" max="1" width="36.7109375" bestFit="1" customWidth="1"/>
    <col min="2" max="2" width="34.5703125" bestFit="1" customWidth="1"/>
    <col min="3" max="3" width="30.28515625" bestFit="1" customWidth="1"/>
    <col min="4" max="4" width="58.28515625" bestFit="1" customWidth="1"/>
    <col min="5" max="5" width="33.5703125" bestFit="1" customWidth="1"/>
    <col min="6" max="6" width="36.140625" bestFit="1" customWidth="1"/>
    <col min="7" max="7" width="30" bestFit="1" customWidth="1"/>
    <col min="8" max="8" width="32.85546875" bestFit="1" customWidth="1"/>
    <col min="9" max="9" width="57.42578125" bestFit="1" customWidth="1"/>
    <col min="10" max="10" width="43.140625" bestFit="1" customWidth="1"/>
    <col min="11" max="11" width="81.140625" bestFit="1" customWidth="1"/>
    <col min="12" max="12" width="25.28515625" bestFit="1" customWidth="1"/>
    <col min="13" max="13" width="17.28515625" bestFit="1" customWidth="1"/>
    <col min="14" max="14" width="44" bestFit="1" customWidth="1"/>
    <col min="15" max="15" width="58.85546875" bestFit="1" customWidth="1"/>
    <col min="16" max="16" width="37.85546875" bestFit="1" customWidth="1"/>
    <col min="17" max="17" width="29.28515625" bestFit="1" customWidth="1"/>
    <col min="18" max="18" width="31.140625" bestFit="1" customWidth="1"/>
    <col min="19" max="19" width="29.42578125" bestFit="1" customWidth="1"/>
    <col min="20" max="20" width="25.42578125" bestFit="1" customWidth="1"/>
    <col min="21" max="22" width="24.7109375" bestFit="1" customWidth="1"/>
    <col min="23" max="23" width="33.42578125" bestFit="1" customWidth="1"/>
    <col min="24" max="24" width="27.28515625" bestFit="1" customWidth="1"/>
    <col min="25" max="25" width="31.140625" bestFit="1" customWidth="1"/>
    <col min="26" max="26" width="21.5703125" bestFit="1" customWidth="1"/>
    <col min="27" max="27" width="36.42578125" bestFit="1" customWidth="1"/>
    <col min="28" max="28" width="32" bestFit="1" customWidth="1"/>
    <col min="29" max="29" width="38.42578125" bestFit="1" customWidth="1"/>
  </cols>
  <sheetData>
    <row r="1" spans="1:30" x14ac:dyDescent="0.25">
      <c r="A1" t="s">
        <v>4</v>
      </c>
      <c r="B1" t="s">
        <v>8</v>
      </c>
      <c r="C1" t="s">
        <v>17</v>
      </c>
      <c r="D1" t="s">
        <v>3</v>
      </c>
      <c r="E1" t="s">
        <v>0</v>
      </c>
      <c r="F1" t="s">
        <v>1</v>
      </c>
      <c r="G1" t="s">
        <v>2</v>
      </c>
      <c r="H1" t="s">
        <v>5</v>
      </c>
      <c r="I1" t="s">
        <v>6</v>
      </c>
      <c r="J1" t="s">
        <v>7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tr" cm="1">
        <f t="array" aca="1" ref="AD1" ca="1">CELL("nomfichier")</f>
        <v>D:\Immobilier\Communication\# Courrier_DPE\[BDD exemple.xlsx]Récaptiulatif</v>
      </c>
    </row>
    <row r="2" spans="1:30" x14ac:dyDescent="0.25">
      <c r="A2" s="4">
        <v>44880</v>
      </c>
      <c r="B2" s="4">
        <v>44883</v>
      </c>
      <c r="C2" s="4">
        <v>44883</v>
      </c>
      <c r="D2" t="str">
        <f ca="1">DPE_33930[[#Headers],[Column1.Adresse_(BAN)]] &amp; " " &amp;  ROW() &amp; " - " &amp; MID($AD$1, FIND("]",$AD$1,1)+1,LEN($AD$1))</f>
        <v>Column1.Adresse_(BAN) 2 - Récaptiulatif</v>
      </c>
      <c r="E2" t="str">
        <f ca="1">DPE_33930[[#Headers],[Column1.Nom__commune_(BAN)]] &amp; " " &amp;  ROW() &amp; " - " &amp; MID($AD$1, FIND("]",$AD$1,1)+1,LEN($AD$1))</f>
        <v>Column1.Nom__commune_(BAN) 2 - Récaptiulatif</v>
      </c>
      <c r="F2" t="str">
        <f ca="1">DPE_33930[[#Headers],[Column1.Nombre_niveau_logement]] &amp; " " &amp;  ROW() &amp; " - " &amp; MID($AD$1, FIND("]",$AD$1,1)+1,LEN($AD$1))</f>
        <v>Column1.Nombre_niveau_logement 2 - Récaptiulatif</v>
      </c>
      <c r="G2" t="str">
        <f ca="1">DPE_33930[[#Headers],[Column1.Année_construction]] &amp; " " &amp;  ROW() &amp; " - " &amp; MID($AD$1, FIND("]",$AD$1,1)+1,LEN($AD$1))</f>
        <v>Column1.Année_construction 2 - Récaptiulatif</v>
      </c>
      <c r="H2" t="str">
        <f ca="1">DPE_33930[[#Headers],[Column1.N°_étage_appartement]] &amp; " " &amp;  ROW() &amp; " - " &amp; MID($AD$1, FIND("]",$AD$1,1)+1,LEN($AD$1))</f>
        <v>Column1.N°_étage_appartement 2 - Récaptiulatif</v>
      </c>
      <c r="I2" t="str">
        <f ca="1">DPE_33930[[#Headers],[Column1.Surface_habitable_desservie_par_installation_ECS]] &amp; " " &amp;  ROW() &amp; " - " &amp; MID($AD$1, FIND("]",$AD$1,1)+1,LEN($AD$1))</f>
        <v>Column1.Surface_habitable_desservie_par_installation_ECS 2 - Récaptiulatif</v>
      </c>
      <c r="J2" t="str">
        <f ca="1">DPE_33930[[#Headers],[Column1.Complément_d''adresse_logement]] &amp; " " &amp;  ROW() &amp; " - " &amp; MID($AD$1, FIND("]",$AD$1,1)+1,LEN($AD$1))</f>
        <v>Column1.Complément_d'adresse_logement 2 - Récaptiulatif</v>
      </c>
      <c r="K2" t="str">
        <f ca="1">DPE_33930[[#Headers],[Column1.Description_installation_chauffage_n°1]] &amp; " " &amp;  ROW() &amp; " - " &amp; MID($AD$1, FIND("]",$AD$1,1)+1,LEN($AD$1))</f>
        <v>Column1.Description_installation_chauffage_n°1 2 - Récaptiulatif</v>
      </c>
      <c r="L2" t="str">
        <f ca="1">DPE_33930[[#Headers],[Column1.N°_voie_(BAN)]] &amp; " " &amp;  ROW() &amp; " - " &amp; MID($AD$1, FIND("]",$AD$1,1)+1,LEN($AD$1))</f>
        <v>Column1.N°_voie_(BAN) 2 - Récaptiulatif</v>
      </c>
      <c r="M2" t="str">
        <f ca="1">DPE_33930[[#Headers],[Column1.N°DPE]] &amp; " " &amp;  ROW() &amp; " - " &amp; MID($AD$1, FIND("]",$AD$1,1)+1,LEN($AD$1))</f>
        <v>Column1.N°DPE 2 - Récaptiulatif</v>
      </c>
      <c r="N2" t="str">
        <f ca="1">DPE_33930[[#Headers],[Column1.Adresse_brute]] &amp; " " &amp;  ROW() &amp; " - " &amp; MID($AD$1, FIND("]",$AD$1,1)+1,LEN($AD$1))</f>
        <v>Column1.Adresse_brute 2 - Récaptiulatif</v>
      </c>
      <c r="O2" t="str">
        <f ca="1">DPE_33930[[#Headers],[Column1.Nombre_logements_desservis_par_installation_ECS]] &amp; " " &amp;  ROW() &amp; " - " &amp; MID($AD$1, FIND("]",$AD$1,1)+1,LEN($AD$1))</f>
        <v>Column1.Nombre_logements_desservis_par_installation_ECS 2 - Récaptiulatif</v>
      </c>
      <c r="P2" t="str">
        <f ca="1">DPE_33930[[#Headers],[Column1.Surface_habitable_logement]] &amp; " " &amp;  ROW() &amp; " - " &amp; MID($AD$1, FIND("]",$AD$1,1)+1,LEN($AD$1))</f>
        <v>Column1.Surface_habitable_logement 2 - Récaptiulatif</v>
      </c>
      <c r="Q2" t="str">
        <f ca="1">DPE_33930[[#Headers],[Column1.Code_postal_(brut)]] &amp; " " &amp;  ROW() &amp; " - " &amp; MID($AD$1, FIND("]",$AD$1,1)+1,LEN($AD$1))</f>
        <v>Column1.Code_postal_(brut) 2 - Récaptiulatif</v>
      </c>
      <c r="R2" t="str">
        <f ca="1">DPE_33930[[#Headers],[Column1.Période_construction]] &amp; " " &amp;  ROW() &amp; " - " &amp; MID($AD$1, FIND("]",$AD$1,1)+1,LEN($AD$1))</f>
        <v>Column1.Période_construction 2 - Récaptiulatif</v>
      </c>
      <c r="S2" t="str">
        <f ca="1">DPE_33930[[#Headers],[Column1.Code_postal_(BAN)]] &amp; " " &amp;  ROW() &amp; " - " &amp; MID($AD$1, FIND("]",$AD$1,1)+1,LEN($AD$1))</f>
        <v>Column1.Code_postal_(BAN) 2 - Récaptiulatif</v>
      </c>
      <c r="T2" t="str">
        <f ca="1">DPE_33930[[#Headers],[Column1.Type_bâtiment]] &amp; " " &amp;  ROW() &amp; " - " &amp; MID($AD$1, FIND("]",$AD$1,1)+1,LEN($AD$1))</f>
        <v>Column1.Type_bâtiment 2 - Récaptiulatif</v>
      </c>
      <c r="U2" t="str">
        <f ca="1">DPE_33930[[#Headers],[Column1.Etiquette_GES]] &amp; " " &amp;  ROW() &amp; " - " &amp; MID($AD$1, FIND("]",$AD$1,1)+1,LEN($AD$1))</f>
        <v>Column1.Etiquette_GES 2 - Récaptiulatif</v>
      </c>
      <c r="V2" t="str">
        <f ca="1">DPE_33930[[#Headers],[Column1.Etiquette_DPE]] &amp; " " &amp;  ROW() &amp; " - " &amp; MID($AD$1, FIND("]",$AD$1,1)+1,LEN($AD$1))</f>
        <v>Column1.Etiquette_DPE 2 - Récaptiulatif</v>
      </c>
      <c r="W2" t="str">
        <f ca="1">DPE_33930[[#Headers],[Column1.Nom__commune_(Brut)]] &amp; " " &amp;  ROW() &amp; " - " &amp; MID($AD$1, FIND("]",$AD$1,1)+1,LEN($AD$1))</f>
        <v>Column1.Nom__commune_(Brut) 2 - Récaptiulatif</v>
      </c>
      <c r="X2" t="str">
        <f ca="1">DPE_33930[[#Headers],[Column1.Identifiant__BAN]] &amp; " " &amp;  ROW() &amp; " - " &amp; MID($AD$1, FIND("]",$AD$1,1)+1,LEN($AD$1))</f>
        <v>Column1.Identifiant__BAN 2 - Récaptiulatif</v>
      </c>
      <c r="Y2" t="str">
        <f ca="1">DPE_33930[[#Headers],[Column1.Nom__rue_(BAN)]] &amp; " " &amp;  ROW() &amp; " - " &amp; MID($AD$1, FIND("]",$AD$1,1)+1,LEN($AD$1))</f>
        <v>Column1.Nom__rue_(BAN) 2 - Récaptiulatif</v>
      </c>
      <c r="Z2" t="str">
        <f ca="1">DPE_33930[[#Headers],[Column1.Score_BAN]] &amp; " " &amp;  ROW() &amp; " - " &amp; MID($AD$1, FIND("]",$AD$1,1)+1,LEN($AD$1))</f>
        <v>Column1.Score_BAN 2 - Récaptiulatif</v>
      </c>
      <c r="AA2" t="str">
        <f ca="1">DPE_33930[[#Headers],[Column1.Logement_traversant_(0/1)]] &amp; " " &amp;  ROW() &amp; " - " &amp; MID($AD$1, FIND("]",$AD$1,1)+1,LEN($AD$1))</f>
        <v>Column1.Logement_traversant_(0/1) 2 - Récaptiulatif</v>
      </c>
      <c r="AB2" t="str">
        <f ca="1">DPE_33930[[#Headers],[Column1.Nombre_appartement]] &amp; " " &amp;  ROW() &amp; " - " &amp; MID($AD$1, FIND("]",$AD$1,1)+1,LEN($AD$1))</f>
        <v>Column1.Nombre_appartement 2 - Récaptiulatif</v>
      </c>
      <c r="AC2" t="str">
        <f ca="1">DPE_33930[[#Headers],[Column1.Surface_habitable_immeuble]] &amp; " " &amp;  ROW() &amp; " - " &amp; MID($AD$1, FIND("]",$AD$1,1)+1,LEN($AD$1))</f>
        <v>Column1.Surface_habitable_immeuble 2 - Récaptiulatif</v>
      </c>
    </row>
    <row r="3" spans="1:30" x14ac:dyDescent="0.25">
      <c r="A3" s="4">
        <v>44880</v>
      </c>
      <c r="B3" s="4">
        <v>44880</v>
      </c>
      <c r="C3" s="4">
        <v>44880</v>
      </c>
      <c r="D3" t="str">
        <f ca="1">DPE_33930[[#Headers],[Column1.Adresse_(BAN)]] &amp; " " &amp;  ROW() &amp; " - " &amp; MID($AD$1, FIND("]",$AD$1,1)+1,LEN($AD$1))</f>
        <v>Column1.Adresse_(BAN) 3 - Récaptiulatif</v>
      </c>
      <c r="E3" t="str">
        <f ca="1">DPE_33930[[#Headers],[Column1.Nom__commune_(BAN)]] &amp; " " &amp;  ROW() &amp; " - " &amp; MID($AD$1, FIND("]",$AD$1,1)+1,LEN($AD$1))</f>
        <v>Column1.Nom__commune_(BAN) 3 - Récaptiulatif</v>
      </c>
      <c r="F3" t="str">
        <f ca="1">DPE_33930[[#Headers],[Column1.Nombre_niveau_logement]] &amp; " " &amp;  ROW() &amp; " - " &amp; MID($AD$1, FIND("]",$AD$1,1)+1,LEN($AD$1))</f>
        <v>Column1.Nombre_niveau_logement 3 - Récaptiulatif</v>
      </c>
      <c r="G3" t="str">
        <f ca="1">DPE_33930[[#Headers],[Column1.Année_construction]] &amp; " " &amp;  ROW() &amp; " - " &amp; MID($AD$1, FIND("]",$AD$1,1)+1,LEN($AD$1))</f>
        <v>Column1.Année_construction 3 - Récaptiulatif</v>
      </c>
      <c r="H3" t="str">
        <f ca="1">DPE_33930[[#Headers],[Column1.N°_étage_appartement]] &amp; " " &amp;  ROW() &amp; " - " &amp; MID($AD$1, FIND("]",$AD$1,1)+1,LEN($AD$1))</f>
        <v>Column1.N°_étage_appartement 3 - Récaptiulatif</v>
      </c>
      <c r="I3" t="str">
        <f ca="1">DPE_33930[[#Headers],[Column1.Surface_habitable_desservie_par_installation_ECS]] &amp; " " &amp;  ROW() &amp; " - " &amp; MID($AD$1, FIND("]",$AD$1,1)+1,LEN($AD$1))</f>
        <v>Column1.Surface_habitable_desservie_par_installation_ECS 3 - Récaptiulatif</v>
      </c>
      <c r="J3" t="str">
        <f ca="1">DPE_33930[[#Headers],[Column1.Complément_d''adresse_logement]] &amp; " " &amp;  ROW() &amp; " - " &amp; MID($AD$1, FIND("]",$AD$1,1)+1,LEN($AD$1))</f>
        <v>Column1.Complément_d'adresse_logement 3 - Récaptiulatif</v>
      </c>
      <c r="K3" t="str">
        <f ca="1">DPE_33930[[#Headers],[Column1.Description_installation_chauffage_n°1]] &amp; " " &amp;  ROW() &amp; " - " &amp; MID($AD$1, FIND("]",$AD$1,1)+1,LEN($AD$1))</f>
        <v>Column1.Description_installation_chauffage_n°1 3 - Récaptiulatif</v>
      </c>
      <c r="L3" t="str">
        <f ca="1">DPE_33930[[#Headers],[Column1.N°_voie_(BAN)]] &amp; " " &amp;  ROW() &amp; " - " &amp; MID($AD$1, FIND("]",$AD$1,1)+1,LEN($AD$1))</f>
        <v>Column1.N°_voie_(BAN) 3 - Récaptiulatif</v>
      </c>
      <c r="M3" t="str">
        <f ca="1">DPE_33930[[#Headers],[Column1.N°DPE]] &amp; " " &amp;  ROW() &amp; " - " &amp; MID($AD$1, FIND("]",$AD$1,1)+1,LEN($AD$1))</f>
        <v>Column1.N°DPE 3 - Récaptiulatif</v>
      </c>
      <c r="N3" t="str">
        <f ca="1">DPE_33930[[#Headers],[Column1.Adresse_brute]] &amp; " " &amp;  ROW() &amp; " - " &amp; MID($AD$1, FIND("]",$AD$1,1)+1,LEN($AD$1))</f>
        <v>Column1.Adresse_brute 3 - Récaptiulatif</v>
      </c>
      <c r="O3" t="str">
        <f ca="1">DPE_33930[[#Headers],[Column1.Nombre_logements_desservis_par_installation_ECS]] &amp; " " &amp;  ROW() &amp; " - " &amp; MID($AD$1, FIND("]",$AD$1,1)+1,LEN($AD$1))</f>
        <v>Column1.Nombre_logements_desservis_par_installation_ECS 3 - Récaptiulatif</v>
      </c>
      <c r="P3" t="str">
        <f ca="1">DPE_33930[[#Headers],[Column1.Surface_habitable_logement]] &amp; " " &amp;  ROW() &amp; " - " &amp; MID($AD$1, FIND("]",$AD$1,1)+1,LEN($AD$1))</f>
        <v>Column1.Surface_habitable_logement 3 - Récaptiulatif</v>
      </c>
      <c r="Q3" t="str">
        <f ca="1">DPE_33930[[#Headers],[Column1.Code_postal_(brut)]] &amp; " " &amp;  ROW() &amp; " - " &amp; MID($AD$1, FIND("]",$AD$1,1)+1,LEN($AD$1))</f>
        <v>Column1.Code_postal_(brut) 3 - Récaptiulatif</v>
      </c>
      <c r="R3" t="str">
        <f ca="1">DPE_33930[[#Headers],[Column1.Période_construction]] &amp; " " &amp;  ROW() &amp; " - " &amp; MID($AD$1, FIND("]",$AD$1,1)+1,LEN($AD$1))</f>
        <v>Column1.Période_construction 3 - Récaptiulatif</v>
      </c>
      <c r="S3" t="str">
        <f ca="1">DPE_33930[[#Headers],[Column1.Code_postal_(BAN)]] &amp; " " &amp;  ROW() &amp; " - " &amp; MID($AD$1, FIND("]",$AD$1,1)+1,LEN($AD$1))</f>
        <v>Column1.Code_postal_(BAN) 3 - Récaptiulatif</v>
      </c>
      <c r="T3" t="str">
        <f ca="1">DPE_33930[[#Headers],[Column1.Type_bâtiment]] &amp; " " &amp;  ROW() &amp; " - " &amp; MID($AD$1, FIND("]",$AD$1,1)+1,LEN($AD$1))</f>
        <v>Column1.Type_bâtiment 3 - Récaptiulatif</v>
      </c>
      <c r="U3" t="str">
        <f ca="1">DPE_33930[[#Headers],[Column1.Etiquette_GES]] &amp; " " &amp;  ROW() &amp; " - " &amp; MID($AD$1, FIND("]",$AD$1,1)+1,LEN($AD$1))</f>
        <v>Column1.Etiquette_GES 3 - Récaptiulatif</v>
      </c>
      <c r="V3" t="str">
        <f ca="1">DPE_33930[[#Headers],[Column1.Etiquette_DPE]] &amp; " " &amp;  ROW() &amp; " - " &amp; MID($AD$1, FIND("]",$AD$1,1)+1,LEN($AD$1))</f>
        <v>Column1.Etiquette_DPE 3 - Récaptiulatif</v>
      </c>
      <c r="W3" t="str">
        <f ca="1">DPE_33930[[#Headers],[Column1.Nom__commune_(Brut)]] &amp; " " &amp;  ROW() &amp; " - " &amp; MID($AD$1, FIND("]",$AD$1,1)+1,LEN($AD$1))</f>
        <v>Column1.Nom__commune_(Brut) 3 - Récaptiulatif</v>
      </c>
      <c r="X3" t="str">
        <f ca="1">DPE_33930[[#Headers],[Column1.Identifiant__BAN]] &amp; " " &amp;  ROW() &amp; " - " &amp; MID($AD$1, FIND("]",$AD$1,1)+1,LEN($AD$1))</f>
        <v>Column1.Identifiant__BAN 3 - Récaptiulatif</v>
      </c>
      <c r="Y3" t="str">
        <f ca="1">DPE_33930[[#Headers],[Column1.Nom__rue_(BAN)]] &amp; " " &amp;  ROW() &amp; " - " &amp; MID($AD$1, FIND("]",$AD$1,1)+1,LEN($AD$1))</f>
        <v>Column1.Nom__rue_(BAN) 3 - Récaptiulatif</v>
      </c>
      <c r="Z3" t="str">
        <f ca="1">DPE_33930[[#Headers],[Column1.Score_BAN]] &amp; " " &amp;  ROW() &amp; " - " &amp; MID($AD$1, FIND("]",$AD$1,1)+1,LEN($AD$1))</f>
        <v>Column1.Score_BAN 3 - Récaptiulatif</v>
      </c>
      <c r="AA3" t="str">
        <f ca="1">DPE_33930[[#Headers],[Column1.Logement_traversant_(0/1)]] &amp; " " &amp;  ROW() &amp; " - " &amp; MID($AD$1, FIND("]",$AD$1,1)+1,LEN($AD$1))</f>
        <v>Column1.Logement_traversant_(0/1) 3 - Récaptiulatif</v>
      </c>
      <c r="AB3" t="str">
        <f ca="1">DPE_33930[[#Headers],[Column1.Nombre_appartement]] &amp; " " &amp;  ROW() &amp; " - " &amp; MID($AD$1, FIND("]",$AD$1,1)+1,LEN($AD$1))</f>
        <v>Column1.Nombre_appartement 3 - Récaptiulatif</v>
      </c>
      <c r="AC3" t="str">
        <f ca="1">DPE_33930[[#Headers],[Column1.Surface_habitable_immeuble]] &amp; " " &amp;  ROW() &amp; " - " &amp; MID($AD$1, FIND("]",$AD$1,1)+1,LEN($AD$1))</f>
        <v>Column1.Surface_habitable_immeuble 3 - Récaptiulatif</v>
      </c>
    </row>
    <row r="4" spans="1:30" x14ac:dyDescent="0.25">
      <c r="A4" s="4">
        <v>44862</v>
      </c>
      <c r="B4" s="4">
        <v>44863</v>
      </c>
      <c r="C4" s="4">
        <v>44863</v>
      </c>
      <c r="D4" t="str">
        <f ca="1">DPE_33930[[#Headers],[Column1.Adresse_(BAN)]] &amp; " " &amp;  ROW() &amp; " - " &amp; MID($AD$1, FIND("]",$AD$1,1)+1,LEN($AD$1))</f>
        <v>Column1.Adresse_(BAN) 4 - Récaptiulatif</v>
      </c>
      <c r="E4" t="str">
        <f ca="1">DPE_33930[[#Headers],[Column1.Nom__commune_(BAN)]] &amp; " " &amp;  ROW() &amp; " - " &amp; MID($AD$1, FIND("]",$AD$1,1)+1,LEN($AD$1))</f>
        <v>Column1.Nom__commune_(BAN) 4 - Récaptiulatif</v>
      </c>
      <c r="F4" t="str">
        <f ca="1">DPE_33930[[#Headers],[Column1.Nombre_niveau_logement]] &amp; " " &amp;  ROW() &amp; " - " &amp; MID($AD$1, FIND("]",$AD$1,1)+1,LEN($AD$1))</f>
        <v>Column1.Nombre_niveau_logement 4 - Récaptiulatif</v>
      </c>
      <c r="G4" t="str">
        <f ca="1">DPE_33930[[#Headers],[Column1.Année_construction]] &amp; " " &amp;  ROW() &amp; " - " &amp; MID($AD$1, FIND("]",$AD$1,1)+1,LEN($AD$1))</f>
        <v>Column1.Année_construction 4 - Récaptiulatif</v>
      </c>
      <c r="H4" t="str">
        <f ca="1">DPE_33930[[#Headers],[Column1.N°_étage_appartement]] &amp; " " &amp;  ROW() &amp; " - " &amp; MID($AD$1, FIND("]",$AD$1,1)+1,LEN($AD$1))</f>
        <v>Column1.N°_étage_appartement 4 - Récaptiulatif</v>
      </c>
      <c r="I4" t="str">
        <f ca="1">DPE_33930[[#Headers],[Column1.Surface_habitable_desservie_par_installation_ECS]] &amp; " " &amp;  ROW() &amp; " - " &amp; MID($AD$1, FIND("]",$AD$1,1)+1,LEN($AD$1))</f>
        <v>Column1.Surface_habitable_desservie_par_installation_ECS 4 - Récaptiulatif</v>
      </c>
      <c r="J4" t="str">
        <f ca="1">DPE_33930[[#Headers],[Column1.Complément_d''adresse_logement]] &amp; " " &amp;  ROW() &amp; " - " &amp; MID($AD$1, FIND("]",$AD$1,1)+1,LEN($AD$1))</f>
        <v>Column1.Complément_d'adresse_logement 4 - Récaptiulatif</v>
      </c>
      <c r="K4" t="str">
        <f ca="1">DPE_33930[[#Headers],[Column1.Description_installation_chauffage_n°1]] &amp; " " &amp;  ROW() &amp; " - " &amp; MID($AD$1, FIND("]",$AD$1,1)+1,LEN($AD$1))</f>
        <v>Column1.Description_installation_chauffage_n°1 4 - Récaptiulatif</v>
      </c>
      <c r="L4" t="str">
        <f ca="1">DPE_33930[[#Headers],[Column1.N°_voie_(BAN)]] &amp; " " &amp;  ROW() &amp; " - " &amp; MID($AD$1, FIND("]",$AD$1,1)+1,LEN($AD$1))</f>
        <v>Column1.N°_voie_(BAN) 4 - Récaptiulatif</v>
      </c>
      <c r="M4" t="str">
        <f ca="1">DPE_33930[[#Headers],[Column1.N°DPE]] &amp; " " &amp;  ROW() &amp; " - " &amp; MID($AD$1, FIND("]",$AD$1,1)+1,LEN($AD$1))</f>
        <v>Column1.N°DPE 4 - Récaptiulatif</v>
      </c>
      <c r="N4" t="str">
        <f ca="1">DPE_33930[[#Headers],[Column1.Adresse_brute]] &amp; " " &amp;  ROW() &amp; " - " &amp; MID($AD$1, FIND("]",$AD$1,1)+1,LEN($AD$1))</f>
        <v>Column1.Adresse_brute 4 - Récaptiulatif</v>
      </c>
      <c r="O4" t="str">
        <f ca="1">DPE_33930[[#Headers],[Column1.Nombre_logements_desservis_par_installation_ECS]] &amp; " " &amp;  ROW() &amp; " - " &amp; MID($AD$1, FIND("]",$AD$1,1)+1,LEN($AD$1))</f>
        <v>Column1.Nombre_logements_desservis_par_installation_ECS 4 - Récaptiulatif</v>
      </c>
      <c r="P4" t="str">
        <f ca="1">DPE_33930[[#Headers],[Column1.Surface_habitable_logement]] &amp; " " &amp;  ROW() &amp; " - " &amp; MID($AD$1, FIND("]",$AD$1,1)+1,LEN($AD$1))</f>
        <v>Column1.Surface_habitable_logement 4 - Récaptiulatif</v>
      </c>
      <c r="Q4" t="str">
        <f ca="1">DPE_33930[[#Headers],[Column1.Code_postal_(brut)]] &amp; " " &amp;  ROW() &amp; " - " &amp; MID($AD$1, FIND("]",$AD$1,1)+1,LEN($AD$1))</f>
        <v>Column1.Code_postal_(brut) 4 - Récaptiulatif</v>
      </c>
      <c r="R4" t="str">
        <f ca="1">DPE_33930[[#Headers],[Column1.Période_construction]] &amp; " " &amp;  ROW() &amp; " - " &amp; MID($AD$1, FIND("]",$AD$1,1)+1,LEN($AD$1))</f>
        <v>Column1.Période_construction 4 - Récaptiulatif</v>
      </c>
      <c r="S4" t="str">
        <f ca="1">DPE_33930[[#Headers],[Column1.Code_postal_(BAN)]] &amp; " " &amp;  ROW() &amp; " - " &amp; MID($AD$1, FIND("]",$AD$1,1)+1,LEN($AD$1))</f>
        <v>Column1.Code_postal_(BAN) 4 - Récaptiulatif</v>
      </c>
      <c r="T4" t="str">
        <f ca="1">DPE_33930[[#Headers],[Column1.Type_bâtiment]] &amp; " " &amp;  ROW() &amp; " - " &amp; MID($AD$1, FIND("]",$AD$1,1)+1,LEN($AD$1))</f>
        <v>Column1.Type_bâtiment 4 - Récaptiulatif</v>
      </c>
      <c r="U4" t="str">
        <f ca="1">DPE_33930[[#Headers],[Column1.Etiquette_GES]] &amp; " " &amp;  ROW() &amp; " - " &amp; MID($AD$1, FIND("]",$AD$1,1)+1,LEN($AD$1))</f>
        <v>Column1.Etiquette_GES 4 - Récaptiulatif</v>
      </c>
      <c r="V4" t="str">
        <f ca="1">DPE_33930[[#Headers],[Column1.Etiquette_DPE]] &amp; " " &amp;  ROW() &amp; " - " &amp; MID($AD$1, FIND("]",$AD$1,1)+1,LEN($AD$1))</f>
        <v>Column1.Etiquette_DPE 4 - Récaptiulatif</v>
      </c>
      <c r="W4" t="str">
        <f ca="1">DPE_33930[[#Headers],[Column1.Nom__commune_(Brut)]] &amp; " " &amp;  ROW() &amp; " - " &amp; MID($AD$1, FIND("]",$AD$1,1)+1,LEN($AD$1))</f>
        <v>Column1.Nom__commune_(Brut) 4 - Récaptiulatif</v>
      </c>
      <c r="X4" t="str">
        <f ca="1">DPE_33930[[#Headers],[Column1.Identifiant__BAN]] &amp; " " &amp;  ROW() &amp; " - " &amp; MID($AD$1, FIND("]",$AD$1,1)+1,LEN($AD$1))</f>
        <v>Column1.Identifiant__BAN 4 - Récaptiulatif</v>
      </c>
      <c r="Y4" t="str">
        <f ca="1">DPE_33930[[#Headers],[Column1.Nom__rue_(BAN)]] &amp; " " &amp;  ROW() &amp; " - " &amp; MID($AD$1, FIND("]",$AD$1,1)+1,LEN($AD$1))</f>
        <v>Column1.Nom__rue_(BAN) 4 - Récaptiulatif</v>
      </c>
      <c r="Z4" t="str">
        <f ca="1">DPE_33930[[#Headers],[Column1.Score_BAN]] &amp; " " &amp;  ROW() &amp; " - " &amp; MID($AD$1, FIND("]",$AD$1,1)+1,LEN($AD$1))</f>
        <v>Column1.Score_BAN 4 - Récaptiulatif</v>
      </c>
      <c r="AA4" t="str">
        <f ca="1">DPE_33930[[#Headers],[Column1.Logement_traversant_(0/1)]] &amp; " " &amp;  ROW() &amp; " - " &amp; MID($AD$1, FIND("]",$AD$1,1)+1,LEN($AD$1))</f>
        <v>Column1.Logement_traversant_(0/1) 4 - Récaptiulatif</v>
      </c>
      <c r="AB4" t="str">
        <f ca="1">DPE_33930[[#Headers],[Column1.Nombre_appartement]] &amp; " " &amp;  ROW() &amp; " - " &amp; MID($AD$1, FIND("]",$AD$1,1)+1,LEN($AD$1))</f>
        <v>Column1.Nombre_appartement 4 - Récaptiulatif</v>
      </c>
      <c r="AC4" t="str">
        <f ca="1">DPE_33930[[#Headers],[Column1.Surface_habitable_immeuble]] &amp; " " &amp;  ROW() &amp; " - " &amp; MID($AD$1, FIND("]",$AD$1,1)+1,LEN($AD$1))</f>
        <v>Column1.Surface_habitable_immeuble 4 - Récaptiulatif</v>
      </c>
    </row>
    <row r="5" spans="1:30" x14ac:dyDescent="0.25">
      <c r="A5" s="4">
        <v>44861</v>
      </c>
      <c r="B5" s="4">
        <v>44862</v>
      </c>
      <c r="C5" s="4">
        <v>44862</v>
      </c>
      <c r="D5" t="str">
        <f ca="1">DPE_33930[[#Headers],[Column1.Adresse_(BAN)]] &amp; " " &amp;  ROW() &amp; " - " &amp; MID($AD$1, FIND("]",$AD$1,1)+1,LEN($AD$1))</f>
        <v>Column1.Adresse_(BAN) 5 - Récaptiulatif</v>
      </c>
      <c r="E5" t="str">
        <f ca="1">DPE_33930[[#Headers],[Column1.Nom__commune_(BAN)]] &amp; " " &amp;  ROW() &amp; " - " &amp; MID($AD$1, FIND("]",$AD$1,1)+1,LEN($AD$1))</f>
        <v>Column1.Nom__commune_(BAN) 5 - Récaptiulatif</v>
      </c>
      <c r="F5" t="str">
        <f ca="1">DPE_33930[[#Headers],[Column1.Nombre_niveau_logement]] &amp; " " &amp;  ROW() &amp; " - " &amp; MID($AD$1, FIND("]",$AD$1,1)+1,LEN($AD$1))</f>
        <v>Column1.Nombre_niveau_logement 5 - Récaptiulatif</v>
      </c>
      <c r="G5" t="str">
        <f ca="1">DPE_33930[[#Headers],[Column1.Année_construction]] &amp; " " &amp;  ROW() &amp; " - " &amp; MID($AD$1, FIND("]",$AD$1,1)+1,LEN($AD$1))</f>
        <v>Column1.Année_construction 5 - Récaptiulatif</v>
      </c>
      <c r="H5" t="str">
        <f ca="1">DPE_33930[[#Headers],[Column1.N°_étage_appartement]] &amp; " " &amp;  ROW() &amp; " - " &amp; MID($AD$1, FIND("]",$AD$1,1)+1,LEN($AD$1))</f>
        <v>Column1.N°_étage_appartement 5 - Récaptiulatif</v>
      </c>
      <c r="I5" t="str">
        <f ca="1">DPE_33930[[#Headers],[Column1.Surface_habitable_desservie_par_installation_ECS]] &amp; " " &amp;  ROW() &amp; " - " &amp; MID($AD$1, FIND("]",$AD$1,1)+1,LEN($AD$1))</f>
        <v>Column1.Surface_habitable_desservie_par_installation_ECS 5 - Récaptiulatif</v>
      </c>
      <c r="J5" t="str">
        <f ca="1">DPE_33930[[#Headers],[Column1.Complément_d''adresse_logement]] &amp; " " &amp;  ROW() &amp; " - " &amp; MID($AD$1, FIND("]",$AD$1,1)+1,LEN($AD$1))</f>
        <v>Column1.Complément_d'adresse_logement 5 - Récaptiulatif</v>
      </c>
      <c r="K5" t="str">
        <f ca="1">DPE_33930[[#Headers],[Column1.Description_installation_chauffage_n°1]] &amp; " " &amp;  ROW() &amp; " - " &amp; MID($AD$1, FIND("]",$AD$1,1)+1,LEN($AD$1))</f>
        <v>Column1.Description_installation_chauffage_n°1 5 - Récaptiulatif</v>
      </c>
      <c r="L5" t="str">
        <f ca="1">DPE_33930[[#Headers],[Column1.N°_voie_(BAN)]] &amp; " " &amp;  ROW() &amp; " - " &amp; MID($AD$1, FIND("]",$AD$1,1)+1,LEN($AD$1))</f>
        <v>Column1.N°_voie_(BAN) 5 - Récaptiulatif</v>
      </c>
      <c r="M5" t="str">
        <f ca="1">DPE_33930[[#Headers],[Column1.N°DPE]] &amp; " " &amp;  ROW() &amp; " - " &amp; MID($AD$1, FIND("]",$AD$1,1)+1,LEN($AD$1))</f>
        <v>Column1.N°DPE 5 - Récaptiulatif</v>
      </c>
      <c r="N5" t="str">
        <f ca="1">DPE_33930[[#Headers],[Column1.Adresse_brute]] &amp; " " &amp;  ROW() &amp; " - " &amp; MID($AD$1, FIND("]",$AD$1,1)+1,LEN($AD$1))</f>
        <v>Column1.Adresse_brute 5 - Récaptiulatif</v>
      </c>
      <c r="O5" t="str">
        <f ca="1">DPE_33930[[#Headers],[Column1.Nombre_logements_desservis_par_installation_ECS]] &amp; " " &amp;  ROW() &amp; " - " &amp; MID($AD$1, FIND("]",$AD$1,1)+1,LEN($AD$1))</f>
        <v>Column1.Nombre_logements_desservis_par_installation_ECS 5 - Récaptiulatif</v>
      </c>
      <c r="P5" t="str">
        <f ca="1">DPE_33930[[#Headers],[Column1.Surface_habitable_logement]] &amp; " " &amp;  ROW() &amp; " - " &amp; MID($AD$1, FIND("]",$AD$1,1)+1,LEN($AD$1))</f>
        <v>Column1.Surface_habitable_logement 5 - Récaptiulatif</v>
      </c>
      <c r="Q5" t="str">
        <f ca="1">DPE_33930[[#Headers],[Column1.Code_postal_(brut)]] &amp; " " &amp;  ROW() &amp; " - " &amp; MID($AD$1, FIND("]",$AD$1,1)+1,LEN($AD$1))</f>
        <v>Column1.Code_postal_(brut) 5 - Récaptiulatif</v>
      </c>
      <c r="R5" t="str">
        <f ca="1">DPE_33930[[#Headers],[Column1.Période_construction]] &amp; " " &amp;  ROW() &amp; " - " &amp; MID($AD$1, FIND("]",$AD$1,1)+1,LEN($AD$1))</f>
        <v>Column1.Période_construction 5 - Récaptiulatif</v>
      </c>
      <c r="S5" t="str">
        <f ca="1">DPE_33930[[#Headers],[Column1.Code_postal_(BAN)]] &amp; " " &amp;  ROW() &amp; " - " &amp; MID($AD$1, FIND("]",$AD$1,1)+1,LEN($AD$1))</f>
        <v>Column1.Code_postal_(BAN) 5 - Récaptiulatif</v>
      </c>
      <c r="T5" t="str">
        <f ca="1">DPE_33930[[#Headers],[Column1.Type_bâtiment]] &amp; " " &amp;  ROW() &amp; " - " &amp; MID($AD$1, FIND("]",$AD$1,1)+1,LEN($AD$1))</f>
        <v>Column1.Type_bâtiment 5 - Récaptiulatif</v>
      </c>
      <c r="U5" t="str">
        <f ca="1">DPE_33930[[#Headers],[Column1.Etiquette_GES]] &amp; " " &amp;  ROW() &amp; " - " &amp; MID($AD$1, FIND("]",$AD$1,1)+1,LEN($AD$1))</f>
        <v>Column1.Etiquette_GES 5 - Récaptiulatif</v>
      </c>
      <c r="V5" t="str">
        <f ca="1">DPE_33930[[#Headers],[Column1.Etiquette_DPE]] &amp; " " &amp;  ROW() &amp; " - " &amp; MID($AD$1, FIND("]",$AD$1,1)+1,LEN($AD$1))</f>
        <v>Column1.Etiquette_DPE 5 - Récaptiulatif</v>
      </c>
      <c r="W5" t="str">
        <f ca="1">DPE_33930[[#Headers],[Column1.Nom__commune_(Brut)]] &amp; " " &amp;  ROW() &amp; " - " &amp; MID($AD$1, FIND("]",$AD$1,1)+1,LEN($AD$1))</f>
        <v>Column1.Nom__commune_(Brut) 5 - Récaptiulatif</v>
      </c>
      <c r="X5" t="str">
        <f ca="1">DPE_33930[[#Headers],[Column1.Identifiant__BAN]] &amp; " " &amp;  ROW() &amp; " - " &amp; MID($AD$1, FIND("]",$AD$1,1)+1,LEN($AD$1))</f>
        <v>Column1.Identifiant__BAN 5 - Récaptiulatif</v>
      </c>
      <c r="Y5" t="str">
        <f ca="1">DPE_33930[[#Headers],[Column1.Nom__rue_(BAN)]] &amp; " " &amp;  ROW() &amp; " - " &amp; MID($AD$1, FIND("]",$AD$1,1)+1,LEN($AD$1))</f>
        <v>Column1.Nom__rue_(BAN) 5 - Récaptiulatif</v>
      </c>
      <c r="Z5" t="str">
        <f ca="1">DPE_33930[[#Headers],[Column1.Score_BAN]] &amp; " " &amp;  ROW() &amp; " - " &amp; MID($AD$1, FIND("]",$AD$1,1)+1,LEN($AD$1))</f>
        <v>Column1.Score_BAN 5 - Récaptiulatif</v>
      </c>
      <c r="AA5" t="str">
        <f ca="1">DPE_33930[[#Headers],[Column1.Logement_traversant_(0/1)]] &amp; " " &amp;  ROW() &amp; " - " &amp; MID($AD$1, FIND("]",$AD$1,1)+1,LEN($AD$1))</f>
        <v>Column1.Logement_traversant_(0/1) 5 - Récaptiulatif</v>
      </c>
      <c r="AB5" t="str">
        <f ca="1">DPE_33930[[#Headers],[Column1.Nombre_appartement]] &amp; " " &amp;  ROW() &amp; " - " &amp; MID($AD$1, FIND("]",$AD$1,1)+1,LEN($AD$1))</f>
        <v>Column1.Nombre_appartement 5 - Récaptiulatif</v>
      </c>
      <c r="AC5" t="str">
        <f ca="1">DPE_33930[[#Headers],[Column1.Surface_habitable_immeuble]] &amp; " " &amp;  ROW() &amp; " - " &amp; MID($AD$1, FIND("]",$AD$1,1)+1,LEN($AD$1))</f>
        <v>Column1.Surface_habitable_immeuble 5 - Récaptiulatif</v>
      </c>
    </row>
    <row r="6" spans="1:30" x14ac:dyDescent="0.25">
      <c r="A6" s="4">
        <v>44862</v>
      </c>
      <c r="B6" s="4">
        <v>44862</v>
      </c>
      <c r="C6" s="4">
        <v>44862</v>
      </c>
      <c r="D6" t="str">
        <f ca="1">DPE_33930[[#Headers],[Column1.Adresse_(BAN)]] &amp; " " &amp;  ROW() &amp; " - " &amp; MID($AD$1, FIND("]",$AD$1,1)+1,LEN($AD$1))</f>
        <v>Column1.Adresse_(BAN) 6 - Récaptiulatif</v>
      </c>
      <c r="E6" t="str">
        <f ca="1">DPE_33930[[#Headers],[Column1.Nom__commune_(BAN)]] &amp; " " &amp;  ROW() &amp; " - " &amp; MID($AD$1, FIND("]",$AD$1,1)+1,LEN($AD$1))</f>
        <v>Column1.Nom__commune_(BAN) 6 - Récaptiulatif</v>
      </c>
      <c r="F6" t="str">
        <f ca="1">DPE_33930[[#Headers],[Column1.Nombre_niveau_logement]] &amp; " " &amp;  ROW() &amp; " - " &amp; MID($AD$1, FIND("]",$AD$1,1)+1,LEN($AD$1))</f>
        <v>Column1.Nombre_niveau_logement 6 - Récaptiulatif</v>
      </c>
      <c r="G6" t="str">
        <f ca="1">DPE_33930[[#Headers],[Column1.Année_construction]] &amp; " " &amp;  ROW() &amp; " - " &amp; MID($AD$1, FIND("]",$AD$1,1)+1,LEN($AD$1))</f>
        <v>Column1.Année_construction 6 - Récaptiulatif</v>
      </c>
      <c r="H6" t="str">
        <f ca="1">DPE_33930[[#Headers],[Column1.N°_étage_appartement]] &amp; " " &amp;  ROW() &amp; " - " &amp; MID($AD$1, FIND("]",$AD$1,1)+1,LEN($AD$1))</f>
        <v>Column1.N°_étage_appartement 6 - Récaptiulatif</v>
      </c>
      <c r="I6" t="str">
        <f ca="1">DPE_33930[[#Headers],[Column1.Surface_habitable_desservie_par_installation_ECS]] &amp; " " &amp;  ROW() &amp; " - " &amp; MID($AD$1, FIND("]",$AD$1,1)+1,LEN($AD$1))</f>
        <v>Column1.Surface_habitable_desservie_par_installation_ECS 6 - Récaptiulatif</v>
      </c>
      <c r="J6" t="str">
        <f ca="1">DPE_33930[[#Headers],[Column1.Complément_d''adresse_logement]] &amp; " " &amp;  ROW() &amp; " - " &amp; MID($AD$1, FIND("]",$AD$1,1)+1,LEN($AD$1))</f>
        <v>Column1.Complément_d'adresse_logement 6 - Récaptiulatif</v>
      </c>
      <c r="K6" t="str">
        <f ca="1">DPE_33930[[#Headers],[Column1.Description_installation_chauffage_n°1]] &amp; " " &amp;  ROW() &amp; " - " &amp; MID($AD$1, FIND("]",$AD$1,1)+1,LEN($AD$1))</f>
        <v>Column1.Description_installation_chauffage_n°1 6 - Récaptiulatif</v>
      </c>
      <c r="L6" t="str">
        <f ca="1">DPE_33930[[#Headers],[Column1.N°_voie_(BAN)]] &amp; " " &amp;  ROW() &amp; " - " &amp; MID($AD$1, FIND("]",$AD$1,1)+1,LEN($AD$1))</f>
        <v>Column1.N°_voie_(BAN) 6 - Récaptiulatif</v>
      </c>
      <c r="M6" t="str">
        <f ca="1">DPE_33930[[#Headers],[Column1.N°DPE]] &amp; " " &amp;  ROW() &amp; " - " &amp; MID($AD$1, FIND("]",$AD$1,1)+1,LEN($AD$1))</f>
        <v>Column1.N°DPE 6 - Récaptiulatif</v>
      </c>
      <c r="N6" t="str">
        <f ca="1">DPE_33930[[#Headers],[Column1.Adresse_brute]] &amp; " " &amp;  ROW() &amp; " - " &amp; MID($AD$1, FIND("]",$AD$1,1)+1,LEN($AD$1))</f>
        <v>Column1.Adresse_brute 6 - Récaptiulatif</v>
      </c>
      <c r="O6" t="str">
        <f ca="1">DPE_33930[[#Headers],[Column1.Nombre_logements_desservis_par_installation_ECS]] &amp; " " &amp;  ROW() &amp; " - " &amp; MID($AD$1, FIND("]",$AD$1,1)+1,LEN($AD$1))</f>
        <v>Column1.Nombre_logements_desservis_par_installation_ECS 6 - Récaptiulatif</v>
      </c>
      <c r="P6" t="str">
        <f ca="1">DPE_33930[[#Headers],[Column1.Surface_habitable_logement]] &amp; " " &amp;  ROW() &amp; " - " &amp; MID($AD$1, FIND("]",$AD$1,1)+1,LEN($AD$1))</f>
        <v>Column1.Surface_habitable_logement 6 - Récaptiulatif</v>
      </c>
      <c r="Q6" t="str">
        <f ca="1">DPE_33930[[#Headers],[Column1.Code_postal_(brut)]] &amp; " " &amp;  ROW() &amp; " - " &amp; MID($AD$1, FIND("]",$AD$1,1)+1,LEN($AD$1))</f>
        <v>Column1.Code_postal_(brut) 6 - Récaptiulatif</v>
      </c>
      <c r="R6" t="str">
        <f ca="1">DPE_33930[[#Headers],[Column1.Période_construction]] &amp; " " &amp;  ROW() &amp; " - " &amp; MID($AD$1, FIND("]",$AD$1,1)+1,LEN($AD$1))</f>
        <v>Column1.Période_construction 6 - Récaptiulatif</v>
      </c>
      <c r="S6" t="str">
        <f ca="1">DPE_33930[[#Headers],[Column1.Code_postal_(BAN)]] &amp; " " &amp;  ROW() &amp; " - " &amp; MID($AD$1, FIND("]",$AD$1,1)+1,LEN($AD$1))</f>
        <v>Column1.Code_postal_(BAN) 6 - Récaptiulatif</v>
      </c>
      <c r="T6" t="str">
        <f ca="1">DPE_33930[[#Headers],[Column1.Type_bâtiment]] &amp; " " &amp;  ROW() &amp; " - " &amp; MID($AD$1, FIND("]",$AD$1,1)+1,LEN($AD$1))</f>
        <v>Column1.Type_bâtiment 6 - Récaptiulatif</v>
      </c>
      <c r="U6" t="str">
        <f ca="1">DPE_33930[[#Headers],[Column1.Etiquette_GES]] &amp; " " &amp;  ROW() &amp; " - " &amp; MID($AD$1, FIND("]",$AD$1,1)+1,LEN($AD$1))</f>
        <v>Column1.Etiquette_GES 6 - Récaptiulatif</v>
      </c>
      <c r="V6" t="str">
        <f ca="1">DPE_33930[[#Headers],[Column1.Etiquette_DPE]] &amp; " " &amp;  ROW() &amp; " - " &amp; MID($AD$1, FIND("]",$AD$1,1)+1,LEN($AD$1))</f>
        <v>Column1.Etiquette_DPE 6 - Récaptiulatif</v>
      </c>
      <c r="W6" t="str">
        <f ca="1">DPE_33930[[#Headers],[Column1.Nom__commune_(Brut)]] &amp; " " &amp;  ROW() &amp; " - " &amp; MID($AD$1, FIND("]",$AD$1,1)+1,LEN($AD$1))</f>
        <v>Column1.Nom__commune_(Brut) 6 - Récaptiulatif</v>
      </c>
      <c r="X6" t="str">
        <f ca="1">DPE_33930[[#Headers],[Column1.Identifiant__BAN]] &amp; " " &amp;  ROW() &amp; " - " &amp; MID($AD$1, FIND("]",$AD$1,1)+1,LEN($AD$1))</f>
        <v>Column1.Identifiant__BAN 6 - Récaptiulatif</v>
      </c>
      <c r="Y6" t="str">
        <f ca="1">DPE_33930[[#Headers],[Column1.Nom__rue_(BAN)]] &amp; " " &amp;  ROW() &amp; " - " &amp; MID($AD$1, FIND("]",$AD$1,1)+1,LEN($AD$1))</f>
        <v>Column1.Nom__rue_(BAN) 6 - Récaptiulatif</v>
      </c>
      <c r="Z6" t="str">
        <f ca="1">DPE_33930[[#Headers],[Column1.Score_BAN]] &amp; " " &amp;  ROW() &amp; " - " &amp; MID($AD$1, FIND("]",$AD$1,1)+1,LEN($AD$1))</f>
        <v>Column1.Score_BAN 6 - Récaptiulatif</v>
      </c>
      <c r="AA6" t="str">
        <f ca="1">DPE_33930[[#Headers],[Column1.Logement_traversant_(0/1)]] &amp; " " &amp;  ROW() &amp; " - " &amp; MID($AD$1, FIND("]",$AD$1,1)+1,LEN($AD$1))</f>
        <v>Column1.Logement_traversant_(0/1) 6 - Récaptiulatif</v>
      </c>
      <c r="AB6" t="str">
        <f ca="1">DPE_33930[[#Headers],[Column1.Nombre_appartement]] &amp; " " &amp;  ROW() &amp; " - " &amp; MID($AD$1, FIND("]",$AD$1,1)+1,LEN($AD$1))</f>
        <v>Column1.Nombre_appartement 6 - Récaptiulatif</v>
      </c>
      <c r="AC6" t="str">
        <f ca="1">DPE_33930[[#Headers],[Column1.Surface_habitable_immeuble]] &amp; " " &amp;  ROW() &amp; " - " &amp; MID($AD$1, FIND("]",$AD$1,1)+1,LEN($AD$1))</f>
        <v>Column1.Surface_habitable_immeuble 6 - Récaptiulatif</v>
      </c>
    </row>
    <row r="7" spans="1:30" x14ac:dyDescent="0.25">
      <c r="A7" s="4"/>
      <c r="B7" s="4"/>
      <c r="C7" s="4"/>
    </row>
    <row r="8" spans="1:30" x14ac:dyDescent="0.25">
      <c r="A8" s="4"/>
      <c r="B8" s="4"/>
      <c r="C8" s="4"/>
    </row>
    <row r="9" spans="1:30" x14ac:dyDescent="0.25">
      <c r="A9" s="4"/>
      <c r="B9" s="4"/>
      <c r="C9" s="4"/>
    </row>
    <row r="10" spans="1:30" x14ac:dyDescent="0.25">
      <c r="A10" s="4"/>
      <c r="B10" s="4"/>
      <c r="C10" s="4"/>
    </row>
    <row r="11" spans="1:30" x14ac:dyDescent="0.25">
      <c r="A11" s="4"/>
      <c r="B11" s="4"/>
      <c r="C11" s="4"/>
    </row>
    <row r="12" spans="1:30" x14ac:dyDescent="0.25">
      <c r="A12" s="4"/>
      <c r="B12" s="4"/>
      <c r="C12" s="4"/>
    </row>
    <row r="13" spans="1:30" x14ac:dyDescent="0.25">
      <c r="A13" s="4"/>
      <c r="B13" s="4"/>
      <c r="C13" s="4"/>
    </row>
    <row r="14" spans="1:30" x14ac:dyDescent="0.25">
      <c r="A14" s="4"/>
      <c r="B14" s="4"/>
      <c r="C14" s="4"/>
    </row>
    <row r="15" spans="1:30" x14ac:dyDescent="0.25">
      <c r="A15" s="4"/>
      <c r="B15" s="4"/>
      <c r="C15" s="4"/>
    </row>
    <row r="16" spans="1:30" x14ac:dyDescent="0.25">
      <c r="A16" s="4"/>
      <c r="B16" s="4"/>
      <c r="C16" s="4"/>
    </row>
    <row r="17" spans="1:3" x14ac:dyDescent="0.25">
      <c r="A17" s="4"/>
      <c r="B17" s="4"/>
      <c r="C17" s="4"/>
    </row>
    <row r="18" spans="1:3" x14ac:dyDescent="0.25">
      <c r="A18" s="4"/>
      <c r="B18" s="4"/>
      <c r="C18" s="4"/>
    </row>
    <row r="19" spans="1:3" x14ac:dyDescent="0.25">
      <c r="A19" s="4"/>
      <c r="B19" s="4"/>
      <c r="C19" s="4"/>
    </row>
    <row r="20" spans="1:3" x14ac:dyDescent="0.25">
      <c r="A20" s="4"/>
      <c r="B20" s="4"/>
      <c r="C20" s="4"/>
    </row>
    <row r="21" spans="1:3" x14ac:dyDescent="0.25">
      <c r="A21" s="4"/>
      <c r="B21" s="4"/>
      <c r="C21" s="4"/>
    </row>
    <row r="22" spans="1:3" x14ac:dyDescent="0.25">
      <c r="A22" s="4"/>
      <c r="B22" s="4"/>
      <c r="C22" s="4"/>
    </row>
    <row r="23" spans="1:3" x14ac:dyDescent="0.25">
      <c r="A23" s="4"/>
      <c r="B23" s="4"/>
      <c r="C23" s="4"/>
    </row>
    <row r="24" spans="1:3" x14ac:dyDescent="0.25">
      <c r="A24" s="4"/>
      <c r="B24" s="4"/>
      <c r="C24" s="4"/>
    </row>
    <row r="25" spans="1:3" x14ac:dyDescent="0.25">
      <c r="A25" s="4"/>
      <c r="B25" s="4"/>
      <c r="C25" s="4"/>
    </row>
    <row r="26" spans="1:3" x14ac:dyDescent="0.25">
      <c r="A26" s="4"/>
      <c r="B26" s="4"/>
      <c r="C26" s="4"/>
    </row>
    <row r="27" spans="1:3" x14ac:dyDescent="0.25">
      <c r="A27" s="4"/>
      <c r="B27" s="4"/>
      <c r="C27" s="4"/>
    </row>
    <row r="28" spans="1:3" x14ac:dyDescent="0.25">
      <c r="A28" s="4"/>
      <c r="B28" s="4"/>
      <c r="C28" s="4"/>
    </row>
    <row r="29" spans="1:3" x14ac:dyDescent="0.25">
      <c r="A29" s="4"/>
      <c r="B29" s="4"/>
      <c r="C29" s="4"/>
    </row>
    <row r="30" spans="1:3" x14ac:dyDescent="0.25">
      <c r="A30" s="4"/>
      <c r="B30" s="4"/>
      <c r="C30" s="4"/>
    </row>
    <row r="31" spans="1:3" x14ac:dyDescent="0.25">
      <c r="A31" s="4"/>
      <c r="B31" s="4"/>
      <c r="C31" s="4"/>
    </row>
    <row r="32" spans="1:3" x14ac:dyDescent="0.25">
      <c r="A32" s="4"/>
      <c r="B32" s="4"/>
      <c r="C32" s="4"/>
    </row>
    <row r="33" spans="1:3" x14ac:dyDescent="0.25">
      <c r="A33" s="4"/>
      <c r="B33" s="4"/>
      <c r="C33" s="4"/>
    </row>
    <row r="34" spans="1:3" x14ac:dyDescent="0.25">
      <c r="A34" s="4"/>
      <c r="B34" s="4"/>
      <c r="C34" s="4"/>
    </row>
    <row r="35" spans="1:3" x14ac:dyDescent="0.25">
      <c r="A35" s="4"/>
      <c r="B35" s="4"/>
      <c r="C35" s="4"/>
    </row>
    <row r="36" spans="1:3" x14ac:dyDescent="0.25">
      <c r="A36" s="4"/>
      <c r="B36" s="4"/>
      <c r="C36" s="4"/>
    </row>
    <row r="37" spans="1:3" x14ac:dyDescent="0.25">
      <c r="A37" s="4"/>
      <c r="B37" s="4"/>
      <c r="C37" s="4"/>
    </row>
    <row r="38" spans="1:3" x14ac:dyDescent="0.25">
      <c r="A38" s="4"/>
      <c r="B38" s="4"/>
      <c r="C38" s="4"/>
    </row>
    <row r="39" spans="1:3" x14ac:dyDescent="0.25">
      <c r="A39" s="4"/>
      <c r="B39" s="4"/>
      <c r="C39" s="4"/>
    </row>
    <row r="40" spans="1:3" x14ac:dyDescent="0.25">
      <c r="A40" s="4"/>
      <c r="B40" s="4"/>
      <c r="C40" s="4"/>
    </row>
    <row r="41" spans="1:3" x14ac:dyDescent="0.25">
      <c r="A41" s="4"/>
      <c r="B41" s="4"/>
      <c r="C41" s="4"/>
    </row>
    <row r="42" spans="1:3" x14ac:dyDescent="0.25">
      <c r="A42" s="4"/>
      <c r="B42" s="4"/>
      <c r="C42" s="4"/>
    </row>
    <row r="43" spans="1:3" x14ac:dyDescent="0.25">
      <c r="A43" s="4"/>
      <c r="B43" s="4"/>
      <c r="C43" s="4"/>
    </row>
    <row r="44" spans="1:3" x14ac:dyDescent="0.25">
      <c r="A44" s="4"/>
      <c r="B44" s="4"/>
      <c r="C44" s="4"/>
    </row>
    <row r="45" spans="1:3" x14ac:dyDescent="0.25">
      <c r="A45" s="4"/>
      <c r="B45" s="4"/>
      <c r="C45" s="4"/>
    </row>
    <row r="46" spans="1:3" x14ac:dyDescent="0.25">
      <c r="A46" s="4"/>
      <c r="B46" s="4"/>
      <c r="C46" s="4"/>
    </row>
    <row r="47" spans="1:3" x14ac:dyDescent="0.25">
      <c r="A47" s="4"/>
      <c r="B47" s="4"/>
      <c r="C47" s="4"/>
    </row>
    <row r="48" spans="1:3" x14ac:dyDescent="0.25">
      <c r="A48" s="4"/>
      <c r="B48" s="4"/>
      <c r="C48" s="4"/>
    </row>
    <row r="49" spans="1:3" x14ac:dyDescent="0.25">
      <c r="A49" s="4"/>
      <c r="B49" s="4"/>
      <c r="C49" s="4"/>
    </row>
    <row r="50" spans="1:3" x14ac:dyDescent="0.25">
      <c r="A50" s="4"/>
      <c r="B50" s="4"/>
      <c r="C50" s="4"/>
    </row>
    <row r="51" spans="1:3" x14ac:dyDescent="0.25">
      <c r="A51" s="4"/>
      <c r="B51" s="4"/>
      <c r="C51" s="4"/>
    </row>
    <row r="52" spans="1:3" x14ac:dyDescent="0.25">
      <c r="A52" s="4"/>
      <c r="B52" s="4"/>
      <c r="C52" s="4"/>
    </row>
    <row r="53" spans="1:3" x14ac:dyDescent="0.25">
      <c r="A53" s="4"/>
      <c r="B53" s="4"/>
      <c r="C53" s="4"/>
    </row>
    <row r="54" spans="1:3" x14ac:dyDescent="0.25">
      <c r="A54" s="4"/>
      <c r="B54" s="4"/>
      <c r="C54" s="4"/>
    </row>
    <row r="55" spans="1:3" x14ac:dyDescent="0.25">
      <c r="A55" s="4"/>
      <c r="B55" s="4"/>
      <c r="C55" s="4"/>
    </row>
    <row r="56" spans="1:3" x14ac:dyDescent="0.25">
      <c r="A56" s="4"/>
      <c r="B56" s="4"/>
      <c r="C56" s="4"/>
    </row>
    <row r="57" spans="1:3" x14ac:dyDescent="0.25">
      <c r="A57" s="4"/>
      <c r="B57" s="4"/>
      <c r="C57" s="4"/>
    </row>
    <row r="58" spans="1:3" x14ac:dyDescent="0.25">
      <c r="A58" s="4"/>
      <c r="B58" s="4"/>
      <c r="C58" s="4"/>
    </row>
    <row r="59" spans="1:3" x14ac:dyDescent="0.25">
      <c r="A59" s="4"/>
      <c r="B59" s="4"/>
      <c r="C59" s="4"/>
    </row>
    <row r="60" spans="1:3" x14ac:dyDescent="0.25">
      <c r="A60" s="4"/>
      <c r="B60" s="4"/>
      <c r="C60" s="4"/>
    </row>
    <row r="61" spans="1:3" x14ac:dyDescent="0.25">
      <c r="A61" s="4"/>
      <c r="B61" s="4"/>
      <c r="C61" s="4"/>
    </row>
    <row r="62" spans="1:3" x14ac:dyDescent="0.25">
      <c r="A62" s="4"/>
      <c r="B62" s="4"/>
      <c r="C62" s="4"/>
    </row>
    <row r="63" spans="1:3" x14ac:dyDescent="0.25">
      <c r="A63" s="4"/>
      <c r="B63" s="4"/>
      <c r="C63" s="4"/>
    </row>
    <row r="64" spans="1:3" x14ac:dyDescent="0.25">
      <c r="A64" s="4"/>
      <c r="B64" s="4"/>
      <c r="C64" s="4"/>
    </row>
    <row r="65" spans="1:3" x14ac:dyDescent="0.25">
      <c r="A65" s="4"/>
      <c r="B65" s="4"/>
      <c r="C65" s="4"/>
    </row>
    <row r="66" spans="1:3" x14ac:dyDescent="0.25">
      <c r="A66" s="4"/>
      <c r="B66" s="4"/>
      <c r="C66" s="4"/>
    </row>
    <row r="67" spans="1:3" x14ac:dyDescent="0.25">
      <c r="A67" s="4"/>
      <c r="B67" s="4"/>
      <c r="C67" s="4"/>
    </row>
    <row r="68" spans="1:3" x14ac:dyDescent="0.25">
      <c r="A68" s="4"/>
      <c r="B68" s="4"/>
      <c r="C68" s="4"/>
    </row>
    <row r="69" spans="1:3" x14ac:dyDescent="0.25">
      <c r="A69" s="4"/>
      <c r="B69" s="4"/>
      <c r="C69" s="4"/>
    </row>
    <row r="70" spans="1:3" x14ac:dyDescent="0.25">
      <c r="A70" s="4"/>
      <c r="B70" s="4"/>
      <c r="C70" s="4"/>
    </row>
    <row r="71" spans="1:3" x14ac:dyDescent="0.25">
      <c r="A71" s="4"/>
      <c r="B71" s="4"/>
      <c r="C71" s="4"/>
    </row>
    <row r="72" spans="1:3" x14ac:dyDescent="0.25">
      <c r="A72" s="4"/>
      <c r="B72" s="4"/>
      <c r="C72" s="4"/>
    </row>
    <row r="73" spans="1:3" x14ac:dyDescent="0.25">
      <c r="A73" s="4"/>
      <c r="B73" s="4"/>
      <c r="C73" s="4"/>
    </row>
    <row r="74" spans="1:3" x14ac:dyDescent="0.25">
      <c r="A74" s="4"/>
      <c r="B74" s="4"/>
      <c r="C74" s="4"/>
    </row>
    <row r="75" spans="1:3" x14ac:dyDescent="0.25">
      <c r="A75" s="4"/>
      <c r="B75" s="4"/>
      <c r="C75" s="4"/>
    </row>
    <row r="76" spans="1:3" x14ac:dyDescent="0.25">
      <c r="A76" s="4"/>
      <c r="B76" s="4"/>
      <c r="C76" s="4"/>
    </row>
    <row r="77" spans="1:3" x14ac:dyDescent="0.25">
      <c r="A77" s="4"/>
      <c r="B77" s="4"/>
      <c r="C77" s="4"/>
    </row>
    <row r="78" spans="1:3" x14ac:dyDescent="0.25">
      <c r="A78" s="4"/>
      <c r="B78" s="4"/>
      <c r="C78" s="4"/>
    </row>
    <row r="79" spans="1:3" x14ac:dyDescent="0.25">
      <c r="A79" s="4"/>
      <c r="B79" s="4"/>
      <c r="C79" s="4"/>
    </row>
    <row r="80" spans="1:3" x14ac:dyDescent="0.25">
      <c r="A80" s="4"/>
      <c r="B80" s="4"/>
      <c r="C80" s="4"/>
    </row>
    <row r="81" spans="1:3" x14ac:dyDescent="0.25">
      <c r="A81" s="4"/>
      <c r="B81" s="4"/>
      <c r="C81" s="4"/>
    </row>
    <row r="82" spans="1:3" x14ac:dyDescent="0.25">
      <c r="A82" s="4"/>
      <c r="B82" s="4"/>
      <c r="C82" s="4"/>
    </row>
    <row r="83" spans="1:3" x14ac:dyDescent="0.25">
      <c r="A83" s="4"/>
      <c r="B83" s="4"/>
      <c r="C83" s="4"/>
    </row>
    <row r="84" spans="1:3" x14ac:dyDescent="0.25">
      <c r="A84" s="4"/>
      <c r="B84" s="4"/>
      <c r="C84" s="4"/>
    </row>
    <row r="85" spans="1:3" x14ac:dyDescent="0.25">
      <c r="A85" s="4"/>
      <c r="B85" s="4"/>
      <c r="C85" s="4"/>
    </row>
    <row r="86" spans="1:3" x14ac:dyDescent="0.25">
      <c r="A86" s="4"/>
      <c r="B86" s="4"/>
      <c r="C86" s="4"/>
    </row>
    <row r="87" spans="1:3" x14ac:dyDescent="0.25">
      <c r="A87" s="4"/>
      <c r="B87" s="4"/>
      <c r="C87" s="4"/>
    </row>
    <row r="88" spans="1:3" x14ac:dyDescent="0.25">
      <c r="A88" s="4"/>
      <c r="B88" s="4"/>
      <c r="C88" s="4"/>
    </row>
    <row r="89" spans="1:3" x14ac:dyDescent="0.25">
      <c r="A89" s="4"/>
      <c r="B89" s="4"/>
      <c r="C89" s="4"/>
    </row>
    <row r="90" spans="1:3" x14ac:dyDescent="0.25">
      <c r="A90" s="4"/>
      <c r="B90" s="4"/>
      <c r="C90" s="4"/>
    </row>
    <row r="91" spans="1:3" x14ac:dyDescent="0.25">
      <c r="A91" s="4"/>
      <c r="B91" s="4"/>
      <c r="C91" s="4"/>
    </row>
    <row r="92" spans="1:3" x14ac:dyDescent="0.25">
      <c r="A92" s="4"/>
      <c r="B92" s="4"/>
      <c r="C92" s="4"/>
    </row>
    <row r="93" spans="1:3" x14ac:dyDescent="0.25">
      <c r="A93" s="4"/>
      <c r="B93" s="4"/>
      <c r="C93" s="4"/>
    </row>
    <row r="94" spans="1:3" x14ac:dyDescent="0.25">
      <c r="A94" s="4"/>
      <c r="B94" s="4"/>
      <c r="C94" s="4"/>
    </row>
    <row r="95" spans="1:3" x14ac:dyDescent="0.25">
      <c r="A95" s="4"/>
      <c r="B95" s="4"/>
      <c r="C95" s="4"/>
    </row>
    <row r="96" spans="1:3" x14ac:dyDescent="0.25">
      <c r="A96" s="4"/>
      <c r="B96" s="4"/>
      <c r="C96" s="4"/>
    </row>
    <row r="97" spans="1:3" x14ac:dyDescent="0.25">
      <c r="A97" s="4"/>
      <c r="B97" s="4"/>
      <c r="C97" s="4"/>
    </row>
    <row r="98" spans="1:3" x14ac:dyDescent="0.25">
      <c r="A98" s="4"/>
      <c r="B98" s="4"/>
      <c r="C98" s="4"/>
    </row>
    <row r="99" spans="1:3" x14ac:dyDescent="0.25">
      <c r="A99" s="4"/>
      <c r="B99" s="4"/>
      <c r="C99" s="4"/>
    </row>
    <row r="100" spans="1:3" x14ac:dyDescent="0.25">
      <c r="A100" s="4"/>
      <c r="B100" s="4"/>
      <c r="C100" s="4"/>
    </row>
    <row r="101" spans="1:3" x14ac:dyDescent="0.25">
      <c r="A101" s="4"/>
      <c r="B101" s="4"/>
      <c r="C101" s="4"/>
    </row>
    <row r="102" spans="1:3" x14ac:dyDescent="0.25">
      <c r="A102" s="4"/>
      <c r="B102" s="4"/>
      <c r="C102" s="4"/>
    </row>
    <row r="103" spans="1:3" x14ac:dyDescent="0.25">
      <c r="A103" s="4"/>
      <c r="B103" s="4"/>
      <c r="C103" s="4"/>
    </row>
    <row r="104" spans="1:3" x14ac:dyDescent="0.25">
      <c r="A104" s="4"/>
      <c r="B104" s="4"/>
      <c r="C104" s="4"/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A7187-EC48-4D34-AC9C-882A35B10545}">
  <sheetPr codeName="Feuil9"/>
  <dimension ref="A1:AD236"/>
  <sheetViews>
    <sheetView workbookViewId="0">
      <selection activeCell="D2" sqref="D2:AC28"/>
    </sheetView>
  </sheetViews>
  <sheetFormatPr baseColWidth="10" defaultRowHeight="15" x14ac:dyDescent="0.25"/>
  <cols>
    <col min="1" max="1" width="36.7109375" bestFit="1" customWidth="1"/>
    <col min="2" max="2" width="34.5703125" bestFit="1" customWidth="1"/>
    <col min="3" max="3" width="30.28515625" bestFit="1" customWidth="1"/>
    <col min="4" max="4" width="58.28515625" bestFit="1" customWidth="1"/>
    <col min="5" max="5" width="33.5703125" bestFit="1" customWidth="1"/>
    <col min="6" max="6" width="36.140625" bestFit="1" customWidth="1"/>
    <col min="7" max="7" width="30" bestFit="1" customWidth="1"/>
    <col min="8" max="8" width="32.85546875" bestFit="1" customWidth="1"/>
    <col min="9" max="9" width="57.42578125" bestFit="1" customWidth="1"/>
    <col min="10" max="10" width="43.140625" bestFit="1" customWidth="1"/>
    <col min="11" max="11" width="81.140625" bestFit="1" customWidth="1"/>
    <col min="12" max="12" width="25.28515625" bestFit="1" customWidth="1"/>
    <col min="13" max="13" width="17.28515625" bestFit="1" customWidth="1"/>
    <col min="14" max="14" width="66.5703125" bestFit="1" customWidth="1"/>
    <col min="15" max="15" width="58.85546875" bestFit="1" customWidth="1"/>
    <col min="16" max="16" width="37.85546875" bestFit="1" customWidth="1"/>
    <col min="17" max="17" width="29.28515625" bestFit="1" customWidth="1"/>
    <col min="18" max="18" width="31.140625" bestFit="1" customWidth="1"/>
    <col min="19" max="19" width="29.42578125" bestFit="1" customWidth="1"/>
    <col min="20" max="20" width="25.42578125" bestFit="1" customWidth="1"/>
    <col min="21" max="22" width="24.7109375" bestFit="1" customWidth="1"/>
    <col min="23" max="23" width="33.42578125" bestFit="1" customWidth="1"/>
    <col min="24" max="24" width="27.28515625" bestFit="1" customWidth="1"/>
    <col min="25" max="25" width="29.28515625" bestFit="1" customWidth="1"/>
    <col min="26" max="26" width="21.5703125" bestFit="1" customWidth="1"/>
    <col min="27" max="27" width="36.42578125" bestFit="1" customWidth="1"/>
    <col min="28" max="28" width="32" bestFit="1" customWidth="1"/>
    <col min="29" max="29" width="38.42578125" bestFit="1" customWidth="1"/>
  </cols>
  <sheetData>
    <row r="1" spans="1:30" x14ac:dyDescent="0.25">
      <c r="A1" t="s">
        <v>4</v>
      </c>
      <c r="B1" t="s">
        <v>8</v>
      </c>
      <c r="C1" t="s">
        <v>17</v>
      </c>
      <c r="D1" t="s">
        <v>3</v>
      </c>
      <c r="E1" t="s">
        <v>0</v>
      </c>
      <c r="F1" t="s">
        <v>1</v>
      </c>
      <c r="G1" t="s">
        <v>2</v>
      </c>
      <c r="H1" t="s">
        <v>5</v>
      </c>
      <c r="I1" t="s">
        <v>6</v>
      </c>
      <c r="J1" t="s">
        <v>7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tr" cm="1">
        <f t="array" aca="1" ref="AD1" ca="1">CELL("nomfichier")</f>
        <v>D:\Immobilier\Communication\# Courrier_DPE\[BDD exemple.xlsx]Récaptiulatif</v>
      </c>
    </row>
    <row r="2" spans="1:30" x14ac:dyDescent="0.25">
      <c r="A2" s="4">
        <v>44882</v>
      </c>
      <c r="B2" s="4">
        <v>44882</v>
      </c>
      <c r="C2" s="4">
        <v>44882</v>
      </c>
      <c r="D2" t="str">
        <f ca="1">DPE_33590[[#Headers],[Column1.Adresse_(BAN)]] &amp; " " &amp;  ROW() &amp; " - " &amp; MID($AD$1, FIND("]",$AD$1,1)+1,LEN($AD$1))</f>
        <v>Column1.Adresse_(BAN) 2 - Récaptiulatif</v>
      </c>
      <c r="E2" t="str">
        <f ca="1">DPE_33590[[#Headers],[Column1.Nom__commune_(BAN)]] &amp; " " &amp;  ROW() &amp; " - " &amp; MID($AD$1, FIND("]",$AD$1,1)+1,LEN($AD$1))</f>
        <v>Column1.Nom__commune_(BAN) 2 - Récaptiulatif</v>
      </c>
      <c r="F2" t="str">
        <f ca="1">DPE_33590[[#Headers],[Column1.Nombre_niveau_logement]] &amp; " " &amp;  ROW() &amp; " - " &amp; MID($AD$1, FIND("]",$AD$1,1)+1,LEN($AD$1))</f>
        <v>Column1.Nombre_niveau_logement 2 - Récaptiulatif</v>
      </c>
      <c r="G2" t="str">
        <f ca="1">DPE_33590[[#Headers],[Column1.Année_construction]] &amp; " " &amp;  ROW() &amp; " - " &amp; MID($AD$1, FIND("]",$AD$1,1)+1,LEN($AD$1))</f>
        <v>Column1.Année_construction 2 - Récaptiulatif</v>
      </c>
      <c r="H2" t="str">
        <f ca="1">DPE_33590[[#Headers],[Column1.N°_étage_appartement]] &amp; " " &amp;  ROW() &amp; " - " &amp; MID($AD$1, FIND("]",$AD$1,1)+1,LEN($AD$1))</f>
        <v>Column1.N°_étage_appartement 2 - Récaptiulatif</v>
      </c>
      <c r="I2" t="str">
        <f ca="1">DPE_33590[[#Headers],[Column1.Surface_habitable_desservie_par_installation_ECS]] &amp; " " &amp;  ROW() &amp; " - " &amp; MID($AD$1, FIND("]",$AD$1,1)+1,LEN($AD$1))</f>
        <v>Column1.Surface_habitable_desservie_par_installation_ECS 2 - Récaptiulatif</v>
      </c>
      <c r="J2" t="str">
        <f ca="1">DPE_33590[[#Headers],[Column1.Complément_d''adresse_logement]] &amp; " " &amp;  ROW() &amp; " - " &amp; MID($AD$1, FIND("]",$AD$1,1)+1,LEN($AD$1))</f>
        <v>Column1.Complément_d'adresse_logement 2 - Récaptiulatif</v>
      </c>
      <c r="K2" t="str">
        <f ca="1">DPE_33590[[#Headers],[Column1.Description_installation_chauffage_n°1]] &amp; " " &amp;  ROW() &amp; " - " &amp; MID($AD$1, FIND("]",$AD$1,1)+1,LEN($AD$1))</f>
        <v>Column1.Description_installation_chauffage_n°1 2 - Récaptiulatif</v>
      </c>
      <c r="L2" t="str">
        <f ca="1">DPE_33590[[#Headers],[Column1.N°_voie_(BAN)]] &amp; " " &amp;  ROW() &amp; " - " &amp; MID($AD$1, FIND("]",$AD$1,1)+1,LEN($AD$1))</f>
        <v>Column1.N°_voie_(BAN) 2 - Récaptiulatif</v>
      </c>
      <c r="M2" t="str">
        <f ca="1">DPE_33590[[#Headers],[Column1.N°DPE]] &amp; " " &amp;  ROW() &amp; " - " &amp; MID($AD$1, FIND("]",$AD$1,1)+1,LEN($AD$1))</f>
        <v>Column1.N°DPE 2 - Récaptiulatif</v>
      </c>
      <c r="N2" t="str">
        <f ca="1">DPE_33590[[#Headers],[Column1.Adresse_brute]] &amp; " " &amp;  ROW() &amp; " - " &amp; MID($AD$1, FIND("]",$AD$1,1)+1,LEN($AD$1))</f>
        <v>Column1.Adresse_brute 2 - Récaptiulatif</v>
      </c>
      <c r="O2" t="str">
        <f ca="1">DPE_33590[[#Headers],[Column1.Nombre_logements_desservis_par_installation_ECS]] &amp; " " &amp;  ROW() &amp; " - " &amp; MID($AD$1, FIND("]",$AD$1,1)+1,LEN($AD$1))</f>
        <v>Column1.Nombre_logements_desservis_par_installation_ECS 2 - Récaptiulatif</v>
      </c>
      <c r="P2" t="str">
        <f ca="1">DPE_33590[[#Headers],[Column1.Surface_habitable_logement]] &amp; " " &amp;  ROW() &amp; " - " &amp; MID($AD$1, FIND("]",$AD$1,1)+1,LEN($AD$1))</f>
        <v>Column1.Surface_habitable_logement 2 - Récaptiulatif</v>
      </c>
      <c r="Q2" t="str">
        <f ca="1">DPE_33590[[#Headers],[Column1.Code_postal_(brut)]] &amp; " " &amp;  ROW() &amp; " - " &amp; MID($AD$1, FIND("]",$AD$1,1)+1,LEN($AD$1))</f>
        <v>Column1.Code_postal_(brut) 2 - Récaptiulatif</v>
      </c>
      <c r="R2" t="str">
        <f ca="1">DPE_33590[[#Headers],[Column1.Période_construction]] &amp; " " &amp;  ROW() &amp; " - " &amp; MID($AD$1, FIND("]",$AD$1,1)+1,LEN($AD$1))</f>
        <v>Column1.Période_construction 2 - Récaptiulatif</v>
      </c>
      <c r="S2" t="str">
        <f ca="1">DPE_33590[[#Headers],[Column1.Code_postal_(BAN)]] &amp; " " &amp;  ROW() &amp; " - " &amp; MID($AD$1, FIND("]",$AD$1,1)+1,LEN($AD$1))</f>
        <v>Column1.Code_postal_(BAN) 2 - Récaptiulatif</v>
      </c>
      <c r="T2" t="str">
        <f ca="1">DPE_33590[[#Headers],[Column1.Type_bâtiment]] &amp; " " &amp;  ROW() &amp; " - " &amp; MID($AD$1, FIND("]",$AD$1,1)+1,LEN($AD$1))</f>
        <v>Column1.Type_bâtiment 2 - Récaptiulatif</v>
      </c>
      <c r="U2" t="str">
        <f ca="1">DPE_33590[[#Headers],[Column1.Etiquette_GES]] &amp; " " &amp;  ROW() &amp; " - " &amp; MID($AD$1, FIND("]",$AD$1,1)+1,LEN($AD$1))</f>
        <v>Column1.Etiquette_GES 2 - Récaptiulatif</v>
      </c>
      <c r="V2" t="str">
        <f ca="1">DPE_33590[[#Headers],[Column1.Etiquette_DPE]] &amp; " " &amp;  ROW() &amp; " - " &amp; MID($AD$1, FIND("]",$AD$1,1)+1,LEN($AD$1))</f>
        <v>Column1.Etiquette_DPE 2 - Récaptiulatif</v>
      </c>
      <c r="W2" t="str">
        <f ca="1">DPE_33590[[#Headers],[Column1.Nom__commune_(Brut)]] &amp; " " &amp;  ROW() &amp; " - " &amp; MID($AD$1, FIND("]",$AD$1,1)+1,LEN($AD$1))</f>
        <v>Column1.Nom__commune_(Brut) 2 - Récaptiulatif</v>
      </c>
      <c r="X2" t="str">
        <f ca="1">DPE_33590[[#Headers],[Column1.Identifiant__BAN]] &amp; " " &amp;  ROW() &amp; " - " &amp; MID($AD$1, FIND("]",$AD$1,1)+1,LEN($AD$1))</f>
        <v>Column1.Identifiant__BAN 2 - Récaptiulatif</v>
      </c>
      <c r="Y2" t="str">
        <f ca="1">DPE_33590[[#Headers],[Column1.Nom__rue_(BAN)]] &amp; " " &amp;  ROW() &amp; " - " &amp; MID($AD$1, FIND("]",$AD$1,1)+1,LEN($AD$1))</f>
        <v>Column1.Nom__rue_(BAN) 2 - Récaptiulatif</v>
      </c>
      <c r="Z2" t="str">
        <f ca="1">DPE_33590[[#Headers],[Column1.Score_BAN]] &amp; " " &amp;  ROW() &amp; " - " &amp; MID($AD$1, FIND("]",$AD$1,1)+1,LEN($AD$1))</f>
        <v>Column1.Score_BAN 2 - Récaptiulatif</v>
      </c>
      <c r="AA2" t="str">
        <f ca="1">DPE_33590[[#Headers],[Column1.Logement_traversant_(0/1)]] &amp; " " &amp;  ROW() &amp; " - " &amp; MID($AD$1, FIND("]",$AD$1,1)+1,LEN($AD$1))</f>
        <v>Column1.Logement_traversant_(0/1) 2 - Récaptiulatif</v>
      </c>
      <c r="AB2" t="str">
        <f ca="1">DPE_33590[[#Headers],[Column1.Nombre_appartement]] &amp; " " &amp;  ROW() &amp; " - " &amp; MID($AD$1, FIND("]",$AD$1,1)+1,LEN($AD$1))</f>
        <v>Column1.Nombre_appartement 2 - Récaptiulatif</v>
      </c>
      <c r="AC2" t="str">
        <f ca="1">DPE_33590[[#Headers],[Column1.Surface_habitable_immeuble]] &amp; " " &amp;  ROW() &amp; " - " &amp; MID($AD$1, FIND("]",$AD$1,1)+1,LEN($AD$1))</f>
        <v>Column1.Surface_habitable_immeuble 2 - Récaptiulatif</v>
      </c>
    </row>
    <row r="3" spans="1:30" x14ac:dyDescent="0.25">
      <c r="A3" s="4">
        <v>44879</v>
      </c>
      <c r="B3" s="4">
        <v>44879</v>
      </c>
      <c r="C3" s="4">
        <v>44879</v>
      </c>
      <c r="D3" t="str">
        <f ca="1">DPE_33590[[#Headers],[Column1.Adresse_(BAN)]] &amp; " " &amp;  ROW() &amp; " - " &amp; MID($AD$1, FIND("]",$AD$1,1)+1,LEN($AD$1))</f>
        <v>Column1.Adresse_(BAN) 3 - Récaptiulatif</v>
      </c>
      <c r="E3" t="str">
        <f ca="1">DPE_33590[[#Headers],[Column1.Nom__commune_(BAN)]] &amp; " " &amp;  ROW() &amp; " - " &amp; MID($AD$1, FIND("]",$AD$1,1)+1,LEN($AD$1))</f>
        <v>Column1.Nom__commune_(BAN) 3 - Récaptiulatif</v>
      </c>
      <c r="F3" t="str">
        <f ca="1">DPE_33590[[#Headers],[Column1.Nombre_niveau_logement]] &amp; " " &amp;  ROW() &amp; " - " &amp; MID($AD$1, FIND("]",$AD$1,1)+1,LEN($AD$1))</f>
        <v>Column1.Nombre_niveau_logement 3 - Récaptiulatif</v>
      </c>
      <c r="G3" t="str">
        <f ca="1">DPE_33590[[#Headers],[Column1.Année_construction]] &amp; " " &amp;  ROW() &amp; " - " &amp; MID($AD$1, FIND("]",$AD$1,1)+1,LEN($AD$1))</f>
        <v>Column1.Année_construction 3 - Récaptiulatif</v>
      </c>
      <c r="H3" t="str">
        <f ca="1">DPE_33590[[#Headers],[Column1.N°_étage_appartement]] &amp; " " &amp;  ROW() &amp; " - " &amp; MID($AD$1, FIND("]",$AD$1,1)+1,LEN($AD$1))</f>
        <v>Column1.N°_étage_appartement 3 - Récaptiulatif</v>
      </c>
      <c r="I3" t="str">
        <f ca="1">DPE_33590[[#Headers],[Column1.Surface_habitable_desservie_par_installation_ECS]] &amp; " " &amp;  ROW() &amp; " - " &amp; MID($AD$1, FIND("]",$AD$1,1)+1,LEN($AD$1))</f>
        <v>Column1.Surface_habitable_desservie_par_installation_ECS 3 - Récaptiulatif</v>
      </c>
      <c r="J3" t="str">
        <f ca="1">DPE_33590[[#Headers],[Column1.Complément_d''adresse_logement]] &amp; " " &amp;  ROW() &amp; " - " &amp; MID($AD$1, FIND("]",$AD$1,1)+1,LEN($AD$1))</f>
        <v>Column1.Complément_d'adresse_logement 3 - Récaptiulatif</v>
      </c>
      <c r="K3" t="str">
        <f ca="1">DPE_33590[[#Headers],[Column1.Description_installation_chauffage_n°1]] &amp; " " &amp;  ROW() &amp; " - " &amp; MID($AD$1, FIND("]",$AD$1,1)+1,LEN($AD$1))</f>
        <v>Column1.Description_installation_chauffage_n°1 3 - Récaptiulatif</v>
      </c>
      <c r="L3" t="str">
        <f ca="1">DPE_33590[[#Headers],[Column1.N°_voie_(BAN)]] &amp; " " &amp;  ROW() &amp; " - " &amp; MID($AD$1, FIND("]",$AD$1,1)+1,LEN($AD$1))</f>
        <v>Column1.N°_voie_(BAN) 3 - Récaptiulatif</v>
      </c>
      <c r="M3" t="str">
        <f ca="1">DPE_33590[[#Headers],[Column1.N°DPE]] &amp; " " &amp;  ROW() &amp; " - " &amp; MID($AD$1, FIND("]",$AD$1,1)+1,LEN($AD$1))</f>
        <v>Column1.N°DPE 3 - Récaptiulatif</v>
      </c>
      <c r="N3" t="str">
        <f ca="1">DPE_33590[[#Headers],[Column1.Adresse_brute]] &amp; " " &amp;  ROW() &amp; " - " &amp; MID($AD$1, FIND("]",$AD$1,1)+1,LEN($AD$1))</f>
        <v>Column1.Adresse_brute 3 - Récaptiulatif</v>
      </c>
      <c r="O3" t="str">
        <f ca="1">DPE_33590[[#Headers],[Column1.Nombre_logements_desservis_par_installation_ECS]] &amp; " " &amp;  ROW() &amp; " - " &amp; MID($AD$1, FIND("]",$AD$1,1)+1,LEN($AD$1))</f>
        <v>Column1.Nombre_logements_desservis_par_installation_ECS 3 - Récaptiulatif</v>
      </c>
      <c r="P3" t="str">
        <f ca="1">DPE_33590[[#Headers],[Column1.Surface_habitable_logement]] &amp; " " &amp;  ROW() &amp; " - " &amp; MID($AD$1, FIND("]",$AD$1,1)+1,LEN($AD$1))</f>
        <v>Column1.Surface_habitable_logement 3 - Récaptiulatif</v>
      </c>
      <c r="Q3" t="str">
        <f ca="1">DPE_33590[[#Headers],[Column1.Code_postal_(brut)]] &amp; " " &amp;  ROW() &amp; " - " &amp; MID($AD$1, FIND("]",$AD$1,1)+1,LEN($AD$1))</f>
        <v>Column1.Code_postal_(brut) 3 - Récaptiulatif</v>
      </c>
      <c r="R3" t="str">
        <f ca="1">DPE_33590[[#Headers],[Column1.Période_construction]] &amp; " " &amp;  ROW() &amp; " - " &amp; MID($AD$1, FIND("]",$AD$1,1)+1,LEN($AD$1))</f>
        <v>Column1.Période_construction 3 - Récaptiulatif</v>
      </c>
      <c r="S3" t="str">
        <f ca="1">DPE_33590[[#Headers],[Column1.Code_postal_(BAN)]] &amp; " " &amp;  ROW() &amp; " - " &amp; MID($AD$1, FIND("]",$AD$1,1)+1,LEN($AD$1))</f>
        <v>Column1.Code_postal_(BAN) 3 - Récaptiulatif</v>
      </c>
      <c r="T3" t="str">
        <f ca="1">DPE_33590[[#Headers],[Column1.Type_bâtiment]] &amp; " " &amp;  ROW() &amp; " - " &amp; MID($AD$1, FIND("]",$AD$1,1)+1,LEN($AD$1))</f>
        <v>Column1.Type_bâtiment 3 - Récaptiulatif</v>
      </c>
      <c r="U3" t="str">
        <f ca="1">DPE_33590[[#Headers],[Column1.Etiquette_GES]] &amp; " " &amp;  ROW() &amp; " - " &amp; MID($AD$1, FIND("]",$AD$1,1)+1,LEN($AD$1))</f>
        <v>Column1.Etiquette_GES 3 - Récaptiulatif</v>
      </c>
      <c r="V3" t="str">
        <f ca="1">DPE_33590[[#Headers],[Column1.Etiquette_DPE]] &amp; " " &amp;  ROW() &amp; " - " &amp; MID($AD$1, FIND("]",$AD$1,1)+1,LEN($AD$1))</f>
        <v>Column1.Etiquette_DPE 3 - Récaptiulatif</v>
      </c>
      <c r="W3" t="str">
        <f ca="1">DPE_33590[[#Headers],[Column1.Nom__commune_(Brut)]] &amp; " " &amp;  ROW() &amp; " - " &amp; MID($AD$1, FIND("]",$AD$1,1)+1,LEN($AD$1))</f>
        <v>Column1.Nom__commune_(Brut) 3 - Récaptiulatif</v>
      </c>
      <c r="X3" t="str">
        <f ca="1">DPE_33590[[#Headers],[Column1.Identifiant__BAN]] &amp; " " &amp;  ROW() &amp; " - " &amp; MID($AD$1, FIND("]",$AD$1,1)+1,LEN($AD$1))</f>
        <v>Column1.Identifiant__BAN 3 - Récaptiulatif</v>
      </c>
      <c r="Y3" t="str">
        <f ca="1">DPE_33590[[#Headers],[Column1.Nom__rue_(BAN)]] &amp; " " &amp;  ROW() &amp; " - " &amp; MID($AD$1, FIND("]",$AD$1,1)+1,LEN($AD$1))</f>
        <v>Column1.Nom__rue_(BAN) 3 - Récaptiulatif</v>
      </c>
      <c r="Z3" t="str">
        <f ca="1">DPE_33590[[#Headers],[Column1.Score_BAN]] &amp; " " &amp;  ROW() &amp; " - " &amp; MID($AD$1, FIND("]",$AD$1,1)+1,LEN($AD$1))</f>
        <v>Column1.Score_BAN 3 - Récaptiulatif</v>
      </c>
      <c r="AA3" t="str">
        <f ca="1">DPE_33590[[#Headers],[Column1.Logement_traversant_(0/1)]] &amp; " " &amp;  ROW() &amp; " - " &amp; MID($AD$1, FIND("]",$AD$1,1)+1,LEN($AD$1))</f>
        <v>Column1.Logement_traversant_(0/1) 3 - Récaptiulatif</v>
      </c>
      <c r="AB3" t="str">
        <f ca="1">DPE_33590[[#Headers],[Column1.Nombre_appartement]] &amp; " " &amp;  ROW() &amp; " - " &amp; MID($AD$1, FIND("]",$AD$1,1)+1,LEN($AD$1))</f>
        <v>Column1.Nombre_appartement 3 - Récaptiulatif</v>
      </c>
      <c r="AC3" t="str">
        <f ca="1">DPE_33590[[#Headers],[Column1.Surface_habitable_immeuble]] &amp; " " &amp;  ROW() &amp; " - " &amp; MID($AD$1, FIND("]",$AD$1,1)+1,LEN($AD$1))</f>
        <v>Column1.Surface_habitable_immeuble 3 - Récaptiulatif</v>
      </c>
    </row>
    <row r="4" spans="1:30" x14ac:dyDescent="0.25">
      <c r="A4" s="4">
        <v>44874</v>
      </c>
      <c r="B4" s="4">
        <v>44877</v>
      </c>
      <c r="C4" s="4">
        <v>44877</v>
      </c>
      <c r="D4" t="str">
        <f ca="1">DPE_33590[[#Headers],[Column1.Adresse_(BAN)]] &amp; " " &amp;  ROW() &amp; " - " &amp; MID($AD$1, FIND("]",$AD$1,1)+1,LEN($AD$1))</f>
        <v>Column1.Adresse_(BAN) 4 - Récaptiulatif</v>
      </c>
      <c r="E4" t="str">
        <f ca="1">DPE_33590[[#Headers],[Column1.Nom__commune_(BAN)]] &amp; " " &amp;  ROW() &amp; " - " &amp; MID($AD$1, FIND("]",$AD$1,1)+1,LEN($AD$1))</f>
        <v>Column1.Nom__commune_(BAN) 4 - Récaptiulatif</v>
      </c>
      <c r="F4" t="str">
        <f ca="1">DPE_33590[[#Headers],[Column1.Nombre_niveau_logement]] &amp; " " &amp;  ROW() &amp; " - " &amp; MID($AD$1, FIND("]",$AD$1,1)+1,LEN($AD$1))</f>
        <v>Column1.Nombre_niveau_logement 4 - Récaptiulatif</v>
      </c>
      <c r="G4" t="str">
        <f ca="1">DPE_33590[[#Headers],[Column1.Année_construction]] &amp; " " &amp;  ROW() &amp; " - " &amp; MID($AD$1, FIND("]",$AD$1,1)+1,LEN($AD$1))</f>
        <v>Column1.Année_construction 4 - Récaptiulatif</v>
      </c>
      <c r="H4" t="str">
        <f ca="1">DPE_33590[[#Headers],[Column1.N°_étage_appartement]] &amp; " " &amp;  ROW() &amp; " - " &amp; MID($AD$1, FIND("]",$AD$1,1)+1,LEN($AD$1))</f>
        <v>Column1.N°_étage_appartement 4 - Récaptiulatif</v>
      </c>
      <c r="I4" t="str">
        <f ca="1">DPE_33590[[#Headers],[Column1.Surface_habitable_desservie_par_installation_ECS]] &amp; " " &amp;  ROW() &amp; " - " &amp; MID($AD$1, FIND("]",$AD$1,1)+1,LEN($AD$1))</f>
        <v>Column1.Surface_habitable_desservie_par_installation_ECS 4 - Récaptiulatif</v>
      </c>
      <c r="J4" t="str">
        <f ca="1">DPE_33590[[#Headers],[Column1.Complément_d''adresse_logement]] &amp; " " &amp;  ROW() &amp; " - " &amp; MID($AD$1, FIND("]",$AD$1,1)+1,LEN($AD$1))</f>
        <v>Column1.Complément_d'adresse_logement 4 - Récaptiulatif</v>
      </c>
      <c r="K4" t="str">
        <f ca="1">DPE_33590[[#Headers],[Column1.Description_installation_chauffage_n°1]] &amp; " " &amp;  ROW() &amp; " - " &amp; MID($AD$1, FIND("]",$AD$1,1)+1,LEN($AD$1))</f>
        <v>Column1.Description_installation_chauffage_n°1 4 - Récaptiulatif</v>
      </c>
      <c r="L4" t="str">
        <f ca="1">DPE_33590[[#Headers],[Column1.N°_voie_(BAN)]] &amp; " " &amp;  ROW() &amp; " - " &amp; MID($AD$1, FIND("]",$AD$1,1)+1,LEN($AD$1))</f>
        <v>Column1.N°_voie_(BAN) 4 - Récaptiulatif</v>
      </c>
      <c r="M4" t="str">
        <f ca="1">DPE_33590[[#Headers],[Column1.N°DPE]] &amp; " " &amp;  ROW() &amp; " - " &amp; MID($AD$1, FIND("]",$AD$1,1)+1,LEN($AD$1))</f>
        <v>Column1.N°DPE 4 - Récaptiulatif</v>
      </c>
      <c r="N4" t="str">
        <f ca="1">DPE_33590[[#Headers],[Column1.Adresse_brute]] &amp; " " &amp;  ROW() &amp; " - " &amp; MID($AD$1, FIND("]",$AD$1,1)+1,LEN($AD$1))</f>
        <v>Column1.Adresse_brute 4 - Récaptiulatif</v>
      </c>
      <c r="O4" t="str">
        <f ca="1">DPE_33590[[#Headers],[Column1.Nombre_logements_desservis_par_installation_ECS]] &amp; " " &amp;  ROW() &amp; " - " &amp; MID($AD$1, FIND("]",$AD$1,1)+1,LEN($AD$1))</f>
        <v>Column1.Nombre_logements_desservis_par_installation_ECS 4 - Récaptiulatif</v>
      </c>
      <c r="P4" t="str">
        <f ca="1">DPE_33590[[#Headers],[Column1.Surface_habitable_logement]] &amp; " " &amp;  ROW() &amp; " - " &amp; MID($AD$1, FIND("]",$AD$1,1)+1,LEN($AD$1))</f>
        <v>Column1.Surface_habitable_logement 4 - Récaptiulatif</v>
      </c>
      <c r="Q4" t="str">
        <f ca="1">DPE_33590[[#Headers],[Column1.Code_postal_(brut)]] &amp; " " &amp;  ROW() &amp; " - " &amp; MID($AD$1, FIND("]",$AD$1,1)+1,LEN($AD$1))</f>
        <v>Column1.Code_postal_(brut) 4 - Récaptiulatif</v>
      </c>
      <c r="R4" t="str">
        <f ca="1">DPE_33590[[#Headers],[Column1.Période_construction]] &amp; " " &amp;  ROW() &amp; " - " &amp; MID($AD$1, FIND("]",$AD$1,1)+1,LEN($AD$1))</f>
        <v>Column1.Période_construction 4 - Récaptiulatif</v>
      </c>
      <c r="S4" t="str">
        <f ca="1">DPE_33590[[#Headers],[Column1.Code_postal_(BAN)]] &amp; " " &amp;  ROW() &amp; " - " &amp; MID($AD$1, FIND("]",$AD$1,1)+1,LEN($AD$1))</f>
        <v>Column1.Code_postal_(BAN) 4 - Récaptiulatif</v>
      </c>
      <c r="T4" t="str">
        <f ca="1">DPE_33590[[#Headers],[Column1.Type_bâtiment]] &amp; " " &amp;  ROW() &amp; " - " &amp; MID($AD$1, FIND("]",$AD$1,1)+1,LEN($AD$1))</f>
        <v>Column1.Type_bâtiment 4 - Récaptiulatif</v>
      </c>
      <c r="U4" t="str">
        <f ca="1">DPE_33590[[#Headers],[Column1.Etiquette_GES]] &amp; " " &amp;  ROW() &amp; " - " &amp; MID($AD$1, FIND("]",$AD$1,1)+1,LEN($AD$1))</f>
        <v>Column1.Etiquette_GES 4 - Récaptiulatif</v>
      </c>
      <c r="V4" t="str">
        <f ca="1">DPE_33590[[#Headers],[Column1.Etiquette_DPE]] &amp; " " &amp;  ROW() &amp; " - " &amp; MID($AD$1, FIND("]",$AD$1,1)+1,LEN($AD$1))</f>
        <v>Column1.Etiquette_DPE 4 - Récaptiulatif</v>
      </c>
      <c r="W4" t="str">
        <f ca="1">DPE_33590[[#Headers],[Column1.Nom__commune_(Brut)]] &amp; " " &amp;  ROW() &amp; " - " &amp; MID($AD$1, FIND("]",$AD$1,1)+1,LEN($AD$1))</f>
        <v>Column1.Nom__commune_(Brut) 4 - Récaptiulatif</v>
      </c>
      <c r="X4" t="str">
        <f ca="1">DPE_33590[[#Headers],[Column1.Identifiant__BAN]] &amp; " " &amp;  ROW() &amp; " - " &amp; MID($AD$1, FIND("]",$AD$1,1)+1,LEN($AD$1))</f>
        <v>Column1.Identifiant__BAN 4 - Récaptiulatif</v>
      </c>
      <c r="Y4" t="str">
        <f ca="1">DPE_33590[[#Headers],[Column1.Nom__rue_(BAN)]] &amp; " " &amp;  ROW() &amp; " - " &amp; MID($AD$1, FIND("]",$AD$1,1)+1,LEN($AD$1))</f>
        <v>Column1.Nom__rue_(BAN) 4 - Récaptiulatif</v>
      </c>
      <c r="Z4" t="str">
        <f ca="1">DPE_33590[[#Headers],[Column1.Score_BAN]] &amp; " " &amp;  ROW() &amp; " - " &amp; MID($AD$1, FIND("]",$AD$1,1)+1,LEN($AD$1))</f>
        <v>Column1.Score_BAN 4 - Récaptiulatif</v>
      </c>
      <c r="AA4" t="str">
        <f ca="1">DPE_33590[[#Headers],[Column1.Logement_traversant_(0/1)]] &amp; " " &amp;  ROW() &amp; " - " &amp; MID($AD$1, FIND("]",$AD$1,1)+1,LEN($AD$1))</f>
        <v>Column1.Logement_traversant_(0/1) 4 - Récaptiulatif</v>
      </c>
      <c r="AB4" t="str">
        <f ca="1">DPE_33590[[#Headers],[Column1.Nombre_appartement]] &amp; " " &amp;  ROW() &amp; " - " &amp; MID($AD$1, FIND("]",$AD$1,1)+1,LEN($AD$1))</f>
        <v>Column1.Nombre_appartement 4 - Récaptiulatif</v>
      </c>
      <c r="AC4" t="str">
        <f ca="1">DPE_33590[[#Headers],[Column1.Surface_habitable_immeuble]] &amp; " " &amp;  ROW() &amp; " - " &amp; MID($AD$1, FIND("]",$AD$1,1)+1,LEN($AD$1))</f>
        <v>Column1.Surface_habitable_immeuble 4 - Récaptiulatif</v>
      </c>
    </row>
    <row r="5" spans="1:30" x14ac:dyDescent="0.25">
      <c r="A5" s="4">
        <v>44874</v>
      </c>
      <c r="B5" s="4">
        <v>44877</v>
      </c>
      <c r="C5" s="4">
        <v>44877</v>
      </c>
      <c r="D5" t="str">
        <f ca="1">DPE_33590[[#Headers],[Column1.Adresse_(BAN)]] &amp; " " &amp;  ROW() &amp; " - " &amp; MID($AD$1, FIND("]",$AD$1,1)+1,LEN($AD$1))</f>
        <v>Column1.Adresse_(BAN) 5 - Récaptiulatif</v>
      </c>
      <c r="E5" t="str">
        <f ca="1">DPE_33590[[#Headers],[Column1.Nom__commune_(BAN)]] &amp; " " &amp;  ROW() &amp; " - " &amp; MID($AD$1, FIND("]",$AD$1,1)+1,LEN($AD$1))</f>
        <v>Column1.Nom__commune_(BAN) 5 - Récaptiulatif</v>
      </c>
      <c r="F5" t="str">
        <f ca="1">DPE_33590[[#Headers],[Column1.Nombre_niveau_logement]] &amp; " " &amp;  ROW() &amp; " - " &amp; MID($AD$1, FIND("]",$AD$1,1)+1,LEN($AD$1))</f>
        <v>Column1.Nombre_niveau_logement 5 - Récaptiulatif</v>
      </c>
      <c r="G5" t="str">
        <f ca="1">DPE_33590[[#Headers],[Column1.Année_construction]] &amp; " " &amp;  ROW() &amp; " - " &amp; MID($AD$1, FIND("]",$AD$1,1)+1,LEN($AD$1))</f>
        <v>Column1.Année_construction 5 - Récaptiulatif</v>
      </c>
      <c r="H5" t="str">
        <f ca="1">DPE_33590[[#Headers],[Column1.N°_étage_appartement]] &amp; " " &amp;  ROW() &amp; " - " &amp; MID($AD$1, FIND("]",$AD$1,1)+1,LEN($AD$1))</f>
        <v>Column1.N°_étage_appartement 5 - Récaptiulatif</v>
      </c>
      <c r="I5" t="str">
        <f ca="1">DPE_33590[[#Headers],[Column1.Surface_habitable_desservie_par_installation_ECS]] &amp; " " &amp;  ROW() &amp; " - " &amp; MID($AD$1, FIND("]",$AD$1,1)+1,LEN($AD$1))</f>
        <v>Column1.Surface_habitable_desservie_par_installation_ECS 5 - Récaptiulatif</v>
      </c>
      <c r="J5" t="str">
        <f ca="1">DPE_33590[[#Headers],[Column1.Complément_d''adresse_logement]] &amp; " " &amp;  ROW() &amp; " - " &amp; MID($AD$1, FIND("]",$AD$1,1)+1,LEN($AD$1))</f>
        <v>Column1.Complément_d'adresse_logement 5 - Récaptiulatif</v>
      </c>
      <c r="K5" t="str">
        <f ca="1">DPE_33590[[#Headers],[Column1.Description_installation_chauffage_n°1]] &amp; " " &amp;  ROW() &amp; " - " &amp; MID($AD$1, FIND("]",$AD$1,1)+1,LEN($AD$1))</f>
        <v>Column1.Description_installation_chauffage_n°1 5 - Récaptiulatif</v>
      </c>
      <c r="L5" t="str">
        <f ca="1">DPE_33590[[#Headers],[Column1.N°_voie_(BAN)]] &amp; " " &amp;  ROW() &amp; " - " &amp; MID($AD$1, FIND("]",$AD$1,1)+1,LEN($AD$1))</f>
        <v>Column1.N°_voie_(BAN) 5 - Récaptiulatif</v>
      </c>
      <c r="M5" t="str">
        <f ca="1">DPE_33590[[#Headers],[Column1.N°DPE]] &amp; " " &amp;  ROW() &amp; " - " &amp; MID($AD$1, FIND("]",$AD$1,1)+1,LEN($AD$1))</f>
        <v>Column1.N°DPE 5 - Récaptiulatif</v>
      </c>
      <c r="N5" t="str">
        <f ca="1">DPE_33590[[#Headers],[Column1.Adresse_brute]] &amp; " " &amp;  ROW() &amp; " - " &amp; MID($AD$1, FIND("]",$AD$1,1)+1,LEN($AD$1))</f>
        <v>Column1.Adresse_brute 5 - Récaptiulatif</v>
      </c>
      <c r="O5" t="str">
        <f ca="1">DPE_33590[[#Headers],[Column1.Nombre_logements_desservis_par_installation_ECS]] &amp; " " &amp;  ROW() &amp; " - " &amp; MID($AD$1, FIND("]",$AD$1,1)+1,LEN($AD$1))</f>
        <v>Column1.Nombre_logements_desservis_par_installation_ECS 5 - Récaptiulatif</v>
      </c>
      <c r="P5" t="str">
        <f ca="1">DPE_33590[[#Headers],[Column1.Surface_habitable_logement]] &amp; " " &amp;  ROW() &amp; " - " &amp; MID($AD$1, FIND("]",$AD$1,1)+1,LEN($AD$1))</f>
        <v>Column1.Surface_habitable_logement 5 - Récaptiulatif</v>
      </c>
      <c r="Q5" t="str">
        <f ca="1">DPE_33590[[#Headers],[Column1.Code_postal_(brut)]] &amp; " " &amp;  ROW() &amp; " - " &amp; MID($AD$1, FIND("]",$AD$1,1)+1,LEN($AD$1))</f>
        <v>Column1.Code_postal_(brut) 5 - Récaptiulatif</v>
      </c>
      <c r="R5" t="str">
        <f ca="1">DPE_33590[[#Headers],[Column1.Période_construction]] &amp; " " &amp;  ROW() &amp; " - " &amp; MID($AD$1, FIND("]",$AD$1,1)+1,LEN($AD$1))</f>
        <v>Column1.Période_construction 5 - Récaptiulatif</v>
      </c>
      <c r="S5" t="str">
        <f ca="1">DPE_33590[[#Headers],[Column1.Code_postal_(BAN)]] &amp; " " &amp;  ROW() &amp; " - " &amp; MID($AD$1, FIND("]",$AD$1,1)+1,LEN($AD$1))</f>
        <v>Column1.Code_postal_(BAN) 5 - Récaptiulatif</v>
      </c>
      <c r="T5" t="str">
        <f ca="1">DPE_33590[[#Headers],[Column1.Type_bâtiment]] &amp; " " &amp;  ROW() &amp; " - " &amp; MID($AD$1, FIND("]",$AD$1,1)+1,LEN($AD$1))</f>
        <v>Column1.Type_bâtiment 5 - Récaptiulatif</v>
      </c>
      <c r="U5" t="str">
        <f ca="1">DPE_33590[[#Headers],[Column1.Etiquette_GES]] &amp; " " &amp;  ROW() &amp; " - " &amp; MID($AD$1, FIND("]",$AD$1,1)+1,LEN($AD$1))</f>
        <v>Column1.Etiquette_GES 5 - Récaptiulatif</v>
      </c>
      <c r="V5" t="str">
        <f ca="1">DPE_33590[[#Headers],[Column1.Etiquette_DPE]] &amp; " " &amp;  ROW() &amp; " - " &amp; MID($AD$1, FIND("]",$AD$1,1)+1,LEN($AD$1))</f>
        <v>Column1.Etiquette_DPE 5 - Récaptiulatif</v>
      </c>
      <c r="W5" t="str">
        <f ca="1">DPE_33590[[#Headers],[Column1.Nom__commune_(Brut)]] &amp; " " &amp;  ROW() &amp; " - " &amp; MID($AD$1, FIND("]",$AD$1,1)+1,LEN($AD$1))</f>
        <v>Column1.Nom__commune_(Brut) 5 - Récaptiulatif</v>
      </c>
      <c r="X5" t="str">
        <f ca="1">DPE_33590[[#Headers],[Column1.Identifiant__BAN]] &amp; " " &amp;  ROW() &amp; " - " &amp; MID($AD$1, FIND("]",$AD$1,1)+1,LEN($AD$1))</f>
        <v>Column1.Identifiant__BAN 5 - Récaptiulatif</v>
      </c>
      <c r="Y5" t="str">
        <f ca="1">DPE_33590[[#Headers],[Column1.Nom__rue_(BAN)]] &amp; " " &amp;  ROW() &amp; " - " &amp; MID($AD$1, FIND("]",$AD$1,1)+1,LEN($AD$1))</f>
        <v>Column1.Nom__rue_(BAN) 5 - Récaptiulatif</v>
      </c>
      <c r="Z5" t="str">
        <f ca="1">DPE_33590[[#Headers],[Column1.Score_BAN]] &amp; " " &amp;  ROW() &amp; " - " &amp; MID($AD$1, FIND("]",$AD$1,1)+1,LEN($AD$1))</f>
        <v>Column1.Score_BAN 5 - Récaptiulatif</v>
      </c>
      <c r="AA5" t="str">
        <f ca="1">DPE_33590[[#Headers],[Column1.Logement_traversant_(0/1)]] &amp; " " &amp;  ROW() &amp; " - " &amp; MID($AD$1, FIND("]",$AD$1,1)+1,LEN($AD$1))</f>
        <v>Column1.Logement_traversant_(0/1) 5 - Récaptiulatif</v>
      </c>
      <c r="AB5" t="str">
        <f ca="1">DPE_33590[[#Headers],[Column1.Nombre_appartement]] &amp; " " &amp;  ROW() &amp; " - " &amp; MID($AD$1, FIND("]",$AD$1,1)+1,LEN($AD$1))</f>
        <v>Column1.Nombre_appartement 5 - Récaptiulatif</v>
      </c>
      <c r="AC5" t="str">
        <f ca="1">DPE_33590[[#Headers],[Column1.Surface_habitable_immeuble]] &amp; " " &amp;  ROW() &amp; " - " &amp; MID($AD$1, FIND("]",$AD$1,1)+1,LEN($AD$1))</f>
        <v>Column1.Surface_habitable_immeuble 5 - Récaptiulatif</v>
      </c>
    </row>
    <row r="6" spans="1:30" x14ac:dyDescent="0.25">
      <c r="A6" s="4">
        <v>44874</v>
      </c>
      <c r="B6" s="4">
        <v>44875</v>
      </c>
      <c r="C6" s="4">
        <v>44875</v>
      </c>
      <c r="D6" t="str">
        <f ca="1">DPE_33590[[#Headers],[Column1.Adresse_(BAN)]] &amp; " " &amp;  ROW() &amp; " - " &amp; MID($AD$1, FIND("]",$AD$1,1)+1,LEN($AD$1))</f>
        <v>Column1.Adresse_(BAN) 6 - Récaptiulatif</v>
      </c>
      <c r="E6" t="str">
        <f ca="1">DPE_33590[[#Headers],[Column1.Nom__commune_(BAN)]] &amp; " " &amp;  ROW() &amp; " - " &amp; MID($AD$1, FIND("]",$AD$1,1)+1,LEN($AD$1))</f>
        <v>Column1.Nom__commune_(BAN) 6 - Récaptiulatif</v>
      </c>
      <c r="F6" t="str">
        <f ca="1">DPE_33590[[#Headers],[Column1.Nombre_niveau_logement]] &amp; " " &amp;  ROW() &amp; " - " &amp; MID($AD$1, FIND("]",$AD$1,1)+1,LEN($AD$1))</f>
        <v>Column1.Nombre_niveau_logement 6 - Récaptiulatif</v>
      </c>
      <c r="G6" t="str">
        <f ca="1">DPE_33590[[#Headers],[Column1.Année_construction]] &amp; " " &amp;  ROW() &amp; " - " &amp; MID($AD$1, FIND("]",$AD$1,1)+1,LEN($AD$1))</f>
        <v>Column1.Année_construction 6 - Récaptiulatif</v>
      </c>
      <c r="H6" t="str">
        <f ca="1">DPE_33590[[#Headers],[Column1.N°_étage_appartement]] &amp; " " &amp;  ROW() &amp; " - " &amp; MID($AD$1, FIND("]",$AD$1,1)+1,LEN($AD$1))</f>
        <v>Column1.N°_étage_appartement 6 - Récaptiulatif</v>
      </c>
      <c r="I6" t="str">
        <f ca="1">DPE_33590[[#Headers],[Column1.Surface_habitable_desservie_par_installation_ECS]] &amp; " " &amp;  ROW() &amp; " - " &amp; MID($AD$1, FIND("]",$AD$1,1)+1,LEN($AD$1))</f>
        <v>Column1.Surface_habitable_desservie_par_installation_ECS 6 - Récaptiulatif</v>
      </c>
      <c r="J6" t="str">
        <f ca="1">DPE_33590[[#Headers],[Column1.Complément_d''adresse_logement]] &amp; " " &amp;  ROW() &amp; " - " &amp; MID($AD$1, FIND("]",$AD$1,1)+1,LEN($AD$1))</f>
        <v>Column1.Complément_d'adresse_logement 6 - Récaptiulatif</v>
      </c>
      <c r="K6" t="str">
        <f ca="1">DPE_33590[[#Headers],[Column1.Description_installation_chauffage_n°1]] &amp; " " &amp;  ROW() &amp; " - " &amp; MID($AD$1, FIND("]",$AD$1,1)+1,LEN($AD$1))</f>
        <v>Column1.Description_installation_chauffage_n°1 6 - Récaptiulatif</v>
      </c>
      <c r="L6" t="str">
        <f ca="1">DPE_33590[[#Headers],[Column1.N°_voie_(BAN)]] &amp; " " &amp;  ROW() &amp; " - " &amp; MID($AD$1, FIND("]",$AD$1,1)+1,LEN($AD$1))</f>
        <v>Column1.N°_voie_(BAN) 6 - Récaptiulatif</v>
      </c>
      <c r="M6" t="str">
        <f ca="1">DPE_33590[[#Headers],[Column1.N°DPE]] &amp; " " &amp;  ROW() &amp; " - " &amp; MID($AD$1, FIND("]",$AD$1,1)+1,LEN($AD$1))</f>
        <v>Column1.N°DPE 6 - Récaptiulatif</v>
      </c>
      <c r="N6" t="str">
        <f ca="1">DPE_33590[[#Headers],[Column1.Adresse_brute]] &amp; " " &amp;  ROW() &amp; " - " &amp; MID($AD$1, FIND("]",$AD$1,1)+1,LEN($AD$1))</f>
        <v>Column1.Adresse_brute 6 - Récaptiulatif</v>
      </c>
      <c r="O6" t="str">
        <f ca="1">DPE_33590[[#Headers],[Column1.Nombre_logements_desservis_par_installation_ECS]] &amp; " " &amp;  ROW() &amp; " - " &amp; MID($AD$1, FIND("]",$AD$1,1)+1,LEN($AD$1))</f>
        <v>Column1.Nombre_logements_desservis_par_installation_ECS 6 - Récaptiulatif</v>
      </c>
      <c r="P6" t="str">
        <f ca="1">DPE_33590[[#Headers],[Column1.Surface_habitable_logement]] &amp; " " &amp;  ROW() &amp; " - " &amp; MID($AD$1, FIND("]",$AD$1,1)+1,LEN($AD$1))</f>
        <v>Column1.Surface_habitable_logement 6 - Récaptiulatif</v>
      </c>
      <c r="Q6" t="str">
        <f ca="1">DPE_33590[[#Headers],[Column1.Code_postal_(brut)]] &amp; " " &amp;  ROW() &amp; " - " &amp; MID($AD$1, FIND("]",$AD$1,1)+1,LEN($AD$1))</f>
        <v>Column1.Code_postal_(brut) 6 - Récaptiulatif</v>
      </c>
      <c r="R6" t="str">
        <f ca="1">DPE_33590[[#Headers],[Column1.Période_construction]] &amp; " " &amp;  ROW() &amp; " - " &amp; MID($AD$1, FIND("]",$AD$1,1)+1,LEN($AD$1))</f>
        <v>Column1.Période_construction 6 - Récaptiulatif</v>
      </c>
      <c r="S6" t="str">
        <f ca="1">DPE_33590[[#Headers],[Column1.Code_postal_(BAN)]] &amp; " " &amp;  ROW() &amp; " - " &amp; MID($AD$1, FIND("]",$AD$1,1)+1,LEN($AD$1))</f>
        <v>Column1.Code_postal_(BAN) 6 - Récaptiulatif</v>
      </c>
      <c r="T6" t="str">
        <f ca="1">DPE_33590[[#Headers],[Column1.Type_bâtiment]] &amp; " " &amp;  ROW() &amp; " - " &amp; MID($AD$1, FIND("]",$AD$1,1)+1,LEN($AD$1))</f>
        <v>Column1.Type_bâtiment 6 - Récaptiulatif</v>
      </c>
      <c r="U6" t="str">
        <f ca="1">DPE_33590[[#Headers],[Column1.Etiquette_GES]] &amp; " " &amp;  ROW() &amp; " - " &amp; MID($AD$1, FIND("]",$AD$1,1)+1,LEN($AD$1))</f>
        <v>Column1.Etiquette_GES 6 - Récaptiulatif</v>
      </c>
      <c r="V6" t="str">
        <f ca="1">DPE_33590[[#Headers],[Column1.Etiquette_DPE]] &amp; " " &amp;  ROW() &amp; " - " &amp; MID($AD$1, FIND("]",$AD$1,1)+1,LEN($AD$1))</f>
        <v>Column1.Etiquette_DPE 6 - Récaptiulatif</v>
      </c>
      <c r="W6" t="str">
        <f ca="1">DPE_33590[[#Headers],[Column1.Nom__commune_(Brut)]] &amp; " " &amp;  ROW() &amp; " - " &amp; MID($AD$1, FIND("]",$AD$1,1)+1,LEN($AD$1))</f>
        <v>Column1.Nom__commune_(Brut) 6 - Récaptiulatif</v>
      </c>
      <c r="X6" t="str">
        <f ca="1">DPE_33590[[#Headers],[Column1.Identifiant__BAN]] &amp; " " &amp;  ROW() &amp; " - " &amp; MID($AD$1, FIND("]",$AD$1,1)+1,LEN($AD$1))</f>
        <v>Column1.Identifiant__BAN 6 - Récaptiulatif</v>
      </c>
      <c r="Y6" t="str">
        <f ca="1">DPE_33590[[#Headers],[Column1.Nom__rue_(BAN)]] &amp; " " &amp;  ROW() &amp; " - " &amp; MID($AD$1, FIND("]",$AD$1,1)+1,LEN($AD$1))</f>
        <v>Column1.Nom__rue_(BAN) 6 - Récaptiulatif</v>
      </c>
      <c r="Z6" t="str">
        <f ca="1">DPE_33590[[#Headers],[Column1.Score_BAN]] &amp; " " &amp;  ROW() &amp; " - " &amp; MID($AD$1, FIND("]",$AD$1,1)+1,LEN($AD$1))</f>
        <v>Column1.Score_BAN 6 - Récaptiulatif</v>
      </c>
      <c r="AA6" t="str">
        <f ca="1">DPE_33590[[#Headers],[Column1.Logement_traversant_(0/1)]] &amp; " " &amp;  ROW() &amp; " - " &amp; MID($AD$1, FIND("]",$AD$1,1)+1,LEN($AD$1))</f>
        <v>Column1.Logement_traversant_(0/1) 6 - Récaptiulatif</v>
      </c>
      <c r="AB6" t="str">
        <f ca="1">DPE_33590[[#Headers],[Column1.Nombre_appartement]] &amp; " " &amp;  ROW() &amp; " - " &amp; MID($AD$1, FIND("]",$AD$1,1)+1,LEN($AD$1))</f>
        <v>Column1.Nombre_appartement 6 - Récaptiulatif</v>
      </c>
      <c r="AC6" t="str">
        <f ca="1">DPE_33590[[#Headers],[Column1.Surface_habitable_immeuble]] &amp; " " &amp;  ROW() &amp; " - " &amp; MID($AD$1, FIND("]",$AD$1,1)+1,LEN($AD$1))</f>
        <v>Column1.Surface_habitable_immeuble 6 - Récaptiulatif</v>
      </c>
    </row>
    <row r="7" spans="1:30" x14ac:dyDescent="0.25">
      <c r="A7" s="4">
        <v>44875</v>
      </c>
      <c r="B7" s="4">
        <v>44875</v>
      </c>
      <c r="C7" s="4">
        <v>44880</v>
      </c>
      <c r="D7" t="str">
        <f ca="1">DPE_33590[[#Headers],[Column1.Adresse_(BAN)]] &amp; " " &amp;  ROW() &amp; " - " &amp; MID($AD$1, FIND("]",$AD$1,1)+1,LEN($AD$1))</f>
        <v>Column1.Adresse_(BAN) 7 - Récaptiulatif</v>
      </c>
      <c r="E7" t="str">
        <f ca="1">DPE_33590[[#Headers],[Column1.Nom__commune_(BAN)]] &amp; " " &amp;  ROW() &amp; " - " &amp; MID($AD$1, FIND("]",$AD$1,1)+1,LEN($AD$1))</f>
        <v>Column1.Nom__commune_(BAN) 7 - Récaptiulatif</v>
      </c>
      <c r="F7" t="str">
        <f ca="1">DPE_33590[[#Headers],[Column1.Nombre_niveau_logement]] &amp; " " &amp;  ROW() &amp; " - " &amp; MID($AD$1, FIND("]",$AD$1,1)+1,LEN($AD$1))</f>
        <v>Column1.Nombre_niveau_logement 7 - Récaptiulatif</v>
      </c>
      <c r="G7" t="str">
        <f ca="1">DPE_33590[[#Headers],[Column1.Année_construction]] &amp; " " &amp;  ROW() &amp; " - " &amp; MID($AD$1, FIND("]",$AD$1,1)+1,LEN($AD$1))</f>
        <v>Column1.Année_construction 7 - Récaptiulatif</v>
      </c>
      <c r="H7" t="str">
        <f ca="1">DPE_33590[[#Headers],[Column1.N°_étage_appartement]] &amp; " " &amp;  ROW() &amp; " - " &amp; MID($AD$1, FIND("]",$AD$1,1)+1,LEN($AD$1))</f>
        <v>Column1.N°_étage_appartement 7 - Récaptiulatif</v>
      </c>
      <c r="I7" t="str">
        <f ca="1">DPE_33590[[#Headers],[Column1.Surface_habitable_desservie_par_installation_ECS]] &amp; " " &amp;  ROW() &amp; " - " &amp; MID($AD$1, FIND("]",$AD$1,1)+1,LEN($AD$1))</f>
        <v>Column1.Surface_habitable_desservie_par_installation_ECS 7 - Récaptiulatif</v>
      </c>
      <c r="J7" t="str">
        <f ca="1">DPE_33590[[#Headers],[Column1.Complément_d''adresse_logement]] &amp; " " &amp;  ROW() &amp; " - " &amp; MID($AD$1, FIND("]",$AD$1,1)+1,LEN($AD$1))</f>
        <v>Column1.Complément_d'adresse_logement 7 - Récaptiulatif</v>
      </c>
      <c r="K7" t="str">
        <f ca="1">DPE_33590[[#Headers],[Column1.Description_installation_chauffage_n°1]] &amp; " " &amp;  ROW() &amp; " - " &amp; MID($AD$1, FIND("]",$AD$1,1)+1,LEN($AD$1))</f>
        <v>Column1.Description_installation_chauffage_n°1 7 - Récaptiulatif</v>
      </c>
      <c r="L7" t="str">
        <f ca="1">DPE_33590[[#Headers],[Column1.N°_voie_(BAN)]] &amp; " " &amp;  ROW() &amp; " - " &amp; MID($AD$1, FIND("]",$AD$1,1)+1,LEN($AD$1))</f>
        <v>Column1.N°_voie_(BAN) 7 - Récaptiulatif</v>
      </c>
      <c r="M7" t="str">
        <f ca="1">DPE_33590[[#Headers],[Column1.N°DPE]] &amp; " " &amp;  ROW() &amp; " - " &amp; MID($AD$1, FIND("]",$AD$1,1)+1,LEN($AD$1))</f>
        <v>Column1.N°DPE 7 - Récaptiulatif</v>
      </c>
      <c r="N7" t="str">
        <f ca="1">DPE_33590[[#Headers],[Column1.Adresse_brute]] &amp; " " &amp;  ROW() &amp; " - " &amp; MID($AD$1, FIND("]",$AD$1,1)+1,LEN($AD$1))</f>
        <v>Column1.Adresse_brute 7 - Récaptiulatif</v>
      </c>
      <c r="O7" t="str">
        <f ca="1">DPE_33590[[#Headers],[Column1.Nombre_logements_desservis_par_installation_ECS]] &amp; " " &amp;  ROW() &amp; " - " &amp; MID($AD$1, FIND("]",$AD$1,1)+1,LEN($AD$1))</f>
        <v>Column1.Nombre_logements_desservis_par_installation_ECS 7 - Récaptiulatif</v>
      </c>
      <c r="P7" t="str">
        <f ca="1">DPE_33590[[#Headers],[Column1.Surface_habitable_logement]] &amp; " " &amp;  ROW() &amp; " - " &amp; MID($AD$1, FIND("]",$AD$1,1)+1,LEN($AD$1))</f>
        <v>Column1.Surface_habitable_logement 7 - Récaptiulatif</v>
      </c>
      <c r="Q7" t="str">
        <f ca="1">DPE_33590[[#Headers],[Column1.Code_postal_(brut)]] &amp; " " &amp;  ROW() &amp; " - " &amp; MID($AD$1, FIND("]",$AD$1,1)+1,LEN($AD$1))</f>
        <v>Column1.Code_postal_(brut) 7 - Récaptiulatif</v>
      </c>
      <c r="R7" t="str">
        <f ca="1">DPE_33590[[#Headers],[Column1.Période_construction]] &amp; " " &amp;  ROW() &amp; " - " &amp; MID($AD$1, FIND("]",$AD$1,1)+1,LEN($AD$1))</f>
        <v>Column1.Période_construction 7 - Récaptiulatif</v>
      </c>
      <c r="S7" t="str">
        <f ca="1">DPE_33590[[#Headers],[Column1.Code_postal_(BAN)]] &amp; " " &amp;  ROW() &amp; " - " &amp; MID($AD$1, FIND("]",$AD$1,1)+1,LEN($AD$1))</f>
        <v>Column1.Code_postal_(BAN) 7 - Récaptiulatif</v>
      </c>
      <c r="T7" t="str">
        <f ca="1">DPE_33590[[#Headers],[Column1.Type_bâtiment]] &amp; " " &amp;  ROW() &amp; " - " &amp; MID($AD$1, FIND("]",$AD$1,1)+1,LEN($AD$1))</f>
        <v>Column1.Type_bâtiment 7 - Récaptiulatif</v>
      </c>
      <c r="U7" t="str">
        <f ca="1">DPE_33590[[#Headers],[Column1.Etiquette_GES]] &amp; " " &amp;  ROW() &amp; " - " &amp; MID($AD$1, FIND("]",$AD$1,1)+1,LEN($AD$1))</f>
        <v>Column1.Etiquette_GES 7 - Récaptiulatif</v>
      </c>
      <c r="V7" t="str">
        <f ca="1">DPE_33590[[#Headers],[Column1.Etiquette_DPE]] &amp; " " &amp;  ROW() &amp; " - " &amp; MID($AD$1, FIND("]",$AD$1,1)+1,LEN($AD$1))</f>
        <v>Column1.Etiquette_DPE 7 - Récaptiulatif</v>
      </c>
      <c r="W7" t="str">
        <f ca="1">DPE_33590[[#Headers],[Column1.Nom__commune_(Brut)]] &amp; " " &amp;  ROW() &amp; " - " &amp; MID($AD$1, FIND("]",$AD$1,1)+1,LEN($AD$1))</f>
        <v>Column1.Nom__commune_(Brut) 7 - Récaptiulatif</v>
      </c>
      <c r="X7" t="str">
        <f ca="1">DPE_33590[[#Headers],[Column1.Identifiant__BAN]] &amp; " " &amp;  ROW() &amp; " - " &amp; MID($AD$1, FIND("]",$AD$1,1)+1,LEN($AD$1))</f>
        <v>Column1.Identifiant__BAN 7 - Récaptiulatif</v>
      </c>
      <c r="Y7" t="str">
        <f ca="1">DPE_33590[[#Headers],[Column1.Nom__rue_(BAN)]] &amp; " " &amp;  ROW() &amp; " - " &amp; MID($AD$1, FIND("]",$AD$1,1)+1,LEN($AD$1))</f>
        <v>Column1.Nom__rue_(BAN) 7 - Récaptiulatif</v>
      </c>
      <c r="Z7" t="str">
        <f ca="1">DPE_33590[[#Headers],[Column1.Score_BAN]] &amp; " " &amp;  ROW() &amp; " - " &amp; MID($AD$1, FIND("]",$AD$1,1)+1,LEN($AD$1))</f>
        <v>Column1.Score_BAN 7 - Récaptiulatif</v>
      </c>
      <c r="AA7" t="str">
        <f ca="1">DPE_33590[[#Headers],[Column1.Logement_traversant_(0/1)]] &amp; " " &amp;  ROW() &amp; " - " &amp; MID($AD$1, FIND("]",$AD$1,1)+1,LEN($AD$1))</f>
        <v>Column1.Logement_traversant_(0/1) 7 - Récaptiulatif</v>
      </c>
      <c r="AB7" t="str">
        <f ca="1">DPE_33590[[#Headers],[Column1.Nombre_appartement]] &amp; " " &amp;  ROW() &amp; " - " &amp; MID($AD$1, FIND("]",$AD$1,1)+1,LEN($AD$1))</f>
        <v>Column1.Nombre_appartement 7 - Récaptiulatif</v>
      </c>
      <c r="AC7" t="str">
        <f ca="1">DPE_33590[[#Headers],[Column1.Surface_habitable_immeuble]] &amp; " " &amp;  ROW() &amp; " - " &amp; MID($AD$1, FIND("]",$AD$1,1)+1,LEN($AD$1))</f>
        <v>Column1.Surface_habitable_immeuble 7 - Récaptiulatif</v>
      </c>
    </row>
    <row r="8" spans="1:30" x14ac:dyDescent="0.25">
      <c r="A8" s="4">
        <v>44873</v>
      </c>
      <c r="B8" s="4">
        <v>44874</v>
      </c>
      <c r="C8" s="4">
        <v>44874</v>
      </c>
      <c r="D8" t="str">
        <f ca="1">DPE_33590[[#Headers],[Column1.Adresse_(BAN)]] &amp; " " &amp;  ROW() &amp; " - " &amp; MID($AD$1, FIND("]",$AD$1,1)+1,LEN($AD$1))</f>
        <v>Column1.Adresse_(BAN) 8 - Récaptiulatif</v>
      </c>
      <c r="E8" t="str">
        <f ca="1">DPE_33590[[#Headers],[Column1.Nom__commune_(BAN)]] &amp; " " &amp;  ROW() &amp; " - " &amp; MID($AD$1, FIND("]",$AD$1,1)+1,LEN($AD$1))</f>
        <v>Column1.Nom__commune_(BAN) 8 - Récaptiulatif</v>
      </c>
      <c r="F8" t="str">
        <f ca="1">DPE_33590[[#Headers],[Column1.Nombre_niveau_logement]] &amp; " " &amp;  ROW() &amp; " - " &amp; MID($AD$1, FIND("]",$AD$1,1)+1,LEN($AD$1))</f>
        <v>Column1.Nombre_niveau_logement 8 - Récaptiulatif</v>
      </c>
      <c r="G8" t="str">
        <f ca="1">DPE_33590[[#Headers],[Column1.Année_construction]] &amp; " " &amp;  ROW() &amp; " - " &amp; MID($AD$1, FIND("]",$AD$1,1)+1,LEN($AD$1))</f>
        <v>Column1.Année_construction 8 - Récaptiulatif</v>
      </c>
      <c r="H8" t="str">
        <f ca="1">DPE_33590[[#Headers],[Column1.N°_étage_appartement]] &amp; " " &amp;  ROW() &amp; " - " &amp; MID($AD$1, FIND("]",$AD$1,1)+1,LEN($AD$1))</f>
        <v>Column1.N°_étage_appartement 8 - Récaptiulatif</v>
      </c>
      <c r="I8" t="str">
        <f ca="1">DPE_33590[[#Headers],[Column1.Surface_habitable_desservie_par_installation_ECS]] &amp; " " &amp;  ROW() &amp; " - " &amp; MID($AD$1, FIND("]",$AD$1,1)+1,LEN($AD$1))</f>
        <v>Column1.Surface_habitable_desservie_par_installation_ECS 8 - Récaptiulatif</v>
      </c>
      <c r="J8" t="str">
        <f ca="1">DPE_33590[[#Headers],[Column1.Complément_d''adresse_logement]] &amp; " " &amp;  ROW() &amp; " - " &amp; MID($AD$1, FIND("]",$AD$1,1)+1,LEN($AD$1))</f>
        <v>Column1.Complément_d'adresse_logement 8 - Récaptiulatif</v>
      </c>
      <c r="K8" t="str">
        <f ca="1">DPE_33590[[#Headers],[Column1.Description_installation_chauffage_n°1]] &amp; " " &amp;  ROW() &amp; " - " &amp; MID($AD$1, FIND("]",$AD$1,1)+1,LEN($AD$1))</f>
        <v>Column1.Description_installation_chauffage_n°1 8 - Récaptiulatif</v>
      </c>
      <c r="L8" t="str">
        <f ca="1">DPE_33590[[#Headers],[Column1.N°_voie_(BAN)]] &amp; " " &amp;  ROW() &amp; " - " &amp; MID($AD$1, FIND("]",$AD$1,1)+1,LEN($AD$1))</f>
        <v>Column1.N°_voie_(BAN) 8 - Récaptiulatif</v>
      </c>
      <c r="M8" t="str">
        <f ca="1">DPE_33590[[#Headers],[Column1.N°DPE]] &amp; " " &amp;  ROW() &amp; " - " &amp; MID($AD$1, FIND("]",$AD$1,1)+1,LEN($AD$1))</f>
        <v>Column1.N°DPE 8 - Récaptiulatif</v>
      </c>
      <c r="N8" t="str">
        <f ca="1">DPE_33590[[#Headers],[Column1.Adresse_brute]] &amp; " " &amp;  ROW() &amp; " - " &amp; MID($AD$1, FIND("]",$AD$1,1)+1,LEN($AD$1))</f>
        <v>Column1.Adresse_brute 8 - Récaptiulatif</v>
      </c>
      <c r="O8" t="str">
        <f ca="1">DPE_33590[[#Headers],[Column1.Nombre_logements_desservis_par_installation_ECS]] &amp; " " &amp;  ROW() &amp; " - " &amp; MID($AD$1, FIND("]",$AD$1,1)+1,LEN($AD$1))</f>
        <v>Column1.Nombre_logements_desservis_par_installation_ECS 8 - Récaptiulatif</v>
      </c>
      <c r="P8" t="str">
        <f ca="1">DPE_33590[[#Headers],[Column1.Surface_habitable_logement]] &amp; " " &amp;  ROW() &amp; " - " &amp; MID($AD$1, FIND("]",$AD$1,1)+1,LEN($AD$1))</f>
        <v>Column1.Surface_habitable_logement 8 - Récaptiulatif</v>
      </c>
      <c r="Q8" t="str">
        <f ca="1">DPE_33590[[#Headers],[Column1.Code_postal_(brut)]] &amp; " " &amp;  ROW() &amp; " - " &amp; MID($AD$1, FIND("]",$AD$1,1)+1,LEN($AD$1))</f>
        <v>Column1.Code_postal_(brut) 8 - Récaptiulatif</v>
      </c>
      <c r="R8" t="str">
        <f ca="1">DPE_33590[[#Headers],[Column1.Période_construction]] &amp; " " &amp;  ROW() &amp; " - " &amp; MID($AD$1, FIND("]",$AD$1,1)+1,LEN($AD$1))</f>
        <v>Column1.Période_construction 8 - Récaptiulatif</v>
      </c>
      <c r="S8" t="str">
        <f ca="1">DPE_33590[[#Headers],[Column1.Code_postal_(BAN)]] &amp; " " &amp;  ROW() &amp; " - " &amp; MID($AD$1, FIND("]",$AD$1,1)+1,LEN($AD$1))</f>
        <v>Column1.Code_postal_(BAN) 8 - Récaptiulatif</v>
      </c>
      <c r="T8" t="str">
        <f ca="1">DPE_33590[[#Headers],[Column1.Type_bâtiment]] &amp; " " &amp;  ROW() &amp; " - " &amp; MID($AD$1, FIND("]",$AD$1,1)+1,LEN($AD$1))</f>
        <v>Column1.Type_bâtiment 8 - Récaptiulatif</v>
      </c>
      <c r="U8" t="str">
        <f ca="1">DPE_33590[[#Headers],[Column1.Etiquette_GES]] &amp; " " &amp;  ROW() &amp; " - " &amp; MID($AD$1, FIND("]",$AD$1,1)+1,LEN($AD$1))</f>
        <v>Column1.Etiquette_GES 8 - Récaptiulatif</v>
      </c>
      <c r="V8" t="str">
        <f ca="1">DPE_33590[[#Headers],[Column1.Etiquette_DPE]] &amp; " " &amp;  ROW() &amp; " - " &amp; MID($AD$1, FIND("]",$AD$1,1)+1,LEN($AD$1))</f>
        <v>Column1.Etiquette_DPE 8 - Récaptiulatif</v>
      </c>
      <c r="W8" t="str">
        <f ca="1">DPE_33590[[#Headers],[Column1.Nom__commune_(Brut)]] &amp; " " &amp;  ROW() &amp; " - " &amp; MID($AD$1, FIND("]",$AD$1,1)+1,LEN($AD$1))</f>
        <v>Column1.Nom__commune_(Brut) 8 - Récaptiulatif</v>
      </c>
      <c r="X8" t="str">
        <f ca="1">DPE_33590[[#Headers],[Column1.Identifiant__BAN]] &amp; " " &amp;  ROW() &amp; " - " &amp; MID($AD$1, FIND("]",$AD$1,1)+1,LEN($AD$1))</f>
        <v>Column1.Identifiant__BAN 8 - Récaptiulatif</v>
      </c>
      <c r="Y8" t="str">
        <f ca="1">DPE_33590[[#Headers],[Column1.Nom__rue_(BAN)]] &amp; " " &amp;  ROW() &amp; " - " &amp; MID($AD$1, FIND("]",$AD$1,1)+1,LEN($AD$1))</f>
        <v>Column1.Nom__rue_(BAN) 8 - Récaptiulatif</v>
      </c>
      <c r="Z8" t="str">
        <f ca="1">DPE_33590[[#Headers],[Column1.Score_BAN]] &amp; " " &amp;  ROW() &amp; " - " &amp; MID($AD$1, FIND("]",$AD$1,1)+1,LEN($AD$1))</f>
        <v>Column1.Score_BAN 8 - Récaptiulatif</v>
      </c>
      <c r="AA8" t="str">
        <f ca="1">DPE_33590[[#Headers],[Column1.Logement_traversant_(0/1)]] &amp; " " &amp;  ROW() &amp; " - " &amp; MID($AD$1, FIND("]",$AD$1,1)+1,LEN($AD$1))</f>
        <v>Column1.Logement_traversant_(0/1) 8 - Récaptiulatif</v>
      </c>
      <c r="AB8" t="str">
        <f ca="1">DPE_33590[[#Headers],[Column1.Nombre_appartement]] &amp; " " &amp;  ROW() &amp; " - " &amp; MID($AD$1, FIND("]",$AD$1,1)+1,LEN($AD$1))</f>
        <v>Column1.Nombre_appartement 8 - Récaptiulatif</v>
      </c>
      <c r="AC8" t="str">
        <f ca="1">DPE_33590[[#Headers],[Column1.Surface_habitable_immeuble]] &amp; " " &amp;  ROW() &amp; " - " &amp; MID($AD$1, FIND("]",$AD$1,1)+1,LEN($AD$1))</f>
        <v>Column1.Surface_habitable_immeuble 8 - Récaptiulatif</v>
      </c>
    </row>
    <row r="9" spans="1:30" x14ac:dyDescent="0.25">
      <c r="A9" s="4">
        <v>44874</v>
      </c>
      <c r="B9" s="4">
        <v>44874</v>
      </c>
      <c r="C9" s="4">
        <v>44877</v>
      </c>
      <c r="D9" t="str">
        <f ca="1">DPE_33590[[#Headers],[Column1.Adresse_(BAN)]] &amp; " " &amp;  ROW() &amp; " - " &amp; MID($AD$1, FIND("]",$AD$1,1)+1,LEN($AD$1))</f>
        <v>Column1.Adresse_(BAN) 9 - Récaptiulatif</v>
      </c>
      <c r="E9" t="str">
        <f ca="1">DPE_33590[[#Headers],[Column1.Nom__commune_(BAN)]] &amp; " " &amp;  ROW() &amp; " - " &amp; MID($AD$1, FIND("]",$AD$1,1)+1,LEN($AD$1))</f>
        <v>Column1.Nom__commune_(BAN) 9 - Récaptiulatif</v>
      </c>
      <c r="F9" t="str">
        <f ca="1">DPE_33590[[#Headers],[Column1.Nombre_niveau_logement]] &amp; " " &amp;  ROW() &amp; " - " &amp; MID($AD$1, FIND("]",$AD$1,1)+1,LEN($AD$1))</f>
        <v>Column1.Nombre_niveau_logement 9 - Récaptiulatif</v>
      </c>
      <c r="G9" t="str">
        <f ca="1">DPE_33590[[#Headers],[Column1.Année_construction]] &amp; " " &amp;  ROW() &amp; " - " &amp; MID($AD$1, FIND("]",$AD$1,1)+1,LEN($AD$1))</f>
        <v>Column1.Année_construction 9 - Récaptiulatif</v>
      </c>
      <c r="H9" t="str">
        <f ca="1">DPE_33590[[#Headers],[Column1.N°_étage_appartement]] &amp; " " &amp;  ROW() &amp; " - " &amp; MID($AD$1, FIND("]",$AD$1,1)+1,LEN($AD$1))</f>
        <v>Column1.N°_étage_appartement 9 - Récaptiulatif</v>
      </c>
      <c r="I9" t="str">
        <f ca="1">DPE_33590[[#Headers],[Column1.Surface_habitable_desservie_par_installation_ECS]] &amp; " " &amp;  ROW() &amp; " - " &amp; MID($AD$1, FIND("]",$AD$1,1)+1,LEN($AD$1))</f>
        <v>Column1.Surface_habitable_desservie_par_installation_ECS 9 - Récaptiulatif</v>
      </c>
      <c r="J9" t="str">
        <f ca="1">DPE_33590[[#Headers],[Column1.Complément_d''adresse_logement]] &amp; " " &amp;  ROW() &amp; " - " &amp; MID($AD$1, FIND("]",$AD$1,1)+1,LEN($AD$1))</f>
        <v>Column1.Complément_d'adresse_logement 9 - Récaptiulatif</v>
      </c>
      <c r="K9" t="str">
        <f ca="1">DPE_33590[[#Headers],[Column1.Description_installation_chauffage_n°1]] &amp; " " &amp;  ROW() &amp; " - " &amp; MID($AD$1, FIND("]",$AD$1,1)+1,LEN($AD$1))</f>
        <v>Column1.Description_installation_chauffage_n°1 9 - Récaptiulatif</v>
      </c>
      <c r="L9" t="str">
        <f ca="1">DPE_33590[[#Headers],[Column1.N°_voie_(BAN)]] &amp; " " &amp;  ROW() &amp; " - " &amp; MID($AD$1, FIND("]",$AD$1,1)+1,LEN($AD$1))</f>
        <v>Column1.N°_voie_(BAN) 9 - Récaptiulatif</v>
      </c>
      <c r="M9" t="str">
        <f ca="1">DPE_33590[[#Headers],[Column1.N°DPE]] &amp; " " &amp;  ROW() &amp; " - " &amp; MID($AD$1, FIND("]",$AD$1,1)+1,LEN($AD$1))</f>
        <v>Column1.N°DPE 9 - Récaptiulatif</v>
      </c>
      <c r="N9" t="str">
        <f ca="1">DPE_33590[[#Headers],[Column1.Adresse_brute]] &amp; " " &amp;  ROW() &amp; " - " &amp; MID($AD$1, FIND("]",$AD$1,1)+1,LEN($AD$1))</f>
        <v>Column1.Adresse_brute 9 - Récaptiulatif</v>
      </c>
      <c r="O9" t="str">
        <f ca="1">DPE_33590[[#Headers],[Column1.Nombre_logements_desservis_par_installation_ECS]] &amp; " " &amp;  ROW() &amp; " - " &amp; MID($AD$1, FIND("]",$AD$1,1)+1,LEN($AD$1))</f>
        <v>Column1.Nombre_logements_desservis_par_installation_ECS 9 - Récaptiulatif</v>
      </c>
      <c r="P9" t="str">
        <f ca="1">DPE_33590[[#Headers],[Column1.Surface_habitable_logement]] &amp; " " &amp;  ROW() &amp; " - " &amp; MID($AD$1, FIND("]",$AD$1,1)+1,LEN($AD$1))</f>
        <v>Column1.Surface_habitable_logement 9 - Récaptiulatif</v>
      </c>
      <c r="Q9" t="str">
        <f ca="1">DPE_33590[[#Headers],[Column1.Code_postal_(brut)]] &amp; " " &amp;  ROW() &amp; " - " &amp; MID($AD$1, FIND("]",$AD$1,1)+1,LEN($AD$1))</f>
        <v>Column1.Code_postal_(brut) 9 - Récaptiulatif</v>
      </c>
      <c r="R9" t="str">
        <f ca="1">DPE_33590[[#Headers],[Column1.Période_construction]] &amp; " " &amp;  ROW() &amp; " - " &amp; MID($AD$1, FIND("]",$AD$1,1)+1,LEN($AD$1))</f>
        <v>Column1.Période_construction 9 - Récaptiulatif</v>
      </c>
      <c r="S9" t="str">
        <f ca="1">DPE_33590[[#Headers],[Column1.Code_postal_(BAN)]] &amp; " " &amp;  ROW() &amp; " - " &amp; MID($AD$1, FIND("]",$AD$1,1)+1,LEN($AD$1))</f>
        <v>Column1.Code_postal_(BAN) 9 - Récaptiulatif</v>
      </c>
      <c r="T9" t="str">
        <f ca="1">DPE_33590[[#Headers],[Column1.Type_bâtiment]] &amp; " " &amp;  ROW() &amp; " - " &amp; MID($AD$1, FIND("]",$AD$1,1)+1,LEN($AD$1))</f>
        <v>Column1.Type_bâtiment 9 - Récaptiulatif</v>
      </c>
      <c r="U9" t="str">
        <f ca="1">DPE_33590[[#Headers],[Column1.Etiquette_GES]] &amp; " " &amp;  ROW() &amp; " - " &amp; MID($AD$1, FIND("]",$AD$1,1)+1,LEN($AD$1))</f>
        <v>Column1.Etiquette_GES 9 - Récaptiulatif</v>
      </c>
      <c r="V9" t="str">
        <f ca="1">DPE_33590[[#Headers],[Column1.Etiquette_DPE]] &amp; " " &amp;  ROW() &amp; " - " &amp; MID($AD$1, FIND("]",$AD$1,1)+1,LEN($AD$1))</f>
        <v>Column1.Etiquette_DPE 9 - Récaptiulatif</v>
      </c>
      <c r="W9" t="str">
        <f ca="1">DPE_33590[[#Headers],[Column1.Nom__commune_(Brut)]] &amp; " " &amp;  ROW() &amp; " - " &amp; MID($AD$1, FIND("]",$AD$1,1)+1,LEN($AD$1))</f>
        <v>Column1.Nom__commune_(Brut) 9 - Récaptiulatif</v>
      </c>
      <c r="X9" t="str">
        <f ca="1">DPE_33590[[#Headers],[Column1.Identifiant__BAN]] &amp; " " &amp;  ROW() &amp; " - " &amp; MID($AD$1, FIND("]",$AD$1,1)+1,LEN($AD$1))</f>
        <v>Column1.Identifiant__BAN 9 - Récaptiulatif</v>
      </c>
      <c r="Y9" t="str">
        <f ca="1">DPE_33590[[#Headers],[Column1.Nom__rue_(BAN)]] &amp; " " &amp;  ROW() &amp; " - " &amp; MID($AD$1, FIND("]",$AD$1,1)+1,LEN($AD$1))</f>
        <v>Column1.Nom__rue_(BAN) 9 - Récaptiulatif</v>
      </c>
      <c r="Z9" t="str">
        <f ca="1">DPE_33590[[#Headers],[Column1.Score_BAN]] &amp; " " &amp;  ROW() &amp; " - " &amp; MID($AD$1, FIND("]",$AD$1,1)+1,LEN($AD$1))</f>
        <v>Column1.Score_BAN 9 - Récaptiulatif</v>
      </c>
      <c r="AA9" t="str">
        <f ca="1">DPE_33590[[#Headers],[Column1.Logement_traversant_(0/1)]] &amp; " " &amp;  ROW() &amp; " - " &amp; MID($AD$1, FIND("]",$AD$1,1)+1,LEN($AD$1))</f>
        <v>Column1.Logement_traversant_(0/1) 9 - Récaptiulatif</v>
      </c>
      <c r="AB9" t="str">
        <f ca="1">DPE_33590[[#Headers],[Column1.Nombre_appartement]] &amp; " " &amp;  ROW() &amp; " - " &amp; MID($AD$1, FIND("]",$AD$1,1)+1,LEN($AD$1))</f>
        <v>Column1.Nombre_appartement 9 - Récaptiulatif</v>
      </c>
      <c r="AC9" t="str">
        <f ca="1">DPE_33590[[#Headers],[Column1.Surface_habitable_immeuble]] &amp; " " &amp;  ROW() &amp; " - " &amp; MID($AD$1, FIND("]",$AD$1,1)+1,LEN($AD$1))</f>
        <v>Column1.Surface_habitable_immeuble 9 - Récaptiulatif</v>
      </c>
    </row>
    <row r="10" spans="1:30" x14ac:dyDescent="0.25">
      <c r="A10" s="4">
        <v>44872</v>
      </c>
      <c r="B10" s="4">
        <v>44873</v>
      </c>
      <c r="C10" s="4">
        <v>44873</v>
      </c>
      <c r="D10" t="str">
        <f ca="1">DPE_33590[[#Headers],[Column1.Adresse_(BAN)]] &amp; " " &amp;  ROW() &amp; " - " &amp; MID($AD$1, FIND("]",$AD$1,1)+1,LEN($AD$1))</f>
        <v>Column1.Adresse_(BAN) 10 - Récaptiulatif</v>
      </c>
      <c r="E10" t="str">
        <f ca="1">DPE_33590[[#Headers],[Column1.Nom__commune_(BAN)]] &amp; " " &amp;  ROW() &amp; " - " &amp; MID($AD$1, FIND("]",$AD$1,1)+1,LEN($AD$1))</f>
        <v>Column1.Nom__commune_(BAN) 10 - Récaptiulatif</v>
      </c>
      <c r="F10" t="str">
        <f ca="1">DPE_33590[[#Headers],[Column1.Nombre_niveau_logement]] &amp; " " &amp;  ROW() &amp; " - " &amp; MID($AD$1, FIND("]",$AD$1,1)+1,LEN($AD$1))</f>
        <v>Column1.Nombre_niveau_logement 10 - Récaptiulatif</v>
      </c>
      <c r="G10" t="str">
        <f ca="1">DPE_33590[[#Headers],[Column1.Année_construction]] &amp; " " &amp;  ROW() &amp; " - " &amp; MID($AD$1, FIND("]",$AD$1,1)+1,LEN($AD$1))</f>
        <v>Column1.Année_construction 10 - Récaptiulatif</v>
      </c>
      <c r="H10" t="str">
        <f ca="1">DPE_33590[[#Headers],[Column1.N°_étage_appartement]] &amp; " " &amp;  ROW() &amp; " - " &amp; MID($AD$1, FIND("]",$AD$1,1)+1,LEN($AD$1))</f>
        <v>Column1.N°_étage_appartement 10 - Récaptiulatif</v>
      </c>
      <c r="I10" t="str">
        <f ca="1">DPE_33590[[#Headers],[Column1.Surface_habitable_desservie_par_installation_ECS]] &amp; " " &amp;  ROW() &amp; " - " &amp; MID($AD$1, FIND("]",$AD$1,1)+1,LEN($AD$1))</f>
        <v>Column1.Surface_habitable_desservie_par_installation_ECS 10 - Récaptiulatif</v>
      </c>
      <c r="J10" t="str">
        <f ca="1">DPE_33590[[#Headers],[Column1.Complément_d''adresse_logement]] &amp; " " &amp;  ROW() &amp; " - " &amp; MID($AD$1, FIND("]",$AD$1,1)+1,LEN($AD$1))</f>
        <v>Column1.Complément_d'adresse_logement 10 - Récaptiulatif</v>
      </c>
      <c r="K10" t="str">
        <f ca="1">DPE_33590[[#Headers],[Column1.Description_installation_chauffage_n°1]] &amp; " " &amp;  ROW() &amp; " - " &amp; MID($AD$1, FIND("]",$AD$1,1)+1,LEN($AD$1))</f>
        <v>Column1.Description_installation_chauffage_n°1 10 - Récaptiulatif</v>
      </c>
      <c r="L10" t="str">
        <f ca="1">DPE_33590[[#Headers],[Column1.N°_voie_(BAN)]] &amp; " " &amp;  ROW() &amp; " - " &amp; MID($AD$1, FIND("]",$AD$1,1)+1,LEN($AD$1))</f>
        <v>Column1.N°_voie_(BAN) 10 - Récaptiulatif</v>
      </c>
      <c r="M10" t="str">
        <f ca="1">DPE_33590[[#Headers],[Column1.N°DPE]] &amp; " " &amp;  ROW() &amp; " - " &amp; MID($AD$1, FIND("]",$AD$1,1)+1,LEN($AD$1))</f>
        <v>Column1.N°DPE 10 - Récaptiulatif</v>
      </c>
      <c r="N10" t="str">
        <f ca="1">DPE_33590[[#Headers],[Column1.Adresse_brute]] &amp; " " &amp;  ROW() &amp; " - " &amp; MID($AD$1, FIND("]",$AD$1,1)+1,LEN($AD$1))</f>
        <v>Column1.Adresse_brute 10 - Récaptiulatif</v>
      </c>
      <c r="O10" t="str">
        <f ca="1">DPE_33590[[#Headers],[Column1.Nombre_logements_desservis_par_installation_ECS]] &amp; " " &amp;  ROW() &amp; " - " &amp; MID($AD$1, FIND("]",$AD$1,1)+1,LEN($AD$1))</f>
        <v>Column1.Nombre_logements_desservis_par_installation_ECS 10 - Récaptiulatif</v>
      </c>
      <c r="P10" t="str">
        <f ca="1">DPE_33590[[#Headers],[Column1.Surface_habitable_logement]] &amp; " " &amp;  ROW() &amp; " - " &amp; MID($AD$1, FIND("]",$AD$1,1)+1,LEN($AD$1))</f>
        <v>Column1.Surface_habitable_logement 10 - Récaptiulatif</v>
      </c>
      <c r="Q10" t="str">
        <f ca="1">DPE_33590[[#Headers],[Column1.Code_postal_(brut)]] &amp; " " &amp;  ROW() &amp; " - " &amp; MID($AD$1, FIND("]",$AD$1,1)+1,LEN($AD$1))</f>
        <v>Column1.Code_postal_(brut) 10 - Récaptiulatif</v>
      </c>
      <c r="R10" t="str">
        <f ca="1">DPE_33590[[#Headers],[Column1.Période_construction]] &amp; " " &amp;  ROW() &amp; " - " &amp; MID($AD$1, FIND("]",$AD$1,1)+1,LEN($AD$1))</f>
        <v>Column1.Période_construction 10 - Récaptiulatif</v>
      </c>
      <c r="S10" t="str">
        <f ca="1">DPE_33590[[#Headers],[Column1.Code_postal_(BAN)]] &amp; " " &amp;  ROW() &amp; " - " &amp; MID($AD$1, FIND("]",$AD$1,1)+1,LEN($AD$1))</f>
        <v>Column1.Code_postal_(BAN) 10 - Récaptiulatif</v>
      </c>
      <c r="T10" t="str">
        <f ca="1">DPE_33590[[#Headers],[Column1.Type_bâtiment]] &amp; " " &amp;  ROW() &amp; " - " &amp; MID($AD$1, FIND("]",$AD$1,1)+1,LEN($AD$1))</f>
        <v>Column1.Type_bâtiment 10 - Récaptiulatif</v>
      </c>
      <c r="U10" t="str">
        <f ca="1">DPE_33590[[#Headers],[Column1.Etiquette_GES]] &amp; " " &amp;  ROW() &amp; " - " &amp; MID($AD$1, FIND("]",$AD$1,1)+1,LEN($AD$1))</f>
        <v>Column1.Etiquette_GES 10 - Récaptiulatif</v>
      </c>
      <c r="V10" t="str">
        <f ca="1">DPE_33590[[#Headers],[Column1.Etiquette_DPE]] &amp; " " &amp;  ROW() &amp; " - " &amp; MID($AD$1, FIND("]",$AD$1,1)+1,LEN($AD$1))</f>
        <v>Column1.Etiquette_DPE 10 - Récaptiulatif</v>
      </c>
      <c r="W10" t="str">
        <f ca="1">DPE_33590[[#Headers],[Column1.Nom__commune_(Brut)]] &amp; " " &amp;  ROW() &amp; " - " &amp; MID($AD$1, FIND("]",$AD$1,1)+1,LEN($AD$1))</f>
        <v>Column1.Nom__commune_(Brut) 10 - Récaptiulatif</v>
      </c>
      <c r="X10" t="str">
        <f ca="1">DPE_33590[[#Headers],[Column1.Identifiant__BAN]] &amp; " " &amp;  ROW() &amp; " - " &amp; MID($AD$1, FIND("]",$AD$1,1)+1,LEN($AD$1))</f>
        <v>Column1.Identifiant__BAN 10 - Récaptiulatif</v>
      </c>
      <c r="Y10" t="str">
        <f ca="1">DPE_33590[[#Headers],[Column1.Nom__rue_(BAN)]] &amp; " " &amp;  ROW() &amp; " - " &amp; MID($AD$1, FIND("]",$AD$1,1)+1,LEN($AD$1))</f>
        <v>Column1.Nom__rue_(BAN) 10 - Récaptiulatif</v>
      </c>
      <c r="Z10" t="str">
        <f ca="1">DPE_33590[[#Headers],[Column1.Score_BAN]] &amp; " " &amp;  ROW() &amp; " - " &amp; MID($AD$1, FIND("]",$AD$1,1)+1,LEN($AD$1))</f>
        <v>Column1.Score_BAN 10 - Récaptiulatif</v>
      </c>
      <c r="AA10" t="str">
        <f ca="1">DPE_33590[[#Headers],[Column1.Logement_traversant_(0/1)]] &amp; " " &amp;  ROW() &amp; " - " &amp; MID($AD$1, FIND("]",$AD$1,1)+1,LEN($AD$1))</f>
        <v>Column1.Logement_traversant_(0/1) 10 - Récaptiulatif</v>
      </c>
      <c r="AB10" t="str">
        <f ca="1">DPE_33590[[#Headers],[Column1.Nombre_appartement]] &amp; " " &amp;  ROW() &amp; " - " &amp; MID($AD$1, FIND("]",$AD$1,1)+1,LEN($AD$1))</f>
        <v>Column1.Nombre_appartement 10 - Récaptiulatif</v>
      </c>
      <c r="AC10" t="str">
        <f ca="1">DPE_33590[[#Headers],[Column1.Surface_habitable_immeuble]] &amp; " " &amp;  ROW() &amp; " - " &amp; MID($AD$1, FIND("]",$AD$1,1)+1,LEN($AD$1))</f>
        <v>Column1.Surface_habitable_immeuble 10 - Récaptiulatif</v>
      </c>
    </row>
    <row r="11" spans="1:30" x14ac:dyDescent="0.25">
      <c r="A11" s="4">
        <v>44868</v>
      </c>
      <c r="B11" s="4">
        <v>44872</v>
      </c>
      <c r="C11" s="4">
        <v>44872</v>
      </c>
      <c r="D11" t="str">
        <f ca="1">DPE_33590[[#Headers],[Column1.Adresse_(BAN)]] &amp; " " &amp;  ROW() &amp; " - " &amp; MID($AD$1, FIND("]",$AD$1,1)+1,LEN($AD$1))</f>
        <v>Column1.Adresse_(BAN) 11 - Récaptiulatif</v>
      </c>
      <c r="E11" t="str">
        <f ca="1">DPE_33590[[#Headers],[Column1.Nom__commune_(BAN)]] &amp; " " &amp;  ROW() &amp; " - " &amp; MID($AD$1, FIND("]",$AD$1,1)+1,LEN($AD$1))</f>
        <v>Column1.Nom__commune_(BAN) 11 - Récaptiulatif</v>
      </c>
      <c r="F11" t="str">
        <f ca="1">DPE_33590[[#Headers],[Column1.Nombre_niveau_logement]] &amp; " " &amp;  ROW() &amp; " - " &amp; MID($AD$1, FIND("]",$AD$1,1)+1,LEN($AD$1))</f>
        <v>Column1.Nombre_niveau_logement 11 - Récaptiulatif</v>
      </c>
      <c r="G11" t="str">
        <f ca="1">DPE_33590[[#Headers],[Column1.Année_construction]] &amp; " " &amp;  ROW() &amp; " - " &amp; MID($AD$1, FIND("]",$AD$1,1)+1,LEN($AD$1))</f>
        <v>Column1.Année_construction 11 - Récaptiulatif</v>
      </c>
      <c r="H11" t="str">
        <f ca="1">DPE_33590[[#Headers],[Column1.N°_étage_appartement]] &amp; " " &amp;  ROW() &amp; " - " &amp; MID($AD$1, FIND("]",$AD$1,1)+1,LEN($AD$1))</f>
        <v>Column1.N°_étage_appartement 11 - Récaptiulatif</v>
      </c>
      <c r="I11" t="str">
        <f ca="1">DPE_33590[[#Headers],[Column1.Surface_habitable_desservie_par_installation_ECS]] &amp; " " &amp;  ROW() &amp; " - " &amp; MID($AD$1, FIND("]",$AD$1,1)+1,LEN($AD$1))</f>
        <v>Column1.Surface_habitable_desservie_par_installation_ECS 11 - Récaptiulatif</v>
      </c>
      <c r="J11" t="str">
        <f ca="1">DPE_33590[[#Headers],[Column1.Complément_d''adresse_logement]] &amp; " " &amp;  ROW() &amp; " - " &amp; MID($AD$1, FIND("]",$AD$1,1)+1,LEN($AD$1))</f>
        <v>Column1.Complément_d'adresse_logement 11 - Récaptiulatif</v>
      </c>
      <c r="K11" t="str">
        <f ca="1">DPE_33590[[#Headers],[Column1.Description_installation_chauffage_n°1]] &amp; " " &amp;  ROW() &amp; " - " &amp; MID($AD$1, FIND("]",$AD$1,1)+1,LEN($AD$1))</f>
        <v>Column1.Description_installation_chauffage_n°1 11 - Récaptiulatif</v>
      </c>
      <c r="L11" t="str">
        <f ca="1">DPE_33590[[#Headers],[Column1.N°_voie_(BAN)]] &amp; " " &amp;  ROW() &amp; " - " &amp; MID($AD$1, FIND("]",$AD$1,1)+1,LEN($AD$1))</f>
        <v>Column1.N°_voie_(BAN) 11 - Récaptiulatif</v>
      </c>
      <c r="M11" t="str">
        <f ca="1">DPE_33590[[#Headers],[Column1.N°DPE]] &amp; " " &amp;  ROW() &amp; " - " &amp; MID($AD$1, FIND("]",$AD$1,1)+1,LEN($AD$1))</f>
        <v>Column1.N°DPE 11 - Récaptiulatif</v>
      </c>
      <c r="N11" t="str">
        <f ca="1">DPE_33590[[#Headers],[Column1.Adresse_brute]] &amp; " " &amp;  ROW() &amp; " - " &amp; MID($AD$1, FIND("]",$AD$1,1)+1,LEN($AD$1))</f>
        <v>Column1.Adresse_brute 11 - Récaptiulatif</v>
      </c>
      <c r="O11" t="str">
        <f ca="1">DPE_33590[[#Headers],[Column1.Nombre_logements_desservis_par_installation_ECS]] &amp; " " &amp;  ROW() &amp; " - " &amp; MID($AD$1, FIND("]",$AD$1,1)+1,LEN($AD$1))</f>
        <v>Column1.Nombre_logements_desservis_par_installation_ECS 11 - Récaptiulatif</v>
      </c>
      <c r="P11" t="str">
        <f ca="1">DPE_33590[[#Headers],[Column1.Surface_habitable_logement]] &amp; " " &amp;  ROW() &amp; " - " &amp; MID($AD$1, FIND("]",$AD$1,1)+1,LEN($AD$1))</f>
        <v>Column1.Surface_habitable_logement 11 - Récaptiulatif</v>
      </c>
      <c r="Q11" t="str">
        <f ca="1">DPE_33590[[#Headers],[Column1.Code_postal_(brut)]] &amp; " " &amp;  ROW() &amp; " - " &amp; MID($AD$1, FIND("]",$AD$1,1)+1,LEN($AD$1))</f>
        <v>Column1.Code_postal_(brut) 11 - Récaptiulatif</v>
      </c>
      <c r="R11" t="str">
        <f ca="1">DPE_33590[[#Headers],[Column1.Période_construction]] &amp; " " &amp;  ROW() &amp; " - " &amp; MID($AD$1, FIND("]",$AD$1,1)+1,LEN($AD$1))</f>
        <v>Column1.Période_construction 11 - Récaptiulatif</v>
      </c>
      <c r="S11" t="str">
        <f ca="1">DPE_33590[[#Headers],[Column1.Code_postal_(BAN)]] &amp; " " &amp;  ROW() &amp; " - " &amp; MID($AD$1, FIND("]",$AD$1,1)+1,LEN($AD$1))</f>
        <v>Column1.Code_postal_(BAN) 11 - Récaptiulatif</v>
      </c>
      <c r="T11" t="str">
        <f ca="1">DPE_33590[[#Headers],[Column1.Type_bâtiment]] &amp; " " &amp;  ROW() &amp; " - " &amp; MID($AD$1, FIND("]",$AD$1,1)+1,LEN($AD$1))</f>
        <v>Column1.Type_bâtiment 11 - Récaptiulatif</v>
      </c>
      <c r="U11" t="str">
        <f ca="1">DPE_33590[[#Headers],[Column1.Etiquette_GES]] &amp; " " &amp;  ROW() &amp; " - " &amp; MID($AD$1, FIND("]",$AD$1,1)+1,LEN($AD$1))</f>
        <v>Column1.Etiquette_GES 11 - Récaptiulatif</v>
      </c>
      <c r="V11" t="str">
        <f ca="1">DPE_33590[[#Headers],[Column1.Etiquette_DPE]] &amp; " " &amp;  ROW() &amp; " - " &amp; MID($AD$1, FIND("]",$AD$1,1)+1,LEN($AD$1))</f>
        <v>Column1.Etiquette_DPE 11 - Récaptiulatif</v>
      </c>
      <c r="W11" t="str">
        <f ca="1">DPE_33590[[#Headers],[Column1.Nom__commune_(Brut)]] &amp; " " &amp;  ROW() &amp; " - " &amp; MID($AD$1, FIND("]",$AD$1,1)+1,LEN($AD$1))</f>
        <v>Column1.Nom__commune_(Brut) 11 - Récaptiulatif</v>
      </c>
      <c r="X11" t="str">
        <f ca="1">DPE_33590[[#Headers],[Column1.Identifiant__BAN]] &amp; " " &amp;  ROW() &amp; " - " &amp; MID($AD$1, FIND("]",$AD$1,1)+1,LEN($AD$1))</f>
        <v>Column1.Identifiant__BAN 11 - Récaptiulatif</v>
      </c>
      <c r="Y11" t="str">
        <f ca="1">DPE_33590[[#Headers],[Column1.Nom__rue_(BAN)]] &amp; " " &amp;  ROW() &amp; " - " &amp; MID($AD$1, FIND("]",$AD$1,1)+1,LEN($AD$1))</f>
        <v>Column1.Nom__rue_(BAN) 11 - Récaptiulatif</v>
      </c>
      <c r="Z11" t="str">
        <f ca="1">DPE_33590[[#Headers],[Column1.Score_BAN]] &amp; " " &amp;  ROW() &amp; " - " &amp; MID($AD$1, FIND("]",$AD$1,1)+1,LEN($AD$1))</f>
        <v>Column1.Score_BAN 11 - Récaptiulatif</v>
      </c>
      <c r="AA11" t="str">
        <f ca="1">DPE_33590[[#Headers],[Column1.Logement_traversant_(0/1)]] &amp; " " &amp;  ROW() &amp; " - " &amp; MID($AD$1, FIND("]",$AD$1,1)+1,LEN($AD$1))</f>
        <v>Column1.Logement_traversant_(0/1) 11 - Récaptiulatif</v>
      </c>
      <c r="AB11" t="str">
        <f ca="1">DPE_33590[[#Headers],[Column1.Nombre_appartement]] &amp; " " &amp;  ROW() &amp; " - " &amp; MID($AD$1, FIND("]",$AD$1,1)+1,LEN($AD$1))</f>
        <v>Column1.Nombre_appartement 11 - Récaptiulatif</v>
      </c>
      <c r="AC11" t="str">
        <f ca="1">DPE_33590[[#Headers],[Column1.Surface_habitable_immeuble]] &amp; " " &amp;  ROW() &amp; " - " &amp; MID($AD$1, FIND("]",$AD$1,1)+1,LEN($AD$1))</f>
        <v>Column1.Surface_habitable_immeuble 11 - Récaptiulatif</v>
      </c>
    </row>
    <row r="12" spans="1:30" x14ac:dyDescent="0.25">
      <c r="A12" s="4">
        <v>44865</v>
      </c>
      <c r="B12" s="4">
        <v>44865</v>
      </c>
      <c r="C12" s="4">
        <v>44865</v>
      </c>
      <c r="D12" t="str">
        <f ca="1">DPE_33590[[#Headers],[Column1.Adresse_(BAN)]] &amp; " " &amp;  ROW() &amp; " - " &amp; MID($AD$1, FIND("]",$AD$1,1)+1,LEN($AD$1))</f>
        <v>Column1.Adresse_(BAN) 12 - Récaptiulatif</v>
      </c>
      <c r="E12" t="str">
        <f ca="1">DPE_33590[[#Headers],[Column1.Nom__commune_(BAN)]] &amp; " " &amp;  ROW() &amp; " - " &amp; MID($AD$1, FIND("]",$AD$1,1)+1,LEN($AD$1))</f>
        <v>Column1.Nom__commune_(BAN) 12 - Récaptiulatif</v>
      </c>
      <c r="F12" t="str">
        <f ca="1">DPE_33590[[#Headers],[Column1.Nombre_niveau_logement]] &amp; " " &amp;  ROW() &amp; " - " &amp; MID($AD$1, FIND("]",$AD$1,1)+1,LEN($AD$1))</f>
        <v>Column1.Nombre_niveau_logement 12 - Récaptiulatif</v>
      </c>
      <c r="G12" t="str">
        <f ca="1">DPE_33590[[#Headers],[Column1.Année_construction]] &amp; " " &amp;  ROW() &amp; " - " &amp; MID($AD$1, FIND("]",$AD$1,1)+1,LEN($AD$1))</f>
        <v>Column1.Année_construction 12 - Récaptiulatif</v>
      </c>
      <c r="H12" t="str">
        <f ca="1">DPE_33590[[#Headers],[Column1.N°_étage_appartement]] &amp; " " &amp;  ROW() &amp; " - " &amp; MID($AD$1, FIND("]",$AD$1,1)+1,LEN($AD$1))</f>
        <v>Column1.N°_étage_appartement 12 - Récaptiulatif</v>
      </c>
      <c r="I12" t="str">
        <f ca="1">DPE_33590[[#Headers],[Column1.Surface_habitable_desservie_par_installation_ECS]] &amp; " " &amp;  ROW() &amp; " - " &amp; MID($AD$1, FIND("]",$AD$1,1)+1,LEN($AD$1))</f>
        <v>Column1.Surface_habitable_desservie_par_installation_ECS 12 - Récaptiulatif</v>
      </c>
      <c r="J12" t="str">
        <f ca="1">DPE_33590[[#Headers],[Column1.Complément_d''adresse_logement]] &amp; " " &amp;  ROW() &amp; " - " &amp; MID($AD$1, FIND("]",$AD$1,1)+1,LEN($AD$1))</f>
        <v>Column1.Complément_d'adresse_logement 12 - Récaptiulatif</v>
      </c>
      <c r="K12" t="str">
        <f ca="1">DPE_33590[[#Headers],[Column1.Description_installation_chauffage_n°1]] &amp; " " &amp;  ROW() &amp; " - " &amp; MID($AD$1, FIND("]",$AD$1,1)+1,LEN($AD$1))</f>
        <v>Column1.Description_installation_chauffage_n°1 12 - Récaptiulatif</v>
      </c>
      <c r="L12" t="str">
        <f ca="1">DPE_33590[[#Headers],[Column1.N°_voie_(BAN)]] &amp; " " &amp;  ROW() &amp; " - " &amp; MID($AD$1, FIND("]",$AD$1,1)+1,LEN($AD$1))</f>
        <v>Column1.N°_voie_(BAN) 12 - Récaptiulatif</v>
      </c>
      <c r="M12" t="str">
        <f ca="1">DPE_33590[[#Headers],[Column1.N°DPE]] &amp; " " &amp;  ROW() &amp; " - " &amp; MID($AD$1, FIND("]",$AD$1,1)+1,LEN($AD$1))</f>
        <v>Column1.N°DPE 12 - Récaptiulatif</v>
      </c>
      <c r="N12" t="str">
        <f ca="1">DPE_33590[[#Headers],[Column1.Adresse_brute]] &amp; " " &amp;  ROW() &amp; " - " &amp; MID($AD$1, FIND("]",$AD$1,1)+1,LEN($AD$1))</f>
        <v>Column1.Adresse_brute 12 - Récaptiulatif</v>
      </c>
      <c r="O12" t="str">
        <f ca="1">DPE_33590[[#Headers],[Column1.Nombre_logements_desservis_par_installation_ECS]] &amp; " " &amp;  ROW() &amp; " - " &amp; MID($AD$1, FIND("]",$AD$1,1)+1,LEN($AD$1))</f>
        <v>Column1.Nombre_logements_desservis_par_installation_ECS 12 - Récaptiulatif</v>
      </c>
      <c r="P12" t="str">
        <f ca="1">DPE_33590[[#Headers],[Column1.Surface_habitable_logement]] &amp; " " &amp;  ROW() &amp; " - " &amp; MID($AD$1, FIND("]",$AD$1,1)+1,LEN($AD$1))</f>
        <v>Column1.Surface_habitable_logement 12 - Récaptiulatif</v>
      </c>
      <c r="Q12" t="str">
        <f ca="1">DPE_33590[[#Headers],[Column1.Code_postal_(brut)]] &amp; " " &amp;  ROW() &amp; " - " &amp; MID($AD$1, FIND("]",$AD$1,1)+1,LEN($AD$1))</f>
        <v>Column1.Code_postal_(brut) 12 - Récaptiulatif</v>
      </c>
      <c r="R12" t="str">
        <f ca="1">DPE_33590[[#Headers],[Column1.Période_construction]] &amp; " " &amp;  ROW() &amp; " - " &amp; MID($AD$1, FIND("]",$AD$1,1)+1,LEN($AD$1))</f>
        <v>Column1.Période_construction 12 - Récaptiulatif</v>
      </c>
      <c r="S12" t="str">
        <f ca="1">DPE_33590[[#Headers],[Column1.Code_postal_(BAN)]] &amp; " " &amp;  ROW() &amp; " - " &amp; MID($AD$1, FIND("]",$AD$1,1)+1,LEN($AD$1))</f>
        <v>Column1.Code_postal_(BAN) 12 - Récaptiulatif</v>
      </c>
      <c r="T12" t="str">
        <f ca="1">DPE_33590[[#Headers],[Column1.Type_bâtiment]] &amp; " " &amp;  ROW() &amp; " - " &amp; MID($AD$1, FIND("]",$AD$1,1)+1,LEN($AD$1))</f>
        <v>Column1.Type_bâtiment 12 - Récaptiulatif</v>
      </c>
      <c r="U12" t="str">
        <f ca="1">DPE_33590[[#Headers],[Column1.Etiquette_GES]] &amp; " " &amp;  ROW() &amp; " - " &amp; MID($AD$1, FIND("]",$AD$1,1)+1,LEN($AD$1))</f>
        <v>Column1.Etiquette_GES 12 - Récaptiulatif</v>
      </c>
      <c r="V12" t="str">
        <f ca="1">DPE_33590[[#Headers],[Column1.Etiquette_DPE]] &amp; " " &amp;  ROW() &amp; " - " &amp; MID($AD$1, FIND("]",$AD$1,1)+1,LEN($AD$1))</f>
        <v>Column1.Etiquette_DPE 12 - Récaptiulatif</v>
      </c>
      <c r="W12" t="str">
        <f ca="1">DPE_33590[[#Headers],[Column1.Nom__commune_(Brut)]] &amp; " " &amp;  ROW() &amp; " - " &amp; MID($AD$1, FIND("]",$AD$1,1)+1,LEN($AD$1))</f>
        <v>Column1.Nom__commune_(Brut) 12 - Récaptiulatif</v>
      </c>
      <c r="X12" t="str">
        <f ca="1">DPE_33590[[#Headers],[Column1.Identifiant__BAN]] &amp; " " &amp;  ROW() &amp; " - " &amp; MID($AD$1, FIND("]",$AD$1,1)+1,LEN($AD$1))</f>
        <v>Column1.Identifiant__BAN 12 - Récaptiulatif</v>
      </c>
      <c r="Y12" t="str">
        <f ca="1">DPE_33590[[#Headers],[Column1.Nom__rue_(BAN)]] &amp; " " &amp;  ROW() &amp; " - " &amp; MID($AD$1, FIND("]",$AD$1,1)+1,LEN($AD$1))</f>
        <v>Column1.Nom__rue_(BAN) 12 - Récaptiulatif</v>
      </c>
      <c r="Z12" t="str">
        <f ca="1">DPE_33590[[#Headers],[Column1.Score_BAN]] &amp; " " &amp;  ROW() &amp; " - " &amp; MID($AD$1, FIND("]",$AD$1,1)+1,LEN($AD$1))</f>
        <v>Column1.Score_BAN 12 - Récaptiulatif</v>
      </c>
      <c r="AA12" t="str">
        <f ca="1">DPE_33590[[#Headers],[Column1.Logement_traversant_(0/1)]] &amp; " " &amp;  ROW() &amp; " - " &amp; MID($AD$1, FIND("]",$AD$1,1)+1,LEN($AD$1))</f>
        <v>Column1.Logement_traversant_(0/1) 12 - Récaptiulatif</v>
      </c>
      <c r="AB12" t="str">
        <f ca="1">DPE_33590[[#Headers],[Column1.Nombre_appartement]] &amp; " " &amp;  ROW() &amp; " - " &amp; MID($AD$1, FIND("]",$AD$1,1)+1,LEN($AD$1))</f>
        <v>Column1.Nombre_appartement 12 - Récaptiulatif</v>
      </c>
      <c r="AC12" t="str">
        <f ca="1">DPE_33590[[#Headers],[Column1.Surface_habitable_immeuble]] &amp; " " &amp;  ROW() &amp; " - " &amp; MID($AD$1, FIND("]",$AD$1,1)+1,LEN($AD$1))</f>
        <v>Column1.Surface_habitable_immeuble 12 - Récaptiulatif</v>
      </c>
    </row>
    <row r="13" spans="1:30" x14ac:dyDescent="0.25">
      <c r="A13" s="4">
        <v>44865</v>
      </c>
      <c r="B13" s="4">
        <v>44865</v>
      </c>
      <c r="C13" s="4">
        <v>44865</v>
      </c>
      <c r="D13" t="str">
        <f ca="1">DPE_33590[[#Headers],[Column1.Adresse_(BAN)]] &amp; " " &amp;  ROW() &amp; " - " &amp; MID($AD$1, FIND("]",$AD$1,1)+1,LEN($AD$1))</f>
        <v>Column1.Adresse_(BAN) 13 - Récaptiulatif</v>
      </c>
      <c r="E13" t="str">
        <f ca="1">DPE_33590[[#Headers],[Column1.Nom__commune_(BAN)]] &amp; " " &amp;  ROW() &amp; " - " &amp; MID($AD$1, FIND("]",$AD$1,1)+1,LEN($AD$1))</f>
        <v>Column1.Nom__commune_(BAN) 13 - Récaptiulatif</v>
      </c>
      <c r="F13" t="str">
        <f ca="1">DPE_33590[[#Headers],[Column1.Nombre_niveau_logement]] &amp; " " &amp;  ROW() &amp; " - " &amp; MID($AD$1, FIND("]",$AD$1,1)+1,LEN($AD$1))</f>
        <v>Column1.Nombre_niveau_logement 13 - Récaptiulatif</v>
      </c>
      <c r="G13" t="str">
        <f ca="1">DPE_33590[[#Headers],[Column1.Année_construction]] &amp; " " &amp;  ROW() &amp; " - " &amp; MID($AD$1, FIND("]",$AD$1,1)+1,LEN($AD$1))</f>
        <v>Column1.Année_construction 13 - Récaptiulatif</v>
      </c>
      <c r="H13" t="str">
        <f ca="1">DPE_33590[[#Headers],[Column1.N°_étage_appartement]] &amp; " " &amp;  ROW() &amp; " - " &amp; MID($AD$1, FIND("]",$AD$1,1)+1,LEN($AD$1))</f>
        <v>Column1.N°_étage_appartement 13 - Récaptiulatif</v>
      </c>
      <c r="I13" t="str">
        <f ca="1">DPE_33590[[#Headers],[Column1.Surface_habitable_desservie_par_installation_ECS]] &amp; " " &amp;  ROW() &amp; " - " &amp; MID($AD$1, FIND("]",$AD$1,1)+1,LEN($AD$1))</f>
        <v>Column1.Surface_habitable_desservie_par_installation_ECS 13 - Récaptiulatif</v>
      </c>
      <c r="J13" t="str">
        <f ca="1">DPE_33590[[#Headers],[Column1.Complément_d''adresse_logement]] &amp; " " &amp;  ROW() &amp; " - " &amp; MID($AD$1, FIND("]",$AD$1,1)+1,LEN($AD$1))</f>
        <v>Column1.Complément_d'adresse_logement 13 - Récaptiulatif</v>
      </c>
      <c r="K13" t="str">
        <f ca="1">DPE_33590[[#Headers],[Column1.Description_installation_chauffage_n°1]] &amp; " " &amp;  ROW() &amp; " - " &amp; MID($AD$1, FIND("]",$AD$1,1)+1,LEN($AD$1))</f>
        <v>Column1.Description_installation_chauffage_n°1 13 - Récaptiulatif</v>
      </c>
      <c r="L13" t="str">
        <f ca="1">DPE_33590[[#Headers],[Column1.N°_voie_(BAN)]] &amp; " " &amp;  ROW() &amp; " - " &amp; MID($AD$1, FIND("]",$AD$1,1)+1,LEN($AD$1))</f>
        <v>Column1.N°_voie_(BAN) 13 - Récaptiulatif</v>
      </c>
      <c r="M13" t="str">
        <f ca="1">DPE_33590[[#Headers],[Column1.N°DPE]] &amp; " " &amp;  ROW() &amp; " - " &amp; MID($AD$1, FIND("]",$AD$1,1)+1,LEN($AD$1))</f>
        <v>Column1.N°DPE 13 - Récaptiulatif</v>
      </c>
      <c r="N13" t="str">
        <f ca="1">DPE_33590[[#Headers],[Column1.Adresse_brute]] &amp; " " &amp;  ROW() &amp; " - " &amp; MID($AD$1, FIND("]",$AD$1,1)+1,LEN($AD$1))</f>
        <v>Column1.Adresse_brute 13 - Récaptiulatif</v>
      </c>
      <c r="O13" t="str">
        <f ca="1">DPE_33590[[#Headers],[Column1.Nombre_logements_desservis_par_installation_ECS]] &amp; " " &amp;  ROW() &amp; " - " &amp; MID($AD$1, FIND("]",$AD$1,1)+1,LEN($AD$1))</f>
        <v>Column1.Nombre_logements_desservis_par_installation_ECS 13 - Récaptiulatif</v>
      </c>
      <c r="P13" t="str">
        <f ca="1">DPE_33590[[#Headers],[Column1.Surface_habitable_logement]] &amp; " " &amp;  ROW() &amp; " - " &amp; MID($AD$1, FIND("]",$AD$1,1)+1,LEN($AD$1))</f>
        <v>Column1.Surface_habitable_logement 13 - Récaptiulatif</v>
      </c>
      <c r="Q13" t="str">
        <f ca="1">DPE_33590[[#Headers],[Column1.Code_postal_(brut)]] &amp; " " &amp;  ROW() &amp; " - " &amp; MID($AD$1, FIND("]",$AD$1,1)+1,LEN($AD$1))</f>
        <v>Column1.Code_postal_(brut) 13 - Récaptiulatif</v>
      </c>
      <c r="R13" t="str">
        <f ca="1">DPE_33590[[#Headers],[Column1.Période_construction]] &amp; " " &amp;  ROW() &amp; " - " &amp; MID($AD$1, FIND("]",$AD$1,1)+1,LEN($AD$1))</f>
        <v>Column1.Période_construction 13 - Récaptiulatif</v>
      </c>
      <c r="S13" t="str">
        <f ca="1">DPE_33590[[#Headers],[Column1.Code_postal_(BAN)]] &amp; " " &amp;  ROW() &amp; " - " &amp; MID($AD$1, FIND("]",$AD$1,1)+1,LEN($AD$1))</f>
        <v>Column1.Code_postal_(BAN) 13 - Récaptiulatif</v>
      </c>
      <c r="T13" t="str">
        <f ca="1">DPE_33590[[#Headers],[Column1.Type_bâtiment]] &amp; " " &amp;  ROW() &amp; " - " &amp; MID($AD$1, FIND("]",$AD$1,1)+1,LEN($AD$1))</f>
        <v>Column1.Type_bâtiment 13 - Récaptiulatif</v>
      </c>
      <c r="U13" t="str">
        <f ca="1">DPE_33590[[#Headers],[Column1.Etiquette_GES]] &amp; " " &amp;  ROW() &amp; " - " &amp; MID($AD$1, FIND("]",$AD$1,1)+1,LEN($AD$1))</f>
        <v>Column1.Etiquette_GES 13 - Récaptiulatif</v>
      </c>
      <c r="V13" t="str">
        <f ca="1">DPE_33590[[#Headers],[Column1.Etiquette_DPE]] &amp; " " &amp;  ROW() &amp; " - " &amp; MID($AD$1, FIND("]",$AD$1,1)+1,LEN($AD$1))</f>
        <v>Column1.Etiquette_DPE 13 - Récaptiulatif</v>
      </c>
      <c r="W13" t="str">
        <f ca="1">DPE_33590[[#Headers],[Column1.Nom__commune_(Brut)]] &amp; " " &amp;  ROW() &amp; " - " &amp; MID($AD$1, FIND("]",$AD$1,1)+1,LEN($AD$1))</f>
        <v>Column1.Nom__commune_(Brut) 13 - Récaptiulatif</v>
      </c>
      <c r="X13" t="str">
        <f ca="1">DPE_33590[[#Headers],[Column1.Identifiant__BAN]] &amp; " " &amp;  ROW() &amp; " - " &amp; MID($AD$1, FIND("]",$AD$1,1)+1,LEN($AD$1))</f>
        <v>Column1.Identifiant__BAN 13 - Récaptiulatif</v>
      </c>
      <c r="Y13" t="str">
        <f ca="1">DPE_33590[[#Headers],[Column1.Nom__rue_(BAN)]] &amp; " " &amp;  ROW() &amp; " - " &amp; MID($AD$1, FIND("]",$AD$1,1)+1,LEN($AD$1))</f>
        <v>Column1.Nom__rue_(BAN) 13 - Récaptiulatif</v>
      </c>
      <c r="Z13" t="str">
        <f ca="1">DPE_33590[[#Headers],[Column1.Score_BAN]] &amp; " " &amp;  ROW() &amp; " - " &amp; MID($AD$1, FIND("]",$AD$1,1)+1,LEN($AD$1))</f>
        <v>Column1.Score_BAN 13 - Récaptiulatif</v>
      </c>
      <c r="AA13" t="str">
        <f ca="1">DPE_33590[[#Headers],[Column1.Logement_traversant_(0/1)]] &amp; " " &amp;  ROW() &amp; " - " &amp; MID($AD$1, FIND("]",$AD$1,1)+1,LEN($AD$1))</f>
        <v>Column1.Logement_traversant_(0/1) 13 - Récaptiulatif</v>
      </c>
      <c r="AB13" t="str">
        <f ca="1">DPE_33590[[#Headers],[Column1.Nombre_appartement]] &amp; " " &amp;  ROW() &amp; " - " &amp; MID($AD$1, FIND("]",$AD$1,1)+1,LEN($AD$1))</f>
        <v>Column1.Nombre_appartement 13 - Récaptiulatif</v>
      </c>
      <c r="AC13" t="str">
        <f ca="1">DPE_33590[[#Headers],[Column1.Surface_habitable_immeuble]] &amp; " " &amp;  ROW() &amp; " - " &amp; MID($AD$1, FIND("]",$AD$1,1)+1,LEN($AD$1))</f>
        <v>Column1.Surface_habitable_immeuble 13 - Récaptiulatif</v>
      </c>
    </row>
    <row r="14" spans="1:30" x14ac:dyDescent="0.25">
      <c r="A14" s="4">
        <v>44859</v>
      </c>
      <c r="B14" s="4">
        <v>44861</v>
      </c>
      <c r="C14" s="4">
        <v>44861</v>
      </c>
      <c r="D14" t="str">
        <f ca="1">DPE_33590[[#Headers],[Column1.Adresse_(BAN)]] &amp; " " &amp;  ROW() &amp; " - " &amp; MID($AD$1, FIND("]",$AD$1,1)+1,LEN($AD$1))</f>
        <v>Column1.Adresse_(BAN) 14 - Récaptiulatif</v>
      </c>
      <c r="E14" t="str">
        <f ca="1">DPE_33590[[#Headers],[Column1.Nom__commune_(BAN)]] &amp; " " &amp;  ROW() &amp; " - " &amp; MID($AD$1, FIND("]",$AD$1,1)+1,LEN($AD$1))</f>
        <v>Column1.Nom__commune_(BAN) 14 - Récaptiulatif</v>
      </c>
      <c r="F14" t="str">
        <f ca="1">DPE_33590[[#Headers],[Column1.Nombre_niveau_logement]] &amp; " " &amp;  ROW() &amp; " - " &amp; MID($AD$1, FIND("]",$AD$1,1)+1,LEN($AD$1))</f>
        <v>Column1.Nombre_niveau_logement 14 - Récaptiulatif</v>
      </c>
      <c r="G14" t="str">
        <f ca="1">DPE_33590[[#Headers],[Column1.Année_construction]] &amp; " " &amp;  ROW() &amp; " - " &amp; MID($AD$1, FIND("]",$AD$1,1)+1,LEN($AD$1))</f>
        <v>Column1.Année_construction 14 - Récaptiulatif</v>
      </c>
      <c r="H14" t="str">
        <f ca="1">DPE_33590[[#Headers],[Column1.N°_étage_appartement]] &amp; " " &amp;  ROW() &amp; " - " &amp; MID($AD$1, FIND("]",$AD$1,1)+1,LEN($AD$1))</f>
        <v>Column1.N°_étage_appartement 14 - Récaptiulatif</v>
      </c>
      <c r="I14" t="str">
        <f ca="1">DPE_33590[[#Headers],[Column1.Surface_habitable_desservie_par_installation_ECS]] &amp; " " &amp;  ROW() &amp; " - " &amp; MID($AD$1, FIND("]",$AD$1,1)+1,LEN($AD$1))</f>
        <v>Column1.Surface_habitable_desservie_par_installation_ECS 14 - Récaptiulatif</v>
      </c>
      <c r="J14" t="str">
        <f ca="1">DPE_33590[[#Headers],[Column1.Complément_d''adresse_logement]] &amp; " " &amp;  ROW() &amp; " - " &amp; MID($AD$1, FIND("]",$AD$1,1)+1,LEN($AD$1))</f>
        <v>Column1.Complément_d'adresse_logement 14 - Récaptiulatif</v>
      </c>
      <c r="K14" t="str">
        <f ca="1">DPE_33590[[#Headers],[Column1.Description_installation_chauffage_n°1]] &amp; " " &amp;  ROW() &amp; " - " &amp; MID($AD$1, FIND("]",$AD$1,1)+1,LEN($AD$1))</f>
        <v>Column1.Description_installation_chauffage_n°1 14 - Récaptiulatif</v>
      </c>
      <c r="L14" t="str">
        <f ca="1">DPE_33590[[#Headers],[Column1.N°_voie_(BAN)]] &amp; " " &amp;  ROW() &amp; " - " &amp; MID($AD$1, FIND("]",$AD$1,1)+1,LEN($AD$1))</f>
        <v>Column1.N°_voie_(BAN) 14 - Récaptiulatif</v>
      </c>
      <c r="M14" t="str">
        <f ca="1">DPE_33590[[#Headers],[Column1.N°DPE]] &amp; " " &amp;  ROW() &amp; " - " &amp; MID($AD$1, FIND("]",$AD$1,1)+1,LEN($AD$1))</f>
        <v>Column1.N°DPE 14 - Récaptiulatif</v>
      </c>
      <c r="N14" t="str">
        <f ca="1">DPE_33590[[#Headers],[Column1.Adresse_brute]] &amp; " " &amp;  ROW() &amp; " - " &amp; MID($AD$1, FIND("]",$AD$1,1)+1,LEN($AD$1))</f>
        <v>Column1.Adresse_brute 14 - Récaptiulatif</v>
      </c>
      <c r="O14" t="str">
        <f ca="1">DPE_33590[[#Headers],[Column1.Nombre_logements_desservis_par_installation_ECS]] &amp; " " &amp;  ROW() &amp; " - " &amp; MID($AD$1, FIND("]",$AD$1,1)+1,LEN($AD$1))</f>
        <v>Column1.Nombre_logements_desservis_par_installation_ECS 14 - Récaptiulatif</v>
      </c>
      <c r="P14" t="str">
        <f ca="1">DPE_33590[[#Headers],[Column1.Surface_habitable_logement]] &amp; " " &amp;  ROW() &amp; " - " &amp; MID($AD$1, FIND("]",$AD$1,1)+1,LEN($AD$1))</f>
        <v>Column1.Surface_habitable_logement 14 - Récaptiulatif</v>
      </c>
      <c r="Q14" t="str">
        <f ca="1">DPE_33590[[#Headers],[Column1.Code_postal_(brut)]] &amp; " " &amp;  ROW() &amp; " - " &amp; MID($AD$1, FIND("]",$AD$1,1)+1,LEN($AD$1))</f>
        <v>Column1.Code_postal_(brut) 14 - Récaptiulatif</v>
      </c>
      <c r="R14" t="str">
        <f ca="1">DPE_33590[[#Headers],[Column1.Période_construction]] &amp; " " &amp;  ROW() &amp; " - " &amp; MID($AD$1, FIND("]",$AD$1,1)+1,LEN($AD$1))</f>
        <v>Column1.Période_construction 14 - Récaptiulatif</v>
      </c>
      <c r="S14" t="str">
        <f ca="1">DPE_33590[[#Headers],[Column1.Code_postal_(BAN)]] &amp; " " &amp;  ROW() &amp; " - " &amp; MID($AD$1, FIND("]",$AD$1,1)+1,LEN($AD$1))</f>
        <v>Column1.Code_postal_(BAN) 14 - Récaptiulatif</v>
      </c>
      <c r="T14" t="str">
        <f ca="1">DPE_33590[[#Headers],[Column1.Type_bâtiment]] &amp; " " &amp;  ROW() &amp; " - " &amp; MID($AD$1, FIND("]",$AD$1,1)+1,LEN($AD$1))</f>
        <v>Column1.Type_bâtiment 14 - Récaptiulatif</v>
      </c>
      <c r="U14" t="str">
        <f ca="1">DPE_33590[[#Headers],[Column1.Etiquette_GES]] &amp; " " &amp;  ROW() &amp; " - " &amp; MID($AD$1, FIND("]",$AD$1,1)+1,LEN($AD$1))</f>
        <v>Column1.Etiquette_GES 14 - Récaptiulatif</v>
      </c>
      <c r="V14" t="str">
        <f ca="1">DPE_33590[[#Headers],[Column1.Etiquette_DPE]] &amp; " " &amp;  ROW() &amp; " - " &amp; MID($AD$1, FIND("]",$AD$1,1)+1,LEN($AD$1))</f>
        <v>Column1.Etiquette_DPE 14 - Récaptiulatif</v>
      </c>
      <c r="W14" t="str">
        <f ca="1">DPE_33590[[#Headers],[Column1.Nom__commune_(Brut)]] &amp; " " &amp;  ROW() &amp; " - " &amp; MID($AD$1, FIND("]",$AD$1,1)+1,LEN($AD$1))</f>
        <v>Column1.Nom__commune_(Brut) 14 - Récaptiulatif</v>
      </c>
      <c r="X14" t="str">
        <f ca="1">DPE_33590[[#Headers],[Column1.Identifiant__BAN]] &amp; " " &amp;  ROW() &amp; " - " &amp; MID($AD$1, FIND("]",$AD$1,1)+1,LEN($AD$1))</f>
        <v>Column1.Identifiant__BAN 14 - Récaptiulatif</v>
      </c>
      <c r="Y14" t="str">
        <f ca="1">DPE_33590[[#Headers],[Column1.Nom__rue_(BAN)]] &amp; " " &amp;  ROW() &amp; " - " &amp; MID($AD$1, FIND("]",$AD$1,1)+1,LEN($AD$1))</f>
        <v>Column1.Nom__rue_(BAN) 14 - Récaptiulatif</v>
      </c>
      <c r="Z14" t="str">
        <f ca="1">DPE_33590[[#Headers],[Column1.Score_BAN]] &amp; " " &amp;  ROW() &amp; " - " &amp; MID($AD$1, FIND("]",$AD$1,1)+1,LEN($AD$1))</f>
        <v>Column1.Score_BAN 14 - Récaptiulatif</v>
      </c>
      <c r="AA14" t="str">
        <f ca="1">DPE_33590[[#Headers],[Column1.Logement_traversant_(0/1)]] &amp; " " &amp;  ROW() &amp; " - " &amp; MID($AD$1, FIND("]",$AD$1,1)+1,LEN($AD$1))</f>
        <v>Column1.Logement_traversant_(0/1) 14 - Récaptiulatif</v>
      </c>
      <c r="AB14" t="str">
        <f ca="1">DPE_33590[[#Headers],[Column1.Nombre_appartement]] &amp; " " &amp;  ROW() &amp; " - " &amp; MID($AD$1, FIND("]",$AD$1,1)+1,LEN($AD$1))</f>
        <v>Column1.Nombre_appartement 14 - Récaptiulatif</v>
      </c>
      <c r="AC14" t="str">
        <f ca="1">DPE_33590[[#Headers],[Column1.Surface_habitable_immeuble]] &amp; " " &amp;  ROW() &amp; " - " &amp; MID($AD$1, FIND("]",$AD$1,1)+1,LEN($AD$1))</f>
        <v>Column1.Surface_habitable_immeuble 14 - Récaptiulatif</v>
      </c>
    </row>
    <row r="15" spans="1:30" x14ac:dyDescent="0.25">
      <c r="A15" s="4">
        <v>44859</v>
      </c>
      <c r="B15" s="4">
        <v>44861</v>
      </c>
      <c r="C15" s="4">
        <v>44861</v>
      </c>
      <c r="D15" t="str">
        <f ca="1">DPE_33590[[#Headers],[Column1.Adresse_(BAN)]] &amp; " " &amp;  ROW() &amp; " - " &amp; MID($AD$1, FIND("]",$AD$1,1)+1,LEN($AD$1))</f>
        <v>Column1.Adresse_(BAN) 15 - Récaptiulatif</v>
      </c>
      <c r="E15" t="str">
        <f ca="1">DPE_33590[[#Headers],[Column1.Nom__commune_(BAN)]] &amp; " " &amp;  ROW() &amp; " - " &amp; MID($AD$1, FIND("]",$AD$1,1)+1,LEN($AD$1))</f>
        <v>Column1.Nom__commune_(BAN) 15 - Récaptiulatif</v>
      </c>
      <c r="F15" t="str">
        <f ca="1">DPE_33590[[#Headers],[Column1.Nombre_niveau_logement]] &amp; " " &amp;  ROW() &amp; " - " &amp; MID($AD$1, FIND("]",$AD$1,1)+1,LEN($AD$1))</f>
        <v>Column1.Nombre_niveau_logement 15 - Récaptiulatif</v>
      </c>
      <c r="G15" t="str">
        <f ca="1">DPE_33590[[#Headers],[Column1.Année_construction]] &amp; " " &amp;  ROW() &amp; " - " &amp; MID($AD$1, FIND("]",$AD$1,1)+1,LEN($AD$1))</f>
        <v>Column1.Année_construction 15 - Récaptiulatif</v>
      </c>
      <c r="H15" t="str">
        <f ca="1">DPE_33590[[#Headers],[Column1.N°_étage_appartement]] &amp; " " &amp;  ROW() &amp; " - " &amp; MID($AD$1, FIND("]",$AD$1,1)+1,LEN($AD$1))</f>
        <v>Column1.N°_étage_appartement 15 - Récaptiulatif</v>
      </c>
      <c r="I15" t="str">
        <f ca="1">DPE_33590[[#Headers],[Column1.Surface_habitable_desservie_par_installation_ECS]] &amp; " " &amp;  ROW() &amp; " - " &amp; MID($AD$1, FIND("]",$AD$1,1)+1,LEN($AD$1))</f>
        <v>Column1.Surface_habitable_desservie_par_installation_ECS 15 - Récaptiulatif</v>
      </c>
      <c r="J15" t="str">
        <f ca="1">DPE_33590[[#Headers],[Column1.Complément_d''adresse_logement]] &amp; " " &amp;  ROW() &amp; " - " &amp; MID($AD$1, FIND("]",$AD$1,1)+1,LEN($AD$1))</f>
        <v>Column1.Complément_d'adresse_logement 15 - Récaptiulatif</v>
      </c>
      <c r="K15" t="str">
        <f ca="1">DPE_33590[[#Headers],[Column1.Description_installation_chauffage_n°1]] &amp; " " &amp;  ROW() &amp; " - " &amp; MID($AD$1, FIND("]",$AD$1,1)+1,LEN($AD$1))</f>
        <v>Column1.Description_installation_chauffage_n°1 15 - Récaptiulatif</v>
      </c>
      <c r="L15" t="str">
        <f ca="1">DPE_33590[[#Headers],[Column1.N°_voie_(BAN)]] &amp; " " &amp;  ROW() &amp; " - " &amp; MID($AD$1, FIND("]",$AD$1,1)+1,LEN($AD$1))</f>
        <v>Column1.N°_voie_(BAN) 15 - Récaptiulatif</v>
      </c>
      <c r="M15" t="str">
        <f ca="1">DPE_33590[[#Headers],[Column1.N°DPE]] &amp; " " &amp;  ROW() &amp; " - " &amp; MID($AD$1, FIND("]",$AD$1,1)+1,LEN($AD$1))</f>
        <v>Column1.N°DPE 15 - Récaptiulatif</v>
      </c>
      <c r="N15" t="str">
        <f ca="1">DPE_33590[[#Headers],[Column1.Adresse_brute]] &amp; " " &amp;  ROW() &amp; " - " &amp; MID($AD$1, FIND("]",$AD$1,1)+1,LEN($AD$1))</f>
        <v>Column1.Adresse_brute 15 - Récaptiulatif</v>
      </c>
      <c r="O15" t="str">
        <f ca="1">DPE_33590[[#Headers],[Column1.Nombre_logements_desservis_par_installation_ECS]] &amp; " " &amp;  ROW() &amp; " - " &amp; MID($AD$1, FIND("]",$AD$1,1)+1,LEN($AD$1))</f>
        <v>Column1.Nombre_logements_desservis_par_installation_ECS 15 - Récaptiulatif</v>
      </c>
      <c r="P15" t="str">
        <f ca="1">DPE_33590[[#Headers],[Column1.Surface_habitable_logement]] &amp; " " &amp;  ROW() &amp; " - " &amp; MID($AD$1, FIND("]",$AD$1,1)+1,LEN($AD$1))</f>
        <v>Column1.Surface_habitable_logement 15 - Récaptiulatif</v>
      </c>
      <c r="Q15" t="str">
        <f ca="1">DPE_33590[[#Headers],[Column1.Code_postal_(brut)]] &amp; " " &amp;  ROW() &amp; " - " &amp; MID($AD$1, FIND("]",$AD$1,1)+1,LEN($AD$1))</f>
        <v>Column1.Code_postal_(brut) 15 - Récaptiulatif</v>
      </c>
      <c r="R15" t="str">
        <f ca="1">DPE_33590[[#Headers],[Column1.Période_construction]] &amp; " " &amp;  ROW() &amp; " - " &amp; MID($AD$1, FIND("]",$AD$1,1)+1,LEN($AD$1))</f>
        <v>Column1.Période_construction 15 - Récaptiulatif</v>
      </c>
      <c r="S15" t="str">
        <f ca="1">DPE_33590[[#Headers],[Column1.Code_postal_(BAN)]] &amp; " " &amp;  ROW() &amp; " - " &amp; MID($AD$1, FIND("]",$AD$1,1)+1,LEN($AD$1))</f>
        <v>Column1.Code_postal_(BAN) 15 - Récaptiulatif</v>
      </c>
      <c r="T15" t="str">
        <f ca="1">DPE_33590[[#Headers],[Column1.Type_bâtiment]] &amp; " " &amp;  ROW() &amp; " - " &amp; MID($AD$1, FIND("]",$AD$1,1)+1,LEN($AD$1))</f>
        <v>Column1.Type_bâtiment 15 - Récaptiulatif</v>
      </c>
      <c r="U15" t="str">
        <f ca="1">DPE_33590[[#Headers],[Column1.Etiquette_GES]] &amp; " " &amp;  ROW() &amp; " - " &amp; MID($AD$1, FIND("]",$AD$1,1)+1,LEN($AD$1))</f>
        <v>Column1.Etiquette_GES 15 - Récaptiulatif</v>
      </c>
      <c r="V15" t="str">
        <f ca="1">DPE_33590[[#Headers],[Column1.Etiquette_DPE]] &amp; " " &amp;  ROW() &amp; " - " &amp; MID($AD$1, FIND("]",$AD$1,1)+1,LEN($AD$1))</f>
        <v>Column1.Etiquette_DPE 15 - Récaptiulatif</v>
      </c>
      <c r="W15" t="str">
        <f ca="1">DPE_33590[[#Headers],[Column1.Nom__commune_(Brut)]] &amp; " " &amp;  ROW() &amp; " - " &amp; MID($AD$1, FIND("]",$AD$1,1)+1,LEN($AD$1))</f>
        <v>Column1.Nom__commune_(Brut) 15 - Récaptiulatif</v>
      </c>
      <c r="X15" t="str">
        <f ca="1">DPE_33590[[#Headers],[Column1.Identifiant__BAN]] &amp; " " &amp;  ROW() &amp; " - " &amp; MID($AD$1, FIND("]",$AD$1,1)+1,LEN($AD$1))</f>
        <v>Column1.Identifiant__BAN 15 - Récaptiulatif</v>
      </c>
      <c r="Y15" t="str">
        <f ca="1">DPE_33590[[#Headers],[Column1.Nom__rue_(BAN)]] &amp; " " &amp;  ROW() &amp; " - " &amp; MID($AD$1, FIND("]",$AD$1,1)+1,LEN($AD$1))</f>
        <v>Column1.Nom__rue_(BAN) 15 - Récaptiulatif</v>
      </c>
      <c r="Z15" t="str">
        <f ca="1">DPE_33590[[#Headers],[Column1.Score_BAN]] &amp; " " &amp;  ROW() &amp; " - " &amp; MID($AD$1, FIND("]",$AD$1,1)+1,LEN($AD$1))</f>
        <v>Column1.Score_BAN 15 - Récaptiulatif</v>
      </c>
      <c r="AA15" t="str">
        <f ca="1">DPE_33590[[#Headers],[Column1.Logement_traversant_(0/1)]] &amp; " " &amp;  ROW() &amp; " - " &amp; MID($AD$1, FIND("]",$AD$1,1)+1,LEN($AD$1))</f>
        <v>Column1.Logement_traversant_(0/1) 15 - Récaptiulatif</v>
      </c>
      <c r="AB15" t="str">
        <f ca="1">DPE_33590[[#Headers],[Column1.Nombre_appartement]] &amp; " " &amp;  ROW() &amp; " - " &amp; MID($AD$1, FIND("]",$AD$1,1)+1,LEN($AD$1))</f>
        <v>Column1.Nombre_appartement 15 - Récaptiulatif</v>
      </c>
      <c r="AC15" t="str">
        <f ca="1">DPE_33590[[#Headers],[Column1.Surface_habitable_immeuble]] &amp; " " &amp;  ROW() &amp; " - " &amp; MID($AD$1, FIND("]",$AD$1,1)+1,LEN($AD$1))</f>
        <v>Column1.Surface_habitable_immeuble 15 - Récaptiulatif</v>
      </c>
    </row>
    <row r="16" spans="1:30" x14ac:dyDescent="0.25">
      <c r="A16" s="4">
        <v>44854</v>
      </c>
      <c r="B16" s="4">
        <v>44855</v>
      </c>
      <c r="C16" s="4">
        <v>44858</v>
      </c>
      <c r="D16" t="str">
        <f ca="1">DPE_33590[[#Headers],[Column1.Adresse_(BAN)]] &amp; " " &amp;  ROW() &amp; " - " &amp; MID($AD$1, FIND("]",$AD$1,1)+1,LEN($AD$1))</f>
        <v>Column1.Adresse_(BAN) 16 - Récaptiulatif</v>
      </c>
      <c r="E16" t="str">
        <f ca="1">DPE_33590[[#Headers],[Column1.Nom__commune_(BAN)]] &amp; " " &amp;  ROW() &amp; " - " &amp; MID($AD$1, FIND("]",$AD$1,1)+1,LEN($AD$1))</f>
        <v>Column1.Nom__commune_(BAN) 16 - Récaptiulatif</v>
      </c>
      <c r="F16" t="str">
        <f ca="1">DPE_33590[[#Headers],[Column1.Nombre_niveau_logement]] &amp; " " &amp;  ROW() &amp; " - " &amp; MID($AD$1, FIND("]",$AD$1,1)+1,LEN($AD$1))</f>
        <v>Column1.Nombre_niveau_logement 16 - Récaptiulatif</v>
      </c>
      <c r="G16" t="str">
        <f ca="1">DPE_33590[[#Headers],[Column1.Année_construction]] &amp; " " &amp;  ROW() &amp; " - " &amp; MID($AD$1, FIND("]",$AD$1,1)+1,LEN($AD$1))</f>
        <v>Column1.Année_construction 16 - Récaptiulatif</v>
      </c>
      <c r="H16" t="str">
        <f ca="1">DPE_33590[[#Headers],[Column1.N°_étage_appartement]] &amp; " " &amp;  ROW() &amp; " - " &amp; MID($AD$1, FIND("]",$AD$1,1)+1,LEN($AD$1))</f>
        <v>Column1.N°_étage_appartement 16 - Récaptiulatif</v>
      </c>
      <c r="I16" t="str">
        <f ca="1">DPE_33590[[#Headers],[Column1.Surface_habitable_desservie_par_installation_ECS]] &amp; " " &amp;  ROW() &amp; " - " &amp; MID($AD$1, FIND("]",$AD$1,1)+1,LEN($AD$1))</f>
        <v>Column1.Surface_habitable_desservie_par_installation_ECS 16 - Récaptiulatif</v>
      </c>
      <c r="J16" t="str">
        <f ca="1">DPE_33590[[#Headers],[Column1.Complément_d''adresse_logement]] &amp; " " &amp;  ROW() &amp; " - " &amp; MID($AD$1, FIND("]",$AD$1,1)+1,LEN($AD$1))</f>
        <v>Column1.Complément_d'adresse_logement 16 - Récaptiulatif</v>
      </c>
      <c r="K16" t="str">
        <f ca="1">DPE_33590[[#Headers],[Column1.Description_installation_chauffage_n°1]] &amp; " " &amp;  ROW() &amp; " - " &amp; MID($AD$1, FIND("]",$AD$1,1)+1,LEN($AD$1))</f>
        <v>Column1.Description_installation_chauffage_n°1 16 - Récaptiulatif</v>
      </c>
      <c r="L16" t="str">
        <f ca="1">DPE_33590[[#Headers],[Column1.N°_voie_(BAN)]] &amp; " " &amp;  ROW() &amp; " - " &amp; MID($AD$1, FIND("]",$AD$1,1)+1,LEN($AD$1))</f>
        <v>Column1.N°_voie_(BAN) 16 - Récaptiulatif</v>
      </c>
      <c r="M16" t="str">
        <f ca="1">DPE_33590[[#Headers],[Column1.N°DPE]] &amp; " " &amp;  ROW() &amp; " - " &amp; MID($AD$1, FIND("]",$AD$1,1)+1,LEN($AD$1))</f>
        <v>Column1.N°DPE 16 - Récaptiulatif</v>
      </c>
      <c r="N16" t="str">
        <f ca="1">DPE_33590[[#Headers],[Column1.Adresse_brute]] &amp; " " &amp;  ROW() &amp; " - " &amp; MID($AD$1, FIND("]",$AD$1,1)+1,LEN($AD$1))</f>
        <v>Column1.Adresse_brute 16 - Récaptiulatif</v>
      </c>
      <c r="O16" t="str">
        <f ca="1">DPE_33590[[#Headers],[Column1.Nombre_logements_desservis_par_installation_ECS]] &amp; " " &amp;  ROW() &amp; " - " &amp; MID($AD$1, FIND("]",$AD$1,1)+1,LEN($AD$1))</f>
        <v>Column1.Nombre_logements_desservis_par_installation_ECS 16 - Récaptiulatif</v>
      </c>
      <c r="P16" t="str">
        <f ca="1">DPE_33590[[#Headers],[Column1.Surface_habitable_logement]] &amp; " " &amp;  ROW() &amp; " - " &amp; MID($AD$1, FIND("]",$AD$1,1)+1,LEN($AD$1))</f>
        <v>Column1.Surface_habitable_logement 16 - Récaptiulatif</v>
      </c>
      <c r="Q16" t="str">
        <f ca="1">DPE_33590[[#Headers],[Column1.Code_postal_(brut)]] &amp; " " &amp;  ROW() &amp; " - " &amp; MID($AD$1, FIND("]",$AD$1,1)+1,LEN($AD$1))</f>
        <v>Column1.Code_postal_(brut) 16 - Récaptiulatif</v>
      </c>
      <c r="R16" t="str">
        <f ca="1">DPE_33590[[#Headers],[Column1.Période_construction]] &amp; " " &amp;  ROW() &amp; " - " &amp; MID($AD$1, FIND("]",$AD$1,1)+1,LEN($AD$1))</f>
        <v>Column1.Période_construction 16 - Récaptiulatif</v>
      </c>
      <c r="S16" t="str">
        <f ca="1">DPE_33590[[#Headers],[Column1.Code_postal_(BAN)]] &amp; " " &amp;  ROW() &amp; " - " &amp; MID($AD$1, FIND("]",$AD$1,1)+1,LEN($AD$1))</f>
        <v>Column1.Code_postal_(BAN) 16 - Récaptiulatif</v>
      </c>
      <c r="T16" t="str">
        <f ca="1">DPE_33590[[#Headers],[Column1.Type_bâtiment]] &amp; " " &amp;  ROW() &amp; " - " &amp; MID($AD$1, FIND("]",$AD$1,1)+1,LEN($AD$1))</f>
        <v>Column1.Type_bâtiment 16 - Récaptiulatif</v>
      </c>
      <c r="U16" t="str">
        <f ca="1">DPE_33590[[#Headers],[Column1.Etiquette_GES]] &amp; " " &amp;  ROW() &amp; " - " &amp; MID($AD$1, FIND("]",$AD$1,1)+1,LEN($AD$1))</f>
        <v>Column1.Etiquette_GES 16 - Récaptiulatif</v>
      </c>
      <c r="V16" t="str">
        <f ca="1">DPE_33590[[#Headers],[Column1.Etiquette_DPE]] &amp; " " &amp;  ROW() &amp; " - " &amp; MID($AD$1, FIND("]",$AD$1,1)+1,LEN($AD$1))</f>
        <v>Column1.Etiquette_DPE 16 - Récaptiulatif</v>
      </c>
      <c r="W16" t="str">
        <f ca="1">DPE_33590[[#Headers],[Column1.Nom__commune_(Brut)]] &amp; " " &amp;  ROW() &amp; " - " &amp; MID($AD$1, FIND("]",$AD$1,1)+1,LEN($AD$1))</f>
        <v>Column1.Nom__commune_(Brut) 16 - Récaptiulatif</v>
      </c>
      <c r="X16" t="str">
        <f ca="1">DPE_33590[[#Headers],[Column1.Identifiant__BAN]] &amp; " " &amp;  ROW() &amp; " - " &amp; MID($AD$1, FIND("]",$AD$1,1)+1,LEN($AD$1))</f>
        <v>Column1.Identifiant__BAN 16 - Récaptiulatif</v>
      </c>
      <c r="Y16" t="str">
        <f ca="1">DPE_33590[[#Headers],[Column1.Nom__rue_(BAN)]] &amp; " " &amp;  ROW() &amp; " - " &amp; MID($AD$1, FIND("]",$AD$1,1)+1,LEN($AD$1))</f>
        <v>Column1.Nom__rue_(BAN) 16 - Récaptiulatif</v>
      </c>
      <c r="Z16" t="str">
        <f ca="1">DPE_33590[[#Headers],[Column1.Score_BAN]] &amp; " " &amp;  ROW() &amp; " - " &amp; MID($AD$1, FIND("]",$AD$1,1)+1,LEN($AD$1))</f>
        <v>Column1.Score_BAN 16 - Récaptiulatif</v>
      </c>
      <c r="AA16" t="str">
        <f ca="1">DPE_33590[[#Headers],[Column1.Logement_traversant_(0/1)]] &amp; " " &amp;  ROW() &amp; " - " &amp; MID($AD$1, FIND("]",$AD$1,1)+1,LEN($AD$1))</f>
        <v>Column1.Logement_traversant_(0/1) 16 - Récaptiulatif</v>
      </c>
      <c r="AB16" t="str">
        <f ca="1">DPE_33590[[#Headers],[Column1.Nombre_appartement]] &amp; " " &amp;  ROW() &amp; " - " &amp; MID($AD$1, FIND("]",$AD$1,1)+1,LEN($AD$1))</f>
        <v>Column1.Nombre_appartement 16 - Récaptiulatif</v>
      </c>
      <c r="AC16" t="str">
        <f ca="1">DPE_33590[[#Headers],[Column1.Surface_habitable_immeuble]] &amp; " " &amp;  ROW() &amp; " - " &amp; MID($AD$1, FIND("]",$AD$1,1)+1,LEN($AD$1))</f>
        <v>Column1.Surface_habitable_immeuble 16 - Récaptiulatif</v>
      </c>
    </row>
    <row r="17" spans="1:29" x14ac:dyDescent="0.25">
      <c r="A17" s="4">
        <v>44854</v>
      </c>
      <c r="B17" s="4">
        <v>44854</v>
      </c>
      <c r="C17" s="4">
        <v>44854</v>
      </c>
      <c r="D17" t="str">
        <f ca="1">DPE_33590[[#Headers],[Column1.Adresse_(BAN)]] &amp; " " &amp;  ROW() &amp; " - " &amp; MID($AD$1, FIND("]",$AD$1,1)+1,LEN($AD$1))</f>
        <v>Column1.Adresse_(BAN) 17 - Récaptiulatif</v>
      </c>
      <c r="E17" t="str">
        <f ca="1">DPE_33590[[#Headers],[Column1.Nom__commune_(BAN)]] &amp; " " &amp;  ROW() &amp; " - " &amp; MID($AD$1, FIND("]",$AD$1,1)+1,LEN($AD$1))</f>
        <v>Column1.Nom__commune_(BAN) 17 - Récaptiulatif</v>
      </c>
      <c r="F17" t="str">
        <f ca="1">DPE_33590[[#Headers],[Column1.Nombre_niveau_logement]] &amp; " " &amp;  ROW() &amp; " - " &amp; MID($AD$1, FIND("]",$AD$1,1)+1,LEN($AD$1))</f>
        <v>Column1.Nombre_niveau_logement 17 - Récaptiulatif</v>
      </c>
      <c r="G17" t="str">
        <f ca="1">DPE_33590[[#Headers],[Column1.Année_construction]] &amp; " " &amp;  ROW() &amp; " - " &amp; MID($AD$1, FIND("]",$AD$1,1)+1,LEN($AD$1))</f>
        <v>Column1.Année_construction 17 - Récaptiulatif</v>
      </c>
      <c r="H17" t="str">
        <f ca="1">DPE_33590[[#Headers],[Column1.N°_étage_appartement]] &amp; " " &amp;  ROW() &amp; " - " &amp; MID($AD$1, FIND("]",$AD$1,1)+1,LEN($AD$1))</f>
        <v>Column1.N°_étage_appartement 17 - Récaptiulatif</v>
      </c>
      <c r="I17" t="str">
        <f ca="1">DPE_33590[[#Headers],[Column1.Surface_habitable_desservie_par_installation_ECS]] &amp; " " &amp;  ROW() &amp; " - " &amp; MID($AD$1, FIND("]",$AD$1,1)+1,LEN($AD$1))</f>
        <v>Column1.Surface_habitable_desservie_par_installation_ECS 17 - Récaptiulatif</v>
      </c>
      <c r="J17" t="str">
        <f ca="1">DPE_33590[[#Headers],[Column1.Complément_d''adresse_logement]] &amp; " " &amp;  ROW() &amp; " - " &amp; MID($AD$1, FIND("]",$AD$1,1)+1,LEN($AD$1))</f>
        <v>Column1.Complément_d'adresse_logement 17 - Récaptiulatif</v>
      </c>
      <c r="K17" t="str">
        <f ca="1">DPE_33590[[#Headers],[Column1.Description_installation_chauffage_n°1]] &amp; " " &amp;  ROW() &amp; " - " &amp; MID($AD$1, FIND("]",$AD$1,1)+1,LEN($AD$1))</f>
        <v>Column1.Description_installation_chauffage_n°1 17 - Récaptiulatif</v>
      </c>
      <c r="L17" t="str">
        <f ca="1">DPE_33590[[#Headers],[Column1.N°_voie_(BAN)]] &amp; " " &amp;  ROW() &amp; " - " &amp; MID($AD$1, FIND("]",$AD$1,1)+1,LEN($AD$1))</f>
        <v>Column1.N°_voie_(BAN) 17 - Récaptiulatif</v>
      </c>
      <c r="M17" t="str">
        <f ca="1">DPE_33590[[#Headers],[Column1.N°DPE]] &amp; " " &amp;  ROW() &amp; " - " &amp; MID($AD$1, FIND("]",$AD$1,1)+1,LEN($AD$1))</f>
        <v>Column1.N°DPE 17 - Récaptiulatif</v>
      </c>
      <c r="N17" t="str">
        <f ca="1">DPE_33590[[#Headers],[Column1.Adresse_brute]] &amp; " " &amp;  ROW() &amp; " - " &amp; MID($AD$1, FIND("]",$AD$1,1)+1,LEN($AD$1))</f>
        <v>Column1.Adresse_brute 17 - Récaptiulatif</v>
      </c>
      <c r="O17" t="str">
        <f ca="1">DPE_33590[[#Headers],[Column1.Nombre_logements_desservis_par_installation_ECS]] &amp; " " &amp;  ROW() &amp; " - " &amp; MID($AD$1, FIND("]",$AD$1,1)+1,LEN($AD$1))</f>
        <v>Column1.Nombre_logements_desservis_par_installation_ECS 17 - Récaptiulatif</v>
      </c>
      <c r="P17" t="str">
        <f ca="1">DPE_33590[[#Headers],[Column1.Surface_habitable_logement]] &amp; " " &amp;  ROW() &amp; " - " &amp; MID($AD$1, FIND("]",$AD$1,1)+1,LEN($AD$1))</f>
        <v>Column1.Surface_habitable_logement 17 - Récaptiulatif</v>
      </c>
      <c r="Q17" t="str">
        <f ca="1">DPE_33590[[#Headers],[Column1.Code_postal_(brut)]] &amp; " " &amp;  ROW() &amp; " - " &amp; MID($AD$1, FIND("]",$AD$1,1)+1,LEN($AD$1))</f>
        <v>Column1.Code_postal_(brut) 17 - Récaptiulatif</v>
      </c>
      <c r="R17" t="str">
        <f ca="1">DPE_33590[[#Headers],[Column1.Période_construction]] &amp; " " &amp;  ROW() &amp; " - " &amp; MID($AD$1, FIND("]",$AD$1,1)+1,LEN($AD$1))</f>
        <v>Column1.Période_construction 17 - Récaptiulatif</v>
      </c>
      <c r="S17" t="str">
        <f ca="1">DPE_33590[[#Headers],[Column1.Code_postal_(BAN)]] &amp; " " &amp;  ROW() &amp; " - " &amp; MID($AD$1, FIND("]",$AD$1,1)+1,LEN($AD$1))</f>
        <v>Column1.Code_postal_(BAN) 17 - Récaptiulatif</v>
      </c>
      <c r="T17" t="str">
        <f ca="1">DPE_33590[[#Headers],[Column1.Type_bâtiment]] &amp; " " &amp;  ROW() &amp; " - " &amp; MID($AD$1, FIND("]",$AD$1,1)+1,LEN($AD$1))</f>
        <v>Column1.Type_bâtiment 17 - Récaptiulatif</v>
      </c>
      <c r="U17" t="str">
        <f ca="1">DPE_33590[[#Headers],[Column1.Etiquette_GES]] &amp; " " &amp;  ROW() &amp; " - " &amp; MID($AD$1, FIND("]",$AD$1,1)+1,LEN($AD$1))</f>
        <v>Column1.Etiquette_GES 17 - Récaptiulatif</v>
      </c>
      <c r="V17" t="str">
        <f ca="1">DPE_33590[[#Headers],[Column1.Etiquette_DPE]] &amp; " " &amp;  ROW() &amp; " - " &amp; MID($AD$1, FIND("]",$AD$1,1)+1,LEN($AD$1))</f>
        <v>Column1.Etiquette_DPE 17 - Récaptiulatif</v>
      </c>
      <c r="W17" t="str">
        <f ca="1">DPE_33590[[#Headers],[Column1.Nom__commune_(Brut)]] &amp; " " &amp;  ROW() &amp; " - " &amp; MID($AD$1, FIND("]",$AD$1,1)+1,LEN($AD$1))</f>
        <v>Column1.Nom__commune_(Brut) 17 - Récaptiulatif</v>
      </c>
      <c r="X17" t="str">
        <f ca="1">DPE_33590[[#Headers],[Column1.Identifiant__BAN]] &amp; " " &amp;  ROW() &amp; " - " &amp; MID($AD$1, FIND("]",$AD$1,1)+1,LEN($AD$1))</f>
        <v>Column1.Identifiant__BAN 17 - Récaptiulatif</v>
      </c>
      <c r="Y17" t="str">
        <f ca="1">DPE_33590[[#Headers],[Column1.Nom__rue_(BAN)]] &amp; " " &amp;  ROW() &amp; " - " &amp; MID($AD$1, FIND("]",$AD$1,1)+1,LEN($AD$1))</f>
        <v>Column1.Nom__rue_(BAN) 17 - Récaptiulatif</v>
      </c>
      <c r="Z17" t="str">
        <f ca="1">DPE_33590[[#Headers],[Column1.Score_BAN]] &amp; " " &amp;  ROW() &amp; " - " &amp; MID($AD$1, FIND("]",$AD$1,1)+1,LEN($AD$1))</f>
        <v>Column1.Score_BAN 17 - Récaptiulatif</v>
      </c>
      <c r="AA17" t="str">
        <f ca="1">DPE_33590[[#Headers],[Column1.Logement_traversant_(0/1)]] &amp; " " &amp;  ROW() &amp; " - " &amp; MID($AD$1, FIND("]",$AD$1,1)+1,LEN($AD$1))</f>
        <v>Column1.Logement_traversant_(0/1) 17 - Récaptiulatif</v>
      </c>
      <c r="AB17" t="str">
        <f ca="1">DPE_33590[[#Headers],[Column1.Nombre_appartement]] &amp; " " &amp;  ROW() &amp; " - " &amp; MID($AD$1, FIND("]",$AD$1,1)+1,LEN($AD$1))</f>
        <v>Column1.Nombre_appartement 17 - Récaptiulatif</v>
      </c>
      <c r="AC17" t="str">
        <f ca="1">DPE_33590[[#Headers],[Column1.Surface_habitable_immeuble]] &amp; " " &amp;  ROW() &amp; " - " &amp; MID($AD$1, FIND("]",$AD$1,1)+1,LEN($AD$1))</f>
        <v>Column1.Surface_habitable_immeuble 17 - Récaptiulatif</v>
      </c>
    </row>
    <row r="18" spans="1:29" x14ac:dyDescent="0.25">
      <c r="A18" s="4">
        <v>44854</v>
      </c>
      <c r="B18" s="4">
        <v>44854</v>
      </c>
      <c r="C18" s="4">
        <v>44854</v>
      </c>
      <c r="D18" t="str">
        <f ca="1">DPE_33590[[#Headers],[Column1.Adresse_(BAN)]] &amp; " " &amp;  ROW() &amp; " - " &amp; MID($AD$1, FIND("]",$AD$1,1)+1,LEN($AD$1))</f>
        <v>Column1.Adresse_(BAN) 18 - Récaptiulatif</v>
      </c>
      <c r="E18" t="str">
        <f ca="1">DPE_33590[[#Headers],[Column1.Nom__commune_(BAN)]] &amp; " " &amp;  ROW() &amp; " - " &amp; MID($AD$1, FIND("]",$AD$1,1)+1,LEN($AD$1))</f>
        <v>Column1.Nom__commune_(BAN) 18 - Récaptiulatif</v>
      </c>
      <c r="F18" t="str">
        <f ca="1">DPE_33590[[#Headers],[Column1.Nombre_niveau_logement]] &amp; " " &amp;  ROW() &amp; " - " &amp; MID($AD$1, FIND("]",$AD$1,1)+1,LEN($AD$1))</f>
        <v>Column1.Nombre_niveau_logement 18 - Récaptiulatif</v>
      </c>
      <c r="G18" t="str">
        <f ca="1">DPE_33590[[#Headers],[Column1.Année_construction]] &amp; " " &amp;  ROW() &amp; " - " &amp; MID($AD$1, FIND("]",$AD$1,1)+1,LEN($AD$1))</f>
        <v>Column1.Année_construction 18 - Récaptiulatif</v>
      </c>
      <c r="H18" t="str">
        <f ca="1">DPE_33590[[#Headers],[Column1.N°_étage_appartement]] &amp; " " &amp;  ROW() &amp; " - " &amp; MID($AD$1, FIND("]",$AD$1,1)+1,LEN($AD$1))</f>
        <v>Column1.N°_étage_appartement 18 - Récaptiulatif</v>
      </c>
      <c r="I18" t="str">
        <f ca="1">DPE_33590[[#Headers],[Column1.Surface_habitable_desservie_par_installation_ECS]] &amp; " " &amp;  ROW() &amp; " - " &amp; MID($AD$1, FIND("]",$AD$1,1)+1,LEN($AD$1))</f>
        <v>Column1.Surface_habitable_desservie_par_installation_ECS 18 - Récaptiulatif</v>
      </c>
      <c r="J18" t="str">
        <f ca="1">DPE_33590[[#Headers],[Column1.Complément_d''adresse_logement]] &amp; " " &amp;  ROW() &amp; " - " &amp; MID($AD$1, FIND("]",$AD$1,1)+1,LEN($AD$1))</f>
        <v>Column1.Complément_d'adresse_logement 18 - Récaptiulatif</v>
      </c>
      <c r="K18" t="str">
        <f ca="1">DPE_33590[[#Headers],[Column1.Description_installation_chauffage_n°1]] &amp; " " &amp;  ROW() &amp; " - " &amp; MID($AD$1, FIND("]",$AD$1,1)+1,LEN($AD$1))</f>
        <v>Column1.Description_installation_chauffage_n°1 18 - Récaptiulatif</v>
      </c>
      <c r="L18" t="str">
        <f ca="1">DPE_33590[[#Headers],[Column1.N°_voie_(BAN)]] &amp; " " &amp;  ROW() &amp; " - " &amp; MID($AD$1, FIND("]",$AD$1,1)+1,LEN($AD$1))</f>
        <v>Column1.N°_voie_(BAN) 18 - Récaptiulatif</v>
      </c>
      <c r="M18" t="str">
        <f ca="1">DPE_33590[[#Headers],[Column1.N°DPE]] &amp; " " &amp;  ROW() &amp; " - " &amp; MID($AD$1, FIND("]",$AD$1,1)+1,LEN($AD$1))</f>
        <v>Column1.N°DPE 18 - Récaptiulatif</v>
      </c>
      <c r="N18" t="str">
        <f ca="1">DPE_33590[[#Headers],[Column1.Adresse_brute]] &amp; " " &amp;  ROW() &amp; " - " &amp; MID($AD$1, FIND("]",$AD$1,1)+1,LEN($AD$1))</f>
        <v>Column1.Adresse_brute 18 - Récaptiulatif</v>
      </c>
      <c r="O18" t="str">
        <f ca="1">DPE_33590[[#Headers],[Column1.Nombre_logements_desservis_par_installation_ECS]] &amp; " " &amp;  ROW() &amp; " - " &amp; MID($AD$1, FIND("]",$AD$1,1)+1,LEN($AD$1))</f>
        <v>Column1.Nombre_logements_desservis_par_installation_ECS 18 - Récaptiulatif</v>
      </c>
      <c r="P18" t="str">
        <f ca="1">DPE_33590[[#Headers],[Column1.Surface_habitable_logement]] &amp; " " &amp;  ROW() &amp; " - " &amp; MID($AD$1, FIND("]",$AD$1,1)+1,LEN($AD$1))</f>
        <v>Column1.Surface_habitable_logement 18 - Récaptiulatif</v>
      </c>
      <c r="Q18" t="str">
        <f ca="1">DPE_33590[[#Headers],[Column1.Code_postal_(brut)]] &amp; " " &amp;  ROW() &amp; " - " &amp; MID($AD$1, FIND("]",$AD$1,1)+1,LEN($AD$1))</f>
        <v>Column1.Code_postal_(brut) 18 - Récaptiulatif</v>
      </c>
      <c r="R18" t="str">
        <f ca="1">DPE_33590[[#Headers],[Column1.Période_construction]] &amp; " " &amp;  ROW() &amp; " - " &amp; MID($AD$1, FIND("]",$AD$1,1)+1,LEN($AD$1))</f>
        <v>Column1.Période_construction 18 - Récaptiulatif</v>
      </c>
      <c r="S18" t="str">
        <f ca="1">DPE_33590[[#Headers],[Column1.Code_postal_(BAN)]] &amp; " " &amp;  ROW() &amp; " - " &amp; MID($AD$1, FIND("]",$AD$1,1)+1,LEN($AD$1))</f>
        <v>Column1.Code_postal_(BAN) 18 - Récaptiulatif</v>
      </c>
      <c r="T18" t="str">
        <f ca="1">DPE_33590[[#Headers],[Column1.Type_bâtiment]] &amp; " " &amp;  ROW() &amp; " - " &amp; MID($AD$1, FIND("]",$AD$1,1)+1,LEN($AD$1))</f>
        <v>Column1.Type_bâtiment 18 - Récaptiulatif</v>
      </c>
      <c r="U18" t="str">
        <f ca="1">DPE_33590[[#Headers],[Column1.Etiquette_GES]] &amp; " " &amp;  ROW() &amp; " - " &amp; MID($AD$1, FIND("]",$AD$1,1)+1,LEN($AD$1))</f>
        <v>Column1.Etiquette_GES 18 - Récaptiulatif</v>
      </c>
      <c r="V18" t="str">
        <f ca="1">DPE_33590[[#Headers],[Column1.Etiquette_DPE]] &amp; " " &amp;  ROW() &amp; " - " &amp; MID($AD$1, FIND("]",$AD$1,1)+1,LEN($AD$1))</f>
        <v>Column1.Etiquette_DPE 18 - Récaptiulatif</v>
      </c>
      <c r="W18" t="str">
        <f ca="1">DPE_33590[[#Headers],[Column1.Nom__commune_(Brut)]] &amp; " " &amp;  ROW() &amp; " - " &amp; MID($AD$1, FIND("]",$AD$1,1)+1,LEN($AD$1))</f>
        <v>Column1.Nom__commune_(Brut) 18 - Récaptiulatif</v>
      </c>
      <c r="X18" t="str">
        <f ca="1">DPE_33590[[#Headers],[Column1.Identifiant__BAN]] &amp; " " &amp;  ROW() &amp; " - " &amp; MID($AD$1, FIND("]",$AD$1,1)+1,LEN($AD$1))</f>
        <v>Column1.Identifiant__BAN 18 - Récaptiulatif</v>
      </c>
      <c r="Y18" t="str">
        <f ca="1">DPE_33590[[#Headers],[Column1.Nom__rue_(BAN)]] &amp; " " &amp;  ROW() &amp; " - " &amp; MID($AD$1, FIND("]",$AD$1,1)+1,LEN($AD$1))</f>
        <v>Column1.Nom__rue_(BAN) 18 - Récaptiulatif</v>
      </c>
      <c r="Z18" t="str">
        <f ca="1">DPE_33590[[#Headers],[Column1.Score_BAN]] &amp; " " &amp;  ROW() &amp; " - " &amp; MID($AD$1, FIND("]",$AD$1,1)+1,LEN($AD$1))</f>
        <v>Column1.Score_BAN 18 - Récaptiulatif</v>
      </c>
      <c r="AA18" t="str">
        <f ca="1">DPE_33590[[#Headers],[Column1.Logement_traversant_(0/1)]] &amp; " " &amp;  ROW() &amp; " - " &amp; MID($AD$1, FIND("]",$AD$1,1)+1,LEN($AD$1))</f>
        <v>Column1.Logement_traversant_(0/1) 18 - Récaptiulatif</v>
      </c>
      <c r="AB18" t="str">
        <f ca="1">DPE_33590[[#Headers],[Column1.Nombre_appartement]] &amp; " " &amp;  ROW() &amp; " - " &amp; MID($AD$1, FIND("]",$AD$1,1)+1,LEN($AD$1))</f>
        <v>Column1.Nombre_appartement 18 - Récaptiulatif</v>
      </c>
      <c r="AC18" t="str">
        <f ca="1">DPE_33590[[#Headers],[Column1.Surface_habitable_immeuble]] &amp; " " &amp;  ROW() &amp; " - " &amp; MID($AD$1, FIND("]",$AD$1,1)+1,LEN($AD$1))</f>
        <v>Column1.Surface_habitable_immeuble 18 - Récaptiulatif</v>
      </c>
    </row>
    <row r="19" spans="1:29" x14ac:dyDescent="0.25">
      <c r="A19" s="4">
        <v>44853</v>
      </c>
      <c r="B19" s="4">
        <v>44853</v>
      </c>
      <c r="C19" s="4">
        <v>44853</v>
      </c>
      <c r="D19" t="str">
        <f ca="1">DPE_33590[[#Headers],[Column1.Adresse_(BAN)]] &amp; " " &amp;  ROW() &amp; " - " &amp; MID($AD$1, FIND("]",$AD$1,1)+1,LEN($AD$1))</f>
        <v>Column1.Adresse_(BAN) 19 - Récaptiulatif</v>
      </c>
      <c r="E19" t="str">
        <f ca="1">DPE_33590[[#Headers],[Column1.Nom__commune_(BAN)]] &amp; " " &amp;  ROW() &amp; " - " &amp; MID($AD$1, FIND("]",$AD$1,1)+1,LEN($AD$1))</f>
        <v>Column1.Nom__commune_(BAN) 19 - Récaptiulatif</v>
      </c>
      <c r="F19" t="str">
        <f ca="1">DPE_33590[[#Headers],[Column1.Nombre_niveau_logement]] &amp; " " &amp;  ROW() &amp; " - " &amp; MID($AD$1, FIND("]",$AD$1,1)+1,LEN($AD$1))</f>
        <v>Column1.Nombre_niveau_logement 19 - Récaptiulatif</v>
      </c>
      <c r="G19" t="str">
        <f ca="1">DPE_33590[[#Headers],[Column1.Année_construction]] &amp; " " &amp;  ROW() &amp; " - " &amp; MID($AD$1, FIND("]",$AD$1,1)+1,LEN($AD$1))</f>
        <v>Column1.Année_construction 19 - Récaptiulatif</v>
      </c>
      <c r="H19" t="str">
        <f ca="1">DPE_33590[[#Headers],[Column1.N°_étage_appartement]] &amp; " " &amp;  ROW() &amp; " - " &amp; MID($AD$1, FIND("]",$AD$1,1)+1,LEN($AD$1))</f>
        <v>Column1.N°_étage_appartement 19 - Récaptiulatif</v>
      </c>
      <c r="I19" t="str">
        <f ca="1">DPE_33590[[#Headers],[Column1.Surface_habitable_desservie_par_installation_ECS]] &amp; " " &amp;  ROW() &amp; " - " &amp; MID($AD$1, FIND("]",$AD$1,1)+1,LEN($AD$1))</f>
        <v>Column1.Surface_habitable_desservie_par_installation_ECS 19 - Récaptiulatif</v>
      </c>
      <c r="J19" t="str">
        <f ca="1">DPE_33590[[#Headers],[Column1.Complément_d''adresse_logement]] &amp; " " &amp;  ROW() &amp; " - " &amp; MID($AD$1, FIND("]",$AD$1,1)+1,LEN($AD$1))</f>
        <v>Column1.Complément_d'adresse_logement 19 - Récaptiulatif</v>
      </c>
      <c r="K19" t="str">
        <f ca="1">DPE_33590[[#Headers],[Column1.Description_installation_chauffage_n°1]] &amp; " " &amp;  ROW() &amp; " - " &amp; MID($AD$1, FIND("]",$AD$1,1)+1,LEN($AD$1))</f>
        <v>Column1.Description_installation_chauffage_n°1 19 - Récaptiulatif</v>
      </c>
      <c r="L19" t="str">
        <f ca="1">DPE_33590[[#Headers],[Column1.N°_voie_(BAN)]] &amp; " " &amp;  ROW() &amp; " - " &amp; MID($AD$1, FIND("]",$AD$1,1)+1,LEN($AD$1))</f>
        <v>Column1.N°_voie_(BAN) 19 - Récaptiulatif</v>
      </c>
      <c r="M19" t="str">
        <f ca="1">DPE_33590[[#Headers],[Column1.N°DPE]] &amp; " " &amp;  ROW() &amp; " - " &amp; MID($AD$1, FIND("]",$AD$1,1)+1,LEN($AD$1))</f>
        <v>Column1.N°DPE 19 - Récaptiulatif</v>
      </c>
      <c r="N19" t="str">
        <f ca="1">DPE_33590[[#Headers],[Column1.Adresse_brute]] &amp; " " &amp;  ROW() &amp; " - " &amp; MID($AD$1, FIND("]",$AD$1,1)+1,LEN($AD$1))</f>
        <v>Column1.Adresse_brute 19 - Récaptiulatif</v>
      </c>
      <c r="O19" t="str">
        <f ca="1">DPE_33590[[#Headers],[Column1.Nombre_logements_desservis_par_installation_ECS]] &amp; " " &amp;  ROW() &amp; " - " &amp; MID($AD$1, FIND("]",$AD$1,1)+1,LEN($AD$1))</f>
        <v>Column1.Nombre_logements_desservis_par_installation_ECS 19 - Récaptiulatif</v>
      </c>
      <c r="P19" t="str">
        <f ca="1">DPE_33590[[#Headers],[Column1.Surface_habitable_logement]] &amp; " " &amp;  ROW() &amp; " - " &amp; MID($AD$1, FIND("]",$AD$1,1)+1,LEN($AD$1))</f>
        <v>Column1.Surface_habitable_logement 19 - Récaptiulatif</v>
      </c>
      <c r="Q19" t="str">
        <f ca="1">DPE_33590[[#Headers],[Column1.Code_postal_(brut)]] &amp; " " &amp;  ROW() &amp; " - " &amp; MID($AD$1, FIND("]",$AD$1,1)+1,LEN($AD$1))</f>
        <v>Column1.Code_postal_(brut) 19 - Récaptiulatif</v>
      </c>
      <c r="R19" t="str">
        <f ca="1">DPE_33590[[#Headers],[Column1.Période_construction]] &amp; " " &amp;  ROW() &amp; " - " &amp; MID($AD$1, FIND("]",$AD$1,1)+1,LEN($AD$1))</f>
        <v>Column1.Période_construction 19 - Récaptiulatif</v>
      </c>
      <c r="S19" t="str">
        <f ca="1">DPE_33590[[#Headers],[Column1.Code_postal_(BAN)]] &amp; " " &amp;  ROW() &amp; " - " &amp; MID($AD$1, FIND("]",$AD$1,1)+1,LEN($AD$1))</f>
        <v>Column1.Code_postal_(BAN) 19 - Récaptiulatif</v>
      </c>
      <c r="T19" t="str">
        <f ca="1">DPE_33590[[#Headers],[Column1.Type_bâtiment]] &amp; " " &amp;  ROW() &amp; " - " &amp; MID($AD$1, FIND("]",$AD$1,1)+1,LEN($AD$1))</f>
        <v>Column1.Type_bâtiment 19 - Récaptiulatif</v>
      </c>
      <c r="U19" t="str">
        <f ca="1">DPE_33590[[#Headers],[Column1.Etiquette_GES]] &amp; " " &amp;  ROW() &amp; " - " &amp; MID($AD$1, FIND("]",$AD$1,1)+1,LEN($AD$1))</f>
        <v>Column1.Etiquette_GES 19 - Récaptiulatif</v>
      </c>
      <c r="V19" t="str">
        <f ca="1">DPE_33590[[#Headers],[Column1.Etiquette_DPE]] &amp; " " &amp;  ROW() &amp; " - " &amp; MID($AD$1, FIND("]",$AD$1,1)+1,LEN($AD$1))</f>
        <v>Column1.Etiquette_DPE 19 - Récaptiulatif</v>
      </c>
      <c r="W19" t="str">
        <f ca="1">DPE_33590[[#Headers],[Column1.Nom__commune_(Brut)]] &amp; " " &amp;  ROW() &amp; " - " &amp; MID($AD$1, FIND("]",$AD$1,1)+1,LEN($AD$1))</f>
        <v>Column1.Nom__commune_(Brut) 19 - Récaptiulatif</v>
      </c>
      <c r="X19" t="str">
        <f ca="1">DPE_33590[[#Headers],[Column1.Identifiant__BAN]] &amp; " " &amp;  ROW() &amp; " - " &amp; MID($AD$1, FIND("]",$AD$1,1)+1,LEN($AD$1))</f>
        <v>Column1.Identifiant__BAN 19 - Récaptiulatif</v>
      </c>
      <c r="Y19" t="str">
        <f ca="1">DPE_33590[[#Headers],[Column1.Nom__rue_(BAN)]] &amp; " " &amp;  ROW() &amp; " - " &amp; MID($AD$1, FIND("]",$AD$1,1)+1,LEN($AD$1))</f>
        <v>Column1.Nom__rue_(BAN) 19 - Récaptiulatif</v>
      </c>
      <c r="Z19" t="str">
        <f ca="1">DPE_33590[[#Headers],[Column1.Score_BAN]] &amp; " " &amp;  ROW() &amp; " - " &amp; MID($AD$1, FIND("]",$AD$1,1)+1,LEN($AD$1))</f>
        <v>Column1.Score_BAN 19 - Récaptiulatif</v>
      </c>
      <c r="AA19" t="str">
        <f ca="1">DPE_33590[[#Headers],[Column1.Logement_traversant_(0/1)]] &amp; " " &amp;  ROW() &amp; " - " &amp; MID($AD$1, FIND("]",$AD$1,1)+1,LEN($AD$1))</f>
        <v>Column1.Logement_traversant_(0/1) 19 - Récaptiulatif</v>
      </c>
      <c r="AB19" t="str">
        <f ca="1">DPE_33590[[#Headers],[Column1.Nombre_appartement]] &amp; " " &amp;  ROW() &amp; " - " &amp; MID($AD$1, FIND("]",$AD$1,1)+1,LEN($AD$1))</f>
        <v>Column1.Nombre_appartement 19 - Récaptiulatif</v>
      </c>
      <c r="AC19" t="str">
        <f ca="1">DPE_33590[[#Headers],[Column1.Surface_habitable_immeuble]] &amp; " " &amp;  ROW() &amp; " - " &amp; MID($AD$1, FIND("]",$AD$1,1)+1,LEN($AD$1))</f>
        <v>Column1.Surface_habitable_immeuble 19 - Récaptiulatif</v>
      </c>
    </row>
    <row r="20" spans="1:29" x14ac:dyDescent="0.25">
      <c r="A20" s="4">
        <v>44852</v>
      </c>
      <c r="B20" s="4">
        <v>44852</v>
      </c>
      <c r="C20" s="4">
        <v>44852</v>
      </c>
      <c r="D20" t="str">
        <f ca="1">DPE_33590[[#Headers],[Column1.Adresse_(BAN)]] &amp; " " &amp;  ROW() &amp; " - " &amp; MID($AD$1, FIND("]",$AD$1,1)+1,LEN($AD$1))</f>
        <v>Column1.Adresse_(BAN) 20 - Récaptiulatif</v>
      </c>
      <c r="E20" t="str">
        <f ca="1">DPE_33590[[#Headers],[Column1.Nom__commune_(BAN)]] &amp; " " &amp;  ROW() &amp; " - " &amp; MID($AD$1, FIND("]",$AD$1,1)+1,LEN($AD$1))</f>
        <v>Column1.Nom__commune_(BAN) 20 - Récaptiulatif</v>
      </c>
      <c r="F20" t="str">
        <f ca="1">DPE_33590[[#Headers],[Column1.Nombre_niveau_logement]] &amp; " " &amp;  ROW() &amp; " - " &amp; MID($AD$1, FIND("]",$AD$1,1)+1,LEN($AD$1))</f>
        <v>Column1.Nombre_niveau_logement 20 - Récaptiulatif</v>
      </c>
      <c r="G20" t="str">
        <f ca="1">DPE_33590[[#Headers],[Column1.Année_construction]] &amp; " " &amp;  ROW() &amp; " - " &amp; MID($AD$1, FIND("]",$AD$1,1)+1,LEN($AD$1))</f>
        <v>Column1.Année_construction 20 - Récaptiulatif</v>
      </c>
      <c r="H20" t="str">
        <f ca="1">DPE_33590[[#Headers],[Column1.N°_étage_appartement]] &amp; " " &amp;  ROW() &amp; " - " &amp; MID($AD$1, FIND("]",$AD$1,1)+1,LEN($AD$1))</f>
        <v>Column1.N°_étage_appartement 20 - Récaptiulatif</v>
      </c>
      <c r="I20" t="str">
        <f ca="1">DPE_33590[[#Headers],[Column1.Surface_habitable_desservie_par_installation_ECS]] &amp; " " &amp;  ROW() &amp; " - " &amp; MID($AD$1, FIND("]",$AD$1,1)+1,LEN($AD$1))</f>
        <v>Column1.Surface_habitable_desservie_par_installation_ECS 20 - Récaptiulatif</v>
      </c>
      <c r="J20" t="str">
        <f ca="1">DPE_33590[[#Headers],[Column1.Complément_d''adresse_logement]] &amp; " " &amp;  ROW() &amp; " - " &amp; MID($AD$1, FIND("]",$AD$1,1)+1,LEN($AD$1))</f>
        <v>Column1.Complément_d'adresse_logement 20 - Récaptiulatif</v>
      </c>
      <c r="K20" t="str">
        <f ca="1">DPE_33590[[#Headers],[Column1.Description_installation_chauffage_n°1]] &amp; " " &amp;  ROW() &amp; " - " &amp; MID($AD$1, FIND("]",$AD$1,1)+1,LEN($AD$1))</f>
        <v>Column1.Description_installation_chauffage_n°1 20 - Récaptiulatif</v>
      </c>
      <c r="L20" t="str">
        <f ca="1">DPE_33590[[#Headers],[Column1.N°_voie_(BAN)]] &amp; " " &amp;  ROW() &amp; " - " &amp; MID($AD$1, FIND("]",$AD$1,1)+1,LEN($AD$1))</f>
        <v>Column1.N°_voie_(BAN) 20 - Récaptiulatif</v>
      </c>
      <c r="M20" t="str">
        <f ca="1">DPE_33590[[#Headers],[Column1.N°DPE]] &amp; " " &amp;  ROW() &amp; " - " &amp; MID($AD$1, FIND("]",$AD$1,1)+1,LEN($AD$1))</f>
        <v>Column1.N°DPE 20 - Récaptiulatif</v>
      </c>
      <c r="N20" t="str">
        <f ca="1">DPE_33590[[#Headers],[Column1.Adresse_brute]] &amp; " " &amp;  ROW() &amp; " - " &amp; MID($AD$1, FIND("]",$AD$1,1)+1,LEN($AD$1))</f>
        <v>Column1.Adresse_brute 20 - Récaptiulatif</v>
      </c>
      <c r="O20" t="str">
        <f ca="1">DPE_33590[[#Headers],[Column1.Nombre_logements_desservis_par_installation_ECS]] &amp; " " &amp;  ROW() &amp; " - " &amp; MID($AD$1, FIND("]",$AD$1,1)+1,LEN($AD$1))</f>
        <v>Column1.Nombre_logements_desservis_par_installation_ECS 20 - Récaptiulatif</v>
      </c>
      <c r="P20" t="str">
        <f ca="1">DPE_33590[[#Headers],[Column1.Surface_habitable_logement]] &amp; " " &amp;  ROW() &amp; " - " &amp; MID($AD$1, FIND("]",$AD$1,1)+1,LEN($AD$1))</f>
        <v>Column1.Surface_habitable_logement 20 - Récaptiulatif</v>
      </c>
      <c r="Q20" t="str">
        <f ca="1">DPE_33590[[#Headers],[Column1.Code_postal_(brut)]] &amp; " " &amp;  ROW() &amp; " - " &amp; MID($AD$1, FIND("]",$AD$1,1)+1,LEN($AD$1))</f>
        <v>Column1.Code_postal_(brut) 20 - Récaptiulatif</v>
      </c>
      <c r="R20" t="str">
        <f ca="1">DPE_33590[[#Headers],[Column1.Période_construction]] &amp; " " &amp;  ROW() &amp; " - " &amp; MID($AD$1, FIND("]",$AD$1,1)+1,LEN($AD$1))</f>
        <v>Column1.Période_construction 20 - Récaptiulatif</v>
      </c>
      <c r="S20" t="str">
        <f ca="1">DPE_33590[[#Headers],[Column1.Code_postal_(BAN)]] &amp; " " &amp;  ROW() &amp; " - " &amp; MID($AD$1, FIND("]",$AD$1,1)+1,LEN($AD$1))</f>
        <v>Column1.Code_postal_(BAN) 20 - Récaptiulatif</v>
      </c>
      <c r="T20" t="str">
        <f ca="1">DPE_33590[[#Headers],[Column1.Type_bâtiment]] &amp; " " &amp;  ROW() &amp; " - " &amp; MID($AD$1, FIND("]",$AD$1,1)+1,LEN($AD$1))</f>
        <v>Column1.Type_bâtiment 20 - Récaptiulatif</v>
      </c>
      <c r="U20" t="str">
        <f ca="1">DPE_33590[[#Headers],[Column1.Etiquette_GES]] &amp; " " &amp;  ROW() &amp; " - " &amp; MID($AD$1, FIND("]",$AD$1,1)+1,LEN($AD$1))</f>
        <v>Column1.Etiquette_GES 20 - Récaptiulatif</v>
      </c>
      <c r="V20" t="str">
        <f ca="1">DPE_33590[[#Headers],[Column1.Etiquette_DPE]] &amp; " " &amp;  ROW() &amp; " - " &amp; MID($AD$1, FIND("]",$AD$1,1)+1,LEN($AD$1))</f>
        <v>Column1.Etiquette_DPE 20 - Récaptiulatif</v>
      </c>
      <c r="W20" t="str">
        <f ca="1">DPE_33590[[#Headers],[Column1.Nom__commune_(Brut)]] &amp; " " &amp;  ROW() &amp; " - " &amp; MID($AD$1, FIND("]",$AD$1,1)+1,LEN($AD$1))</f>
        <v>Column1.Nom__commune_(Brut) 20 - Récaptiulatif</v>
      </c>
      <c r="X20" t="str">
        <f ca="1">DPE_33590[[#Headers],[Column1.Identifiant__BAN]] &amp; " " &amp;  ROW() &amp; " - " &amp; MID($AD$1, FIND("]",$AD$1,1)+1,LEN($AD$1))</f>
        <v>Column1.Identifiant__BAN 20 - Récaptiulatif</v>
      </c>
      <c r="Y20" t="str">
        <f ca="1">DPE_33590[[#Headers],[Column1.Nom__rue_(BAN)]] &amp; " " &amp;  ROW() &amp; " - " &amp; MID($AD$1, FIND("]",$AD$1,1)+1,LEN($AD$1))</f>
        <v>Column1.Nom__rue_(BAN) 20 - Récaptiulatif</v>
      </c>
      <c r="Z20" t="str">
        <f ca="1">DPE_33590[[#Headers],[Column1.Score_BAN]] &amp; " " &amp;  ROW() &amp; " - " &amp; MID($AD$1, FIND("]",$AD$1,1)+1,LEN($AD$1))</f>
        <v>Column1.Score_BAN 20 - Récaptiulatif</v>
      </c>
      <c r="AA20" t="str">
        <f ca="1">DPE_33590[[#Headers],[Column1.Logement_traversant_(0/1)]] &amp; " " &amp;  ROW() &amp; " - " &amp; MID($AD$1, FIND("]",$AD$1,1)+1,LEN($AD$1))</f>
        <v>Column1.Logement_traversant_(0/1) 20 - Récaptiulatif</v>
      </c>
      <c r="AB20" t="str">
        <f ca="1">DPE_33590[[#Headers],[Column1.Nombre_appartement]] &amp; " " &amp;  ROW() &amp; " - " &amp; MID($AD$1, FIND("]",$AD$1,1)+1,LEN($AD$1))</f>
        <v>Column1.Nombre_appartement 20 - Récaptiulatif</v>
      </c>
      <c r="AC20" t="str">
        <f ca="1">DPE_33590[[#Headers],[Column1.Surface_habitable_immeuble]] &amp; " " &amp;  ROW() &amp; " - " &amp; MID($AD$1, FIND("]",$AD$1,1)+1,LEN($AD$1))</f>
        <v>Column1.Surface_habitable_immeuble 20 - Récaptiulatif</v>
      </c>
    </row>
    <row r="21" spans="1:29" x14ac:dyDescent="0.25">
      <c r="A21" s="4">
        <v>44846</v>
      </c>
      <c r="B21" s="4">
        <v>44848</v>
      </c>
      <c r="C21" s="4">
        <v>44848</v>
      </c>
      <c r="D21" t="str">
        <f ca="1">DPE_33590[[#Headers],[Column1.Adresse_(BAN)]] &amp; " " &amp;  ROW() &amp; " - " &amp; MID($AD$1, FIND("]",$AD$1,1)+1,LEN($AD$1))</f>
        <v>Column1.Adresse_(BAN) 21 - Récaptiulatif</v>
      </c>
      <c r="E21" t="str">
        <f ca="1">DPE_33590[[#Headers],[Column1.Nom__commune_(BAN)]] &amp; " " &amp;  ROW() &amp; " - " &amp; MID($AD$1, FIND("]",$AD$1,1)+1,LEN($AD$1))</f>
        <v>Column1.Nom__commune_(BAN) 21 - Récaptiulatif</v>
      </c>
      <c r="F21" t="str">
        <f ca="1">DPE_33590[[#Headers],[Column1.Nombre_niveau_logement]] &amp; " " &amp;  ROW() &amp; " - " &amp; MID($AD$1, FIND("]",$AD$1,1)+1,LEN($AD$1))</f>
        <v>Column1.Nombre_niveau_logement 21 - Récaptiulatif</v>
      </c>
      <c r="G21" t="str">
        <f ca="1">DPE_33590[[#Headers],[Column1.Année_construction]] &amp; " " &amp;  ROW() &amp; " - " &amp; MID($AD$1, FIND("]",$AD$1,1)+1,LEN($AD$1))</f>
        <v>Column1.Année_construction 21 - Récaptiulatif</v>
      </c>
      <c r="H21" t="str">
        <f ca="1">DPE_33590[[#Headers],[Column1.N°_étage_appartement]] &amp; " " &amp;  ROW() &amp; " - " &amp; MID($AD$1, FIND("]",$AD$1,1)+1,LEN($AD$1))</f>
        <v>Column1.N°_étage_appartement 21 - Récaptiulatif</v>
      </c>
      <c r="I21" t="str">
        <f ca="1">DPE_33590[[#Headers],[Column1.Surface_habitable_desservie_par_installation_ECS]] &amp; " " &amp;  ROW() &amp; " - " &amp; MID($AD$1, FIND("]",$AD$1,1)+1,LEN($AD$1))</f>
        <v>Column1.Surface_habitable_desservie_par_installation_ECS 21 - Récaptiulatif</v>
      </c>
      <c r="J21" t="str">
        <f ca="1">DPE_33590[[#Headers],[Column1.Complément_d''adresse_logement]] &amp; " " &amp;  ROW() &amp; " - " &amp; MID($AD$1, FIND("]",$AD$1,1)+1,LEN($AD$1))</f>
        <v>Column1.Complément_d'adresse_logement 21 - Récaptiulatif</v>
      </c>
      <c r="K21" t="str">
        <f ca="1">DPE_33590[[#Headers],[Column1.Description_installation_chauffage_n°1]] &amp; " " &amp;  ROW() &amp; " - " &amp; MID($AD$1, FIND("]",$AD$1,1)+1,LEN($AD$1))</f>
        <v>Column1.Description_installation_chauffage_n°1 21 - Récaptiulatif</v>
      </c>
      <c r="L21" t="str">
        <f ca="1">DPE_33590[[#Headers],[Column1.N°_voie_(BAN)]] &amp; " " &amp;  ROW() &amp; " - " &amp; MID($AD$1, FIND("]",$AD$1,1)+1,LEN($AD$1))</f>
        <v>Column1.N°_voie_(BAN) 21 - Récaptiulatif</v>
      </c>
      <c r="M21" t="str">
        <f ca="1">DPE_33590[[#Headers],[Column1.N°DPE]] &amp; " " &amp;  ROW() &amp; " - " &amp; MID($AD$1, FIND("]",$AD$1,1)+1,LEN($AD$1))</f>
        <v>Column1.N°DPE 21 - Récaptiulatif</v>
      </c>
      <c r="N21" t="str">
        <f ca="1">DPE_33590[[#Headers],[Column1.Adresse_brute]] &amp; " " &amp;  ROW() &amp; " - " &amp; MID($AD$1, FIND("]",$AD$1,1)+1,LEN($AD$1))</f>
        <v>Column1.Adresse_brute 21 - Récaptiulatif</v>
      </c>
      <c r="O21" t="str">
        <f ca="1">DPE_33590[[#Headers],[Column1.Nombre_logements_desservis_par_installation_ECS]] &amp; " " &amp;  ROW() &amp; " - " &amp; MID($AD$1, FIND("]",$AD$1,1)+1,LEN($AD$1))</f>
        <v>Column1.Nombre_logements_desservis_par_installation_ECS 21 - Récaptiulatif</v>
      </c>
      <c r="P21" t="str">
        <f ca="1">DPE_33590[[#Headers],[Column1.Surface_habitable_logement]] &amp; " " &amp;  ROW() &amp; " - " &amp; MID($AD$1, FIND("]",$AD$1,1)+1,LEN($AD$1))</f>
        <v>Column1.Surface_habitable_logement 21 - Récaptiulatif</v>
      </c>
      <c r="Q21" t="str">
        <f ca="1">DPE_33590[[#Headers],[Column1.Code_postal_(brut)]] &amp; " " &amp;  ROW() &amp; " - " &amp; MID($AD$1, FIND("]",$AD$1,1)+1,LEN($AD$1))</f>
        <v>Column1.Code_postal_(brut) 21 - Récaptiulatif</v>
      </c>
      <c r="R21" t="str">
        <f ca="1">DPE_33590[[#Headers],[Column1.Période_construction]] &amp; " " &amp;  ROW() &amp; " - " &amp; MID($AD$1, FIND("]",$AD$1,1)+1,LEN($AD$1))</f>
        <v>Column1.Période_construction 21 - Récaptiulatif</v>
      </c>
      <c r="S21" t="str">
        <f ca="1">DPE_33590[[#Headers],[Column1.Code_postal_(BAN)]] &amp; " " &amp;  ROW() &amp; " - " &amp; MID($AD$1, FIND("]",$AD$1,1)+1,LEN($AD$1))</f>
        <v>Column1.Code_postal_(BAN) 21 - Récaptiulatif</v>
      </c>
      <c r="T21" t="str">
        <f ca="1">DPE_33590[[#Headers],[Column1.Type_bâtiment]] &amp; " " &amp;  ROW() &amp; " - " &amp; MID($AD$1, FIND("]",$AD$1,1)+1,LEN($AD$1))</f>
        <v>Column1.Type_bâtiment 21 - Récaptiulatif</v>
      </c>
      <c r="U21" t="str">
        <f ca="1">DPE_33590[[#Headers],[Column1.Etiquette_GES]] &amp; " " &amp;  ROW() &amp; " - " &amp; MID($AD$1, FIND("]",$AD$1,1)+1,LEN($AD$1))</f>
        <v>Column1.Etiquette_GES 21 - Récaptiulatif</v>
      </c>
      <c r="V21" t="str">
        <f ca="1">DPE_33590[[#Headers],[Column1.Etiquette_DPE]] &amp; " " &amp;  ROW() &amp; " - " &amp; MID($AD$1, FIND("]",$AD$1,1)+1,LEN($AD$1))</f>
        <v>Column1.Etiquette_DPE 21 - Récaptiulatif</v>
      </c>
      <c r="W21" t="str">
        <f ca="1">DPE_33590[[#Headers],[Column1.Nom__commune_(Brut)]] &amp; " " &amp;  ROW() &amp; " - " &amp; MID($AD$1, FIND("]",$AD$1,1)+1,LEN($AD$1))</f>
        <v>Column1.Nom__commune_(Brut) 21 - Récaptiulatif</v>
      </c>
      <c r="X21" t="str">
        <f ca="1">DPE_33590[[#Headers],[Column1.Identifiant__BAN]] &amp; " " &amp;  ROW() &amp; " - " &amp; MID($AD$1, FIND("]",$AD$1,1)+1,LEN($AD$1))</f>
        <v>Column1.Identifiant__BAN 21 - Récaptiulatif</v>
      </c>
      <c r="Y21" t="str">
        <f ca="1">DPE_33590[[#Headers],[Column1.Nom__rue_(BAN)]] &amp; " " &amp;  ROW() &amp; " - " &amp; MID($AD$1, FIND("]",$AD$1,1)+1,LEN($AD$1))</f>
        <v>Column1.Nom__rue_(BAN) 21 - Récaptiulatif</v>
      </c>
      <c r="Z21" t="str">
        <f ca="1">DPE_33590[[#Headers],[Column1.Score_BAN]] &amp; " " &amp;  ROW() &amp; " - " &amp; MID($AD$1, FIND("]",$AD$1,1)+1,LEN($AD$1))</f>
        <v>Column1.Score_BAN 21 - Récaptiulatif</v>
      </c>
      <c r="AA21" t="str">
        <f ca="1">DPE_33590[[#Headers],[Column1.Logement_traversant_(0/1)]] &amp; " " &amp;  ROW() &amp; " - " &amp; MID($AD$1, FIND("]",$AD$1,1)+1,LEN($AD$1))</f>
        <v>Column1.Logement_traversant_(0/1) 21 - Récaptiulatif</v>
      </c>
      <c r="AB21" t="str">
        <f ca="1">DPE_33590[[#Headers],[Column1.Nombre_appartement]] &amp; " " &amp;  ROW() &amp; " - " &amp; MID($AD$1, FIND("]",$AD$1,1)+1,LEN($AD$1))</f>
        <v>Column1.Nombre_appartement 21 - Récaptiulatif</v>
      </c>
      <c r="AC21" t="str">
        <f ca="1">DPE_33590[[#Headers],[Column1.Surface_habitable_immeuble]] &amp; " " &amp;  ROW() &amp; " - " &amp; MID($AD$1, FIND("]",$AD$1,1)+1,LEN($AD$1))</f>
        <v>Column1.Surface_habitable_immeuble 21 - Récaptiulatif</v>
      </c>
    </row>
    <row r="22" spans="1:29" x14ac:dyDescent="0.25">
      <c r="A22" s="4">
        <v>44846</v>
      </c>
      <c r="B22" s="4">
        <v>44847</v>
      </c>
      <c r="C22" s="4">
        <v>44847</v>
      </c>
      <c r="D22" t="str">
        <f ca="1">DPE_33590[[#Headers],[Column1.Adresse_(BAN)]] &amp; " " &amp;  ROW() &amp; " - " &amp; MID($AD$1, FIND("]",$AD$1,1)+1,LEN($AD$1))</f>
        <v>Column1.Adresse_(BAN) 22 - Récaptiulatif</v>
      </c>
      <c r="E22" t="str">
        <f ca="1">DPE_33590[[#Headers],[Column1.Nom__commune_(BAN)]] &amp; " " &amp;  ROW() &amp; " - " &amp; MID($AD$1, FIND("]",$AD$1,1)+1,LEN($AD$1))</f>
        <v>Column1.Nom__commune_(BAN) 22 - Récaptiulatif</v>
      </c>
      <c r="F22" t="str">
        <f ca="1">DPE_33590[[#Headers],[Column1.Nombre_niveau_logement]] &amp; " " &amp;  ROW() &amp; " - " &amp; MID($AD$1, FIND("]",$AD$1,1)+1,LEN($AD$1))</f>
        <v>Column1.Nombre_niveau_logement 22 - Récaptiulatif</v>
      </c>
      <c r="G22" t="str">
        <f ca="1">DPE_33590[[#Headers],[Column1.Année_construction]] &amp; " " &amp;  ROW() &amp; " - " &amp; MID($AD$1, FIND("]",$AD$1,1)+1,LEN($AD$1))</f>
        <v>Column1.Année_construction 22 - Récaptiulatif</v>
      </c>
      <c r="H22" t="str">
        <f ca="1">DPE_33590[[#Headers],[Column1.N°_étage_appartement]] &amp; " " &amp;  ROW() &amp; " - " &amp; MID($AD$1, FIND("]",$AD$1,1)+1,LEN($AD$1))</f>
        <v>Column1.N°_étage_appartement 22 - Récaptiulatif</v>
      </c>
      <c r="I22" t="str">
        <f ca="1">DPE_33590[[#Headers],[Column1.Surface_habitable_desservie_par_installation_ECS]] &amp; " " &amp;  ROW() &amp; " - " &amp; MID($AD$1, FIND("]",$AD$1,1)+1,LEN($AD$1))</f>
        <v>Column1.Surface_habitable_desservie_par_installation_ECS 22 - Récaptiulatif</v>
      </c>
      <c r="J22" t="str">
        <f ca="1">DPE_33590[[#Headers],[Column1.Complément_d''adresse_logement]] &amp; " " &amp;  ROW() &amp; " - " &amp; MID($AD$1, FIND("]",$AD$1,1)+1,LEN($AD$1))</f>
        <v>Column1.Complément_d'adresse_logement 22 - Récaptiulatif</v>
      </c>
      <c r="K22" t="str">
        <f ca="1">DPE_33590[[#Headers],[Column1.Description_installation_chauffage_n°1]] &amp; " " &amp;  ROW() &amp; " - " &amp; MID($AD$1, FIND("]",$AD$1,1)+1,LEN($AD$1))</f>
        <v>Column1.Description_installation_chauffage_n°1 22 - Récaptiulatif</v>
      </c>
      <c r="L22" t="str">
        <f ca="1">DPE_33590[[#Headers],[Column1.N°_voie_(BAN)]] &amp; " " &amp;  ROW() &amp; " - " &amp; MID($AD$1, FIND("]",$AD$1,1)+1,LEN($AD$1))</f>
        <v>Column1.N°_voie_(BAN) 22 - Récaptiulatif</v>
      </c>
      <c r="M22" t="str">
        <f ca="1">DPE_33590[[#Headers],[Column1.N°DPE]] &amp; " " &amp;  ROW() &amp; " - " &amp; MID($AD$1, FIND("]",$AD$1,1)+1,LEN($AD$1))</f>
        <v>Column1.N°DPE 22 - Récaptiulatif</v>
      </c>
      <c r="N22" t="str">
        <f ca="1">DPE_33590[[#Headers],[Column1.Adresse_brute]] &amp; " " &amp;  ROW() &amp; " - " &amp; MID($AD$1, FIND("]",$AD$1,1)+1,LEN($AD$1))</f>
        <v>Column1.Adresse_brute 22 - Récaptiulatif</v>
      </c>
      <c r="O22" t="str">
        <f ca="1">DPE_33590[[#Headers],[Column1.Nombre_logements_desservis_par_installation_ECS]] &amp; " " &amp;  ROW() &amp; " - " &amp; MID($AD$1, FIND("]",$AD$1,1)+1,LEN($AD$1))</f>
        <v>Column1.Nombre_logements_desservis_par_installation_ECS 22 - Récaptiulatif</v>
      </c>
      <c r="P22" t="str">
        <f ca="1">DPE_33590[[#Headers],[Column1.Surface_habitable_logement]] &amp; " " &amp;  ROW() &amp; " - " &amp; MID($AD$1, FIND("]",$AD$1,1)+1,LEN($AD$1))</f>
        <v>Column1.Surface_habitable_logement 22 - Récaptiulatif</v>
      </c>
      <c r="Q22" t="str">
        <f ca="1">DPE_33590[[#Headers],[Column1.Code_postal_(brut)]] &amp; " " &amp;  ROW() &amp; " - " &amp; MID($AD$1, FIND("]",$AD$1,1)+1,LEN($AD$1))</f>
        <v>Column1.Code_postal_(brut) 22 - Récaptiulatif</v>
      </c>
      <c r="R22" t="str">
        <f ca="1">DPE_33590[[#Headers],[Column1.Période_construction]] &amp; " " &amp;  ROW() &amp; " - " &amp; MID($AD$1, FIND("]",$AD$1,1)+1,LEN($AD$1))</f>
        <v>Column1.Période_construction 22 - Récaptiulatif</v>
      </c>
      <c r="S22" t="str">
        <f ca="1">DPE_33590[[#Headers],[Column1.Code_postal_(BAN)]] &amp; " " &amp;  ROW() &amp; " - " &amp; MID($AD$1, FIND("]",$AD$1,1)+1,LEN($AD$1))</f>
        <v>Column1.Code_postal_(BAN) 22 - Récaptiulatif</v>
      </c>
      <c r="T22" t="str">
        <f ca="1">DPE_33590[[#Headers],[Column1.Type_bâtiment]] &amp; " " &amp;  ROW() &amp; " - " &amp; MID($AD$1, FIND("]",$AD$1,1)+1,LEN($AD$1))</f>
        <v>Column1.Type_bâtiment 22 - Récaptiulatif</v>
      </c>
      <c r="U22" t="str">
        <f ca="1">DPE_33590[[#Headers],[Column1.Etiquette_GES]] &amp; " " &amp;  ROW() &amp; " - " &amp; MID($AD$1, FIND("]",$AD$1,1)+1,LEN($AD$1))</f>
        <v>Column1.Etiquette_GES 22 - Récaptiulatif</v>
      </c>
      <c r="V22" t="str">
        <f ca="1">DPE_33590[[#Headers],[Column1.Etiquette_DPE]] &amp; " " &amp;  ROW() &amp; " - " &amp; MID($AD$1, FIND("]",$AD$1,1)+1,LEN($AD$1))</f>
        <v>Column1.Etiquette_DPE 22 - Récaptiulatif</v>
      </c>
      <c r="W22" t="str">
        <f ca="1">DPE_33590[[#Headers],[Column1.Nom__commune_(Brut)]] &amp; " " &amp;  ROW() &amp; " - " &amp; MID($AD$1, FIND("]",$AD$1,1)+1,LEN($AD$1))</f>
        <v>Column1.Nom__commune_(Brut) 22 - Récaptiulatif</v>
      </c>
      <c r="X22" t="str">
        <f ca="1">DPE_33590[[#Headers],[Column1.Identifiant__BAN]] &amp; " " &amp;  ROW() &amp; " - " &amp; MID($AD$1, FIND("]",$AD$1,1)+1,LEN($AD$1))</f>
        <v>Column1.Identifiant__BAN 22 - Récaptiulatif</v>
      </c>
      <c r="Y22" t="str">
        <f ca="1">DPE_33590[[#Headers],[Column1.Nom__rue_(BAN)]] &amp; " " &amp;  ROW() &amp; " - " &amp; MID($AD$1, FIND("]",$AD$1,1)+1,LEN($AD$1))</f>
        <v>Column1.Nom__rue_(BAN) 22 - Récaptiulatif</v>
      </c>
      <c r="Z22" t="str">
        <f ca="1">DPE_33590[[#Headers],[Column1.Score_BAN]] &amp; " " &amp;  ROW() &amp; " - " &amp; MID($AD$1, FIND("]",$AD$1,1)+1,LEN($AD$1))</f>
        <v>Column1.Score_BAN 22 - Récaptiulatif</v>
      </c>
      <c r="AA22" t="str">
        <f ca="1">DPE_33590[[#Headers],[Column1.Logement_traversant_(0/1)]] &amp; " " &amp;  ROW() &amp; " - " &amp; MID($AD$1, FIND("]",$AD$1,1)+1,LEN($AD$1))</f>
        <v>Column1.Logement_traversant_(0/1) 22 - Récaptiulatif</v>
      </c>
      <c r="AB22" t="str">
        <f ca="1">DPE_33590[[#Headers],[Column1.Nombre_appartement]] &amp; " " &amp;  ROW() &amp; " - " &amp; MID($AD$1, FIND("]",$AD$1,1)+1,LEN($AD$1))</f>
        <v>Column1.Nombre_appartement 22 - Récaptiulatif</v>
      </c>
      <c r="AC22" t="str">
        <f ca="1">DPE_33590[[#Headers],[Column1.Surface_habitable_immeuble]] &amp; " " &amp;  ROW() &amp; " - " &amp; MID($AD$1, FIND("]",$AD$1,1)+1,LEN($AD$1))</f>
        <v>Column1.Surface_habitable_immeuble 22 - Récaptiulatif</v>
      </c>
    </row>
    <row r="23" spans="1:29" x14ac:dyDescent="0.25">
      <c r="A23" s="4">
        <v>44845</v>
      </c>
      <c r="B23" s="4">
        <v>44845</v>
      </c>
      <c r="C23" s="4">
        <v>44845</v>
      </c>
      <c r="D23" t="str">
        <f ca="1">DPE_33590[[#Headers],[Column1.Adresse_(BAN)]] &amp; " " &amp;  ROW() &amp; " - " &amp; MID($AD$1, FIND("]",$AD$1,1)+1,LEN($AD$1))</f>
        <v>Column1.Adresse_(BAN) 23 - Récaptiulatif</v>
      </c>
      <c r="E23" t="str">
        <f ca="1">DPE_33590[[#Headers],[Column1.Nom__commune_(BAN)]] &amp; " " &amp;  ROW() &amp; " - " &amp; MID($AD$1, FIND("]",$AD$1,1)+1,LEN($AD$1))</f>
        <v>Column1.Nom__commune_(BAN) 23 - Récaptiulatif</v>
      </c>
      <c r="F23" t="str">
        <f ca="1">DPE_33590[[#Headers],[Column1.Nombre_niveau_logement]] &amp; " " &amp;  ROW() &amp; " - " &amp; MID($AD$1, FIND("]",$AD$1,1)+1,LEN($AD$1))</f>
        <v>Column1.Nombre_niveau_logement 23 - Récaptiulatif</v>
      </c>
      <c r="G23" t="str">
        <f ca="1">DPE_33590[[#Headers],[Column1.Année_construction]] &amp; " " &amp;  ROW() &amp; " - " &amp; MID($AD$1, FIND("]",$AD$1,1)+1,LEN($AD$1))</f>
        <v>Column1.Année_construction 23 - Récaptiulatif</v>
      </c>
      <c r="H23" t="str">
        <f ca="1">DPE_33590[[#Headers],[Column1.N°_étage_appartement]] &amp; " " &amp;  ROW() &amp; " - " &amp; MID($AD$1, FIND("]",$AD$1,1)+1,LEN($AD$1))</f>
        <v>Column1.N°_étage_appartement 23 - Récaptiulatif</v>
      </c>
      <c r="I23" t="str">
        <f ca="1">DPE_33590[[#Headers],[Column1.Surface_habitable_desservie_par_installation_ECS]] &amp; " " &amp;  ROW() &amp; " - " &amp; MID($AD$1, FIND("]",$AD$1,1)+1,LEN($AD$1))</f>
        <v>Column1.Surface_habitable_desservie_par_installation_ECS 23 - Récaptiulatif</v>
      </c>
      <c r="J23" t="str">
        <f ca="1">DPE_33590[[#Headers],[Column1.Complément_d''adresse_logement]] &amp; " " &amp;  ROW() &amp; " - " &amp; MID($AD$1, FIND("]",$AD$1,1)+1,LEN($AD$1))</f>
        <v>Column1.Complément_d'adresse_logement 23 - Récaptiulatif</v>
      </c>
      <c r="K23" t="str">
        <f ca="1">DPE_33590[[#Headers],[Column1.Description_installation_chauffage_n°1]] &amp; " " &amp;  ROW() &amp; " - " &amp; MID($AD$1, FIND("]",$AD$1,1)+1,LEN($AD$1))</f>
        <v>Column1.Description_installation_chauffage_n°1 23 - Récaptiulatif</v>
      </c>
      <c r="L23" t="str">
        <f ca="1">DPE_33590[[#Headers],[Column1.N°_voie_(BAN)]] &amp; " " &amp;  ROW() &amp; " - " &amp; MID($AD$1, FIND("]",$AD$1,1)+1,LEN($AD$1))</f>
        <v>Column1.N°_voie_(BAN) 23 - Récaptiulatif</v>
      </c>
      <c r="M23" t="str">
        <f ca="1">DPE_33590[[#Headers],[Column1.N°DPE]] &amp; " " &amp;  ROW() &amp; " - " &amp; MID($AD$1, FIND("]",$AD$1,1)+1,LEN($AD$1))</f>
        <v>Column1.N°DPE 23 - Récaptiulatif</v>
      </c>
      <c r="N23" t="str">
        <f ca="1">DPE_33590[[#Headers],[Column1.Adresse_brute]] &amp; " " &amp;  ROW() &amp; " - " &amp; MID($AD$1, FIND("]",$AD$1,1)+1,LEN($AD$1))</f>
        <v>Column1.Adresse_brute 23 - Récaptiulatif</v>
      </c>
      <c r="O23" t="str">
        <f ca="1">DPE_33590[[#Headers],[Column1.Nombre_logements_desservis_par_installation_ECS]] &amp; " " &amp;  ROW() &amp; " - " &amp; MID($AD$1, FIND("]",$AD$1,1)+1,LEN($AD$1))</f>
        <v>Column1.Nombre_logements_desservis_par_installation_ECS 23 - Récaptiulatif</v>
      </c>
      <c r="P23" t="str">
        <f ca="1">DPE_33590[[#Headers],[Column1.Surface_habitable_logement]] &amp; " " &amp;  ROW() &amp; " - " &amp; MID($AD$1, FIND("]",$AD$1,1)+1,LEN($AD$1))</f>
        <v>Column1.Surface_habitable_logement 23 - Récaptiulatif</v>
      </c>
      <c r="Q23" t="str">
        <f ca="1">DPE_33590[[#Headers],[Column1.Code_postal_(brut)]] &amp; " " &amp;  ROW() &amp; " - " &amp; MID($AD$1, FIND("]",$AD$1,1)+1,LEN($AD$1))</f>
        <v>Column1.Code_postal_(brut) 23 - Récaptiulatif</v>
      </c>
      <c r="R23" t="str">
        <f ca="1">DPE_33590[[#Headers],[Column1.Période_construction]] &amp; " " &amp;  ROW() &amp; " - " &amp; MID($AD$1, FIND("]",$AD$1,1)+1,LEN($AD$1))</f>
        <v>Column1.Période_construction 23 - Récaptiulatif</v>
      </c>
      <c r="S23" t="str">
        <f ca="1">DPE_33590[[#Headers],[Column1.Code_postal_(BAN)]] &amp; " " &amp;  ROW() &amp; " - " &amp; MID($AD$1, FIND("]",$AD$1,1)+1,LEN($AD$1))</f>
        <v>Column1.Code_postal_(BAN) 23 - Récaptiulatif</v>
      </c>
      <c r="T23" t="str">
        <f ca="1">DPE_33590[[#Headers],[Column1.Type_bâtiment]] &amp; " " &amp;  ROW() &amp; " - " &amp; MID($AD$1, FIND("]",$AD$1,1)+1,LEN($AD$1))</f>
        <v>Column1.Type_bâtiment 23 - Récaptiulatif</v>
      </c>
      <c r="U23" t="str">
        <f ca="1">DPE_33590[[#Headers],[Column1.Etiquette_GES]] &amp; " " &amp;  ROW() &amp; " - " &amp; MID($AD$1, FIND("]",$AD$1,1)+1,LEN($AD$1))</f>
        <v>Column1.Etiquette_GES 23 - Récaptiulatif</v>
      </c>
      <c r="V23" t="str">
        <f ca="1">DPE_33590[[#Headers],[Column1.Etiquette_DPE]] &amp; " " &amp;  ROW() &amp; " - " &amp; MID($AD$1, FIND("]",$AD$1,1)+1,LEN($AD$1))</f>
        <v>Column1.Etiquette_DPE 23 - Récaptiulatif</v>
      </c>
      <c r="W23" t="str">
        <f ca="1">DPE_33590[[#Headers],[Column1.Nom__commune_(Brut)]] &amp; " " &amp;  ROW() &amp; " - " &amp; MID($AD$1, FIND("]",$AD$1,1)+1,LEN($AD$1))</f>
        <v>Column1.Nom__commune_(Brut) 23 - Récaptiulatif</v>
      </c>
      <c r="X23" t="str">
        <f ca="1">DPE_33590[[#Headers],[Column1.Identifiant__BAN]] &amp; " " &amp;  ROW() &amp; " - " &amp; MID($AD$1, FIND("]",$AD$1,1)+1,LEN($AD$1))</f>
        <v>Column1.Identifiant__BAN 23 - Récaptiulatif</v>
      </c>
      <c r="Y23" t="str">
        <f ca="1">DPE_33590[[#Headers],[Column1.Nom__rue_(BAN)]] &amp; " " &amp;  ROW() &amp; " - " &amp; MID($AD$1, FIND("]",$AD$1,1)+1,LEN($AD$1))</f>
        <v>Column1.Nom__rue_(BAN) 23 - Récaptiulatif</v>
      </c>
      <c r="Z23" t="str">
        <f ca="1">DPE_33590[[#Headers],[Column1.Score_BAN]] &amp; " " &amp;  ROW() &amp; " - " &amp; MID($AD$1, FIND("]",$AD$1,1)+1,LEN($AD$1))</f>
        <v>Column1.Score_BAN 23 - Récaptiulatif</v>
      </c>
      <c r="AA23" t="str">
        <f ca="1">DPE_33590[[#Headers],[Column1.Logement_traversant_(0/1)]] &amp; " " &amp;  ROW() &amp; " - " &amp; MID($AD$1, FIND("]",$AD$1,1)+1,LEN($AD$1))</f>
        <v>Column1.Logement_traversant_(0/1) 23 - Récaptiulatif</v>
      </c>
      <c r="AB23" t="str">
        <f ca="1">DPE_33590[[#Headers],[Column1.Nombre_appartement]] &amp; " " &amp;  ROW() &amp; " - " &amp; MID($AD$1, FIND("]",$AD$1,1)+1,LEN($AD$1))</f>
        <v>Column1.Nombre_appartement 23 - Récaptiulatif</v>
      </c>
      <c r="AC23" t="str">
        <f ca="1">DPE_33590[[#Headers],[Column1.Surface_habitable_immeuble]] &amp; " " &amp;  ROW() &amp; " - " &amp; MID($AD$1, FIND("]",$AD$1,1)+1,LEN($AD$1))</f>
        <v>Column1.Surface_habitable_immeuble 23 - Récaptiulatif</v>
      </c>
    </row>
    <row r="24" spans="1:29" x14ac:dyDescent="0.25">
      <c r="A24" s="4">
        <v>44839</v>
      </c>
      <c r="B24" s="4">
        <v>44839</v>
      </c>
      <c r="C24" s="4">
        <v>44839</v>
      </c>
      <c r="D24" t="str">
        <f ca="1">DPE_33590[[#Headers],[Column1.Adresse_(BAN)]] &amp; " " &amp;  ROW() &amp; " - " &amp; MID($AD$1, FIND("]",$AD$1,1)+1,LEN($AD$1))</f>
        <v>Column1.Adresse_(BAN) 24 - Récaptiulatif</v>
      </c>
      <c r="E24" t="str">
        <f ca="1">DPE_33590[[#Headers],[Column1.Nom__commune_(BAN)]] &amp; " " &amp;  ROW() &amp; " - " &amp; MID($AD$1, FIND("]",$AD$1,1)+1,LEN($AD$1))</f>
        <v>Column1.Nom__commune_(BAN) 24 - Récaptiulatif</v>
      </c>
      <c r="F24" t="str">
        <f ca="1">DPE_33590[[#Headers],[Column1.Nombre_niveau_logement]] &amp; " " &amp;  ROW() &amp; " - " &amp; MID($AD$1, FIND("]",$AD$1,1)+1,LEN($AD$1))</f>
        <v>Column1.Nombre_niveau_logement 24 - Récaptiulatif</v>
      </c>
      <c r="G24" t="str">
        <f ca="1">DPE_33590[[#Headers],[Column1.Année_construction]] &amp; " " &amp;  ROW() &amp; " - " &amp; MID($AD$1, FIND("]",$AD$1,1)+1,LEN($AD$1))</f>
        <v>Column1.Année_construction 24 - Récaptiulatif</v>
      </c>
      <c r="H24" t="str">
        <f ca="1">DPE_33590[[#Headers],[Column1.N°_étage_appartement]] &amp; " " &amp;  ROW() &amp; " - " &amp; MID($AD$1, FIND("]",$AD$1,1)+1,LEN($AD$1))</f>
        <v>Column1.N°_étage_appartement 24 - Récaptiulatif</v>
      </c>
      <c r="I24" t="str">
        <f ca="1">DPE_33590[[#Headers],[Column1.Surface_habitable_desservie_par_installation_ECS]] &amp; " " &amp;  ROW() &amp; " - " &amp; MID($AD$1, FIND("]",$AD$1,1)+1,LEN($AD$1))</f>
        <v>Column1.Surface_habitable_desservie_par_installation_ECS 24 - Récaptiulatif</v>
      </c>
      <c r="J24" t="str">
        <f ca="1">DPE_33590[[#Headers],[Column1.Complément_d''adresse_logement]] &amp; " " &amp;  ROW() &amp; " - " &amp; MID($AD$1, FIND("]",$AD$1,1)+1,LEN($AD$1))</f>
        <v>Column1.Complément_d'adresse_logement 24 - Récaptiulatif</v>
      </c>
      <c r="K24" t="str">
        <f ca="1">DPE_33590[[#Headers],[Column1.Description_installation_chauffage_n°1]] &amp; " " &amp;  ROW() &amp; " - " &amp; MID($AD$1, FIND("]",$AD$1,1)+1,LEN($AD$1))</f>
        <v>Column1.Description_installation_chauffage_n°1 24 - Récaptiulatif</v>
      </c>
      <c r="L24" t="str">
        <f ca="1">DPE_33590[[#Headers],[Column1.N°_voie_(BAN)]] &amp; " " &amp;  ROW() &amp; " - " &amp; MID($AD$1, FIND("]",$AD$1,1)+1,LEN($AD$1))</f>
        <v>Column1.N°_voie_(BAN) 24 - Récaptiulatif</v>
      </c>
      <c r="M24" t="str">
        <f ca="1">DPE_33590[[#Headers],[Column1.N°DPE]] &amp; " " &amp;  ROW() &amp; " - " &amp; MID($AD$1, FIND("]",$AD$1,1)+1,LEN($AD$1))</f>
        <v>Column1.N°DPE 24 - Récaptiulatif</v>
      </c>
      <c r="N24" t="str">
        <f ca="1">DPE_33590[[#Headers],[Column1.Adresse_brute]] &amp; " " &amp;  ROW() &amp; " - " &amp; MID($AD$1, FIND("]",$AD$1,1)+1,LEN($AD$1))</f>
        <v>Column1.Adresse_brute 24 - Récaptiulatif</v>
      </c>
      <c r="O24" t="str">
        <f ca="1">DPE_33590[[#Headers],[Column1.Nombre_logements_desservis_par_installation_ECS]] &amp; " " &amp;  ROW() &amp; " - " &amp; MID($AD$1, FIND("]",$AD$1,1)+1,LEN($AD$1))</f>
        <v>Column1.Nombre_logements_desservis_par_installation_ECS 24 - Récaptiulatif</v>
      </c>
      <c r="P24" t="str">
        <f ca="1">DPE_33590[[#Headers],[Column1.Surface_habitable_logement]] &amp; " " &amp;  ROW() &amp; " - " &amp; MID($AD$1, FIND("]",$AD$1,1)+1,LEN($AD$1))</f>
        <v>Column1.Surface_habitable_logement 24 - Récaptiulatif</v>
      </c>
      <c r="Q24" t="str">
        <f ca="1">DPE_33590[[#Headers],[Column1.Code_postal_(brut)]] &amp; " " &amp;  ROW() &amp; " - " &amp; MID($AD$1, FIND("]",$AD$1,1)+1,LEN($AD$1))</f>
        <v>Column1.Code_postal_(brut) 24 - Récaptiulatif</v>
      </c>
      <c r="R24" t="str">
        <f ca="1">DPE_33590[[#Headers],[Column1.Période_construction]] &amp; " " &amp;  ROW() &amp; " - " &amp; MID($AD$1, FIND("]",$AD$1,1)+1,LEN($AD$1))</f>
        <v>Column1.Période_construction 24 - Récaptiulatif</v>
      </c>
      <c r="S24" t="str">
        <f ca="1">DPE_33590[[#Headers],[Column1.Code_postal_(BAN)]] &amp; " " &amp;  ROW() &amp; " - " &amp; MID($AD$1, FIND("]",$AD$1,1)+1,LEN($AD$1))</f>
        <v>Column1.Code_postal_(BAN) 24 - Récaptiulatif</v>
      </c>
      <c r="T24" t="str">
        <f ca="1">DPE_33590[[#Headers],[Column1.Type_bâtiment]] &amp; " " &amp;  ROW() &amp; " - " &amp; MID($AD$1, FIND("]",$AD$1,1)+1,LEN($AD$1))</f>
        <v>Column1.Type_bâtiment 24 - Récaptiulatif</v>
      </c>
      <c r="U24" t="str">
        <f ca="1">DPE_33590[[#Headers],[Column1.Etiquette_GES]] &amp; " " &amp;  ROW() &amp; " - " &amp; MID($AD$1, FIND("]",$AD$1,1)+1,LEN($AD$1))</f>
        <v>Column1.Etiquette_GES 24 - Récaptiulatif</v>
      </c>
      <c r="V24" t="str">
        <f ca="1">DPE_33590[[#Headers],[Column1.Etiquette_DPE]] &amp; " " &amp;  ROW() &amp; " - " &amp; MID($AD$1, FIND("]",$AD$1,1)+1,LEN($AD$1))</f>
        <v>Column1.Etiquette_DPE 24 - Récaptiulatif</v>
      </c>
      <c r="W24" t="str">
        <f ca="1">DPE_33590[[#Headers],[Column1.Nom__commune_(Brut)]] &amp; " " &amp;  ROW() &amp; " - " &amp; MID($AD$1, FIND("]",$AD$1,1)+1,LEN($AD$1))</f>
        <v>Column1.Nom__commune_(Brut) 24 - Récaptiulatif</v>
      </c>
      <c r="X24" t="str">
        <f ca="1">DPE_33590[[#Headers],[Column1.Identifiant__BAN]] &amp; " " &amp;  ROW() &amp; " - " &amp; MID($AD$1, FIND("]",$AD$1,1)+1,LEN($AD$1))</f>
        <v>Column1.Identifiant__BAN 24 - Récaptiulatif</v>
      </c>
      <c r="Y24" t="str">
        <f ca="1">DPE_33590[[#Headers],[Column1.Nom__rue_(BAN)]] &amp; " " &amp;  ROW() &amp; " - " &amp; MID($AD$1, FIND("]",$AD$1,1)+1,LEN($AD$1))</f>
        <v>Column1.Nom__rue_(BAN) 24 - Récaptiulatif</v>
      </c>
      <c r="Z24" t="str">
        <f ca="1">DPE_33590[[#Headers],[Column1.Score_BAN]] &amp; " " &amp;  ROW() &amp; " - " &amp; MID($AD$1, FIND("]",$AD$1,1)+1,LEN($AD$1))</f>
        <v>Column1.Score_BAN 24 - Récaptiulatif</v>
      </c>
      <c r="AA24" t="str">
        <f ca="1">DPE_33590[[#Headers],[Column1.Logement_traversant_(0/1)]] &amp; " " &amp;  ROW() &amp; " - " &amp; MID($AD$1, FIND("]",$AD$1,1)+1,LEN($AD$1))</f>
        <v>Column1.Logement_traversant_(0/1) 24 - Récaptiulatif</v>
      </c>
      <c r="AB24" t="str">
        <f ca="1">DPE_33590[[#Headers],[Column1.Nombre_appartement]] &amp; " " &amp;  ROW() &amp; " - " &amp; MID($AD$1, FIND("]",$AD$1,1)+1,LEN($AD$1))</f>
        <v>Column1.Nombre_appartement 24 - Récaptiulatif</v>
      </c>
      <c r="AC24" t="str">
        <f ca="1">DPE_33590[[#Headers],[Column1.Surface_habitable_immeuble]] &amp; " " &amp;  ROW() &amp; " - " &amp; MID($AD$1, FIND("]",$AD$1,1)+1,LEN($AD$1))</f>
        <v>Column1.Surface_habitable_immeuble 24 - Récaptiulatif</v>
      </c>
    </row>
    <row r="25" spans="1:29" x14ac:dyDescent="0.25">
      <c r="A25" s="4">
        <v>44833</v>
      </c>
      <c r="B25" s="4">
        <v>44838</v>
      </c>
      <c r="C25" s="4">
        <v>44838</v>
      </c>
      <c r="D25" t="str">
        <f ca="1">DPE_33590[[#Headers],[Column1.Adresse_(BAN)]] &amp; " " &amp;  ROW() &amp; " - " &amp; MID($AD$1, FIND("]",$AD$1,1)+1,LEN($AD$1))</f>
        <v>Column1.Adresse_(BAN) 25 - Récaptiulatif</v>
      </c>
      <c r="E25" t="str">
        <f ca="1">DPE_33590[[#Headers],[Column1.Nom__commune_(BAN)]] &amp; " " &amp;  ROW() &amp; " - " &amp; MID($AD$1, FIND("]",$AD$1,1)+1,LEN($AD$1))</f>
        <v>Column1.Nom__commune_(BAN) 25 - Récaptiulatif</v>
      </c>
      <c r="F25" t="str">
        <f ca="1">DPE_33590[[#Headers],[Column1.Nombre_niveau_logement]] &amp; " " &amp;  ROW() &amp; " - " &amp; MID($AD$1, FIND("]",$AD$1,1)+1,LEN($AD$1))</f>
        <v>Column1.Nombre_niveau_logement 25 - Récaptiulatif</v>
      </c>
      <c r="G25" t="str">
        <f ca="1">DPE_33590[[#Headers],[Column1.Année_construction]] &amp; " " &amp;  ROW() &amp; " - " &amp; MID($AD$1, FIND("]",$AD$1,1)+1,LEN($AD$1))</f>
        <v>Column1.Année_construction 25 - Récaptiulatif</v>
      </c>
      <c r="H25" t="str">
        <f ca="1">DPE_33590[[#Headers],[Column1.N°_étage_appartement]] &amp; " " &amp;  ROW() &amp; " - " &amp; MID($AD$1, FIND("]",$AD$1,1)+1,LEN($AD$1))</f>
        <v>Column1.N°_étage_appartement 25 - Récaptiulatif</v>
      </c>
      <c r="I25" t="str">
        <f ca="1">DPE_33590[[#Headers],[Column1.Surface_habitable_desservie_par_installation_ECS]] &amp; " " &amp;  ROW() &amp; " - " &amp; MID($AD$1, FIND("]",$AD$1,1)+1,LEN($AD$1))</f>
        <v>Column1.Surface_habitable_desservie_par_installation_ECS 25 - Récaptiulatif</v>
      </c>
      <c r="J25" t="str">
        <f ca="1">DPE_33590[[#Headers],[Column1.Complément_d''adresse_logement]] &amp; " " &amp;  ROW() &amp; " - " &amp; MID($AD$1, FIND("]",$AD$1,1)+1,LEN($AD$1))</f>
        <v>Column1.Complément_d'adresse_logement 25 - Récaptiulatif</v>
      </c>
      <c r="K25" t="str">
        <f ca="1">DPE_33590[[#Headers],[Column1.Description_installation_chauffage_n°1]] &amp; " " &amp;  ROW() &amp; " - " &amp; MID($AD$1, FIND("]",$AD$1,1)+1,LEN($AD$1))</f>
        <v>Column1.Description_installation_chauffage_n°1 25 - Récaptiulatif</v>
      </c>
      <c r="L25" t="str">
        <f ca="1">DPE_33590[[#Headers],[Column1.N°_voie_(BAN)]] &amp; " " &amp;  ROW() &amp; " - " &amp; MID($AD$1, FIND("]",$AD$1,1)+1,LEN($AD$1))</f>
        <v>Column1.N°_voie_(BAN) 25 - Récaptiulatif</v>
      </c>
      <c r="M25" t="str">
        <f ca="1">DPE_33590[[#Headers],[Column1.N°DPE]] &amp; " " &amp;  ROW() &amp; " - " &amp; MID($AD$1, FIND("]",$AD$1,1)+1,LEN($AD$1))</f>
        <v>Column1.N°DPE 25 - Récaptiulatif</v>
      </c>
      <c r="N25" t="str">
        <f ca="1">DPE_33590[[#Headers],[Column1.Adresse_brute]] &amp; " " &amp;  ROW() &amp; " - " &amp; MID($AD$1, FIND("]",$AD$1,1)+1,LEN($AD$1))</f>
        <v>Column1.Adresse_brute 25 - Récaptiulatif</v>
      </c>
      <c r="O25" t="str">
        <f ca="1">DPE_33590[[#Headers],[Column1.Nombre_logements_desservis_par_installation_ECS]] &amp; " " &amp;  ROW() &amp; " - " &amp; MID($AD$1, FIND("]",$AD$1,1)+1,LEN($AD$1))</f>
        <v>Column1.Nombre_logements_desservis_par_installation_ECS 25 - Récaptiulatif</v>
      </c>
      <c r="P25" t="str">
        <f ca="1">DPE_33590[[#Headers],[Column1.Surface_habitable_logement]] &amp; " " &amp;  ROW() &amp; " - " &amp; MID($AD$1, FIND("]",$AD$1,1)+1,LEN($AD$1))</f>
        <v>Column1.Surface_habitable_logement 25 - Récaptiulatif</v>
      </c>
      <c r="Q25" t="str">
        <f ca="1">DPE_33590[[#Headers],[Column1.Code_postal_(brut)]] &amp; " " &amp;  ROW() &amp; " - " &amp; MID($AD$1, FIND("]",$AD$1,1)+1,LEN($AD$1))</f>
        <v>Column1.Code_postal_(brut) 25 - Récaptiulatif</v>
      </c>
      <c r="R25" t="str">
        <f ca="1">DPE_33590[[#Headers],[Column1.Période_construction]] &amp; " " &amp;  ROW() &amp; " - " &amp; MID($AD$1, FIND("]",$AD$1,1)+1,LEN($AD$1))</f>
        <v>Column1.Période_construction 25 - Récaptiulatif</v>
      </c>
      <c r="S25" t="str">
        <f ca="1">DPE_33590[[#Headers],[Column1.Code_postal_(BAN)]] &amp; " " &amp;  ROW() &amp; " - " &amp; MID($AD$1, FIND("]",$AD$1,1)+1,LEN($AD$1))</f>
        <v>Column1.Code_postal_(BAN) 25 - Récaptiulatif</v>
      </c>
      <c r="T25" t="str">
        <f ca="1">DPE_33590[[#Headers],[Column1.Type_bâtiment]] &amp; " " &amp;  ROW() &amp; " - " &amp; MID($AD$1, FIND("]",$AD$1,1)+1,LEN($AD$1))</f>
        <v>Column1.Type_bâtiment 25 - Récaptiulatif</v>
      </c>
      <c r="U25" t="str">
        <f ca="1">DPE_33590[[#Headers],[Column1.Etiquette_GES]] &amp; " " &amp;  ROW() &amp; " - " &amp; MID($AD$1, FIND("]",$AD$1,1)+1,LEN($AD$1))</f>
        <v>Column1.Etiquette_GES 25 - Récaptiulatif</v>
      </c>
      <c r="V25" t="str">
        <f ca="1">DPE_33590[[#Headers],[Column1.Etiquette_DPE]] &amp; " " &amp;  ROW() &amp; " - " &amp; MID($AD$1, FIND("]",$AD$1,1)+1,LEN($AD$1))</f>
        <v>Column1.Etiquette_DPE 25 - Récaptiulatif</v>
      </c>
      <c r="W25" t="str">
        <f ca="1">DPE_33590[[#Headers],[Column1.Nom__commune_(Brut)]] &amp; " " &amp;  ROW() &amp; " - " &amp; MID($AD$1, FIND("]",$AD$1,1)+1,LEN($AD$1))</f>
        <v>Column1.Nom__commune_(Brut) 25 - Récaptiulatif</v>
      </c>
      <c r="X25" t="str">
        <f ca="1">DPE_33590[[#Headers],[Column1.Identifiant__BAN]] &amp; " " &amp;  ROW() &amp; " - " &amp; MID($AD$1, FIND("]",$AD$1,1)+1,LEN($AD$1))</f>
        <v>Column1.Identifiant__BAN 25 - Récaptiulatif</v>
      </c>
      <c r="Y25" t="str">
        <f ca="1">DPE_33590[[#Headers],[Column1.Nom__rue_(BAN)]] &amp; " " &amp;  ROW() &amp; " - " &amp; MID($AD$1, FIND("]",$AD$1,1)+1,LEN($AD$1))</f>
        <v>Column1.Nom__rue_(BAN) 25 - Récaptiulatif</v>
      </c>
      <c r="Z25" t="str">
        <f ca="1">DPE_33590[[#Headers],[Column1.Score_BAN]] &amp; " " &amp;  ROW() &amp; " - " &amp; MID($AD$1, FIND("]",$AD$1,1)+1,LEN($AD$1))</f>
        <v>Column1.Score_BAN 25 - Récaptiulatif</v>
      </c>
      <c r="AA25" t="str">
        <f ca="1">DPE_33590[[#Headers],[Column1.Logement_traversant_(0/1)]] &amp; " " &amp;  ROW() &amp; " - " &amp; MID($AD$1, FIND("]",$AD$1,1)+1,LEN($AD$1))</f>
        <v>Column1.Logement_traversant_(0/1) 25 - Récaptiulatif</v>
      </c>
      <c r="AB25" t="str">
        <f ca="1">DPE_33590[[#Headers],[Column1.Nombre_appartement]] &amp; " " &amp;  ROW() &amp; " - " &amp; MID($AD$1, FIND("]",$AD$1,1)+1,LEN($AD$1))</f>
        <v>Column1.Nombre_appartement 25 - Récaptiulatif</v>
      </c>
      <c r="AC25" t="str">
        <f ca="1">DPE_33590[[#Headers],[Column1.Surface_habitable_immeuble]] &amp; " " &amp;  ROW() &amp; " - " &amp; MID($AD$1, FIND("]",$AD$1,1)+1,LEN($AD$1))</f>
        <v>Column1.Surface_habitable_immeuble 25 - Récaptiulatif</v>
      </c>
    </row>
    <row r="26" spans="1:29" x14ac:dyDescent="0.25">
      <c r="A26" s="4">
        <v>44838</v>
      </c>
      <c r="B26" s="4">
        <v>44838</v>
      </c>
      <c r="C26" s="4">
        <v>44838</v>
      </c>
      <c r="D26" t="str">
        <f ca="1">DPE_33590[[#Headers],[Column1.Adresse_(BAN)]] &amp; " " &amp;  ROW() &amp; " - " &amp; MID($AD$1, FIND("]",$AD$1,1)+1,LEN($AD$1))</f>
        <v>Column1.Adresse_(BAN) 26 - Récaptiulatif</v>
      </c>
      <c r="E26" t="str">
        <f ca="1">DPE_33590[[#Headers],[Column1.Nom__commune_(BAN)]] &amp; " " &amp;  ROW() &amp; " - " &amp; MID($AD$1, FIND("]",$AD$1,1)+1,LEN($AD$1))</f>
        <v>Column1.Nom__commune_(BAN) 26 - Récaptiulatif</v>
      </c>
      <c r="F26" t="str">
        <f ca="1">DPE_33590[[#Headers],[Column1.Nombre_niveau_logement]] &amp; " " &amp;  ROW() &amp; " - " &amp; MID($AD$1, FIND("]",$AD$1,1)+1,LEN($AD$1))</f>
        <v>Column1.Nombre_niveau_logement 26 - Récaptiulatif</v>
      </c>
      <c r="G26" t="str">
        <f ca="1">DPE_33590[[#Headers],[Column1.Année_construction]] &amp; " " &amp;  ROW() &amp; " - " &amp; MID($AD$1, FIND("]",$AD$1,1)+1,LEN($AD$1))</f>
        <v>Column1.Année_construction 26 - Récaptiulatif</v>
      </c>
      <c r="H26" t="str">
        <f ca="1">DPE_33590[[#Headers],[Column1.N°_étage_appartement]] &amp; " " &amp;  ROW() &amp; " - " &amp; MID($AD$1, FIND("]",$AD$1,1)+1,LEN($AD$1))</f>
        <v>Column1.N°_étage_appartement 26 - Récaptiulatif</v>
      </c>
      <c r="I26" t="str">
        <f ca="1">DPE_33590[[#Headers],[Column1.Surface_habitable_desservie_par_installation_ECS]] &amp; " " &amp;  ROW() &amp; " - " &amp; MID($AD$1, FIND("]",$AD$1,1)+1,LEN($AD$1))</f>
        <v>Column1.Surface_habitable_desservie_par_installation_ECS 26 - Récaptiulatif</v>
      </c>
      <c r="J26" t="str">
        <f ca="1">DPE_33590[[#Headers],[Column1.Complément_d''adresse_logement]] &amp; " " &amp;  ROW() &amp; " - " &amp; MID($AD$1, FIND("]",$AD$1,1)+1,LEN($AD$1))</f>
        <v>Column1.Complément_d'adresse_logement 26 - Récaptiulatif</v>
      </c>
      <c r="K26" t="str">
        <f ca="1">DPE_33590[[#Headers],[Column1.Description_installation_chauffage_n°1]] &amp; " " &amp;  ROW() &amp; " - " &amp; MID($AD$1, FIND("]",$AD$1,1)+1,LEN($AD$1))</f>
        <v>Column1.Description_installation_chauffage_n°1 26 - Récaptiulatif</v>
      </c>
      <c r="L26" t="str">
        <f ca="1">DPE_33590[[#Headers],[Column1.N°_voie_(BAN)]] &amp; " " &amp;  ROW() &amp; " - " &amp; MID($AD$1, FIND("]",$AD$1,1)+1,LEN($AD$1))</f>
        <v>Column1.N°_voie_(BAN) 26 - Récaptiulatif</v>
      </c>
      <c r="M26" t="str">
        <f ca="1">DPE_33590[[#Headers],[Column1.N°DPE]] &amp; " " &amp;  ROW() &amp; " - " &amp; MID($AD$1, FIND("]",$AD$1,1)+1,LEN($AD$1))</f>
        <v>Column1.N°DPE 26 - Récaptiulatif</v>
      </c>
      <c r="N26" t="str">
        <f ca="1">DPE_33590[[#Headers],[Column1.Adresse_brute]] &amp; " " &amp;  ROW() &amp; " - " &amp; MID($AD$1, FIND("]",$AD$1,1)+1,LEN($AD$1))</f>
        <v>Column1.Adresse_brute 26 - Récaptiulatif</v>
      </c>
      <c r="O26" t="str">
        <f ca="1">DPE_33590[[#Headers],[Column1.Nombre_logements_desservis_par_installation_ECS]] &amp; " " &amp;  ROW() &amp; " - " &amp; MID($AD$1, FIND("]",$AD$1,1)+1,LEN($AD$1))</f>
        <v>Column1.Nombre_logements_desservis_par_installation_ECS 26 - Récaptiulatif</v>
      </c>
      <c r="P26" t="str">
        <f ca="1">DPE_33590[[#Headers],[Column1.Surface_habitable_logement]] &amp; " " &amp;  ROW() &amp; " - " &amp; MID($AD$1, FIND("]",$AD$1,1)+1,LEN($AD$1))</f>
        <v>Column1.Surface_habitable_logement 26 - Récaptiulatif</v>
      </c>
      <c r="Q26" t="str">
        <f ca="1">DPE_33590[[#Headers],[Column1.Code_postal_(brut)]] &amp; " " &amp;  ROW() &amp; " - " &amp; MID($AD$1, FIND("]",$AD$1,1)+1,LEN($AD$1))</f>
        <v>Column1.Code_postal_(brut) 26 - Récaptiulatif</v>
      </c>
      <c r="R26" t="str">
        <f ca="1">DPE_33590[[#Headers],[Column1.Période_construction]] &amp; " " &amp;  ROW() &amp; " - " &amp; MID($AD$1, FIND("]",$AD$1,1)+1,LEN($AD$1))</f>
        <v>Column1.Période_construction 26 - Récaptiulatif</v>
      </c>
      <c r="S26" t="str">
        <f ca="1">DPE_33590[[#Headers],[Column1.Code_postal_(BAN)]] &amp; " " &amp;  ROW() &amp; " - " &amp; MID($AD$1, FIND("]",$AD$1,1)+1,LEN($AD$1))</f>
        <v>Column1.Code_postal_(BAN) 26 - Récaptiulatif</v>
      </c>
      <c r="T26" t="str">
        <f ca="1">DPE_33590[[#Headers],[Column1.Type_bâtiment]] &amp; " " &amp;  ROW() &amp; " - " &amp; MID($AD$1, FIND("]",$AD$1,1)+1,LEN($AD$1))</f>
        <v>Column1.Type_bâtiment 26 - Récaptiulatif</v>
      </c>
      <c r="U26" t="str">
        <f ca="1">DPE_33590[[#Headers],[Column1.Etiquette_GES]] &amp; " " &amp;  ROW() &amp; " - " &amp; MID($AD$1, FIND("]",$AD$1,1)+1,LEN($AD$1))</f>
        <v>Column1.Etiquette_GES 26 - Récaptiulatif</v>
      </c>
      <c r="V26" t="str">
        <f ca="1">DPE_33590[[#Headers],[Column1.Etiquette_DPE]] &amp; " " &amp;  ROW() &amp; " - " &amp; MID($AD$1, FIND("]",$AD$1,1)+1,LEN($AD$1))</f>
        <v>Column1.Etiquette_DPE 26 - Récaptiulatif</v>
      </c>
      <c r="W26" t="str">
        <f ca="1">DPE_33590[[#Headers],[Column1.Nom__commune_(Brut)]] &amp; " " &amp;  ROW() &amp; " - " &amp; MID($AD$1, FIND("]",$AD$1,1)+1,LEN($AD$1))</f>
        <v>Column1.Nom__commune_(Brut) 26 - Récaptiulatif</v>
      </c>
      <c r="X26" t="str">
        <f ca="1">DPE_33590[[#Headers],[Column1.Identifiant__BAN]] &amp; " " &amp;  ROW() &amp; " - " &amp; MID($AD$1, FIND("]",$AD$1,1)+1,LEN($AD$1))</f>
        <v>Column1.Identifiant__BAN 26 - Récaptiulatif</v>
      </c>
      <c r="Y26" t="str">
        <f ca="1">DPE_33590[[#Headers],[Column1.Nom__rue_(BAN)]] &amp; " " &amp;  ROW() &amp; " - " &amp; MID($AD$1, FIND("]",$AD$1,1)+1,LEN($AD$1))</f>
        <v>Column1.Nom__rue_(BAN) 26 - Récaptiulatif</v>
      </c>
      <c r="Z26" t="str">
        <f ca="1">DPE_33590[[#Headers],[Column1.Score_BAN]] &amp; " " &amp;  ROW() &amp; " - " &amp; MID($AD$1, FIND("]",$AD$1,1)+1,LEN($AD$1))</f>
        <v>Column1.Score_BAN 26 - Récaptiulatif</v>
      </c>
      <c r="AA26" t="str">
        <f ca="1">DPE_33590[[#Headers],[Column1.Logement_traversant_(0/1)]] &amp; " " &amp;  ROW() &amp; " - " &amp; MID($AD$1, FIND("]",$AD$1,1)+1,LEN($AD$1))</f>
        <v>Column1.Logement_traversant_(0/1) 26 - Récaptiulatif</v>
      </c>
      <c r="AB26" t="str">
        <f ca="1">DPE_33590[[#Headers],[Column1.Nombre_appartement]] &amp; " " &amp;  ROW() &amp; " - " &amp; MID($AD$1, FIND("]",$AD$1,1)+1,LEN($AD$1))</f>
        <v>Column1.Nombre_appartement 26 - Récaptiulatif</v>
      </c>
      <c r="AC26" t="str">
        <f ca="1">DPE_33590[[#Headers],[Column1.Surface_habitable_immeuble]] &amp; " " &amp;  ROW() &amp; " - " &amp; MID($AD$1, FIND("]",$AD$1,1)+1,LEN($AD$1))</f>
        <v>Column1.Surface_habitable_immeuble 26 - Récaptiulatif</v>
      </c>
    </row>
    <row r="27" spans="1:29" x14ac:dyDescent="0.25">
      <c r="A27" s="4">
        <v>44838</v>
      </c>
      <c r="B27" s="4">
        <v>44838</v>
      </c>
      <c r="C27" s="4">
        <v>44853</v>
      </c>
      <c r="D27" t="str">
        <f ca="1">DPE_33590[[#Headers],[Column1.Adresse_(BAN)]] &amp; " " &amp;  ROW() &amp; " - " &amp; MID($AD$1, FIND("]",$AD$1,1)+1,LEN($AD$1))</f>
        <v>Column1.Adresse_(BAN) 27 - Récaptiulatif</v>
      </c>
      <c r="E27" t="str">
        <f ca="1">DPE_33590[[#Headers],[Column1.Nom__commune_(BAN)]] &amp; " " &amp;  ROW() &amp; " - " &amp; MID($AD$1, FIND("]",$AD$1,1)+1,LEN($AD$1))</f>
        <v>Column1.Nom__commune_(BAN) 27 - Récaptiulatif</v>
      </c>
      <c r="F27" t="str">
        <f ca="1">DPE_33590[[#Headers],[Column1.Nombre_niveau_logement]] &amp; " " &amp;  ROW() &amp; " - " &amp; MID($AD$1, FIND("]",$AD$1,1)+1,LEN($AD$1))</f>
        <v>Column1.Nombre_niveau_logement 27 - Récaptiulatif</v>
      </c>
      <c r="G27" t="str">
        <f ca="1">DPE_33590[[#Headers],[Column1.Année_construction]] &amp; " " &amp;  ROW() &amp; " - " &amp; MID($AD$1, FIND("]",$AD$1,1)+1,LEN($AD$1))</f>
        <v>Column1.Année_construction 27 - Récaptiulatif</v>
      </c>
      <c r="H27" t="str">
        <f ca="1">DPE_33590[[#Headers],[Column1.N°_étage_appartement]] &amp; " " &amp;  ROW() &amp; " - " &amp; MID($AD$1, FIND("]",$AD$1,1)+1,LEN($AD$1))</f>
        <v>Column1.N°_étage_appartement 27 - Récaptiulatif</v>
      </c>
      <c r="I27" t="str">
        <f ca="1">DPE_33590[[#Headers],[Column1.Surface_habitable_desservie_par_installation_ECS]] &amp; " " &amp;  ROW() &amp; " - " &amp; MID($AD$1, FIND("]",$AD$1,1)+1,LEN($AD$1))</f>
        <v>Column1.Surface_habitable_desservie_par_installation_ECS 27 - Récaptiulatif</v>
      </c>
      <c r="J27" t="str">
        <f ca="1">DPE_33590[[#Headers],[Column1.Complément_d''adresse_logement]] &amp; " " &amp;  ROW() &amp; " - " &amp; MID($AD$1, FIND("]",$AD$1,1)+1,LEN($AD$1))</f>
        <v>Column1.Complément_d'adresse_logement 27 - Récaptiulatif</v>
      </c>
      <c r="K27" t="str">
        <f ca="1">DPE_33590[[#Headers],[Column1.Description_installation_chauffage_n°1]] &amp; " " &amp;  ROW() &amp; " - " &amp; MID($AD$1, FIND("]",$AD$1,1)+1,LEN($AD$1))</f>
        <v>Column1.Description_installation_chauffage_n°1 27 - Récaptiulatif</v>
      </c>
      <c r="L27" t="str">
        <f ca="1">DPE_33590[[#Headers],[Column1.N°_voie_(BAN)]] &amp; " " &amp;  ROW() &amp; " - " &amp; MID($AD$1, FIND("]",$AD$1,1)+1,LEN($AD$1))</f>
        <v>Column1.N°_voie_(BAN) 27 - Récaptiulatif</v>
      </c>
      <c r="M27" t="str">
        <f ca="1">DPE_33590[[#Headers],[Column1.N°DPE]] &amp; " " &amp;  ROW() &amp; " - " &amp; MID($AD$1, FIND("]",$AD$1,1)+1,LEN($AD$1))</f>
        <v>Column1.N°DPE 27 - Récaptiulatif</v>
      </c>
      <c r="N27" t="str">
        <f ca="1">DPE_33590[[#Headers],[Column1.Adresse_brute]] &amp; " " &amp;  ROW() &amp; " - " &amp; MID($AD$1, FIND("]",$AD$1,1)+1,LEN($AD$1))</f>
        <v>Column1.Adresse_brute 27 - Récaptiulatif</v>
      </c>
      <c r="O27" t="str">
        <f ca="1">DPE_33590[[#Headers],[Column1.Nombre_logements_desservis_par_installation_ECS]] &amp; " " &amp;  ROW() &amp; " - " &amp; MID($AD$1, FIND("]",$AD$1,1)+1,LEN($AD$1))</f>
        <v>Column1.Nombre_logements_desservis_par_installation_ECS 27 - Récaptiulatif</v>
      </c>
      <c r="P27" t="str">
        <f ca="1">DPE_33590[[#Headers],[Column1.Surface_habitable_logement]] &amp; " " &amp;  ROW() &amp; " - " &amp; MID($AD$1, FIND("]",$AD$1,1)+1,LEN($AD$1))</f>
        <v>Column1.Surface_habitable_logement 27 - Récaptiulatif</v>
      </c>
      <c r="Q27" t="str">
        <f ca="1">DPE_33590[[#Headers],[Column1.Code_postal_(brut)]] &amp; " " &amp;  ROW() &amp; " - " &amp; MID($AD$1, FIND("]",$AD$1,1)+1,LEN($AD$1))</f>
        <v>Column1.Code_postal_(brut) 27 - Récaptiulatif</v>
      </c>
      <c r="R27" t="str">
        <f ca="1">DPE_33590[[#Headers],[Column1.Période_construction]] &amp; " " &amp;  ROW() &amp; " - " &amp; MID($AD$1, FIND("]",$AD$1,1)+1,LEN($AD$1))</f>
        <v>Column1.Période_construction 27 - Récaptiulatif</v>
      </c>
      <c r="S27" t="str">
        <f ca="1">DPE_33590[[#Headers],[Column1.Code_postal_(BAN)]] &amp; " " &amp;  ROW() &amp; " - " &amp; MID($AD$1, FIND("]",$AD$1,1)+1,LEN($AD$1))</f>
        <v>Column1.Code_postal_(BAN) 27 - Récaptiulatif</v>
      </c>
      <c r="T27" t="str">
        <f ca="1">DPE_33590[[#Headers],[Column1.Type_bâtiment]] &amp; " " &amp;  ROW() &amp; " - " &amp; MID($AD$1, FIND("]",$AD$1,1)+1,LEN($AD$1))</f>
        <v>Column1.Type_bâtiment 27 - Récaptiulatif</v>
      </c>
      <c r="U27" t="str">
        <f ca="1">DPE_33590[[#Headers],[Column1.Etiquette_GES]] &amp; " " &amp;  ROW() &amp; " - " &amp; MID($AD$1, FIND("]",$AD$1,1)+1,LEN($AD$1))</f>
        <v>Column1.Etiquette_GES 27 - Récaptiulatif</v>
      </c>
      <c r="V27" t="str">
        <f ca="1">DPE_33590[[#Headers],[Column1.Etiquette_DPE]] &amp; " " &amp;  ROW() &amp; " - " &amp; MID($AD$1, FIND("]",$AD$1,1)+1,LEN($AD$1))</f>
        <v>Column1.Etiquette_DPE 27 - Récaptiulatif</v>
      </c>
      <c r="W27" t="str">
        <f ca="1">DPE_33590[[#Headers],[Column1.Nom__commune_(Brut)]] &amp; " " &amp;  ROW() &amp; " - " &amp; MID($AD$1, FIND("]",$AD$1,1)+1,LEN($AD$1))</f>
        <v>Column1.Nom__commune_(Brut) 27 - Récaptiulatif</v>
      </c>
      <c r="X27" t="str">
        <f ca="1">DPE_33590[[#Headers],[Column1.Identifiant__BAN]] &amp; " " &amp;  ROW() &amp; " - " &amp; MID($AD$1, FIND("]",$AD$1,1)+1,LEN($AD$1))</f>
        <v>Column1.Identifiant__BAN 27 - Récaptiulatif</v>
      </c>
      <c r="Y27" t="str">
        <f ca="1">DPE_33590[[#Headers],[Column1.Nom__rue_(BAN)]] &amp; " " &amp;  ROW() &amp; " - " &amp; MID($AD$1, FIND("]",$AD$1,1)+1,LEN($AD$1))</f>
        <v>Column1.Nom__rue_(BAN) 27 - Récaptiulatif</v>
      </c>
      <c r="Z27" t="str">
        <f ca="1">DPE_33590[[#Headers],[Column1.Score_BAN]] &amp; " " &amp;  ROW() &amp; " - " &amp; MID($AD$1, FIND("]",$AD$1,1)+1,LEN($AD$1))</f>
        <v>Column1.Score_BAN 27 - Récaptiulatif</v>
      </c>
      <c r="AA27" t="str">
        <f ca="1">DPE_33590[[#Headers],[Column1.Logement_traversant_(0/1)]] &amp; " " &amp;  ROW() &amp; " - " &amp; MID($AD$1, FIND("]",$AD$1,1)+1,LEN($AD$1))</f>
        <v>Column1.Logement_traversant_(0/1) 27 - Récaptiulatif</v>
      </c>
      <c r="AB27" t="str">
        <f ca="1">DPE_33590[[#Headers],[Column1.Nombre_appartement]] &amp; " " &amp;  ROW() &amp; " - " &amp; MID($AD$1, FIND("]",$AD$1,1)+1,LEN($AD$1))</f>
        <v>Column1.Nombre_appartement 27 - Récaptiulatif</v>
      </c>
      <c r="AC27" t="str">
        <f ca="1">DPE_33590[[#Headers],[Column1.Surface_habitable_immeuble]] &amp; " " &amp;  ROW() &amp; " - " &amp; MID($AD$1, FIND("]",$AD$1,1)+1,LEN($AD$1))</f>
        <v>Column1.Surface_habitable_immeuble 27 - Récaptiulatif</v>
      </c>
    </row>
    <row r="28" spans="1:29" x14ac:dyDescent="0.25">
      <c r="A28" s="4">
        <v>44837</v>
      </c>
      <c r="B28" s="4">
        <v>44837</v>
      </c>
      <c r="C28" s="4">
        <v>44837</v>
      </c>
      <c r="D28" t="str">
        <f ca="1">DPE_33590[[#Headers],[Column1.Adresse_(BAN)]] &amp; " " &amp;  ROW() &amp; " - " &amp; MID($AD$1, FIND("]",$AD$1,1)+1,LEN($AD$1))</f>
        <v>Column1.Adresse_(BAN) 28 - Récaptiulatif</v>
      </c>
      <c r="E28" t="str">
        <f ca="1">DPE_33590[[#Headers],[Column1.Nom__commune_(BAN)]] &amp; " " &amp;  ROW() &amp; " - " &amp; MID($AD$1, FIND("]",$AD$1,1)+1,LEN($AD$1))</f>
        <v>Column1.Nom__commune_(BAN) 28 - Récaptiulatif</v>
      </c>
      <c r="F28" t="str">
        <f ca="1">DPE_33590[[#Headers],[Column1.Nombre_niveau_logement]] &amp; " " &amp;  ROW() &amp; " - " &amp; MID($AD$1, FIND("]",$AD$1,1)+1,LEN($AD$1))</f>
        <v>Column1.Nombre_niveau_logement 28 - Récaptiulatif</v>
      </c>
      <c r="G28" t="str">
        <f ca="1">DPE_33590[[#Headers],[Column1.Année_construction]] &amp; " " &amp;  ROW() &amp; " - " &amp; MID($AD$1, FIND("]",$AD$1,1)+1,LEN($AD$1))</f>
        <v>Column1.Année_construction 28 - Récaptiulatif</v>
      </c>
      <c r="H28" t="str">
        <f ca="1">DPE_33590[[#Headers],[Column1.N°_étage_appartement]] &amp; " " &amp;  ROW() &amp; " - " &amp; MID($AD$1, FIND("]",$AD$1,1)+1,LEN($AD$1))</f>
        <v>Column1.N°_étage_appartement 28 - Récaptiulatif</v>
      </c>
      <c r="I28" t="str">
        <f ca="1">DPE_33590[[#Headers],[Column1.Surface_habitable_desservie_par_installation_ECS]] &amp; " " &amp;  ROW() &amp; " - " &amp; MID($AD$1, FIND("]",$AD$1,1)+1,LEN($AD$1))</f>
        <v>Column1.Surface_habitable_desservie_par_installation_ECS 28 - Récaptiulatif</v>
      </c>
      <c r="J28" t="str">
        <f ca="1">DPE_33590[[#Headers],[Column1.Complément_d''adresse_logement]] &amp; " " &amp;  ROW() &amp; " - " &amp; MID($AD$1, FIND("]",$AD$1,1)+1,LEN($AD$1))</f>
        <v>Column1.Complément_d'adresse_logement 28 - Récaptiulatif</v>
      </c>
      <c r="K28" t="str">
        <f ca="1">DPE_33590[[#Headers],[Column1.Description_installation_chauffage_n°1]] &amp; " " &amp;  ROW() &amp; " - " &amp; MID($AD$1, FIND("]",$AD$1,1)+1,LEN($AD$1))</f>
        <v>Column1.Description_installation_chauffage_n°1 28 - Récaptiulatif</v>
      </c>
      <c r="L28" t="str">
        <f ca="1">DPE_33590[[#Headers],[Column1.N°_voie_(BAN)]] &amp; " " &amp;  ROW() &amp; " - " &amp; MID($AD$1, FIND("]",$AD$1,1)+1,LEN($AD$1))</f>
        <v>Column1.N°_voie_(BAN) 28 - Récaptiulatif</v>
      </c>
      <c r="M28" t="str">
        <f ca="1">DPE_33590[[#Headers],[Column1.N°DPE]] &amp; " " &amp;  ROW() &amp; " - " &amp; MID($AD$1, FIND("]",$AD$1,1)+1,LEN($AD$1))</f>
        <v>Column1.N°DPE 28 - Récaptiulatif</v>
      </c>
      <c r="N28" t="str">
        <f ca="1">DPE_33590[[#Headers],[Column1.Adresse_brute]] &amp; " " &amp;  ROW() &amp; " - " &amp; MID($AD$1, FIND("]",$AD$1,1)+1,LEN($AD$1))</f>
        <v>Column1.Adresse_brute 28 - Récaptiulatif</v>
      </c>
      <c r="O28" t="str">
        <f ca="1">DPE_33590[[#Headers],[Column1.Nombre_logements_desservis_par_installation_ECS]] &amp; " " &amp;  ROW() &amp; " - " &amp; MID($AD$1, FIND("]",$AD$1,1)+1,LEN($AD$1))</f>
        <v>Column1.Nombre_logements_desservis_par_installation_ECS 28 - Récaptiulatif</v>
      </c>
      <c r="P28" t="str">
        <f ca="1">DPE_33590[[#Headers],[Column1.Surface_habitable_logement]] &amp; " " &amp;  ROW() &amp; " - " &amp; MID($AD$1, FIND("]",$AD$1,1)+1,LEN($AD$1))</f>
        <v>Column1.Surface_habitable_logement 28 - Récaptiulatif</v>
      </c>
      <c r="Q28" t="str">
        <f ca="1">DPE_33590[[#Headers],[Column1.Code_postal_(brut)]] &amp; " " &amp;  ROW() &amp; " - " &amp; MID($AD$1, FIND("]",$AD$1,1)+1,LEN($AD$1))</f>
        <v>Column1.Code_postal_(brut) 28 - Récaptiulatif</v>
      </c>
      <c r="R28" t="str">
        <f ca="1">DPE_33590[[#Headers],[Column1.Période_construction]] &amp; " " &amp;  ROW() &amp; " - " &amp; MID($AD$1, FIND("]",$AD$1,1)+1,LEN($AD$1))</f>
        <v>Column1.Période_construction 28 - Récaptiulatif</v>
      </c>
      <c r="S28" t="str">
        <f ca="1">DPE_33590[[#Headers],[Column1.Code_postal_(BAN)]] &amp; " " &amp;  ROW() &amp; " - " &amp; MID($AD$1, FIND("]",$AD$1,1)+1,LEN($AD$1))</f>
        <v>Column1.Code_postal_(BAN) 28 - Récaptiulatif</v>
      </c>
      <c r="T28" t="str">
        <f ca="1">DPE_33590[[#Headers],[Column1.Type_bâtiment]] &amp; " " &amp;  ROW() &amp; " - " &amp; MID($AD$1, FIND("]",$AD$1,1)+1,LEN($AD$1))</f>
        <v>Column1.Type_bâtiment 28 - Récaptiulatif</v>
      </c>
      <c r="U28" t="str">
        <f ca="1">DPE_33590[[#Headers],[Column1.Etiquette_GES]] &amp; " " &amp;  ROW() &amp; " - " &amp; MID($AD$1, FIND("]",$AD$1,1)+1,LEN($AD$1))</f>
        <v>Column1.Etiquette_GES 28 - Récaptiulatif</v>
      </c>
      <c r="V28" t="str">
        <f ca="1">DPE_33590[[#Headers],[Column1.Etiquette_DPE]] &amp; " " &amp;  ROW() &amp; " - " &amp; MID($AD$1, FIND("]",$AD$1,1)+1,LEN($AD$1))</f>
        <v>Column1.Etiquette_DPE 28 - Récaptiulatif</v>
      </c>
      <c r="W28" t="str">
        <f ca="1">DPE_33590[[#Headers],[Column1.Nom__commune_(Brut)]] &amp; " " &amp;  ROW() &amp; " - " &amp; MID($AD$1, FIND("]",$AD$1,1)+1,LEN($AD$1))</f>
        <v>Column1.Nom__commune_(Brut) 28 - Récaptiulatif</v>
      </c>
      <c r="X28" t="str">
        <f ca="1">DPE_33590[[#Headers],[Column1.Identifiant__BAN]] &amp; " " &amp;  ROW() &amp; " - " &amp; MID($AD$1, FIND("]",$AD$1,1)+1,LEN($AD$1))</f>
        <v>Column1.Identifiant__BAN 28 - Récaptiulatif</v>
      </c>
      <c r="Y28" t="str">
        <f ca="1">DPE_33590[[#Headers],[Column1.Nom__rue_(BAN)]] &amp; " " &amp;  ROW() &amp; " - " &amp; MID($AD$1, FIND("]",$AD$1,1)+1,LEN($AD$1))</f>
        <v>Column1.Nom__rue_(BAN) 28 - Récaptiulatif</v>
      </c>
      <c r="Z28" t="str">
        <f ca="1">DPE_33590[[#Headers],[Column1.Score_BAN]] &amp; " " &amp;  ROW() &amp; " - " &amp; MID($AD$1, FIND("]",$AD$1,1)+1,LEN($AD$1))</f>
        <v>Column1.Score_BAN 28 - Récaptiulatif</v>
      </c>
      <c r="AA28" t="str">
        <f ca="1">DPE_33590[[#Headers],[Column1.Logement_traversant_(0/1)]] &amp; " " &amp;  ROW() &amp; " - " &amp; MID($AD$1, FIND("]",$AD$1,1)+1,LEN($AD$1))</f>
        <v>Column1.Logement_traversant_(0/1) 28 - Récaptiulatif</v>
      </c>
      <c r="AB28" t="str">
        <f ca="1">DPE_33590[[#Headers],[Column1.Nombre_appartement]] &amp; " " &amp;  ROW() &amp; " - " &amp; MID($AD$1, FIND("]",$AD$1,1)+1,LEN($AD$1))</f>
        <v>Column1.Nombre_appartement 28 - Récaptiulatif</v>
      </c>
      <c r="AC28" t="str">
        <f ca="1">DPE_33590[[#Headers],[Column1.Surface_habitable_immeuble]] &amp; " " &amp;  ROW() &amp; " - " &amp; MID($AD$1, FIND("]",$AD$1,1)+1,LEN($AD$1))</f>
        <v>Column1.Surface_habitable_immeuble 28 - Récaptiulatif</v>
      </c>
    </row>
    <row r="29" spans="1:29" x14ac:dyDescent="0.25">
      <c r="A29" s="4"/>
      <c r="B29" s="4"/>
      <c r="C29" s="4"/>
    </row>
    <row r="30" spans="1:29" x14ac:dyDescent="0.25">
      <c r="A30" s="4"/>
      <c r="B30" s="4"/>
      <c r="C30" s="4"/>
    </row>
    <row r="31" spans="1:29" x14ac:dyDescent="0.25">
      <c r="A31" s="4"/>
      <c r="B31" s="4"/>
      <c r="C31" s="4"/>
    </row>
    <row r="32" spans="1:29" x14ac:dyDescent="0.25">
      <c r="A32" s="4"/>
      <c r="B32" s="4"/>
      <c r="C32" s="4"/>
    </row>
    <row r="33" spans="1:3" x14ac:dyDescent="0.25">
      <c r="A33" s="4"/>
      <c r="B33" s="4"/>
      <c r="C33" s="4"/>
    </row>
    <row r="34" spans="1:3" x14ac:dyDescent="0.25">
      <c r="A34" s="4"/>
      <c r="B34" s="4"/>
      <c r="C34" s="4"/>
    </row>
    <row r="35" spans="1:3" x14ac:dyDescent="0.25">
      <c r="A35" s="4"/>
      <c r="B35" s="4"/>
      <c r="C35" s="4"/>
    </row>
    <row r="36" spans="1:3" x14ac:dyDescent="0.25">
      <c r="A36" s="4"/>
      <c r="B36" s="4"/>
      <c r="C36" s="4"/>
    </row>
    <row r="37" spans="1:3" x14ac:dyDescent="0.25">
      <c r="A37" s="4"/>
      <c r="B37" s="4"/>
      <c r="C37" s="4"/>
    </row>
    <row r="38" spans="1:3" x14ac:dyDescent="0.25">
      <c r="A38" s="4"/>
      <c r="B38" s="4"/>
      <c r="C38" s="4"/>
    </row>
    <row r="39" spans="1:3" x14ac:dyDescent="0.25">
      <c r="A39" s="4"/>
      <c r="B39" s="4"/>
      <c r="C39" s="4"/>
    </row>
    <row r="40" spans="1:3" x14ac:dyDescent="0.25">
      <c r="A40" s="4"/>
      <c r="B40" s="4"/>
      <c r="C40" s="4"/>
    </row>
    <row r="41" spans="1:3" x14ac:dyDescent="0.25">
      <c r="A41" s="4"/>
      <c r="B41" s="4"/>
      <c r="C41" s="4"/>
    </row>
    <row r="42" spans="1:3" x14ac:dyDescent="0.25">
      <c r="A42" s="4"/>
      <c r="B42" s="4"/>
      <c r="C42" s="4"/>
    </row>
    <row r="43" spans="1:3" x14ac:dyDescent="0.25">
      <c r="A43" s="4"/>
      <c r="B43" s="4"/>
      <c r="C43" s="4"/>
    </row>
    <row r="44" spans="1:3" x14ac:dyDescent="0.25">
      <c r="A44" s="4"/>
      <c r="B44" s="4"/>
      <c r="C44" s="4"/>
    </row>
    <row r="45" spans="1:3" x14ac:dyDescent="0.25">
      <c r="A45" s="4"/>
      <c r="B45" s="4"/>
      <c r="C45" s="4"/>
    </row>
    <row r="46" spans="1:3" x14ac:dyDescent="0.25">
      <c r="A46" s="4"/>
      <c r="B46" s="4"/>
      <c r="C46" s="4"/>
    </row>
    <row r="47" spans="1:3" x14ac:dyDescent="0.25">
      <c r="A47" s="4"/>
      <c r="B47" s="4"/>
      <c r="C47" s="4"/>
    </row>
    <row r="48" spans="1:3" x14ac:dyDescent="0.25">
      <c r="A48" s="4"/>
      <c r="B48" s="4"/>
      <c r="C48" s="4"/>
    </row>
    <row r="49" spans="1:3" x14ac:dyDescent="0.25">
      <c r="A49" s="4"/>
      <c r="B49" s="4"/>
      <c r="C49" s="4"/>
    </row>
    <row r="50" spans="1:3" x14ac:dyDescent="0.25">
      <c r="A50" s="4"/>
      <c r="B50" s="4"/>
      <c r="C50" s="4"/>
    </row>
    <row r="51" spans="1:3" x14ac:dyDescent="0.25">
      <c r="A51" s="4"/>
      <c r="B51" s="4"/>
      <c r="C51" s="4"/>
    </row>
    <row r="52" spans="1:3" x14ac:dyDescent="0.25">
      <c r="A52" s="4"/>
      <c r="B52" s="4"/>
      <c r="C52" s="4"/>
    </row>
    <row r="53" spans="1:3" x14ac:dyDescent="0.25">
      <c r="A53" s="4"/>
      <c r="B53" s="4"/>
      <c r="C53" s="4"/>
    </row>
    <row r="54" spans="1:3" x14ac:dyDescent="0.25">
      <c r="A54" s="4"/>
      <c r="B54" s="4"/>
      <c r="C54" s="4"/>
    </row>
    <row r="55" spans="1:3" x14ac:dyDescent="0.25">
      <c r="A55" s="4"/>
      <c r="B55" s="4"/>
      <c r="C55" s="4"/>
    </row>
    <row r="56" spans="1:3" x14ac:dyDescent="0.25">
      <c r="A56" s="4"/>
      <c r="B56" s="4"/>
      <c r="C56" s="4"/>
    </row>
    <row r="57" spans="1:3" x14ac:dyDescent="0.25">
      <c r="A57" s="4"/>
      <c r="B57" s="4"/>
      <c r="C57" s="4"/>
    </row>
    <row r="58" spans="1:3" x14ac:dyDescent="0.25">
      <c r="A58" s="4"/>
      <c r="B58" s="4"/>
      <c r="C58" s="4"/>
    </row>
    <row r="59" spans="1:3" x14ac:dyDescent="0.25">
      <c r="A59" s="4"/>
      <c r="B59" s="4"/>
      <c r="C59" s="4"/>
    </row>
    <row r="60" spans="1:3" x14ac:dyDescent="0.25">
      <c r="A60" s="4"/>
      <c r="B60" s="4"/>
      <c r="C60" s="4"/>
    </row>
    <row r="61" spans="1:3" x14ac:dyDescent="0.25">
      <c r="A61" s="4"/>
      <c r="B61" s="4"/>
      <c r="C61" s="4"/>
    </row>
    <row r="62" spans="1:3" x14ac:dyDescent="0.25">
      <c r="A62" s="4"/>
      <c r="B62" s="4"/>
      <c r="C62" s="4"/>
    </row>
    <row r="63" spans="1:3" x14ac:dyDescent="0.25">
      <c r="A63" s="4"/>
      <c r="B63" s="4"/>
      <c r="C63" s="4"/>
    </row>
    <row r="64" spans="1:3" x14ac:dyDescent="0.25">
      <c r="A64" s="4"/>
      <c r="B64" s="4"/>
      <c r="C64" s="4"/>
    </row>
    <row r="65" spans="1:3" x14ac:dyDescent="0.25">
      <c r="A65" s="4"/>
      <c r="B65" s="4"/>
      <c r="C65" s="4"/>
    </row>
    <row r="66" spans="1:3" x14ac:dyDescent="0.25">
      <c r="A66" s="4"/>
      <c r="B66" s="4"/>
      <c r="C66" s="4"/>
    </row>
    <row r="67" spans="1:3" x14ac:dyDescent="0.25">
      <c r="A67" s="4"/>
      <c r="B67" s="4"/>
      <c r="C67" s="4"/>
    </row>
    <row r="68" spans="1:3" x14ac:dyDescent="0.25">
      <c r="A68" s="4"/>
      <c r="B68" s="4"/>
      <c r="C68" s="4"/>
    </row>
    <row r="69" spans="1:3" x14ac:dyDescent="0.25">
      <c r="A69" s="4"/>
      <c r="B69" s="4"/>
      <c r="C69" s="4"/>
    </row>
    <row r="70" spans="1:3" x14ac:dyDescent="0.25">
      <c r="A70" s="4"/>
      <c r="B70" s="4"/>
      <c r="C70" s="4"/>
    </row>
    <row r="71" spans="1:3" x14ac:dyDescent="0.25">
      <c r="A71" s="4"/>
      <c r="B71" s="4"/>
      <c r="C71" s="4"/>
    </row>
    <row r="72" spans="1:3" x14ac:dyDescent="0.25">
      <c r="A72" s="4"/>
      <c r="B72" s="4"/>
      <c r="C72" s="4"/>
    </row>
    <row r="73" spans="1:3" x14ac:dyDescent="0.25">
      <c r="A73" s="4"/>
      <c r="B73" s="4"/>
      <c r="C73" s="4"/>
    </row>
    <row r="74" spans="1:3" x14ac:dyDescent="0.25">
      <c r="A74" s="4"/>
      <c r="B74" s="4"/>
      <c r="C74" s="4"/>
    </row>
    <row r="75" spans="1:3" x14ac:dyDescent="0.25">
      <c r="A75" s="4"/>
      <c r="B75" s="4"/>
      <c r="C75" s="4"/>
    </row>
    <row r="76" spans="1:3" x14ac:dyDescent="0.25">
      <c r="A76" s="4"/>
      <c r="B76" s="4"/>
      <c r="C76" s="4"/>
    </row>
    <row r="77" spans="1:3" x14ac:dyDescent="0.25">
      <c r="A77" s="4"/>
      <c r="B77" s="4"/>
      <c r="C77" s="4"/>
    </row>
    <row r="78" spans="1:3" x14ac:dyDescent="0.25">
      <c r="A78" s="4"/>
      <c r="B78" s="4"/>
      <c r="C78" s="4"/>
    </row>
    <row r="79" spans="1:3" x14ac:dyDescent="0.25">
      <c r="A79" s="4"/>
      <c r="B79" s="4"/>
      <c r="C79" s="4"/>
    </row>
    <row r="80" spans="1:3" x14ac:dyDescent="0.25">
      <c r="A80" s="4"/>
      <c r="B80" s="4"/>
      <c r="C80" s="4"/>
    </row>
    <row r="81" spans="1:3" x14ac:dyDescent="0.25">
      <c r="A81" s="4"/>
      <c r="B81" s="4"/>
      <c r="C81" s="4"/>
    </row>
    <row r="82" spans="1:3" x14ac:dyDescent="0.25">
      <c r="A82" s="4"/>
      <c r="B82" s="4"/>
      <c r="C82" s="4"/>
    </row>
    <row r="83" spans="1:3" x14ac:dyDescent="0.25">
      <c r="A83" s="4"/>
      <c r="B83" s="4"/>
      <c r="C83" s="4"/>
    </row>
    <row r="84" spans="1:3" x14ac:dyDescent="0.25">
      <c r="A84" s="4"/>
      <c r="B84" s="4"/>
      <c r="C84" s="4"/>
    </row>
    <row r="85" spans="1:3" x14ac:dyDescent="0.25">
      <c r="A85" s="4"/>
      <c r="B85" s="4"/>
      <c r="C85" s="4"/>
    </row>
    <row r="86" spans="1:3" x14ac:dyDescent="0.25">
      <c r="A86" s="4"/>
      <c r="B86" s="4"/>
      <c r="C86" s="4"/>
    </row>
    <row r="87" spans="1:3" x14ac:dyDescent="0.25">
      <c r="A87" s="4"/>
      <c r="B87" s="4"/>
      <c r="C87" s="4"/>
    </row>
    <row r="88" spans="1:3" x14ac:dyDescent="0.25">
      <c r="A88" s="4"/>
      <c r="B88" s="4"/>
      <c r="C88" s="4"/>
    </row>
    <row r="89" spans="1:3" x14ac:dyDescent="0.25">
      <c r="A89" s="4"/>
      <c r="B89" s="4"/>
      <c r="C89" s="4"/>
    </row>
    <row r="90" spans="1:3" x14ac:dyDescent="0.25">
      <c r="A90" s="4"/>
      <c r="B90" s="4"/>
      <c r="C90" s="4"/>
    </row>
    <row r="91" spans="1:3" x14ac:dyDescent="0.25">
      <c r="A91" s="4"/>
      <c r="B91" s="4"/>
      <c r="C91" s="4"/>
    </row>
    <row r="92" spans="1:3" x14ac:dyDescent="0.25">
      <c r="A92" s="4"/>
      <c r="B92" s="4"/>
      <c r="C92" s="4"/>
    </row>
    <row r="93" spans="1:3" x14ac:dyDescent="0.25">
      <c r="A93" s="4"/>
      <c r="B93" s="4"/>
      <c r="C93" s="4"/>
    </row>
    <row r="94" spans="1:3" x14ac:dyDescent="0.25">
      <c r="A94" s="4"/>
      <c r="B94" s="4"/>
      <c r="C94" s="4"/>
    </row>
    <row r="95" spans="1:3" x14ac:dyDescent="0.25">
      <c r="A95" s="4"/>
      <c r="B95" s="4"/>
      <c r="C95" s="4"/>
    </row>
    <row r="96" spans="1:3" x14ac:dyDescent="0.25">
      <c r="A96" s="4"/>
      <c r="B96" s="4"/>
      <c r="C96" s="4"/>
    </row>
    <row r="97" spans="1:3" x14ac:dyDescent="0.25">
      <c r="A97" s="4"/>
      <c r="B97" s="4"/>
      <c r="C97" s="4"/>
    </row>
    <row r="98" spans="1:3" x14ac:dyDescent="0.25">
      <c r="A98" s="4"/>
      <c r="B98" s="4"/>
      <c r="C98" s="4"/>
    </row>
    <row r="99" spans="1:3" x14ac:dyDescent="0.25">
      <c r="A99" s="4"/>
      <c r="B99" s="4"/>
      <c r="C99" s="4"/>
    </row>
    <row r="100" spans="1:3" x14ac:dyDescent="0.25">
      <c r="A100" s="4"/>
      <c r="B100" s="4"/>
      <c r="C100" s="4"/>
    </row>
    <row r="101" spans="1:3" x14ac:dyDescent="0.25">
      <c r="A101" s="4"/>
      <c r="B101" s="4"/>
      <c r="C101" s="4"/>
    </row>
    <row r="102" spans="1:3" x14ac:dyDescent="0.25">
      <c r="A102" s="4"/>
      <c r="B102" s="4"/>
      <c r="C102" s="4"/>
    </row>
    <row r="103" spans="1:3" x14ac:dyDescent="0.25">
      <c r="A103" s="4"/>
      <c r="B103" s="4"/>
      <c r="C103" s="4"/>
    </row>
    <row r="104" spans="1:3" x14ac:dyDescent="0.25">
      <c r="A104" s="4"/>
      <c r="B104" s="4"/>
      <c r="C104" s="4"/>
    </row>
    <row r="105" spans="1:3" x14ac:dyDescent="0.25">
      <c r="A105" s="4"/>
      <c r="B105" s="4"/>
      <c r="C105" s="4"/>
    </row>
    <row r="106" spans="1:3" x14ac:dyDescent="0.25">
      <c r="A106" s="4"/>
      <c r="B106" s="4"/>
      <c r="C106" s="4"/>
    </row>
    <row r="107" spans="1:3" x14ac:dyDescent="0.25">
      <c r="A107" s="4"/>
      <c r="B107" s="4"/>
      <c r="C107" s="4"/>
    </row>
    <row r="108" spans="1:3" x14ac:dyDescent="0.25">
      <c r="A108" s="4"/>
      <c r="B108" s="4"/>
      <c r="C108" s="4"/>
    </row>
    <row r="109" spans="1:3" x14ac:dyDescent="0.25">
      <c r="A109" s="4"/>
      <c r="B109" s="4"/>
      <c r="C109" s="4"/>
    </row>
    <row r="110" spans="1:3" x14ac:dyDescent="0.25">
      <c r="A110" s="4"/>
      <c r="B110" s="4"/>
      <c r="C110" s="4"/>
    </row>
    <row r="111" spans="1:3" x14ac:dyDescent="0.25">
      <c r="A111" s="4"/>
      <c r="B111" s="4"/>
      <c r="C111" s="4"/>
    </row>
    <row r="112" spans="1:3" x14ac:dyDescent="0.25">
      <c r="A112" s="4"/>
      <c r="B112" s="4"/>
      <c r="C112" s="4"/>
    </row>
    <row r="113" spans="1:3" x14ac:dyDescent="0.25">
      <c r="A113" s="4"/>
      <c r="B113" s="4"/>
      <c r="C113" s="4"/>
    </row>
    <row r="114" spans="1:3" x14ac:dyDescent="0.25">
      <c r="A114" s="4"/>
      <c r="B114" s="4"/>
      <c r="C114" s="4"/>
    </row>
    <row r="115" spans="1:3" x14ac:dyDescent="0.25">
      <c r="A115" s="4"/>
      <c r="B115" s="4"/>
      <c r="C115" s="4"/>
    </row>
    <row r="116" spans="1:3" x14ac:dyDescent="0.25">
      <c r="A116" s="4"/>
      <c r="B116" s="4"/>
      <c r="C116" s="4"/>
    </row>
    <row r="117" spans="1:3" x14ac:dyDescent="0.25">
      <c r="A117" s="4"/>
      <c r="B117" s="4"/>
      <c r="C117" s="4"/>
    </row>
    <row r="118" spans="1:3" x14ac:dyDescent="0.25">
      <c r="A118" s="4"/>
      <c r="B118" s="4"/>
      <c r="C118" s="4"/>
    </row>
    <row r="119" spans="1:3" x14ac:dyDescent="0.25">
      <c r="A119" s="4"/>
      <c r="B119" s="4"/>
      <c r="C119" s="4"/>
    </row>
    <row r="120" spans="1:3" x14ac:dyDescent="0.25">
      <c r="A120" s="4"/>
      <c r="B120" s="4"/>
      <c r="C120" s="4"/>
    </row>
    <row r="121" spans="1:3" x14ac:dyDescent="0.25">
      <c r="A121" s="4"/>
      <c r="B121" s="4"/>
      <c r="C121" s="4"/>
    </row>
    <row r="122" spans="1:3" x14ac:dyDescent="0.25">
      <c r="A122" s="4"/>
      <c r="B122" s="4"/>
      <c r="C122" s="4"/>
    </row>
    <row r="123" spans="1:3" x14ac:dyDescent="0.25">
      <c r="A123" s="4"/>
      <c r="B123" s="4"/>
      <c r="C123" s="4"/>
    </row>
    <row r="124" spans="1:3" x14ac:dyDescent="0.25">
      <c r="A124" s="4"/>
      <c r="B124" s="4"/>
      <c r="C124" s="4"/>
    </row>
    <row r="125" spans="1:3" x14ac:dyDescent="0.25">
      <c r="A125" s="4"/>
      <c r="B125" s="4"/>
      <c r="C125" s="4"/>
    </row>
    <row r="126" spans="1:3" x14ac:dyDescent="0.25">
      <c r="A126" s="4"/>
      <c r="B126" s="4"/>
      <c r="C126" s="4"/>
    </row>
    <row r="127" spans="1:3" x14ac:dyDescent="0.25">
      <c r="A127" s="4"/>
      <c r="B127" s="4"/>
      <c r="C127" s="4"/>
    </row>
    <row r="128" spans="1:3" x14ac:dyDescent="0.25">
      <c r="A128" s="4"/>
      <c r="B128" s="4"/>
      <c r="C128" s="4"/>
    </row>
    <row r="129" spans="1:3" x14ac:dyDescent="0.25">
      <c r="A129" s="4"/>
      <c r="B129" s="4"/>
      <c r="C129" s="4"/>
    </row>
    <row r="130" spans="1:3" x14ac:dyDescent="0.25">
      <c r="A130" s="4"/>
      <c r="B130" s="4"/>
      <c r="C130" s="4"/>
    </row>
    <row r="131" spans="1:3" x14ac:dyDescent="0.25">
      <c r="A131" s="4"/>
      <c r="B131" s="4"/>
      <c r="C131" s="4"/>
    </row>
    <row r="132" spans="1:3" x14ac:dyDescent="0.25">
      <c r="A132" s="4"/>
      <c r="B132" s="4"/>
      <c r="C132" s="4"/>
    </row>
    <row r="133" spans="1:3" x14ac:dyDescent="0.25">
      <c r="A133" s="4"/>
      <c r="B133" s="4"/>
      <c r="C133" s="4"/>
    </row>
    <row r="134" spans="1:3" x14ac:dyDescent="0.25">
      <c r="A134" s="4"/>
      <c r="B134" s="4"/>
      <c r="C134" s="4"/>
    </row>
    <row r="135" spans="1:3" x14ac:dyDescent="0.25">
      <c r="A135" s="4"/>
      <c r="B135" s="4"/>
      <c r="C135" s="4"/>
    </row>
    <row r="136" spans="1:3" x14ac:dyDescent="0.25">
      <c r="A136" s="4"/>
      <c r="B136" s="4"/>
      <c r="C136" s="4"/>
    </row>
    <row r="137" spans="1:3" x14ac:dyDescent="0.25">
      <c r="A137" s="4"/>
      <c r="B137" s="4"/>
      <c r="C137" s="4"/>
    </row>
    <row r="138" spans="1:3" x14ac:dyDescent="0.25">
      <c r="A138" s="4"/>
      <c r="B138" s="4"/>
      <c r="C138" s="4"/>
    </row>
    <row r="139" spans="1:3" x14ac:dyDescent="0.25">
      <c r="A139" s="4"/>
      <c r="B139" s="4"/>
      <c r="C139" s="4"/>
    </row>
    <row r="140" spans="1:3" x14ac:dyDescent="0.25">
      <c r="A140" s="4"/>
      <c r="B140" s="4"/>
      <c r="C140" s="4"/>
    </row>
    <row r="141" spans="1:3" x14ac:dyDescent="0.25">
      <c r="A141" s="4"/>
      <c r="B141" s="4"/>
      <c r="C141" s="4"/>
    </row>
    <row r="142" spans="1:3" x14ac:dyDescent="0.25">
      <c r="A142" s="4"/>
      <c r="B142" s="4"/>
      <c r="C142" s="4"/>
    </row>
    <row r="143" spans="1:3" x14ac:dyDescent="0.25">
      <c r="A143" s="4"/>
      <c r="B143" s="4"/>
      <c r="C143" s="4"/>
    </row>
    <row r="144" spans="1:3" x14ac:dyDescent="0.25">
      <c r="A144" s="4"/>
      <c r="B144" s="4"/>
      <c r="C144" s="4"/>
    </row>
    <row r="145" spans="1:3" x14ac:dyDescent="0.25">
      <c r="A145" s="4"/>
      <c r="B145" s="4"/>
      <c r="C145" s="4"/>
    </row>
    <row r="146" spans="1:3" x14ac:dyDescent="0.25">
      <c r="A146" s="4"/>
      <c r="B146" s="4"/>
      <c r="C146" s="4"/>
    </row>
    <row r="147" spans="1:3" x14ac:dyDescent="0.25">
      <c r="A147" s="4"/>
      <c r="B147" s="4"/>
      <c r="C147" s="4"/>
    </row>
    <row r="148" spans="1:3" x14ac:dyDescent="0.25">
      <c r="A148" s="4"/>
      <c r="B148" s="4"/>
      <c r="C148" s="4"/>
    </row>
    <row r="149" spans="1:3" x14ac:dyDescent="0.25">
      <c r="A149" s="4"/>
      <c r="B149" s="4"/>
      <c r="C149" s="4"/>
    </row>
    <row r="150" spans="1:3" x14ac:dyDescent="0.25">
      <c r="A150" s="4"/>
      <c r="B150" s="4"/>
      <c r="C150" s="4"/>
    </row>
    <row r="151" spans="1:3" x14ac:dyDescent="0.25">
      <c r="A151" s="4"/>
      <c r="B151" s="4"/>
      <c r="C151" s="4"/>
    </row>
    <row r="152" spans="1:3" x14ac:dyDescent="0.25">
      <c r="A152" s="4"/>
      <c r="B152" s="4"/>
      <c r="C152" s="4"/>
    </row>
    <row r="153" spans="1:3" x14ac:dyDescent="0.25">
      <c r="A153" s="4"/>
      <c r="B153" s="4"/>
      <c r="C153" s="4"/>
    </row>
    <row r="154" spans="1:3" x14ac:dyDescent="0.25">
      <c r="A154" s="4"/>
      <c r="B154" s="4"/>
      <c r="C154" s="4"/>
    </row>
    <row r="155" spans="1:3" x14ac:dyDescent="0.25">
      <c r="A155" s="4"/>
      <c r="B155" s="4"/>
      <c r="C155" s="4"/>
    </row>
    <row r="156" spans="1:3" x14ac:dyDescent="0.25">
      <c r="A156" s="4"/>
      <c r="B156" s="4"/>
      <c r="C156" s="4"/>
    </row>
    <row r="157" spans="1:3" x14ac:dyDescent="0.25">
      <c r="A157" s="4"/>
      <c r="B157" s="4"/>
      <c r="C157" s="4"/>
    </row>
    <row r="158" spans="1:3" x14ac:dyDescent="0.25">
      <c r="A158" s="4"/>
      <c r="B158" s="4"/>
      <c r="C158" s="4"/>
    </row>
    <row r="159" spans="1:3" x14ac:dyDescent="0.25">
      <c r="A159" s="4"/>
      <c r="B159" s="4"/>
      <c r="C159" s="4"/>
    </row>
    <row r="160" spans="1:3" x14ac:dyDescent="0.25">
      <c r="A160" s="4"/>
      <c r="B160" s="4"/>
      <c r="C160" s="4"/>
    </row>
    <row r="161" spans="1:3" x14ac:dyDescent="0.25">
      <c r="A161" s="4"/>
      <c r="B161" s="4"/>
      <c r="C161" s="4"/>
    </row>
    <row r="162" spans="1:3" x14ac:dyDescent="0.25">
      <c r="A162" s="4"/>
      <c r="B162" s="4"/>
      <c r="C162" s="4"/>
    </row>
    <row r="163" spans="1:3" x14ac:dyDescent="0.25">
      <c r="A163" s="4"/>
      <c r="B163" s="4"/>
      <c r="C163" s="4"/>
    </row>
    <row r="164" spans="1:3" x14ac:dyDescent="0.25">
      <c r="A164" s="4"/>
      <c r="B164" s="4"/>
      <c r="C164" s="4"/>
    </row>
    <row r="165" spans="1:3" x14ac:dyDescent="0.25">
      <c r="A165" s="4"/>
      <c r="B165" s="4"/>
      <c r="C165" s="4"/>
    </row>
    <row r="166" spans="1:3" x14ac:dyDescent="0.25">
      <c r="A166" s="4"/>
      <c r="B166" s="4"/>
      <c r="C166" s="4"/>
    </row>
    <row r="167" spans="1:3" x14ac:dyDescent="0.25">
      <c r="A167" s="4"/>
      <c r="B167" s="4"/>
      <c r="C167" s="4"/>
    </row>
    <row r="168" spans="1:3" x14ac:dyDescent="0.25">
      <c r="A168" s="4"/>
      <c r="B168" s="4"/>
      <c r="C168" s="4"/>
    </row>
    <row r="169" spans="1:3" x14ac:dyDescent="0.25">
      <c r="A169" s="4"/>
      <c r="B169" s="4"/>
      <c r="C169" s="4"/>
    </row>
    <row r="170" spans="1:3" x14ac:dyDescent="0.25">
      <c r="A170" s="4"/>
      <c r="B170" s="4"/>
      <c r="C170" s="4"/>
    </row>
    <row r="171" spans="1:3" x14ac:dyDescent="0.25">
      <c r="A171" s="4"/>
      <c r="B171" s="4"/>
      <c r="C171" s="4"/>
    </row>
    <row r="172" spans="1:3" x14ac:dyDescent="0.25">
      <c r="A172" s="4"/>
      <c r="B172" s="4"/>
      <c r="C172" s="4"/>
    </row>
    <row r="173" spans="1:3" x14ac:dyDescent="0.25">
      <c r="A173" s="4"/>
      <c r="B173" s="4"/>
      <c r="C173" s="4"/>
    </row>
    <row r="174" spans="1:3" x14ac:dyDescent="0.25">
      <c r="A174" s="4"/>
      <c r="B174" s="4"/>
      <c r="C174" s="4"/>
    </row>
    <row r="175" spans="1:3" x14ac:dyDescent="0.25">
      <c r="A175" s="4"/>
      <c r="B175" s="4"/>
      <c r="C175" s="4"/>
    </row>
    <row r="176" spans="1:3" x14ac:dyDescent="0.25">
      <c r="A176" s="4"/>
      <c r="B176" s="4"/>
      <c r="C176" s="4"/>
    </row>
    <row r="177" spans="1:3" x14ac:dyDescent="0.25">
      <c r="A177" s="4"/>
      <c r="B177" s="4"/>
      <c r="C177" s="4"/>
    </row>
    <row r="178" spans="1:3" x14ac:dyDescent="0.25">
      <c r="A178" s="4"/>
      <c r="B178" s="4"/>
      <c r="C178" s="4"/>
    </row>
    <row r="179" spans="1:3" x14ac:dyDescent="0.25">
      <c r="A179" s="4"/>
      <c r="B179" s="4"/>
      <c r="C179" s="4"/>
    </row>
    <row r="180" spans="1:3" x14ac:dyDescent="0.25">
      <c r="A180" s="4"/>
      <c r="B180" s="4"/>
      <c r="C180" s="4"/>
    </row>
    <row r="181" spans="1:3" x14ac:dyDescent="0.25">
      <c r="A181" s="4"/>
      <c r="B181" s="4"/>
      <c r="C181" s="4"/>
    </row>
    <row r="182" spans="1:3" x14ac:dyDescent="0.25">
      <c r="A182" s="4"/>
      <c r="B182" s="4"/>
      <c r="C182" s="4"/>
    </row>
    <row r="183" spans="1:3" x14ac:dyDescent="0.25">
      <c r="A183" s="4"/>
      <c r="B183" s="4"/>
      <c r="C183" s="4"/>
    </row>
    <row r="184" spans="1:3" x14ac:dyDescent="0.25">
      <c r="A184" s="4"/>
      <c r="B184" s="4"/>
      <c r="C184" s="4"/>
    </row>
    <row r="185" spans="1:3" x14ac:dyDescent="0.25">
      <c r="A185" s="4"/>
      <c r="B185" s="4"/>
      <c r="C185" s="4"/>
    </row>
    <row r="186" spans="1:3" x14ac:dyDescent="0.25">
      <c r="A186" s="4"/>
      <c r="B186" s="4"/>
      <c r="C186" s="4"/>
    </row>
    <row r="187" spans="1:3" x14ac:dyDescent="0.25">
      <c r="A187" s="4"/>
      <c r="B187" s="4"/>
      <c r="C187" s="4"/>
    </row>
    <row r="188" spans="1:3" x14ac:dyDescent="0.25">
      <c r="A188" s="4"/>
      <c r="B188" s="4"/>
      <c r="C188" s="4"/>
    </row>
    <row r="189" spans="1:3" x14ac:dyDescent="0.25">
      <c r="A189" s="4"/>
      <c r="B189" s="4"/>
      <c r="C189" s="4"/>
    </row>
    <row r="190" spans="1:3" x14ac:dyDescent="0.25">
      <c r="A190" s="4"/>
      <c r="B190" s="4"/>
      <c r="C190" s="4"/>
    </row>
    <row r="191" spans="1:3" x14ac:dyDescent="0.25">
      <c r="A191" s="4"/>
      <c r="B191" s="4"/>
      <c r="C191" s="4"/>
    </row>
    <row r="192" spans="1:3" x14ac:dyDescent="0.25">
      <c r="A192" s="4"/>
      <c r="B192" s="4"/>
      <c r="C192" s="4"/>
    </row>
    <row r="193" spans="1:3" x14ac:dyDescent="0.25">
      <c r="A193" s="4"/>
      <c r="B193" s="4"/>
      <c r="C193" s="4"/>
    </row>
    <row r="194" spans="1:3" x14ac:dyDescent="0.25">
      <c r="A194" s="4"/>
      <c r="B194" s="4"/>
      <c r="C194" s="4"/>
    </row>
    <row r="195" spans="1:3" x14ac:dyDescent="0.25">
      <c r="A195" s="4"/>
      <c r="B195" s="4"/>
      <c r="C195" s="4"/>
    </row>
    <row r="196" spans="1:3" x14ac:dyDescent="0.25">
      <c r="A196" s="4"/>
      <c r="B196" s="4"/>
      <c r="C196" s="4"/>
    </row>
    <row r="197" spans="1:3" x14ac:dyDescent="0.25">
      <c r="A197" s="4"/>
      <c r="B197" s="4"/>
      <c r="C197" s="4"/>
    </row>
    <row r="198" spans="1:3" x14ac:dyDescent="0.25">
      <c r="A198" s="4"/>
      <c r="B198" s="4"/>
      <c r="C198" s="4"/>
    </row>
    <row r="199" spans="1:3" x14ac:dyDescent="0.25">
      <c r="A199" s="4"/>
      <c r="B199" s="4"/>
      <c r="C199" s="4"/>
    </row>
    <row r="200" spans="1:3" x14ac:dyDescent="0.25">
      <c r="A200" s="4"/>
      <c r="B200" s="4"/>
      <c r="C200" s="4"/>
    </row>
    <row r="201" spans="1:3" x14ac:dyDescent="0.25">
      <c r="A201" s="4"/>
      <c r="B201" s="4"/>
      <c r="C201" s="4"/>
    </row>
    <row r="202" spans="1:3" x14ac:dyDescent="0.25">
      <c r="A202" s="4"/>
      <c r="B202" s="4"/>
      <c r="C202" s="4"/>
    </row>
    <row r="203" spans="1:3" x14ac:dyDescent="0.25">
      <c r="A203" s="4"/>
      <c r="B203" s="4"/>
      <c r="C203" s="4"/>
    </row>
    <row r="204" spans="1:3" x14ac:dyDescent="0.25">
      <c r="A204" s="4"/>
      <c r="B204" s="4"/>
      <c r="C204" s="4"/>
    </row>
    <row r="205" spans="1:3" x14ac:dyDescent="0.25">
      <c r="A205" s="4"/>
      <c r="B205" s="4"/>
      <c r="C205" s="4"/>
    </row>
    <row r="206" spans="1:3" x14ac:dyDescent="0.25">
      <c r="A206" s="4"/>
      <c r="B206" s="4"/>
      <c r="C206" s="4"/>
    </row>
    <row r="207" spans="1:3" x14ac:dyDescent="0.25">
      <c r="A207" s="4"/>
      <c r="B207" s="4"/>
      <c r="C207" s="4"/>
    </row>
    <row r="208" spans="1:3" x14ac:dyDescent="0.25">
      <c r="A208" s="4"/>
      <c r="B208" s="4"/>
      <c r="C208" s="4"/>
    </row>
    <row r="209" spans="1:3" x14ac:dyDescent="0.25">
      <c r="A209" s="4"/>
      <c r="B209" s="4"/>
      <c r="C209" s="4"/>
    </row>
    <row r="210" spans="1:3" x14ac:dyDescent="0.25">
      <c r="A210" s="4"/>
      <c r="B210" s="4"/>
      <c r="C210" s="4"/>
    </row>
    <row r="211" spans="1:3" x14ac:dyDescent="0.25">
      <c r="A211" s="4"/>
      <c r="B211" s="4"/>
      <c r="C211" s="4"/>
    </row>
    <row r="212" spans="1:3" x14ac:dyDescent="0.25">
      <c r="A212" s="4"/>
      <c r="B212" s="4"/>
      <c r="C212" s="4"/>
    </row>
    <row r="213" spans="1:3" x14ac:dyDescent="0.25">
      <c r="A213" s="4"/>
      <c r="B213" s="4"/>
      <c r="C213" s="4"/>
    </row>
    <row r="214" spans="1:3" x14ac:dyDescent="0.25">
      <c r="A214" s="4"/>
      <c r="B214" s="4"/>
      <c r="C214" s="4"/>
    </row>
    <row r="215" spans="1:3" x14ac:dyDescent="0.25">
      <c r="A215" s="4"/>
      <c r="B215" s="4"/>
      <c r="C215" s="4"/>
    </row>
    <row r="216" spans="1:3" x14ac:dyDescent="0.25">
      <c r="A216" s="4"/>
      <c r="B216" s="4"/>
      <c r="C216" s="4"/>
    </row>
    <row r="217" spans="1:3" x14ac:dyDescent="0.25">
      <c r="A217" s="4"/>
      <c r="B217" s="4"/>
      <c r="C217" s="4"/>
    </row>
    <row r="218" spans="1:3" x14ac:dyDescent="0.25">
      <c r="A218" s="4"/>
      <c r="B218" s="4"/>
      <c r="C218" s="4"/>
    </row>
    <row r="219" spans="1:3" x14ac:dyDescent="0.25">
      <c r="A219" s="4"/>
      <c r="B219" s="4"/>
      <c r="C219" s="4"/>
    </row>
    <row r="220" spans="1:3" x14ac:dyDescent="0.25">
      <c r="A220" s="4"/>
      <c r="B220" s="4"/>
      <c r="C220" s="4"/>
    </row>
    <row r="221" spans="1:3" x14ac:dyDescent="0.25">
      <c r="A221" s="4"/>
      <c r="B221" s="4"/>
      <c r="C221" s="4"/>
    </row>
    <row r="222" spans="1:3" x14ac:dyDescent="0.25">
      <c r="A222" s="4"/>
      <c r="B222" s="4"/>
      <c r="C222" s="4"/>
    </row>
    <row r="223" spans="1:3" x14ac:dyDescent="0.25">
      <c r="A223" s="4"/>
      <c r="B223" s="4"/>
      <c r="C223" s="4"/>
    </row>
    <row r="224" spans="1:3" x14ac:dyDescent="0.25">
      <c r="A224" s="4"/>
      <c r="B224" s="4"/>
      <c r="C224" s="4"/>
    </row>
    <row r="225" spans="1:3" x14ac:dyDescent="0.25">
      <c r="A225" s="4"/>
      <c r="B225" s="4"/>
      <c r="C225" s="4"/>
    </row>
    <row r="226" spans="1:3" x14ac:dyDescent="0.25">
      <c r="A226" s="4"/>
      <c r="B226" s="4"/>
      <c r="C226" s="4"/>
    </row>
    <row r="227" spans="1:3" x14ac:dyDescent="0.25">
      <c r="A227" s="4"/>
      <c r="B227" s="4"/>
      <c r="C227" s="4"/>
    </row>
    <row r="228" spans="1:3" x14ac:dyDescent="0.25">
      <c r="A228" s="4"/>
      <c r="B228" s="4"/>
      <c r="C228" s="4"/>
    </row>
    <row r="229" spans="1:3" x14ac:dyDescent="0.25">
      <c r="A229" s="4"/>
      <c r="B229" s="4"/>
      <c r="C229" s="4"/>
    </row>
    <row r="230" spans="1:3" x14ac:dyDescent="0.25">
      <c r="A230" s="4"/>
      <c r="B230" s="4"/>
      <c r="C230" s="4"/>
    </row>
    <row r="231" spans="1:3" x14ac:dyDescent="0.25">
      <c r="A231" s="4"/>
      <c r="B231" s="4"/>
      <c r="C231" s="4"/>
    </row>
    <row r="232" spans="1:3" x14ac:dyDescent="0.25">
      <c r="A232" s="4"/>
      <c r="B232" s="4"/>
      <c r="C232" s="4"/>
    </row>
    <row r="233" spans="1:3" x14ac:dyDescent="0.25">
      <c r="A233" s="4"/>
      <c r="B233" s="4"/>
      <c r="C233" s="4"/>
    </row>
    <row r="234" spans="1:3" x14ac:dyDescent="0.25">
      <c r="A234" s="4"/>
      <c r="B234" s="4"/>
      <c r="C234" s="4"/>
    </row>
    <row r="235" spans="1:3" x14ac:dyDescent="0.25">
      <c r="A235" s="4"/>
      <c r="B235" s="4"/>
      <c r="C235" s="4"/>
    </row>
    <row r="236" spans="1:3" x14ac:dyDescent="0.25">
      <c r="A236" s="4"/>
      <c r="B236" s="4"/>
      <c r="C236" s="4"/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62A15-8DA5-4045-A41E-73E4C7251B56}">
  <sheetPr codeName="Feuil10"/>
  <dimension ref="A1:AD288"/>
  <sheetViews>
    <sheetView workbookViewId="0">
      <selection activeCell="D2" sqref="D2:AC25"/>
    </sheetView>
  </sheetViews>
  <sheetFormatPr baseColWidth="10" defaultRowHeight="15" x14ac:dyDescent="0.25"/>
  <cols>
    <col min="1" max="1" width="36.7109375" bestFit="1" customWidth="1"/>
    <col min="2" max="2" width="34.5703125" bestFit="1" customWidth="1"/>
    <col min="3" max="3" width="30.28515625" bestFit="1" customWidth="1"/>
    <col min="4" max="4" width="56.42578125" bestFit="1" customWidth="1"/>
    <col min="5" max="5" width="33.5703125" bestFit="1" customWidth="1"/>
    <col min="6" max="6" width="36.140625" bestFit="1" customWidth="1"/>
    <col min="7" max="7" width="30" bestFit="1" customWidth="1"/>
    <col min="8" max="8" width="32.85546875" bestFit="1" customWidth="1"/>
    <col min="9" max="9" width="57.42578125" bestFit="1" customWidth="1"/>
    <col min="10" max="10" width="43.140625" bestFit="1" customWidth="1"/>
    <col min="11" max="11" width="81.140625" bestFit="1" customWidth="1"/>
    <col min="12" max="12" width="25.28515625" bestFit="1" customWidth="1"/>
    <col min="13" max="13" width="17.28515625" bestFit="1" customWidth="1"/>
    <col min="14" max="14" width="81.140625" bestFit="1" customWidth="1"/>
    <col min="15" max="15" width="58.85546875" bestFit="1" customWidth="1"/>
    <col min="16" max="16" width="37.85546875" bestFit="1" customWidth="1"/>
    <col min="17" max="17" width="29.28515625" bestFit="1" customWidth="1"/>
    <col min="18" max="18" width="31.140625" bestFit="1" customWidth="1"/>
    <col min="19" max="19" width="29.42578125" bestFit="1" customWidth="1"/>
    <col min="20" max="20" width="25.42578125" bestFit="1" customWidth="1"/>
    <col min="21" max="22" width="24.7109375" bestFit="1" customWidth="1"/>
    <col min="23" max="23" width="33.42578125" bestFit="1" customWidth="1"/>
    <col min="24" max="24" width="27.28515625" bestFit="1" customWidth="1"/>
    <col min="25" max="25" width="33.28515625" bestFit="1" customWidth="1"/>
    <col min="26" max="26" width="21.5703125" bestFit="1" customWidth="1"/>
    <col min="27" max="27" width="36.42578125" bestFit="1" customWidth="1"/>
    <col min="28" max="28" width="32" bestFit="1" customWidth="1"/>
    <col min="29" max="29" width="38.42578125" bestFit="1" customWidth="1"/>
  </cols>
  <sheetData>
    <row r="1" spans="1:30" x14ac:dyDescent="0.25">
      <c r="A1" t="s">
        <v>4</v>
      </c>
      <c r="B1" t="s">
        <v>8</v>
      </c>
      <c r="C1" t="s">
        <v>17</v>
      </c>
      <c r="D1" t="s">
        <v>3</v>
      </c>
      <c r="E1" t="s">
        <v>0</v>
      </c>
      <c r="F1" t="s">
        <v>1</v>
      </c>
      <c r="G1" t="s">
        <v>2</v>
      </c>
      <c r="H1" t="s">
        <v>5</v>
      </c>
      <c r="I1" t="s">
        <v>6</v>
      </c>
      <c r="J1" t="s">
        <v>7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tr" cm="1">
        <f t="array" aca="1" ref="AD1" ca="1">CELL("nomfichier")</f>
        <v>D:\Immobilier\Communication\# Courrier_DPE\[BDD exemple.xlsx]Récaptiulatif</v>
      </c>
    </row>
    <row r="2" spans="1:30" x14ac:dyDescent="0.25">
      <c r="A2" s="4">
        <v>44882</v>
      </c>
      <c r="B2" s="4">
        <v>44886</v>
      </c>
      <c r="C2" s="4">
        <v>44886</v>
      </c>
      <c r="D2" t="str">
        <f ca="1">DPE_33780[[#Headers],[Column1.Adresse_(BAN)]] &amp; " " &amp;  ROW() &amp; " - " &amp; MID($AD$1, FIND("]",$AD$1,1)+1,LEN($AD$1))</f>
        <v>Column1.Adresse_(BAN) 2 - Récaptiulatif</v>
      </c>
      <c r="E2" t="str">
        <f ca="1">DPE_33780[[#Headers],[Column1.Nom__commune_(BAN)]] &amp; " " &amp;  ROW() &amp; " - " &amp; MID($AD$1, FIND("]",$AD$1,1)+1,LEN($AD$1))</f>
        <v>Column1.Nom__commune_(BAN) 2 - Récaptiulatif</v>
      </c>
      <c r="F2" t="str">
        <f ca="1">DPE_33780[[#Headers],[Column1.Nombre_niveau_logement]] &amp; " " &amp;  ROW() &amp; " - " &amp; MID($AD$1, FIND("]",$AD$1,1)+1,LEN($AD$1))</f>
        <v>Column1.Nombre_niveau_logement 2 - Récaptiulatif</v>
      </c>
      <c r="G2" t="str">
        <f ca="1">DPE_33780[[#Headers],[Column1.Année_construction]] &amp; " " &amp;  ROW() &amp; " - " &amp; MID($AD$1, FIND("]",$AD$1,1)+1,LEN($AD$1))</f>
        <v>Column1.Année_construction 2 - Récaptiulatif</v>
      </c>
      <c r="H2" t="str">
        <f ca="1">DPE_33780[[#Headers],[Column1.N°_étage_appartement]] &amp; " " &amp;  ROW() &amp; " - " &amp; MID($AD$1, FIND("]",$AD$1,1)+1,LEN($AD$1))</f>
        <v>Column1.N°_étage_appartement 2 - Récaptiulatif</v>
      </c>
      <c r="I2" t="str">
        <f ca="1">DPE_33780[[#Headers],[Column1.Surface_habitable_desservie_par_installation_ECS]] &amp; " " &amp;  ROW() &amp; " - " &amp; MID($AD$1, FIND("]",$AD$1,1)+1,LEN($AD$1))</f>
        <v>Column1.Surface_habitable_desservie_par_installation_ECS 2 - Récaptiulatif</v>
      </c>
      <c r="J2" t="str">
        <f ca="1">DPE_33780[[#Headers],[Column1.Complément_d''adresse_logement]] &amp; " " &amp;  ROW() &amp; " - " &amp; MID($AD$1, FIND("]",$AD$1,1)+1,LEN($AD$1))</f>
        <v>Column1.Complément_d'adresse_logement 2 - Récaptiulatif</v>
      </c>
      <c r="K2" t="str">
        <f ca="1">DPE_33780[[#Headers],[Column1.Description_installation_chauffage_n°1]] &amp; " " &amp;  ROW() &amp; " - " &amp; MID($AD$1, FIND("]",$AD$1,1)+1,LEN($AD$1))</f>
        <v>Column1.Description_installation_chauffage_n°1 2 - Récaptiulatif</v>
      </c>
      <c r="L2" t="str">
        <f ca="1">DPE_33780[[#Headers],[Column1.N°_voie_(BAN)]] &amp; " " &amp;  ROW() &amp; " - " &amp; MID($AD$1, FIND("]",$AD$1,1)+1,LEN($AD$1))</f>
        <v>Column1.N°_voie_(BAN) 2 - Récaptiulatif</v>
      </c>
      <c r="M2" t="str">
        <f ca="1">DPE_33780[[#Headers],[Column1.N°DPE]] &amp; " " &amp;  ROW() &amp; " - " &amp; MID($AD$1, FIND("]",$AD$1,1)+1,LEN($AD$1))</f>
        <v>Column1.N°DPE 2 - Récaptiulatif</v>
      </c>
      <c r="N2" t="str">
        <f ca="1">DPE_33780[[#Headers],[Column1.Adresse_brute]] &amp; " " &amp;  ROW() &amp; " - " &amp; MID($AD$1, FIND("]",$AD$1,1)+1,LEN($AD$1))</f>
        <v>Column1.Adresse_brute 2 - Récaptiulatif</v>
      </c>
      <c r="O2" t="str">
        <f ca="1">DPE_33780[[#Headers],[Column1.Nombre_logements_desservis_par_installation_ECS]] &amp; " " &amp;  ROW() &amp; " - " &amp; MID($AD$1, FIND("]",$AD$1,1)+1,LEN($AD$1))</f>
        <v>Column1.Nombre_logements_desservis_par_installation_ECS 2 - Récaptiulatif</v>
      </c>
      <c r="P2" t="str">
        <f ca="1">DPE_33780[[#Headers],[Column1.Surface_habitable_logement]] &amp; " " &amp;  ROW() &amp; " - " &amp; MID($AD$1, FIND("]",$AD$1,1)+1,LEN($AD$1))</f>
        <v>Column1.Surface_habitable_logement 2 - Récaptiulatif</v>
      </c>
      <c r="Q2" t="str">
        <f ca="1">DPE_33780[[#Headers],[Column1.Code_postal_(brut)]] &amp; " " &amp;  ROW() &amp; " - " &amp; MID($AD$1, FIND("]",$AD$1,1)+1,LEN($AD$1))</f>
        <v>Column1.Code_postal_(brut) 2 - Récaptiulatif</v>
      </c>
      <c r="R2" t="str">
        <f ca="1">DPE_33780[[#Headers],[Column1.Période_construction]] &amp; " " &amp;  ROW() &amp; " - " &amp; MID($AD$1, FIND("]",$AD$1,1)+1,LEN($AD$1))</f>
        <v>Column1.Période_construction 2 - Récaptiulatif</v>
      </c>
      <c r="S2" t="str">
        <f ca="1">DPE_33780[[#Headers],[Column1.Code_postal_(BAN)]] &amp; " " &amp;  ROW() &amp; " - " &amp; MID($AD$1, FIND("]",$AD$1,1)+1,LEN($AD$1))</f>
        <v>Column1.Code_postal_(BAN) 2 - Récaptiulatif</v>
      </c>
      <c r="T2" t="str">
        <f ca="1">DPE_33780[[#Headers],[Column1.Type_bâtiment]] &amp; " " &amp;  ROW() &amp; " - " &amp; MID($AD$1, FIND("]",$AD$1,1)+1,LEN($AD$1))</f>
        <v>Column1.Type_bâtiment 2 - Récaptiulatif</v>
      </c>
      <c r="U2" t="str">
        <f ca="1">DPE_33780[[#Headers],[Column1.Etiquette_GES]] &amp; " " &amp;  ROW() &amp; " - " &amp; MID($AD$1, FIND("]",$AD$1,1)+1,LEN($AD$1))</f>
        <v>Column1.Etiquette_GES 2 - Récaptiulatif</v>
      </c>
      <c r="V2" t="str">
        <f ca="1">DPE_33780[[#Headers],[Column1.Etiquette_DPE]] &amp; " " &amp;  ROW() &amp; " - " &amp; MID($AD$1, FIND("]",$AD$1,1)+1,LEN($AD$1))</f>
        <v>Column1.Etiquette_DPE 2 - Récaptiulatif</v>
      </c>
      <c r="W2" t="str">
        <f ca="1">DPE_33780[[#Headers],[Column1.Nom__commune_(Brut)]] &amp; " " &amp;  ROW() &amp; " - " &amp; MID($AD$1, FIND("]",$AD$1,1)+1,LEN($AD$1))</f>
        <v>Column1.Nom__commune_(Brut) 2 - Récaptiulatif</v>
      </c>
      <c r="X2" t="str">
        <f ca="1">DPE_33780[[#Headers],[Column1.Identifiant__BAN]] &amp; " " &amp;  ROW() &amp; " - " &amp; MID($AD$1, FIND("]",$AD$1,1)+1,LEN($AD$1))</f>
        <v>Column1.Identifiant__BAN 2 - Récaptiulatif</v>
      </c>
      <c r="Y2" t="str">
        <f ca="1">DPE_33780[[#Headers],[Column1.Nom__rue_(BAN)]] &amp; " " &amp;  ROW() &amp; " - " &amp; MID($AD$1, FIND("]",$AD$1,1)+1,LEN($AD$1))</f>
        <v>Column1.Nom__rue_(BAN) 2 - Récaptiulatif</v>
      </c>
      <c r="Z2" t="str">
        <f ca="1">DPE_33780[[#Headers],[Column1.Score_BAN]] &amp; " " &amp;  ROW() &amp; " - " &amp; MID($AD$1, FIND("]",$AD$1,1)+1,LEN($AD$1))</f>
        <v>Column1.Score_BAN 2 - Récaptiulatif</v>
      </c>
      <c r="AA2" t="str">
        <f ca="1">DPE_33780[[#Headers],[Column1.Logement_traversant_(0/1)]] &amp; " " &amp;  ROW() &amp; " - " &amp; MID($AD$1, FIND("]",$AD$1,1)+1,LEN($AD$1))</f>
        <v>Column1.Logement_traversant_(0/1) 2 - Récaptiulatif</v>
      </c>
      <c r="AB2" t="str">
        <f ca="1">DPE_33780[[#Headers],[Column1.Nombre_appartement]] &amp; " " &amp;  ROW() &amp; " - " &amp; MID($AD$1, FIND("]",$AD$1,1)+1,LEN($AD$1))</f>
        <v>Column1.Nombre_appartement 2 - Récaptiulatif</v>
      </c>
      <c r="AC2" t="str">
        <f ca="1">DPE_33780[[#Headers],[Column1.Surface_habitable_immeuble]] &amp; " " &amp;  ROW() &amp; " - " &amp; MID($AD$1, FIND("]",$AD$1,1)+1,LEN($AD$1))</f>
        <v>Column1.Surface_habitable_immeuble 2 - Récaptiulatif</v>
      </c>
    </row>
    <row r="3" spans="1:30" x14ac:dyDescent="0.25">
      <c r="A3" s="4">
        <v>44882</v>
      </c>
      <c r="B3" s="4">
        <v>44886</v>
      </c>
      <c r="C3" s="4">
        <v>44886</v>
      </c>
      <c r="D3" t="str">
        <f ca="1">DPE_33780[[#Headers],[Column1.Adresse_(BAN)]] &amp; " " &amp;  ROW() &amp; " - " &amp; MID($AD$1, FIND("]",$AD$1,1)+1,LEN($AD$1))</f>
        <v>Column1.Adresse_(BAN) 3 - Récaptiulatif</v>
      </c>
      <c r="E3" t="str">
        <f ca="1">DPE_33780[[#Headers],[Column1.Nom__commune_(BAN)]] &amp; " " &amp;  ROW() &amp; " - " &amp; MID($AD$1, FIND("]",$AD$1,1)+1,LEN($AD$1))</f>
        <v>Column1.Nom__commune_(BAN) 3 - Récaptiulatif</v>
      </c>
      <c r="F3" t="str">
        <f ca="1">DPE_33780[[#Headers],[Column1.Nombre_niveau_logement]] &amp; " " &amp;  ROW() &amp; " - " &amp; MID($AD$1, FIND("]",$AD$1,1)+1,LEN($AD$1))</f>
        <v>Column1.Nombre_niveau_logement 3 - Récaptiulatif</v>
      </c>
      <c r="G3" t="str">
        <f ca="1">DPE_33780[[#Headers],[Column1.Année_construction]] &amp; " " &amp;  ROW() &amp; " - " &amp; MID($AD$1, FIND("]",$AD$1,1)+1,LEN($AD$1))</f>
        <v>Column1.Année_construction 3 - Récaptiulatif</v>
      </c>
      <c r="H3" t="str">
        <f ca="1">DPE_33780[[#Headers],[Column1.N°_étage_appartement]] &amp; " " &amp;  ROW() &amp; " - " &amp; MID($AD$1, FIND("]",$AD$1,1)+1,LEN($AD$1))</f>
        <v>Column1.N°_étage_appartement 3 - Récaptiulatif</v>
      </c>
      <c r="I3" t="str">
        <f ca="1">DPE_33780[[#Headers],[Column1.Surface_habitable_desservie_par_installation_ECS]] &amp; " " &amp;  ROW() &amp; " - " &amp; MID($AD$1, FIND("]",$AD$1,1)+1,LEN($AD$1))</f>
        <v>Column1.Surface_habitable_desservie_par_installation_ECS 3 - Récaptiulatif</v>
      </c>
      <c r="J3" t="str">
        <f ca="1">DPE_33780[[#Headers],[Column1.Complément_d''adresse_logement]] &amp; " " &amp;  ROW() &amp; " - " &amp; MID($AD$1, FIND("]",$AD$1,1)+1,LEN($AD$1))</f>
        <v>Column1.Complément_d'adresse_logement 3 - Récaptiulatif</v>
      </c>
      <c r="K3" t="str">
        <f ca="1">DPE_33780[[#Headers],[Column1.Description_installation_chauffage_n°1]] &amp; " " &amp;  ROW() &amp; " - " &amp; MID($AD$1, FIND("]",$AD$1,1)+1,LEN($AD$1))</f>
        <v>Column1.Description_installation_chauffage_n°1 3 - Récaptiulatif</v>
      </c>
      <c r="L3" t="str">
        <f ca="1">DPE_33780[[#Headers],[Column1.N°_voie_(BAN)]] &amp; " " &amp;  ROW() &amp; " - " &amp; MID($AD$1, FIND("]",$AD$1,1)+1,LEN($AD$1))</f>
        <v>Column1.N°_voie_(BAN) 3 - Récaptiulatif</v>
      </c>
      <c r="M3" t="str">
        <f ca="1">DPE_33780[[#Headers],[Column1.N°DPE]] &amp; " " &amp;  ROW() &amp; " - " &amp; MID($AD$1, FIND("]",$AD$1,1)+1,LEN($AD$1))</f>
        <v>Column1.N°DPE 3 - Récaptiulatif</v>
      </c>
      <c r="N3" t="str">
        <f ca="1">DPE_33780[[#Headers],[Column1.Adresse_brute]] &amp; " " &amp;  ROW() &amp; " - " &amp; MID($AD$1, FIND("]",$AD$1,1)+1,LEN($AD$1))</f>
        <v>Column1.Adresse_brute 3 - Récaptiulatif</v>
      </c>
      <c r="O3" t="str">
        <f ca="1">DPE_33780[[#Headers],[Column1.Nombre_logements_desservis_par_installation_ECS]] &amp; " " &amp;  ROW() &amp; " - " &amp; MID($AD$1, FIND("]",$AD$1,1)+1,LEN($AD$1))</f>
        <v>Column1.Nombre_logements_desservis_par_installation_ECS 3 - Récaptiulatif</v>
      </c>
      <c r="P3" t="str">
        <f ca="1">DPE_33780[[#Headers],[Column1.Surface_habitable_logement]] &amp; " " &amp;  ROW() &amp; " - " &amp; MID($AD$1, FIND("]",$AD$1,1)+1,LEN($AD$1))</f>
        <v>Column1.Surface_habitable_logement 3 - Récaptiulatif</v>
      </c>
      <c r="Q3" t="str">
        <f ca="1">DPE_33780[[#Headers],[Column1.Code_postal_(brut)]] &amp; " " &amp;  ROW() &amp; " - " &amp; MID($AD$1, FIND("]",$AD$1,1)+1,LEN($AD$1))</f>
        <v>Column1.Code_postal_(brut) 3 - Récaptiulatif</v>
      </c>
      <c r="R3" t="str">
        <f ca="1">DPE_33780[[#Headers],[Column1.Période_construction]] &amp; " " &amp;  ROW() &amp; " - " &amp; MID($AD$1, FIND("]",$AD$1,1)+1,LEN($AD$1))</f>
        <v>Column1.Période_construction 3 - Récaptiulatif</v>
      </c>
      <c r="S3" t="str">
        <f ca="1">DPE_33780[[#Headers],[Column1.Code_postal_(BAN)]] &amp; " " &amp;  ROW() &amp; " - " &amp; MID($AD$1, FIND("]",$AD$1,1)+1,LEN($AD$1))</f>
        <v>Column1.Code_postal_(BAN) 3 - Récaptiulatif</v>
      </c>
      <c r="T3" t="str">
        <f ca="1">DPE_33780[[#Headers],[Column1.Type_bâtiment]] &amp; " " &amp;  ROW() &amp; " - " &amp; MID($AD$1, FIND("]",$AD$1,1)+1,LEN($AD$1))</f>
        <v>Column1.Type_bâtiment 3 - Récaptiulatif</v>
      </c>
      <c r="U3" t="str">
        <f ca="1">DPE_33780[[#Headers],[Column1.Etiquette_GES]] &amp; " " &amp;  ROW() &amp; " - " &amp; MID($AD$1, FIND("]",$AD$1,1)+1,LEN($AD$1))</f>
        <v>Column1.Etiquette_GES 3 - Récaptiulatif</v>
      </c>
      <c r="V3" t="str">
        <f ca="1">DPE_33780[[#Headers],[Column1.Etiquette_DPE]] &amp; " " &amp;  ROW() &amp; " - " &amp; MID($AD$1, FIND("]",$AD$1,1)+1,LEN($AD$1))</f>
        <v>Column1.Etiquette_DPE 3 - Récaptiulatif</v>
      </c>
      <c r="W3" t="str">
        <f ca="1">DPE_33780[[#Headers],[Column1.Nom__commune_(Brut)]] &amp; " " &amp;  ROW() &amp; " - " &amp; MID($AD$1, FIND("]",$AD$1,1)+1,LEN($AD$1))</f>
        <v>Column1.Nom__commune_(Brut) 3 - Récaptiulatif</v>
      </c>
      <c r="X3" t="str">
        <f ca="1">DPE_33780[[#Headers],[Column1.Identifiant__BAN]] &amp; " " &amp;  ROW() &amp; " - " &amp; MID($AD$1, FIND("]",$AD$1,1)+1,LEN($AD$1))</f>
        <v>Column1.Identifiant__BAN 3 - Récaptiulatif</v>
      </c>
      <c r="Y3" t="str">
        <f ca="1">DPE_33780[[#Headers],[Column1.Nom__rue_(BAN)]] &amp; " " &amp;  ROW() &amp; " - " &amp; MID($AD$1, FIND("]",$AD$1,1)+1,LEN($AD$1))</f>
        <v>Column1.Nom__rue_(BAN) 3 - Récaptiulatif</v>
      </c>
      <c r="Z3" t="str">
        <f ca="1">DPE_33780[[#Headers],[Column1.Score_BAN]] &amp; " " &amp;  ROW() &amp; " - " &amp; MID($AD$1, FIND("]",$AD$1,1)+1,LEN($AD$1))</f>
        <v>Column1.Score_BAN 3 - Récaptiulatif</v>
      </c>
      <c r="AA3" t="str">
        <f ca="1">DPE_33780[[#Headers],[Column1.Logement_traversant_(0/1)]] &amp; " " &amp;  ROW() &amp; " - " &amp; MID($AD$1, FIND("]",$AD$1,1)+1,LEN($AD$1))</f>
        <v>Column1.Logement_traversant_(0/1) 3 - Récaptiulatif</v>
      </c>
      <c r="AB3" t="str">
        <f ca="1">DPE_33780[[#Headers],[Column1.Nombre_appartement]] &amp; " " &amp;  ROW() &amp; " - " &amp; MID($AD$1, FIND("]",$AD$1,1)+1,LEN($AD$1))</f>
        <v>Column1.Nombre_appartement 3 - Récaptiulatif</v>
      </c>
      <c r="AC3" t="str">
        <f ca="1">DPE_33780[[#Headers],[Column1.Surface_habitable_immeuble]] &amp; " " &amp;  ROW() &amp; " - " &amp; MID($AD$1, FIND("]",$AD$1,1)+1,LEN($AD$1))</f>
        <v>Column1.Surface_habitable_immeuble 3 - Récaptiulatif</v>
      </c>
    </row>
    <row r="4" spans="1:30" x14ac:dyDescent="0.25">
      <c r="A4" s="4">
        <v>44879</v>
      </c>
      <c r="B4" s="4">
        <v>44882</v>
      </c>
      <c r="C4" s="4">
        <v>44882</v>
      </c>
      <c r="D4" t="str">
        <f ca="1">DPE_33780[[#Headers],[Column1.Adresse_(BAN)]] &amp; " " &amp;  ROW() &amp; " - " &amp; MID($AD$1, FIND("]",$AD$1,1)+1,LEN($AD$1))</f>
        <v>Column1.Adresse_(BAN) 4 - Récaptiulatif</v>
      </c>
      <c r="E4" t="str">
        <f ca="1">DPE_33780[[#Headers],[Column1.Nom__commune_(BAN)]] &amp; " " &amp;  ROW() &amp; " - " &amp; MID($AD$1, FIND("]",$AD$1,1)+1,LEN($AD$1))</f>
        <v>Column1.Nom__commune_(BAN) 4 - Récaptiulatif</v>
      </c>
      <c r="F4" t="str">
        <f ca="1">DPE_33780[[#Headers],[Column1.Nombre_niveau_logement]] &amp; " " &amp;  ROW() &amp; " - " &amp; MID($AD$1, FIND("]",$AD$1,1)+1,LEN($AD$1))</f>
        <v>Column1.Nombre_niveau_logement 4 - Récaptiulatif</v>
      </c>
      <c r="G4" t="str">
        <f ca="1">DPE_33780[[#Headers],[Column1.Année_construction]] &amp; " " &amp;  ROW() &amp; " - " &amp; MID($AD$1, FIND("]",$AD$1,1)+1,LEN($AD$1))</f>
        <v>Column1.Année_construction 4 - Récaptiulatif</v>
      </c>
      <c r="H4" t="str">
        <f ca="1">DPE_33780[[#Headers],[Column1.N°_étage_appartement]] &amp; " " &amp;  ROW() &amp; " - " &amp; MID($AD$1, FIND("]",$AD$1,1)+1,LEN($AD$1))</f>
        <v>Column1.N°_étage_appartement 4 - Récaptiulatif</v>
      </c>
      <c r="I4" t="str">
        <f ca="1">DPE_33780[[#Headers],[Column1.Surface_habitable_desservie_par_installation_ECS]] &amp; " " &amp;  ROW() &amp; " - " &amp; MID($AD$1, FIND("]",$AD$1,1)+1,LEN($AD$1))</f>
        <v>Column1.Surface_habitable_desservie_par_installation_ECS 4 - Récaptiulatif</v>
      </c>
      <c r="J4" t="str">
        <f ca="1">DPE_33780[[#Headers],[Column1.Complément_d''adresse_logement]] &amp; " " &amp;  ROW() &amp; " - " &amp; MID($AD$1, FIND("]",$AD$1,1)+1,LEN($AD$1))</f>
        <v>Column1.Complément_d'adresse_logement 4 - Récaptiulatif</v>
      </c>
      <c r="K4" t="str">
        <f ca="1">DPE_33780[[#Headers],[Column1.Description_installation_chauffage_n°1]] &amp; " " &amp;  ROW() &amp; " - " &amp; MID($AD$1, FIND("]",$AD$1,1)+1,LEN($AD$1))</f>
        <v>Column1.Description_installation_chauffage_n°1 4 - Récaptiulatif</v>
      </c>
      <c r="L4" t="str">
        <f ca="1">DPE_33780[[#Headers],[Column1.N°_voie_(BAN)]] &amp; " " &amp;  ROW() &amp; " - " &amp; MID($AD$1, FIND("]",$AD$1,1)+1,LEN($AD$1))</f>
        <v>Column1.N°_voie_(BAN) 4 - Récaptiulatif</v>
      </c>
      <c r="M4" t="str">
        <f ca="1">DPE_33780[[#Headers],[Column1.N°DPE]] &amp; " " &amp;  ROW() &amp; " - " &amp; MID($AD$1, FIND("]",$AD$1,1)+1,LEN($AD$1))</f>
        <v>Column1.N°DPE 4 - Récaptiulatif</v>
      </c>
      <c r="N4" t="str">
        <f ca="1">DPE_33780[[#Headers],[Column1.Adresse_brute]] &amp; " " &amp;  ROW() &amp; " - " &amp; MID($AD$1, FIND("]",$AD$1,1)+1,LEN($AD$1))</f>
        <v>Column1.Adresse_brute 4 - Récaptiulatif</v>
      </c>
      <c r="O4" t="str">
        <f ca="1">DPE_33780[[#Headers],[Column1.Nombre_logements_desservis_par_installation_ECS]] &amp; " " &amp;  ROW() &amp; " - " &amp; MID($AD$1, FIND("]",$AD$1,1)+1,LEN($AD$1))</f>
        <v>Column1.Nombre_logements_desservis_par_installation_ECS 4 - Récaptiulatif</v>
      </c>
      <c r="P4" t="str">
        <f ca="1">DPE_33780[[#Headers],[Column1.Surface_habitable_logement]] &amp; " " &amp;  ROW() &amp; " - " &amp; MID($AD$1, FIND("]",$AD$1,1)+1,LEN($AD$1))</f>
        <v>Column1.Surface_habitable_logement 4 - Récaptiulatif</v>
      </c>
      <c r="Q4" t="str">
        <f ca="1">DPE_33780[[#Headers],[Column1.Code_postal_(brut)]] &amp; " " &amp;  ROW() &amp; " - " &amp; MID($AD$1, FIND("]",$AD$1,1)+1,LEN($AD$1))</f>
        <v>Column1.Code_postal_(brut) 4 - Récaptiulatif</v>
      </c>
      <c r="R4" t="str">
        <f ca="1">DPE_33780[[#Headers],[Column1.Période_construction]] &amp; " " &amp;  ROW() &amp; " - " &amp; MID($AD$1, FIND("]",$AD$1,1)+1,LEN($AD$1))</f>
        <v>Column1.Période_construction 4 - Récaptiulatif</v>
      </c>
      <c r="S4" t="str">
        <f ca="1">DPE_33780[[#Headers],[Column1.Code_postal_(BAN)]] &amp; " " &amp;  ROW() &amp; " - " &amp; MID($AD$1, FIND("]",$AD$1,1)+1,LEN($AD$1))</f>
        <v>Column1.Code_postal_(BAN) 4 - Récaptiulatif</v>
      </c>
      <c r="T4" t="str">
        <f ca="1">DPE_33780[[#Headers],[Column1.Type_bâtiment]] &amp; " " &amp;  ROW() &amp; " - " &amp; MID($AD$1, FIND("]",$AD$1,1)+1,LEN($AD$1))</f>
        <v>Column1.Type_bâtiment 4 - Récaptiulatif</v>
      </c>
      <c r="U4" t="str">
        <f ca="1">DPE_33780[[#Headers],[Column1.Etiquette_GES]] &amp; " " &amp;  ROW() &amp; " - " &amp; MID($AD$1, FIND("]",$AD$1,1)+1,LEN($AD$1))</f>
        <v>Column1.Etiquette_GES 4 - Récaptiulatif</v>
      </c>
      <c r="V4" t="str">
        <f ca="1">DPE_33780[[#Headers],[Column1.Etiquette_DPE]] &amp; " " &amp;  ROW() &amp; " - " &amp; MID($AD$1, FIND("]",$AD$1,1)+1,LEN($AD$1))</f>
        <v>Column1.Etiquette_DPE 4 - Récaptiulatif</v>
      </c>
      <c r="W4" t="str">
        <f ca="1">DPE_33780[[#Headers],[Column1.Nom__commune_(Brut)]] &amp; " " &amp;  ROW() &amp; " - " &amp; MID($AD$1, FIND("]",$AD$1,1)+1,LEN($AD$1))</f>
        <v>Column1.Nom__commune_(Brut) 4 - Récaptiulatif</v>
      </c>
      <c r="X4" t="str">
        <f ca="1">DPE_33780[[#Headers],[Column1.Identifiant__BAN]] &amp; " " &amp;  ROW() &amp; " - " &amp; MID($AD$1, FIND("]",$AD$1,1)+1,LEN($AD$1))</f>
        <v>Column1.Identifiant__BAN 4 - Récaptiulatif</v>
      </c>
      <c r="Y4" t="str">
        <f ca="1">DPE_33780[[#Headers],[Column1.Nom__rue_(BAN)]] &amp; " " &amp;  ROW() &amp; " - " &amp; MID($AD$1, FIND("]",$AD$1,1)+1,LEN($AD$1))</f>
        <v>Column1.Nom__rue_(BAN) 4 - Récaptiulatif</v>
      </c>
      <c r="Z4" t="str">
        <f ca="1">DPE_33780[[#Headers],[Column1.Score_BAN]] &amp; " " &amp;  ROW() &amp; " - " &amp; MID($AD$1, FIND("]",$AD$1,1)+1,LEN($AD$1))</f>
        <v>Column1.Score_BAN 4 - Récaptiulatif</v>
      </c>
      <c r="AA4" t="str">
        <f ca="1">DPE_33780[[#Headers],[Column1.Logement_traversant_(0/1)]] &amp; " " &amp;  ROW() &amp; " - " &amp; MID($AD$1, FIND("]",$AD$1,1)+1,LEN($AD$1))</f>
        <v>Column1.Logement_traversant_(0/1) 4 - Récaptiulatif</v>
      </c>
      <c r="AB4" t="str">
        <f ca="1">DPE_33780[[#Headers],[Column1.Nombre_appartement]] &amp; " " &amp;  ROW() &amp; " - " &amp; MID($AD$1, FIND("]",$AD$1,1)+1,LEN($AD$1))</f>
        <v>Column1.Nombre_appartement 4 - Récaptiulatif</v>
      </c>
      <c r="AC4" t="str">
        <f ca="1">DPE_33780[[#Headers],[Column1.Surface_habitable_immeuble]] &amp; " " &amp;  ROW() &amp; " - " &amp; MID($AD$1, FIND("]",$AD$1,1)+1,LEN($AD$1))</f>
        <v>Column1.Surface_habitable_immeuble 4 - Récaptiulatif</v>
      </c>
    </row>
    <row r="5" spans="1:30" x14ac:dyDescent="0.25">
      <c r="A5" s="4">
        <v>44882</v>
      </c>
      <c r="B5" s="4">
        <v>44882</v>
      </c>
      <c r="C5" s="4">
        <v>44882</v>
      </c>
      <c r="D5" t="str">
        <f ca="1">DPE_33780[[#Headers],[Column1.Adresse_(BAN)]] &amp; " " &amp;  ROW() &amp; " - " &amp; MID($AD$1, FIND("]",$AD$1,1)+1,LEN($AD$1))</f>
        <v>Column1.Adresse_(BAN) 5 - Récaptiulatif</v>
      </c>
      <c r="E5" t="str">
        <f ca="1">DPE_33780[[#Headers],[Column1.Nom__commune_(BAN)]] &amp; " " &amp;  ROW() &amp; " - " &amp; MID($AD$1, FIND("]",$AD$1,1)+1,LEN($AD$1))</f>
        <v>Column1.Nom__commune_(BAN) 5 - Récaptiulatif</v>
      </c>
      <c r="F5" t="str">
        <f ca="1">DPE_33780[[#Headers],[Column1.Nombre_niveau_logement]] &amp; " " &amp;  ROW() &amp; " - " &amp; MID($AD$1, FIND("]",$AD$1,1)+1,LEN($AD$1))</f>
        <v>Column1.Nombre_niveau_logement 5 - Récaptiulatif</v>
      </c>
      <c r="G5" t="str">
        <f ca="1">DPE_33780[[#Headers],[Column1.Année_construction]] &amp; " " &amp;  ROW() &amp; " - " &amp; MID($AD$1, FIND("]",$AD$1,1)+1,LEN($AD$1))</f>
        <v>Column1.Année_construction 5 - Récaptiulatif</v>
      </c>
      <c r="H5" t="str">
        <f ca="1">DPE_33780[[#Headers],[Column1.N°_étage_appartement]] &amp; " " &amp;  ROW() &amp; " - " &amp; MID($AD$1, FIND("]",$AD$1,1)+1,LEN($AD$1))</f>
        <v>Column1.N°_étage_appartement 5 - Récaptiulatif</v>
      </c>
      <c r="I5" t="str">
        <f ca="1">DPE_33780[[#Headers],[Column1.Surface_habitable_desservie_par_installation_ECS]] &amp; " " &amp;  ROW() &amp; " - " &amp; MID($AD$1, FIND("]",$AD$1,1)+1,LEN($AD$1))</f>
        <v>Column1.Surface_habitable_desservie_par_installation_ECS 5 - Récaptiulatif</v>
      </c>
      <c r="J5" t="str">
        <f ca="1">DPE_33780[[#Headers],[Column1.Complément_d''adresse_logement]] &amp; " " &amp;  ROW() &amp; " - " &amp; MID($AD$1, FIND("]",$AD$1,1)+1,LEN($AD$1))</f>
        <v>Column1.Complément_d'adresse_logement 5 - Récaptiulatif</v>
      </c>
      <c r="K5" t="str">
        <f ca="1">DPE_33780[[#Headers],[Column1.Description_installation_chauffage_n°1]] &amp; " " &amp;  ROW() &amp; " - " &amp; MID($AD$1, FIND("]",$AD$1,1)+1,LEN($AD$1))</f>
        <v>Column1.Description_installation_chauffage_n°1 5 - Récaptiulatif</v>
      </c>
      <c r="L5" t="str">
        <f ca="1">DPE_33780[[#Headers],[Column1.N°_voie_(BAN)]] &amp; " " &amp;  ROW() &amp; " - " &amp; MID($AD$1, FIND("]",$AD$1,1)+1,LEN($AD$1))</f>
        <v>Column1.N°_voie_(BAN) 5 - Récaptiulatif</v>
      </c>
      <c r="M5" t="str">
        <f ca="1">DPE_33780[[#Headers],[Column1.N°DPE]] &amp; " " &amp;  ROW() &amp; " - " &amp; MID($AD$1, FIND("]",$AD$1,1)+1,LEN($AD$1))</f>
        <v>Column1.N°DPE 5 - Récaptiulatif</v>
      </c>
      <c r="N5" t="str">
        <f ca="1">DPE_33780[[#Headers],[Column1.Adresse_brute]] &amp; " " &amp;  ROW() &amp; " - " &amp; MID($AD$1, FIND("]",$AD$1,1)+1,LEN($AD$1))</f>
        <v>Column1.Adresse_brute 5 - Récaptiulatif</v>
      </c>
      <c r="O5" t="str">
        <f ca="1">DPE_33780[[#Headers],[Column1.Nombre_logements_desservis_par_installation_ECS]] &amp; " " &amp;  ROW() &amp; " - " &amp; MID($AD$1, FIND("]",$AD$1,1)+1,LEN($AD$1))</f>
        <v>Column1.Nombre_logements_desservis_par_installation_ECS 5 - Récaptiulatif</v>
      </c>
      <c r="P5" t="str">
        <f ca="1">DPE_33780[[#Headers],[Column1.Surface_habitable_logement]] &amp; " " &amp;  ROW() &amp; " - " &amp; MID($AD$1, FIND("]",$AD$1,1)+1,LEN($AD$1))</f>
        <v>Column1.Surface_habitable_logement 5 - Récaptiulatif</v>
      </c>
      <c r="Q5" t="str">
        <f ca="1">DPE_33780[[#Headers],[Column1.Code_postal_(brut)]] &amp; " " &amp;  ROW() &amp; " - " &amp; MID($AD$1, FIND("]",$AD$1,1)+1,LEN($AD$1))</f>
        <v>Column1.Code_postal_(brut) 5 - Récaptiulatif</v>
      </c>
      <c r="R5" t="str">
        <f ca="1">DPE_33780[[#Headers],[Column1.Période_construction]] &amp; " " &amp;  ROW() &amp; " - " &amp; MID($AD$1, FIND("]",$AD$1,1)+1,LEN($AD$1))</f>
        <v>Column1.Période_construction 5 - Récaptiulatif</v>
      </c>
      <c r="S5" t="str">
        <f ca="1">DPE_33780[[#Headers],[Column1.Code_postal_(BAN)]] &amp; " " &amp;  ROW() &amp; " - " &amp; MID($AD$1, FIND("]",$AD$1,1)+1,LEN($AD$1))</f>
        <v>Column1.Code_postal_(BAN) 5 - Récaptiulatif</v>
      </c>
      <c r="T5" t="str">
        <f ca="1">DPE_33780[[#Headers],[Column1.Type_bâtiment]] &amp; " " &amp;  ROW() &amp; " - " &amp; MID($AD$1, FIND("]",$AD$1,1)+1,LEN($AD$1))</f>
        <v>Column1.Type_bâtiment 5 - Récaptiulatif</v>
      </c>
      <c r="U5" t="str">
        <f ca="1">DPE_33780[[#Headers],[Column1.Etiquette_GES]] &amp; " " &amp;  ROW() &amp; " - " &amp; MID($AD$1, FIND("]",$AD$1,1)+1,LEN($AD$1))</f>
        <v>Column1.Etiquette_GES 5 - Récaptiulatif</v>
      </c>
      <c r="V5" t="str">
        <f ca="1">DPE_33780[[#Headers],[Column1.Etiquette_DPE]] &amp; " " &amp;  ROW() &amp; " - " &amp; MID($AD$1, FIND("]",$AD$1,1)+1,LEN($AD$1))</f>
        <v>Column1.Etiquette_DPE 5 - Récaptiulatif</v>
      </c>
      <c r="W5" t="str">
        <f ca="1">DPE_33780[[#Headers],[Column1.Nom__commune_(Brut)]] &amp; " " &amp;  ROW() &amp; " - " &amp; MID($AD$1, FIND("]",$AD$1,1)+1,LEN($AD$1))</f>
        <v>Column1.Nom__commune_(Brut) 5 - Récaptiulatif</v>
      </c>
      <c r="X5" t="str">
        <f ca="1">DPE_33780[[#Headers],[Column1.Identifiant__BAN]] &amp; " " &amp;  ROW() &amp; " - " &amp; MID($AD$1, FIND("]",$AD$1,1)+1,LEN($AD$1))</f>
        <v>Column1.Identifiant__BAN 5 - Récaptiulatif</v>
      </c>
      <c r="Y5" t="str">
        <f ca="1">DPE_33780[[#Headers],[Column1.Nom__rue_(BAN)]] &amp; " " &amp;  ROW() &amp; " - " &amp; MID($AD$1, FIND("]",$AD$1,1)+1,LEN($AD$1))</f>
        <v>Column1.Nom__rue_(BAN) 5 - Récaptiulatif</v>
      </c>
      <c r="Z5" t="str">
        <f ca="1">DPE_33780[[#Headers],[Column1.Score_BAN]] &amp; " " &amp;  ROW() &amp; " - " &amp; MID($AD$1, FIND("]",$AD$1,1)+1,LEN($AD$1))</f>
        <v>Column1.Score_BAN 5 - Récaptiulatif</v>
      </c>
      <c r="AA5" t="str">
        <f ca="1">DPE_33780[[#Headers],[Column1.Logement_traversant_(0/1)]] &amp; " " &amp;  ROW() &amp; " - " &amp; MID($AD$1, FIND("]",$AD$1,1)+1,LEN($AD$1))</f>
        <v>Column1.Logement_traversant_(0/1) 5 - Récaptiulatif</v>
      </c>
      <c r="AB5" t="str">
        <f ca="1">DPE_33780[[#Headers],[Column1.Nombre_appartement]] &amp; " " &amp;  ROW() &amp; " - " &amp; MID($AD$1, FIND("]",$AD$1,1)+1,LEN($AD$1))</f>
        <v>Column1.Nombre_appartement 5 - Récaptiulatif</v>
      </c>
      <c r="AC5" t="str">
        <f ca="1">DPE_33780[[#Headers],[Column1.Surface_habitable_immeuble]] &amp; " " &amp;  ROW() &amp; " - " &amp; MID($AD$1, FIND("]",$AD$1,1)+1,LEN($AD$1))</f>
        <v>Column1.Surface_habitable_immeuble 5 - Récaptiulatif</v>
      </c>
    </row>
    <row r="6" spans="1:30" x14ac:dyDescent="0.25">
      <c r="A6" s="4">
        <v>44879</v>
      </c>
      <c r="B6" s="4">
        <v>44882</v>
      </c>
      <c r="C6" s="4">
        <v>44883</v>
      </c>
      <c r="D6" t="str">
        <f ca="1">DPE_33780[[#Headers],[Column1.Adresse_(BAN)]] &amp; " " &amp;  ROW() &amp; " - " &amp; MID($AD$1, FIND("]",$AD$1,1)+1,LEN($AD$1))</f>
        <v>Column1.Adresse_(BAN) 6 - Récaptiulatif</v>
      </c>
      <c r="E6" t="str">
        <f ca="1">DPE_33780[[#Headers],[Column1.Nom__commune_(BAN)]] &amp; " " &amp;  ROW() &amp; " - " &amp; MID($AD$1, FIND("]",$AD$1,1)+1,LEN($AD$1))</f>
        <v>Column1.Nom__commune_(BAN) 6 - Récaptiulatif</v>
      </c>
      <c r="F6" t="str">
        <f ca="1">DPE_33780[[#Headers],[Column1.Nombre_niveau_logement]] &amp; " " &amp;  ROW() &amp; " - " &amp; MID($AD$1, FIND("]",$AD$1,1)+1,LEN($AD$1))</f>
        <v>Column1.Nombre_niveau_logement 6 - Récaptiulatif</v>
      </c>
      <c r="G6" t="str">
        <f ca="1">DPE_33780[[#Headers],[Column1.Année_construction]] &amp; " " &amp;  ROW() &amp; " - " &amp; MID($AD$1, FIND("]",$AD$1,1)+1,LEN($AD$1))</f>
        <v>Column1.Année_construction 6 - Récaptiulatif</v>
      </c>
      <c r="H6" t="str">
        <f ca="1">DPE_33780[[#Headers],[Column1.N°_étage_appartement]] &amp; " " &amp;  ROW() &amp; " - " &amp; MID($AD$1, FIND("]",$AD$1,1)+1,LEN($AD$1))</f>
        <v>Column1.N°_étage_appartement 6 - Récaptiulatif</v>
      </c>
      <c r="I6" t="str">
        <f ca="1">DPE_33780[[#Headers],[Column1.Surface_habitable_desservie_par_installation_ECS]] &amp; " " &amp;  ROW() &amp; " - " &amp; MID($AD$1, FIND("]",$AD$1,1)+1,LEN($AD$1))</f>
        <v>Column1.Surface_habitable_desservie_par_installation_ECS 6 - Récaptiulatif</v>
      </c>
      <c r="J6" t="str">
        <f ca="1">DPE_33780[[#Headers],[Column1.Complément_d''adresse_logement]] &amp; " " &amp;  ROW() &amp; " - " &amp; MID($AD$1, FIND("]",$AD$1,1)+1,LEN($AD$1))</f>
        <v>Column1.Complément_d'adresse_logement 6 - Récaptiulatif</v>
      </c>
      <c r="K6" t="str">
        <f ca="1">DPE_33780[[#Headers],[Column1.Description_installation_chauffage_n°1]] &amp; " " &amp;  ROW() &amp; " - " &amp; MID($AD$1, FIND("]",$AD$1,1)+1,LEN($AD$1))</f>
        <v>Column1.Description_installation_chauffage_n°1 6 - Récaptiulatif</v>
      </c>
      <c r="L6" t="str">
        <f ca="1">DPE_33780[[#Headers],[Column1.N°_voie_(BAN)]] &amp; " " &amp;  ROW() &amp; " - " &amp; MID($AD$1, FIND("]",$AD$1,1)+1,LEN($AD$1))</f>
        <v>Column1.N°_voie_(BAN) 6 - Récaptiulatif</v>
      </c>
      <c r="M6" t="str">
        <f ca="1">DPE_33780[[#Headers],[Column1.N°DPE]] &amp; " " &amp;  ROW() &amp; " - " &amp; MID($AD$1, FIND("]",$AD$1,1)+1,LEN($AD$1))</f>
        <v>Column1.N°DPE 6 - Récaptiulatif</v>
      </c>
      <c r="N6" t="str">
        <f ca="1">DPE_33780[[#Headers],[Column1.Adresse_brute]] &amp; " " &amp;  ROW() &amp; " - " &amp; MID($AD$1, FIND("]",$AD$1,1)+1,LEN($AD$1))</f>
        <v>Column1.Adresse_brute 6 - Récaptiulatif</v>
      </c>
      <c r="O6" t="str">
        <f ca="1">DPE_33780[[#Headers],[Column1.Nombre_logements_desservis_par_installation_ECS]] &amp; " " &amp;  ROW() &amp; " - " &amp; MID($AD$1, FIND("]",$AD$1,1)+1,LEN($AD$1))</f>
        <v>Column1.Nombre_logements_desservis_par_installation_ECS 6 - Récaptiulatif</v>
      </c>
      <c r="P6" t="str">
        <f ca="1">DPE_33780[[#Headers],[Column1.Surface_habitable_logement]] &amp; " " &amp;  ROW() &amp; " - " &amp; MID($AD$1, FIND("]",$AD$1,1)+1,LEN($AD$1))</f>
        <v>Column1.Surface_habitable_logement 6 - Récaptiulatif</v>
      </c>
      <c r="Q6" t="str">
        <f ca="1">DPE_33780[[#Headers],[Column1.Code_postal_(brut)]] &amp; " " &amp;  ROW() &amp; " - " &amp; MID($AD$1, FIND("]",$AD$1,1)+1,LEN($AD$1))</f>
        <v>Column1.Code_postal_(brut) 6 - Récaptiulatif</v>
      </c>
      <c r="R6" t="str">
        <f ca="1">DPE_33780[[#Headers],[Column1.Période_construction]] &amp; " " &amp;  ROW() &amp; " - " &amp; MID($AD$1, FIND("]",$AD$1,1)+1,LEN($AD$1))</f>
        <v>Column1.Période_construction 6 - Récaptiulatif</v>
      </c>
      <c r="S6" t="str">
        <f ca="1">DPE_33780[[#Headers],[Column1.Code_postal_(BAN)]] &amp; " " &amp;  ROW() &amp; " - " &amp; MID($AD$1, FIND("]",$AD$1,1)+1,LEN($AD$1))</f>
        <v>Column1.Code_postal_(BAN) 6 - Récaptiulatif</v>
      </c>
      <c r="T6" t="str">
        <f ca="1">DPE_33780[[#Headers],[Column1.Type_bâtiment]] &amp; " " &amp;  ROW() &amp; " - " &amp; MID($AD$1, FIND("]",$AD$1,1)+1,LEN($AD$1))</f>
        <v>Column1.Type_bâtiment 6 - Récaptiulatif</v>
      </c>
      <c r="U6" t="str">
        <f ca="1">DPE_33780[[#Headers],[Column1.Etiquette_GES]] &amp; " " &amp;  ROW() &amp; " - " &amp; MID($AD$1, FIND("]",$AD$1,1)+1,LEN($AD$1))</f>
        <v>Column1.Etiquette_GES 6 - Récaptiulatif</v>
      </c>
      <c r="V6" t="str">
        <f ca="1">DPE_33780[[#Headers],[Column1.Etiquette_DPE]] &amp; " " &amp;  ROW() &amp; " - " &amp; MID($AD$1, FIND("]",$AD$1,1)+1,LEN($AD$1))</f>
        <v>Column1.Etiquette_DPE 6 - Récaptiulatif</v>
      </c>
      <c r="W6" t="str">
        <f ca="1">DPE_33780[[#Headers],[Column1.Nom__commune_(Brut)]] &amp; " " &amp;  ROW() &amp; " - " &amp; MID($AD$1, FIND("]",$AD$1,1)+1,LEN($AD$1))</f>
        <v>Column1.Nom__commune_(Brut) 6 - Récaptiulatif</v>
      </c>
      <c r="X6" t="str">
        <f ca="1">DPE_33780[[#Headers],[Column1.Identifiant__BAN]] &amp; " " &amp;  ROW() &amp; " - " &amp; MID($AD$1, FIND("]",$AD$1,1)+1,LEN($AD$1))</f>
        <v>Column1.Identifiant__BAN 6 - Récaptiulatif</v>
      </c>
      <c r="Y6" t="str">
        <f ca="1">DPE_33780[[#Headers],[Column1.Nom__rue_(BAN)]] &amp; " " &amp;  ROW() &amp; " - " &amp; MID($AD$1, FIND("]",$AD$1,1)+1,LEN($AD$1))</f>
        <v>Column1.Nom__rue_(BAN) 6 - Récaptiulatif</v>
      </c>
      <c r="Z6" t="str">
        <f ca="1">DPE_33780[[#Headers],[Column1.Score_BAN]] &amp; " " &amp;  ROW() &amp; " - " &amp; MID($AD$1, FIND("]",$AD$1,1)+1,LEN($AD$1))</f>
        <v>Column1.Score_BAN 6 - Récaptiulatif</v>
      </c>
      <c r="AA6" t="str">
        <f ca="1">DPE_33780[[#Headers],[Column1.Logement_traversant_(0/1)]] &amp; " " &amp;  ROW() &amp; " - " &amp; MID($AD$1, FIND("]",$AD$1,1)+1,LEN($AD$1))</f>
        <v>Column1.Logement_traversant_(0/1) 6 - Récaptiulatif</v>
      </c>
      <c r="AB6" t="str">
        <f ca="1">DPE_33780[[#Headers],[Column1.Nombre_appartement]] &amp; " " &amp;  ROW() &amp; " - " &amp; MID($AD$1, FIND("]",$AD$1,1)+1,LEN($AD$1))</f>
        <v>Column1.Nombre_appartement 6 - Récaptiulatif</v>
      </c>
      <c r="AC6" t="str">
        <f ca="1">DPE_33780[[#Headers],[Column1.Surface_habitable_immeuble]] &amp; " " &amp;  ROW() &amp; " - " &amp; MID($AD$1, FIND("]",$AD$1,1)+1,LEN($AD$1))</f>
        <v>Column1.Surface_habitable_immeuble 6 - Récaptiulatif</v>
      </c>
    </row>
    <row r="7" spans="1:30" x14ac:dyDescent="0.25">
      <c r="A7" s="4">
        <v>44880</v>
      </c>
      <c r="B7" s="4">
        <v>44880</v>
      </c>
      <c r="C7" s="4">
        <v>44881</v>
      </c>
      <c r="D7" t="str">
        <f ca="1">DPE_33780[[#Headers],[Column1.Adresse_(BAN)]] &amp; " " &amp;  ROW() &amp; " - " &amp; MID($AD$1, FIND("]",$AD$1,1)+1,LEN($AD$1))</f>
        <v>Column1.Adresse_(BAN) 7 - Récaptiulatif</v>
      </c>
      <c r="E7" t="str">
        <f ca="1">DPE_33780[[#Headers],[Column1.Nom__commune_(BAN)]] &amp; " " &amp;  ROW() &amp; " - " &amp; MID($AD$1, FIND("]",$AD$1,1)+1,LEN($AD$1))</f>
        <v>Column1.Nom__commune_(BAN) 7 - Récaptiulatif</v>
      </c>
      <c r="F7" t="str">
        <f ca="1">DPE_33780[[#Headers],[Column1.Nombre_niveau_logement]] &amp; " " &amp;  ROW() &amp; " - " &amp; MID($AD$1, FIND("]",$AD$1,1)+1,LEN($AD$1))</f>
        <v>Column1.Nombre_niveau_logement 7 - Récaptiulatif</v>
      </c>
      <c r="G7" t="str">
        <f ca="1">DPE_33780[[#Headers],[Column1.Année_construction]] &amp; " " &amp;  ROW() &amp; " - " &amp; MID($AD$1, FIND("]",$AD$1,1)+1,LEN($AD$1))</f>
        <v>Column1.Année_construction 7 - Récaptiulatif</v>
      </c>
      <c r="H7" t="str">
        <f ca="1">DPE_33780[[#Headers],[Column1.N°_étage_appartement]] &amp; " " &amp;  ROW() &amp; " - " &amp; MID($AD$1, FIND("]",$AD$1,1)+1,LEN($AD$1))</f>
        <v>Column1.N°_étage_appartement 7 - Récaptiulatif</v>
      </c>
      <c r="I7" t="str">
        <f ca="1">DPE_33780[[#Headers],[Column1.Surface_habitable_desservie_par_installation_ECS]] &amp; " " &amp;  ROW() &amp; " - " &amp; MID($AD$1, FIND("]",$AD$1,1)+1,LEN($AD$1))</f>
        <v>Column1.Surface_habitable_desservie_par_installation_ECS 7 - Récaptiulatif</v>
      </c>
      <c r="J7" t="str">
        <f ca="1">DPE_33780[[#Headers],[Column1.Complément_d''adresse_logement]] &amp; " " &amp;  ROW() &amp; " - " &amp; MID($AD$1, FIND("]",$AD$1,1)+1,LEN($AD$1))</f>
        <v>Column1.Complément_d'adresse_logement 7 - Récaptiulatif</v>
      </c>
      <c r="K7" t="str">
        <f ca="1">DPE_33780[[#Headers],[Column1.Description_installation_chauffage_n°1]] &amp; " " &amp;  ROW() &amp; " - " &amp; MID($AD$1, FIND("]",$AD$1,1)+1,LEN($AD$1))</f>
        <v>Column1.Description_installation_chauffage_n°1 7 - Récaptiulatif</v>
      </c>
      <c r="L7" t="str">
        <f ca="1">DPE_33780[[#Headers],[Column1.N°_voie_(BAN)]] &amp; " " &amp;  ROW() &amp; " - " &amp; MID($AD$1, FIND("]",$AD$1,1)+1,LEN($AD$1))</f>
        <v>Column1.N°_voie_(BAN) 7 - Récaptiulatif</v>
      </c>
      <c r="M7" t="str">
        <f ca="1">DPE_33780[[#Headers],[Column1.N°DPE]] &amp; " " &amp;  ROW() &amp; " - " &amp; MID($AD$1, FIND("]",$AD$1,1)+1,LEN($AD$1))</f>
        <v>Column1.N°DPE 7 - Récaptiulatif</v>
      </c>
      <c r="N7" t="str">
        <f ca="1">DPE_33780[[#Headers],[Column1.Adresse_brute]] &amp; " " &amp;  ROW() &amp; " - " &amp; MID($AD$1, FIND("]",$AD$1,1)+1,LEN($AD$1))</f>
        <v>Column1.Adresse_brute 7 - Récaptiulatif</v>
      </c>
      <c r="O7" t="str">
        <f ca="1">DPE_33780[[#Headers],[Column1.Nombre_logements_desservis_par_installation_ECS]] &amp; " " &amp;  ROW() &amp; " - " &amp; MID($AD$1, FIND("]",$AD$1,1)+1,LEN($AD$1))</f>
        <v>Column1.Nombre_logements_desservis_par_installation_ECS 7 - Récaptiulatif</v>
      </c>
      <c r="P7" t="str">
        <f ca="1">DPE_33780[[#Headers],[Column1.Surface_habitable_logement]] &amp; " " &amp;  ROW() &amp; " - " &amp; MID($AD$1, FIND("]",$AD$1,1)+1,LEN($AD$1))</f>
        <v>Column1.Surface_habitable_logement 7 - Récaptiulatif</v>
      </c>
      <c r="Q7" t="str">
        <f ca="1">DPE_33780[[#Headers],[Column1.Code_postal_(brut)]] &amp; " " &amp;  ROW() &amp; " - " &amp; MID($AD$1, FIND("]",$AD$1,1)+1,LEN($AD$1))</f>
        <v>Column1.Code_postal_(brut) 7 - Récaptiulatif</v>
      </c>
      <c r="R7" t="str">
        <f ca="1">DPE_33780[[#Headers],[Column1.Période_construction]] &amp; " " &amp;  ROW() &amp; " - " &amp; MID($AD$1, FIND("]",$AD$1,1)+1,LEN($AD$1))</f>
        <v>Column1.Période_construction 7 - Récaptiulatif</v>
      </c>
      <c r="S7" t="str">
        <f ca="1">DPE_33780[[#Headers],[Column1.Code_postal_(BAN)]] &amp; " " &amp;  ROW() &amp; " - " &amp; MID($AD$1, FIND("]",$AD$1,1)+1,LEN($AD$1))</f>
        <v>Column1.Code_postal_(BAN) 7 - Récaptiulatif</v>
      </c>
      <c r="T7" t="str">
        <f ca="1">DPE_33780[[#Headers],[Column1.Type_bâtiment]] &amp; " " &amp;  ROW() &amp; " - " &amp; MID($AD$1, FIND("]",$AD$1,1)+1,LEN($AD$1))</f>
        <v>Column1.Type_bâtiment 7 - Récaptiulatif</v>
      </c>
      <c r="U7" t="str">
        <f ca="1">DPE_33780[[#Headers],[Column1.Etiquette_GES]] &amp; " " &amp;  ROW() &amp; " - " &amp; MID($AD$1, FIND("]",$AD$1,1)+1,LEN($AD$1))</f>
        <v>Column1.Etiquette_GES 7 - Récaptiulatif</v>
      </c>
      <c r="V7" t="str">
        <f ca="1">DPE_33780[[#Headers],[Column1.Etiquette_DPE]] &amp; " " &amp;  ROW() &amp; " - " &amp; MID($AD$1, FIND("]",$AD$1,1)+1,LEN($AD$1))</f>
        <v>Column1.Etiquette_DPE 7 - Récaptiulatif</v>
      </c>
      <c r="W7" t="str">
        <f ca="1">DPE_33780[[#Headers],[Column1.Nom__commune_(Brut)]] &amp; " " &amp;  ROW() &amp; " - " &amp; MID($AD$1, FIND("]",$AD$1,1)+1,LEN($AD$1))</f>
        <v>Column1.Nom__commune_(Brut) 7 - Récaptiulatif</v>
      </c>
      <c r="X7" t="str">
        <f ca="1">DPE_33780[[#Headers],[Column1.Identifiant__BAN]] &amp; " " &amp;  ROW() &amp; " - " &amp; MID($AD$1, FIND("]",$AD$1,1)+1,LEN($AD$1))</f>
        <v>Column1.Identifiant__BAN 7 - Récaptiulatif</v>
      </c>
      <c r="Y7" t="str">
        <f ca="1">DPE_33780[[#Headers],[Column1.Nom__rue_(BAN)]] &amp; " " &amp;  ROW() &amp; " - " &amp; MID($AD$1, FIND("]",$AD$1,1)+1,LEN($AD$1))</f>
        <v>Column1.Nom__rue_(BAN) 7 - Récaptiulatif</v>
      </c>
      <c r="Z7" t="str">
        <f ca="1">DPE_33780[[#Headers],[Column1.Score_BAN]] &amp; " " &amp;  ROW() &amp; " - " &amp; MID($AD$1, FIND("]",$AD$1,1)+1,LEN($AD$1))</f>
        <v>Column1.Score_BAN 7 - Récaptiulatif</v>
      </c>
      <c r="AA7" t="str">
        <f ca="1">DPE_33780[[#Headers],[Column1.Logement_traversant_(0/1)]] &amp; " " &amp;  ROW() &amp; " - " &amp; MID($AD$1, FIND("]",$AD$1,1)+1,LEN($AD$1))</f>
        <v>Column1.Logement_traversant_(0/1) 7 - Récaptiulatif</v>
      </c>
      <c r="AB7" t="str">
        <f ca="1">DPE_33780[[#Headers],[Column1.Nombre_appartement]] &amp; " " &amp;  ROW() &amp; " - " &amp; MID($AD$1, FIND("]",$AD$1,1)+1,LEN($AD$1))</f>
        <v>Column1.Nombre_appartement 7 - Récaptiulatif</v>
      </c>
      <c r="AC7" t="str">
        <f ca="1">DPE_33780[[#Headers],[Column1.Surface_habitable_immeuble]] &amp; " " &amp;  ROW() &amp; " - " &amp; MID($AD$1, FIND("]",$AD$1,1)+1,LEN($AD$1))</f>
        <v>Column1.Surface_habitable_immeuble 7 - Récaptiulatif</v>
      </c>
    </row>
    <row r="8" spans="1:30" x14ac:dyDescent="0.25">
      <c r="A8" s="4">
        <v>44879</v>
      </c>
      <c r="B8" s="4">
        <v>44879</v>
      </c>
      <c r="C8" s="4">
        <v>44881</v>
      </c>
      <c r="D8" t="str">
        <f ca="1">DPE_33780[[#Headers],[Column1.Adresse_(BAN)]] &amp; " " &amp;  ROW() &amp; " - " &amp; MID($AD$1, FIND("]",$AD$1,1)+1,LEN($AD$1))</f>
        <v>Column1.Adresse_(BAN) 8 - Récaptiulatif</v>
      </c>
      <c r="E8" t="str">
        <f ca="1">DPE_33780[[#Headers],[Column1.Nom__commune_(BAN)]] &amp; " " &amp;  ROW() &amp; " - " &amp; MID($AD$1, FIND("]",$AD$1,1)+1,LEN($AD$1))</f>
        <v>Column1.Nom__commune_(BAN) 8 - Récaptiulatif</v>
      </c>
      <c r="F8" t="str">
        <f ca="1">DPE_33780[[#Headers],[Column1.Nombre_niveau_logement]] &amp; " " &amp;  ROW() &amp; " - " &amp; MID($AD$1, FIND("]",$AD$1,1)+1,LEN($AD$1))</f>
        <v>Column1.Nombre_niveau_logement 8 - Récaptiulatif</v>
      </c>
      <c r="G8" t="str">
        <f ca="1">DPE_33780[[#Headers],[Column1.Année_construction]] &amp; " " &amp;  ROW() &amp; " - " &amp; MID($AD$1, FIND("]",$AD$1,1)+1,LEN($AD$1))</f>
        <v>Column1.Année_construction 8 - Récaptiulatif</v>
      </c>
      <c r="H8" t="str">
        <f ca="1">DPE_33780[[#Headers],[Column1.N°_étage_appartement]] &amp; " " &amp;  ROW() &amp; " - " &amp; MID($AD$1, FIND("]",$AD$1,1)+1,LEN($AD$1))</f>
        <v>Column1.N°_étage_appartement 8 - Récaptiulatif</v>
      </c>
      <c r="I8" t="str">
        <f ca="1">DPE_33780[[#Headers],[Column1.Surface_habitable_desservie_par_installation_ECS]] &amp; " " &amp;  ROW() &amp; " - " &amp; MID($AD$1, FIND("]",$AD$1,1)+1,LEN($AD$1))</f>
        <v>Column1.Surface_habitable_desservie_par_installation_ECS 8 - Récaptiulatif</v>
      </c>
      <c r="J8" t="str">
        <f ca="1">DPE_33780[[#Headers],[Column1.Complément_d''adresse_logement]] &amp; " " &amp;  ROW() &amp; " - " &amp; MID($AD$1, FIND("]",$AD$1,1)+1,LEN($AD$1))</f>
        <v>Column1.Complément_d'adresse_logement 8 - Récaptiulatif</v>
      </c>
      <c r="K8" t="str">
        <f ca="1">DPE_33780[[#Headers],[Column1.Description_installation_chauffage_n°1]] &amp; " " &amp;  ROW() &amp; " - " &amp; MID($AD$1, FIND("]",$AD$1,1)+1,LEN($AD$1))</f>
        <v>Column1.Description_installation_chauffage_n°1 8 - Récaptiulatif</v>
      </c>
      <c r="L8" t="str">
        <f ca="1">DPE_33780[[#Headers],[Column1.N°_voie_(BAN)]] &amp; " " &amp;  ROW() &amp; " - " &amp; MID($AD$1, FIND("]",$AD$1,1)+1,LEN($AD$1))</f>
        <v>Column1.N°_voie_(BAN) 8 - Récaptiulatif</v>
      </c>
      <c r="M8" t="str">
        <f ca="1">DPE_33780[[#Headers],[Column1.N°DPE]] &amp; " " &amp;  ROW() &amp; " - " &amp; MID($AD$1, FIND("]",$AD$1,1)+1,LEN($AD$1))</f>
        <v>Column1.N°DPE 8 - Récaptiulatif</v>
      </c>
      <c r="N8" t="str">
        <f ca="1">DPE_33780[[#Headers],[Column1.Adresse_brute]] &amp; " " &amp;  ROW() &amp; " - " &amp; MID($AD$1, FIND("]",$AD$1,1)+1,LEN($AD$1))</f>
        <v>Column1.Adresse_brute 8 - Récaptiulatif</v>
      </c>
      <c r="O8" t="str">
        <f ca="1">DPE_33780[[#Headers],[Column1.Nombre_logements_desservis_par_installation_ECS]] &amp; " " &amp;  ROW() &amp; " - " &amp; MID($AD$1, FIND("]",$AD$1,1)+1,LEN($AD$1))</f>
        <v>Column1.Nombre_logements_desservis_par_installation_ECS 8 - Récaptiulatif</v>
      </c>
      <c r="P8" t="str">
        <f ca="1">DPE_33780[[#Headers],[Column1.Surface_habitable_logement]] &amp; " " &amp;  ROW() &amp; " - " &amp; MID($AD$1, FIND("]",$AD$1,1)+1,LEN($AD$1))</f>
        <v>Column1.Surface_habitable_logement 8 - Récaptiulatif</v>
      </c>
      <c r="Q8" t="str">
        <f ca="1">DPE_33780[[#Headers],[Column1.Code_postal_(brut)]] &amp; " " &amp;  ROW() &amp; " - " &amp; MID($AD$1, FIND("]",$AD$1,1)+1,LEN($AD$1))</f>
        <v>Column1.Code_postal_(brut) 8 - Récaptiulatif</v>
      </c>
      <c r="R8" t="str">
        <f ca="1">DPE_33780[[#Headers],[Column1.Période_construction]] &amp; " " &amp;  ROW() &amp; " - " &amp; MID($AD$1, FIND("]",$AD$1,1)+1,LEN($AD$1))</f>
        <v>Column1.Période_construction 8 - Récaptiulatif</v>
      </c>
      <c r="S8" t="str">
        <f ca="1">DPE_33780[[#Headers],[Column1.Code_postal_(BAN)]] &amp; " " &amp;  ROW() &amp; " - " &amp; MID($AD$1, FIND("]",$AD$1,1)+1,LEN($AD$1))</f>
        <v>Column1.Code_postal_(BAN) 8 - Récaptiulatif</v>
      </c>
      <c r="T8" t="str">
        <f ca="1">DPE_33780[[#Headers],[Column1.Type_bâtiment]] &amp; " " &amp;  ROW() &amp; " - " &amp; MID($AD$1, FIND("]",$AD$1,1)+1,LEN($AD$1))</f>
        <v>Column1.Type_bâtiment 8 - Récaptiulatif</v>
      </c>
      <c r="U8" t="str">
        <f ca="1">DPE_33780[[#Headers],[Column1.Etiquette_GES]] &amp; " " &amp;  ROW() &amp; " - " &amp; MID($AD$1, FIND("]",$AD$1,1)+1,LEN($AD$1))</f>
        <v>Column1.Etiquette_GES 8 - Récaptiulatif</v>
      </c>
      <c r="V8" t="str">
        <f ca="1">DPE_33780[[#Headers],[Column1.Etiquette_DPE]] &amp; " " &amp;  ROW() &amp; " - " &amp; MID($AD$1, FIND("]",$AD$1,1)+1,LEN($AD$1))</f>
        <v>Column1.Etiquette_DPE 8 - Récaptiulatif</v>
      </c>
      <c r="W8" t="str">
        <f ca="1">DPE_33780[[#Headers],[Column1.Nom__commune_(Brut)]] &amp; " " &amp;  ROW() &amp; " - " &amp; MID($AD$1, FIND("]",$AD$1,1)+1,LEN($AD$1))</f>
        <v>Column1.Nom__commune_(Brut) 8 - Récaptiulatif</v>
      </c>
      <c r="X8" t="str">
        <f ca="1">DPE_33780[[#Headers],[Column1.Identifiant__BAN]] &amp; " " &amp;  ROW() &amp; " - " &amp; MID($AD$1, FIND("]",$AD$1,1)+1,LEN($AD$1))</f>
        <v>Column1.Identifiant__BAN 8 - Récaptiulatif</v>
      </c>
      <c r="Y8" t="str">
        <f ca="1">DPE_33780[[#Headers],[Column1.Nom__rue_(BAN)]] &amp; " " &amp;  ROW() &amp; " - " &amp; MID($AD$1, FIND("]",$AD$1,1)+1,LEN($AD$1))</f>
        <v>Column1.Nom__rue_(BAN) 8 - Récaptiulatif</v>
      </c>
      <c r="Z8" t="str">
        <f ca="1">DPE_33780[[#Headers],[Column1.Score_BAN]] &amp; " " &amp;  ROW() &amp; " - " &amp; MID($AD$1, FIND("]",$AD$1,1)+1,LEN($AD$1))</f>
        <v>Column1.Score_BAN 8 - Récaptiulatif</v>
      </c>
      <c r="AA8" t="str">
        <f ca="1">DPE_33780[[#Headers],[Column1.Logement_traversant_(0/1)]] &amp; " " &amp;  ROW() &amp; " - " &amp; MID($AD$1, FIND("]",$AD$1,1)+1,LEN($AD$1))</f>
        <v>Column1.Logement_traversant_(0/1) 8 - Récaptiulatif</v>
      </c>
      <c r="AB8" t="str">
        <f ca="1">DPE_33780[[#Headers],[Column1.Nombre_appartement]] &amp; " " &amp;  ROW() &amp; " - " &amp; MID($AD$1, FIND("]",$AD$1,1)+1,LEN($AD$1))</f>
        <v>Column1.Nombre_appartement 8 - Récaptiulatif</v>
      </c>
      <c r="AC8" t="str">
        <f ca="1">DPE_33780[[#Headers],[Column1.Surface_habitable_immeuble]] &amp; " " &amp;  ROW() &amp; " - " &amp; MID($AD$1, FIND("]",$AD$1,1)+1,LEN($AD$1))</f>
        <v>Column1.Surface_habitable_immeuble 8 - Récaptiulatif</v>
      </c>
    </row>
    <row r="9" spans="1:30" x14ac:dyDescent="0.25">
      <c r="A9" s="4">
        <v>44872</v>
      </c>
      <c r="B9" s="4">
        <v>44872</v>
      </c>
      <c r="C9" s="4">
        <v>44872</v>
      </c>
      <c r="D9" t="str">
        <f ca="1">DPE_33780[[#Headers],[Column1.Adresse_(BAN)]] &amp; " " &amp;  ROW() &amp; " - " &amp; MID($AD$1, FIND("]",$AD$1,1)+1,LEN($AD$1))</f>
        <v>Column1.Adresse_(BAN) 9 - Récaptiulatif</v>
      </c>
      <c r="E9" t="str">
        <f ca="1">DPE_33780[[#Headers],[Column1.Nom__commune_(BAN)]] &amp; " " &amp;  ROW() &amp; " - " &amp; MID($AD$1, FIND("]",$AD$1,1)+1,LEN($AD$1))</f>
        <v>Column1.Nom__commune_(BAN) 9 - Récaptiulatif</v>
      </c>
      <c r="F9" t="str">
        <f ca="1">DPE_33780[[#Headers],[Column1.Nombre_niveau_logement]] &amp; " " &amp;  ROW() &amp; " - " &amp; MID($AD$1, FIND("]",$AD$1,1)+1,LEN($AD$1))</f>
        <v>Column1.Nombre_niveau_logement 9 - Récaptiulatif</v>
      </c>
      <c r="G9" t="str">
        <f ca="1">DPE_33780[[#Headers],[Column1.Année_construction]] &amp; " " &amp;  ROW() &amp; " - " &amp; MID($AD$1, FIND("]",$AD$1,1)+1,LEN($AD$1))</f>
        <v>Column1.Année_construction 9 - Récaptiulatif</v>
      </c>
      <c r="H9" t="str">
        <f ca="1">DPE_33780[[#Headers],[Column1.N°_étage_appartement]] &amp; " " &amp;  ROW() &amp; " - " &amp; MID($AD$1, FIND("]",$AD$1,1)+1,LEN($AD$1))</f>
        <v>Column1.N°_étage_appartement 9 - Récaptiulatif</v>
      </c>
      <c r="I9" t="str">
        <f ca="1">DPE_33780[[#Headers],[Column1.Surface_habitable_desservie_par_installation_ECS]] &amp; " " &amp;  ROW() &amp; " - " &amp; MID($AD$1, FIND("]",$AD$1,1)+1,LEN($AD$1))</f>
        <v>Column1.Surface_habitable_desservie_par_installation_ECS 9 - Récaptiulatif</v>
      </c>
      <c r="J9" t="str">
        <f ca="1">DPE_33780[[#Headers],[Column1.Complément_d''adresse_logement]] &amp; " " &amp;  ROW() &amp; " - " &amp; MID($AD$1, FIND("]",$AD$1,1)+1,LEN($AD$1))</f>
        <v>Column1.Complément_d'adresse_logement 9 - Récaptiulatif</v>
      </c>
      <c r="K9" t="str">
        <f ca="1">DPE_33780[[#Headers],[Column1.Description_installation_chauffage_n°1]] &amp; " " &amp;  ROW() &amp; " - " &amp; MID($AD$1, FIND("]",$AD$1,1)+1,LEN($AD$1))</f>
        <v>Column1.Description_installation_chauffage_n°1 9 - Récaptiulatif</v>
      </c>
      <c r="L9" t="str">
        <f ca="1">DPE_33780[[#Headers],[Column1.N°_voie_(BAN)]] &amp; " " &amp;  ROW() &amp; " - " &amp; MID($AD$1, FIND("]",$AD$1,1)+1,LEN($AD$1))</f>
        <v>Column1.N°_voie_(BAN) 9 - Récaptiulatif</v>
      </c>
      <c r="M9" t="str">
        <f ca="1">DPE_33780[[#Headers],[Column1.N°DPE]] &amp; " " &amp;  ROW() &amp; " - " &amp; MID($AD$1, FIND("]",$AD$1,1)+1,LEN($AD$1))</f>
        <v>Column1.N°DPE 9 - Récaptiulatif</v>
      </c>
      <c r="N9" t="str">
        <f ca="1">DPE_33780[[#Headers],[Column1.Adresse_brute]] &amp; " " &amp;  ROW() &amp; " - " &amp; MID($AD$1, FIND("]",$AD$1,1)+1,LEN($AD$1))</f>
        <v>Column1.Adresse_brute 9 - Récaptiulatif</v>
      </c>
      <c r="O9" t="str">
        <f ca="1">DPE_33780[[#Headers],[Column1.Nombre_logements_desservis_par_installation_ECS]] &amp; " " &amp;  ROW() &amp; " - " &amp; MID($AD$1, FIND("]",$AD$1,1)+1,LEN($AD$1))</f>
        <v>Column1.Nombre_logements_desservis_par_installation_ECS 9 - Récaptiulatif</v>
      </c>
      <c r="P9" t="str">
        <f ca="1">DPE_33780[[#Headers],[Column1.Surface_habitable_logement]] &amp; " " &amp;  ROW() &amp; " - " &amp; MID($AD$1, FIND("]",$AD$1,1)+1,LEN($AD$1))</f>
        <v>Column1.Surface_habitable_logement 9 - Récaptiulatif</v>
      </c>
      <c r="Q9" t="str">
        <f ca="1">DPE_33780[[#Headers],[Column1.Code_postal_(brut)]] &amp; " " &amp;  ROW() &amp; " - " &amp; MID($AD$1, FIND("]",$AD$1,1)+1,LEN($AD$1))</f>
        <v>Column1.Code_postal_(brut) 9 - Récaptiulatif</v>
      </c>
      <c r="R9" t="str">
        <f ca="1">DPE_33780[[#Headers],[Column1.Période_construction]] &amp; " " &amp;  ROW() &amp; " - " &amp; MID($AD$1, FIND("]",$AD$1,1)+1,LEN($AD$1))</f>
        <v>Column1.Période_construction 9 - Récaptiulatif</v>
      </c>
      <c r="S9" t="str">
        <f ca="1">DPE_33780[[#Headers],[Column1.Code_postal_(BAN)]] &amp; " " &amp;  ROW() &amp; " - " &amp; MID($AD$1, FIND("]",$AD$1,1)+1,LEN($AD$1))</f>
        <v>Column1.Code_postal_(BAN) 9 - Récaptiulatif</v>
      </c>
      <c r="T9" t="str">
        <f ca="1">DPE_33780[[#Headers],[Column1.Type_bâtiment]] &amp; " " &amp;  ROW() &amp; " - " &amp; MID($AD$1, FIND("]",$AD$1,1)+1,LEN($AD$1))</f>
        <v>Column1.Type_bâtiment 9 - Récaptiulatif</v>
      </c>
      <c r="U9" t="str">
        <f ca="1">DPE_33780[[#Headers],[Column1.Etiquette_GES]] &amp; " " &amp;  ROW() &amp; " - " &amp; MID($AD$1, FIND("]",$AD$1,1)+1,LEN($AD$1))</f>
        <v>Column1.Etiquette_GES 9 - Récaptiulatif</v>
      </c>
      <c r="V9" t="str">
        <f ca="1">DPE_33780[[#Headers],[Column1.Etiquette_DPE]] &amp; " " &amp;  ROW() &amp; " - " &amp; MID($AD$1, FIND("]",$AD$1,1)+1,LEN($AD$1))</f>
        <v>Column1.Etiquette_DPE 9 - Récaptiulatif</v>
      </c>
      <c r="W9" t="str">
        <f ca="1">DPE_33780[[#Headers],[Column1.Nom__commune_(Brut)]] &amp; " " &amp;  ROW() &amp; " - " &amp; MID($AD$1, FIND("]",$AD$1,1)+1,LEN($AD$1))</f>
        <v>Column1.Nom__commune_(Brut) 9 - Récaptiulatif</v>
      </c>
      <c r="X9" t="str">
        <f ca="1">DPE_33780[[#Headers],[Column1.Identifiant__BAN]] &amp; " " &amp;  ROW() &amp; " - " &amp; MID($AD$1, FIND("]",$AD$1,1)+1,LEN($AD$1))</f>
        <v>Column1.Identifiant__BAN 9 - Récaptiulatif</v>
      </c>
      <c r="Y9" t="str">
        <f ca="1">DPE_33780[[#Headers],[Column1.Nom__rue_(BAN)]] &amp; " " &amp;  ROW() &amp; " - " &amp; MID($AD$1, FIND("]",$AD$1,1)+1,LEN($AD$1))</f>
        <v>Column1.Nom__rue_(BAN) 9 - Récaptiulatif</v>
      </c>
      <c r="Z9" t="str">
        <f ca="1">DPE_33780[[#Headers],[Column1.Score_BAN]] &amp; " " &amp;  ROW() &amp; " - " &amp; MID($AD$1, FIND("]",$AD$1,1)+1,LEN($AD$1))</f>
        <v>Column1.Score_BAN 9 - Récaptiulatif</v>
      </c>
      <c r="AA9" t="str">
        <f ca="1">DPE_33780[[#Headers],[Column1.Logement_traversant_(0/1)]] &amp; " " &amp;  ROW() &amp; " - " &amp; MID($AD$1, FIND("]",$AD$1,1)+1,LEN($AD$1))</f>
        <v>Column1.Logement_traversant_(0/1) 9 - Récaptiulatif</v>
      </c>
      <c r="AB9" t="str">
        <f ca="1">DPE_33780[[#Headers],[Column1.Nombre_appartement]] &amp; " " &amp;  ROW() &amp; " - " &amp; MID($AD$1, FIND("]",$AD$1,1)+1,LEN($AD$1))</f>
        <v>Column1.Nombre_appartement 9 - Récaptiulatif</v>
      </c>
      <c r="AC9" t="str">
        <f ca="1">DPE_33780[[#Headers],[Column1.Surface_habitable_immeuble]] &amp; " " &amp;  ROW() &amp; " - " &amp; MID($AD$1, FIND("]",$AD$1,1)+1,LEN($AD$1))</f>
        <v>Column1.Surface_habitable_immeuble 9 - Récaptiulatif</v>
      </c>
    </row>
    <row r="10" spans="1:30" x14ac:dyDescent="0.25">
      <c r="A10" s="4">
        <v>44867</v>
      </c>
      <c r="B10" s="4">
        <v>44867</v>
      </c>
      <c r="C10" s="4">
        <v>44868</v>
      </c>
      <c r="D10" t="str">
        <f ca="1">DPE_33780[[#Headers],[Column1.Adresse_(BAN)]] &amp; " " &amp;  ROW() &amp; " - " &amp; MID($AD$1, FIND("]",$AD$1,1)+1,LEN($AD$1))</f>
        <v>Column1.Adresse_(BAN) 10 - Récaptiulatif</v>
      </c>
      <c r="E10" t="str">
        <f ca="1">DPE_33780[[#Headers],[Column1.Nom__commune_(BAN)]] &amp; " " &amp;  ROW() &amp; " - " &amp; MID($AD$1, FIND("]",$AD$1,1)+1,LEN($AD$1))</f>
        <v>Column1.Nom__commune_(BAN) 10 - Récaptiulatif</v>
      </c>
      <c r="F10" t="str">
        <f ca="1">DPE_33780[[#Headers],[Column1.Nombre_niveau_logement]] &amp; " " &amp;  ROW() &amp; " - " &amp; MID($AD$1, FIND("]",$AD$1,1)+1,LEN($AD$1))</f>
        <v>Column1.Nombre_niveau_logement 10 - Récaptiulatif</v>
      </c>
      <c r="G10" t="str">
        <f ca="1">DPE_33780[[#Headers],[Column1.Année_construction]] &amp; " " &amp;  ROW() &amp; " - " &amp; MID($AD$1, FIND("]",$AD$1,1)+1,LEN($AD$1))</f>
        <v>Column1.Année_construction 10 - Récaptiulatif</v>
      </c>
      <c r="H10" t="str">
        <f ca="1">DPE_33780[[#Headers],[Column1.N°_étage_appartement]] &amp; " " &amp;  ROW() &amp; " - " &amp; MID($AD$1, FIND("]",$AD$1,1)+1,LEN($AD$1))</f>
        <v>Column1.N°_étage_appartement 10 - Récaptiulatif</v>
      </c>
      <c r="I10" t="str">
        <f ca="1">DPE_33780[[#Headers],[Column1.Surface_habitable_desservie_par_installation_ECS]] &amp; " " &amp;  ROW() &amp; " - " &amp; MID($AD$1, FIND("]",$AD$1,1)+1,LEN($AD$1))</f>
        <v>Column1.Surface_habitable_desservie_par_installation_ECS 10 - Récaptiulatif</v>
      </c>
      <c r="J10" t="str">
        <f ca="1">DPE_33780[[#Headers],[Column1.Complément_d''adresse_logement]] &amp; " " &amp;  ROW() &amp; " - " &amp; MID($AD$1, FIND("]",$AD$1,1)+1,LEN($AD$1))</f>
        <v>Column1.Complément_d'adresse_logement 10 - Récaptiulatif</v>
      </c>
      <c r="K10" t="str">
        <f ca="1">DPE_33780[[#Headers],[Column1.Description_installation_chauffage_n°1]] &amp; " " &amp;  ROW() &amp; " - " &amp; MID($AD$1, FIND("]",$AD$1,1)+1,LEN($AD$1))</f>
        <v>Column1.Description_installation_chauffage_n°1 10 - Récaptiulatif</v>
      </c>
      <c r="L10" t="str">
        <f ca="1">DPE_33780[[#Headers],[Column1.N°_voie_(BAN)]] &amp; " " &amp;  ROW() &amp; " - " &amp; MID($AD$1, FIND("]",$AD$1,1)+1,LEN($AD$1))</f>
        <v>Column1.N°_voie_(BAN) 10 - Récaptiulatif</v>
      </c>
      <c r="M10" t="str">
        <f ca="1">DPE_33780[[#Headers],[Column1.N°DPE]] &amp; " " &amp;  ROW() &amp; " - " &amp; MID($AD$1, FIND("]",$AD$1,1)+1,LEN($AD$1))</f>
        <v>Column1.N°DPE 10 - Récaptiulatif</v>
      </c>
      <c r="N10" t="str">
        <f ca="1">DPE_33780[[#Headers],[Column1.Adresse_brute]] &amp; " " &amp;  ROW() &amp; " - " &amp; MID($AD$1, FIND("]",$AD$1,1)+1,LEN($AD$1))</f>
        <v>Column1.Adresse_brute 10 - Récaptiulatif</v>
      </c>
      <c r="O10" t="str">
        <f ca="1">DPE_33780[[#Headers],[Column1.Nombre_logements_desservis_par_installation_ECS]] &amp; " " &amp;  ROW() &amp; " - " &amp; MID($AD$1, FIND("]",$AD$1,1)+1,LEN($AD$1))</f>
        <v>Column1.Nombre_logements_desservis_par_installation_ECS 10 - Récaptiulatif</v>
      </c>
      <c r="P10" t="str">
        <f ca="1">DPE_33780[[#Headers],[Column1.Surface_habitable_logement]] &amp; " " &amp;  ROW() &amp; " - " &amp; MID($AD$1, FIND("]",$AD$1,1)+1,LEN($AD$1))</f>
        <v>Column1.Surface_habitable_logement 10 - Récaptiulatif</v>
      </c>
      <c r="Q10" t="str">
        <f ca="1">DPE_33780[[#Headers],[Column1.Code_postal_(brut)]] &amp; " " &amp;  ROW() &amp; " - " &amp; MID($AD$1, FIND("]",$AD$1,1)+1,LEN($AD$1))</f>
        <v>Column1.Code_postal_(brut) 10 - Récaptiulatif</v>
      </c>
      <c r="R10" t="str">
        <f ca="1">DPE_33780[[#Headers],[Column1.Période_construction]] &amp; " " &amp;  ROW() &amp; " - " &amp; MID($AD$1, FIND("]",$AD$1,1)+1,LEN($AD$1))</f>
        <v>Column1.Période_construction 10 - Récaptiulatif</v>
      </c>
      <c r="S10" t="str">
        <f ca="1">DPE_33780[[#Headers],[Column1.Code_postal_(BAN)]] &amp; " " &amp;  ROW() &amp; " - " &amp; MID($AD$1, FIND("]",$AD$1,1)+1,LEN($AD$1))</f>
        <v>Column1.Code_postal_(BAN) 10 - Récaptiulatif</v>
      </c>
      <c r="T10" t="str">
        <f ca="1">DPE_33780[[#Headers],[Column1.Type_bâtiment]] &amp; " " &amp;  ROW() &amp; " - " &amp; MID($AD$1, FIND("]",$AD$1,1)+1,LEN($AD$1))</f>
        <v>Column1.Type_bâtiment 10 - Récaptiulatif</v>
      </c>
      <c r="U10" t="str">
        <f ca="1">DPE_33780[[#Headers],[Column1.Etiquette_GES]] &amp; " " &amp;  ROW() &amp; " - " &amp; MID($AD$1, FIND("]",$AD$1,1)+1,LEN($AD$1))</f>
        <v>Column1.Etiquette_GES 10 - Récaptiulatif</v>
      </c>
      <c r="V10" t="str">
        <f ca="1">DPE_33780[[#Headers],[Column1.Etiquette_DPE]] &amp; " " &amp;  ROW() &amp; " - " &amp; MID($AD$1, FIND("]",$AD$1,1)+1,LEN($AD$1))</f>
        <v>Column1.Etiquette_DPE 10 - Récaptiulatif</v>
      </c>
      <c r="W10" t="str">
        <f ca="1">DPE_33780[[#Headers],[Column1.Nom__commune_(Brut)]] &amp; " " &amp;  ROW() &amp; " - " &amp; MID($AD$1, FIND("]",$AD$1,1)+1,LEN($AD$1))</f>
        <v>Column1.Nom__commune_(Brut) 10 - Récaptiulatif</v>
      </c>
      <c r="X10" t="str">
        <f ca="1">DPE_33780[[#Headers],[Column1.Identifiant__BAN]] &amp; " " &amp;  ROW() &amp; " - " &amp; MID($AD$1, FIND("]",$AD$1,1)+1,LEN($AD$1))</f>
        <v>Column1.Identifiant__BAN 10 - Récaptiulatif</v>
      </c>
      <c r="Y10" t="str">
        <f ca="1">DPE_33780[[#Headers],[Column1.Nom__rue_(BAN)]] &amp; " " &amp;  ROW() &amp; " - " &amp; MID($AD$1, FIND("]",$AD$1,1)+1,LEN($AD$1))</f>
        <v>Column1.Nom__rue_(BAN) 10 - Récaptiulatif</v>
      </c>
      <c r="Z10" t="str">
        <f ca="1">DPE_33780[[#Headers],[Column1.Score_BAN]] &amp; " " &amp;  ROW() &amp; " - " &amp; MID($AD$1, FIND("]",$AD$1,1)+1,LEN($AD$1))</f>
        <v>Column1.Score_BAN 10 - Récaptiulatif</v>
      </c>
      <c r="AA10" t="str">
        <f ca="1">DPE_33780[[#Headers],[Column1.Logement_traversant_(0/1)]] &amp; " " &amp;  ROW() &amp; " - " &amp; MID($AD$1, FIND("]",$AD$1,1)+1,LEN($AD$1))</f>
        <v>Column1.Logement_traversant_(0/1) 10 - Récaptiulatif</v>
      </c>
      <c r="AB10" t="str">
        <f ca="1">DPE_33780[[#Headers],[Column1.Nombre_appartement]] &amp; " " &amp;  ROW() &amp; " - " &amp; MID($AD$1, FIND("]",$AD$1,1)+1,LEN($AD$1))</f>
        <v>Column1.Nombre_appartement 10 - Récaptiulatif</v>
      </c>
      <c r="AC10" t="str">
        <f ca="1">DPE_33780[[#Headers],[Column1.Surface_habitable_immeuble]] &amp; " " &amp;  ROW() &amp; " - " &amp; MID($AD$1, FIND("]",$AD$1,1)+1,LEN($AD$1))</f>
        <v>Column1.Surface_habitable_immeuble 10 - Récaptiulatif</v>
      </c>
    </row>
    <row r="11" spans="1:30" x14ac:dyDescent="0.25">
      <c r="A11" s="4">
        <v>44867</v>
      </c>
      <c r="B11" s="4">
        <v>44867</v>
      </c>
      <c r="C11" s="4">
        <v>44869</v>
      </c>
      <c r="D11" t="str">
        <f ca="1">DPE_33780[[#Headers],[Column1.Adresse_(BAN)]] &amp; " " &amp;  ROW() &amp; " - " &amp; MID($AD$1, FIND("]",$AD$1,1)+1,LEN($AD$1))</f>
        <v>Column1.Adresse_(BAN) 11 - Récaptiulatif</v>
      </c>
      <c r="E11" t="str">
        <f ca="1">DPE_33780[[#Headers],[Column1.Nom__commune_(BAN)]] &amp; " " &amp;  ROW() &amp; " - " &amp; MID($AD$1, FIND("]",$AD$1,1)+1,LEN($AD$1))</f>
        <v>Column1.Nom__commune_(BAN) 11 - Récaptiulatif</v>
      </c>
      <c r="F11" t="str">
        <f ca="1">DPE_33780[[#Headers],[Column1.Nombre_niveau_logement]] &amp; " " &amp;  ROW() &amp; " - " &amp; MID($AD$1, FIND("]",$AD$1,1)+1,LEN($AD$1))</f>
        <v>Column1.Nombre_niveau_logement 11 - Récaptiulatif</v>
      </c>
      <c r="G11" t="str">
        <f ca="1">DPE_33780[[#Headers],[Column1.Année_construction]] &amp; " " &amp;  ROW() &amp; " - " &amp; MID($AD$1, FIND("]",$AD$1,1)+1,LEN($AD$1))</f>
        <v>Column1.Année_construction 11 - Récaptiulatif</v>
      </c>
      <c r="H11" t="str">
        <f ca="1">DPE_33780[[#Headers],[Column1.N°_étage_appartement]] &amp; " " &amp;  ROW() &amp; " - " &amp; MID($AD$1, FIND("]",$AD$1,1)+1,LEN($AD$1))</f>
        <v>Column1.N°_étage_appartement 11 - Récaptiulatif</v>
      </c>
      <c r="I11" t="str">
        <f ca="1">DPE_33780[[#Headers],[Column1.Surface_habitable_desservie_par_installation_ECS]] &amp; " " &amp;  ROW() &amp; " - " &amp; MID($AD$1, FIND("]",$AD$1,1)+1,LEN($AD$1))</f>
        <v>Column1.Surface_habitable_desservie_par_installation_ECS 11 - Récaptiulatif</v>
      </c>
      <c r="J11" t="str">
        <f ca="1">DPE_33780[[#Headers],[Column1.Complément_d''adresse_logement]] &amp; " " &amp;  ROW() &amp; " - " &amp; MID($AD$1, FIND("]",$AD$1,1)+1,LEN($AD$1))</f>
        <v>Column1.Complément_d'adresse_logement 11 - Récaptiulatif</v>
      </c>
      <c r="K11" t="str">
        <f ca="1">DPE_33780[[#Headers],[Column1.Description_installation_chauffage_n°1]] &amp; " " &amp;  ROW() &amp; " - " &amp; MID($AD$1, FIND("]",$AD$1,1)+1,LEN($AD$1))</f>
        <v>Column1.Description_installation_chauffage_n°1 11 - Récaptiulatif</v>
      </c>
      <c r="L11" t="str">
        <f ca="1">DPE_33780[[#Headers],[Column1.N°_voie_(BAN)]] &amp; " " &amp;  ROW() &amp; " - " &amp; MID($AD$1, FIND("]",$AD$1,1)+1,LEN($AD$1))</f>
        <v>Column1.N°_voie_(BAN) 11 - Récaptiulatif</v>
      </c>
      <c r="M11" t="str">
        <f ca="1">DPE_33780[[#Headers],[Column1.N°DPE]] &amp; " " &amp;  ROW() &amp; " - " &amp; MID($AD$1, FIND("]",$AD$1,1)+1,LEN($AD$1))</f>
        <v>Column1.N°DPE 11 - Récaptiulatif</v>
      </c>
      <c r="N11" t="str">
        <f ca="1">DPE_33780[[#Headers],[Column1.Adresse_brute]] &amp; " " &amp;  ROW() &amp; " - " &amp; MID($AD$1, FIND("]",$AD$1,1)+1,LEN($AD$1))</f>
        <v>Column1.Adresse_brute 11 - Récaptiulatif</v>
      </c>
      <c r="O11" t="str">
        <f ca="1">DPE_33780[[#Headers],[Column1.Nombre_logements_desservis_par_installation_ECS]] &amp; " " &amp;  ROW() &amp; " - " &amp; MID($AD$1, FIND("]",$AD$1,1)+1,LEN($AD$1))</f>
        <v>Column1.Nombre_logements_desservis_par_installation_ECS 11 - Récaptiulatif</v>
      </c>
      <c r="P11" t="str">
        <f ca="1">DPE_33780[[#Headers],[Column1.Surface_habitable_logement]] &amp; " " &amp;  ROW() &amp; " - " &amp; MID($AD$1, FIND("]",$AD$1,1)+1,LEN($AD$1))</f>
        <v>Column1.Surface_habitable_logement 11 - Récaptiulatif</v>
      </c>
      <c r="Q11" t="str">
        <f ca="1">DPE_33780[[#Headers],[Column1.Code_postal_(brut)]] &amp; " " &amp;  ROW() &amp; " - " &amp; MID($AD$1, FIND("]",$AD$1,1)+1,LEN($AD$1))</f>
        <v>Column1.Code_postal_(brut) 11 - Récaptiulatif</v>
      </c>
      <c r="R11" t="str">
        <f ca="1">DPE_33780[[#Headers],[Column1.Période_construction]] &amp; " " &amp;  ROW() &amp; " - " &amp; MID($AD$1, FIND("]",$AD$1,1)+1,LEN($AD$1))</f>
        <v>Column1.Période_construction 11 - Récaptiulatif</v>
      </c>
      <c r="S11" t="str">
        <f ca="1">DPE_33780[[#Headers],[Column1.Code_postal_(BAN)]] &amp; " " &amp;  ROW() &amp; " - " &amp; MID($AD$1, FIND("]",$AD$1,1)+1,LEN($AD$1))</f>
        <v>Column1.Code_postal_(BAN) 11 - Récaptiulatif</v>
      </c>
      <c r="T11" t="str">
        <f ca="1">DPE_33780[[#Headers],[Column1.Type_bâtiment]] &amp; " " &amp;  ROW() &amp; " - " &amp; MID($AD$1, FIND("]",$AD$1,1)+1,LEN($AD$1))</f>
        <v>Column1.Type_bâtiment 11 - Récaptiulatif</v>
      </c>
      <c r="U11" t="str">
        <f ca="1">DPE_33780[[#Headers],[Column1.Etiquette_GES]] &amp; " " &amp;  ROW() &amp; " - " &amp; MID($AD$1, FIND("]",$AD$1,1)+1,LEN($AD$1))</f>
        <v>Column1.Etiquette_GES 11 - Récaptiulatif</v>
      </c>
      <c r="V11" t="str">
        <f ca="1">DPE_33780[[#Headers],[Column1.Etiquette_DPE]] &amp; " " &amp;  ROW() &amp; " - " &amp; MID($AD$1, FIND("]",$AD$1,1)+1,LEN($AD$1))</f>
        <v>Column1.Etiquette_DPE 11 - Récaptiulatif</v>
      </c>
      <c r="W11" t="str">
        <f ca="1">DPE_33780[[#Headers],[Column1.Nom__commune_(Brut)]] &amp; " " &amp;  ROW() &amp; " - " &amp; MID($AD$1, FIND("]",$AD$1,1)+1,LEN($AD$1))</f>
        <v>Column1.Nom__commune_(Brut) 11 - Récaptiulatif</v>
      </c>
      <c r="X11" t="str">
        <f ca="1">DPE_33780[[#Headers],[Column1.Identifiant__BAN]] &amp; " " &amp;  ROW() &amp; " - " &amp; MID($AD$1, FIND("]",$AD$1,1)+1,LEN($AD$1))</f>
        <v>Column1.Identifiant__BAN 11 - Récaptiulatif</v>
      </c>
      <c r="Y11" t="str">
        <f ca="1">DPE_33780[[#Headers],[Column1.Nom__rue_(BAN)]] &amp; " " &amp;  ROW() &amp; " - " &amp; MID($AD$1, FIND("]",$AD$1,1)+1,LEN($AD$1))</f>
        <v>Column1.Nom__rue_(BAN) 11 - Récaptiulatif</v>
      </c>
      <c r="Z11" t="str">
        <f ca="1">DPE_33780[[#Headers],[Column1.Score_BAN]] &amp; " " &amp;  ROW() &amp; " - " &amp; MID($AD$1, FIND("]",$AD$1,1)+1,LEN($AD$1))</f>
        <v>Column1.Score_BAN 11 - Récaptiulatif</v>
      </c>
      <c r="AA11" t="str">
        <f ca="1">DPE_33780[[#Headers],[Column1.Logement_traversant_(0/1)]] &amp; " " &amp;  ROW() &amp; " - " &amp; MID($AD$1, FIND("]",$AD$1,1)+1,LEN($AD$1))</f>
        <v>Column1.Logement_traversant_(0/1) 11 - Récaptiulatif</v>
      </c>
      <c r="AB11" t="str">
        <f ca="1">DPE_33780[[#Headers],[Column1.Nombre_appartement]] &amp; " " &amp;  ROW() &amp; " - " &amp; MID($AD$1, FIND("]",$AD$1,1)+1,LEN($AD$1))</f>
        <v>Column1.Nombre_appartement 11 - Récaptiulatif</v>
      </c>
      <c r="AC11" t="str">
        <f ca="1">DPE_33780[[#Headers],[Column1.Surface_habitable_immeuble]] &amp; " " &amp;  ROW() &amp; " - " &amp; MID($AD$1, FIND("]",$AD$1,1)+1,LEN($AD$1))</f>
        <v>Column1.Surface_habitable_immeuble 11 - Récaptiulatif</v>
      </c>
    </row>
    <row r="12" spans="1:30" x14ac:dyDescent="0.25">
      <c r="A12" s="4">
        <v>44861</v>
      </c>
      <c r="B12" s="4">
        <v>44861</v>
      </c>
      <c r="C12" s="4">
        <v>44861</v>
      </c>
      <c r="D12" t="str">
        <f ca="1">DPE_33780[[#Headers],[Column1.Adresse_(BAN)]] &amp; " " &amp;  ROW() &amp; " - " &amp; MID($AD$1, FIND("]",$AD$1,1)+1,LEN($AD$1))</f>
        <v>Column1.Adresse_(BAN) 12 - Récaptiulatif</v>
      </c>
      <c r="E12" t="str">
        <f ca="1">DPE_33780[[#Headers],[Column1.Nom__commune_(BAN)]] &amp; " " &amp;  ROW() &amp; " - " &amp; MID($AD$1, FIND("]",$AD$1,1)+1,LEN($AD$1))</f>
        <v>Column1.Nom__commune_(BAN) 12 - Récaptiulatif</v>
      </c>
      <c r="F12" t="str">
        <f ca="1">DPE_33780[[#Headers],[Column1.Nombre_niveau_logement]] &amp; " " &amp;  ROW() &amp; " - " &amp; MID($AD$1, FIND("]",$AD$1,1)+1,LEN($AD$1))</f>
        <v>Column1.Nombre_niveau_logement 12 - Récaptiulatif</v>
      </c>
      <c r="G12" t="str">
        <f ca="1">DPE_33780[[#Headers],[Column1.Année_construction]] &amp; " " &amp;  ROW() &amp; " - " &amp; MID($AD$1, FIND("]",$AD$1,1)+1,LEN($AD$1))</f>
        <v>Column1.Année_construction 12 - Récaptiulatif</v>
      </c>
      <c r="H12" t="str">
        <f ca="1">DPE_33780[[#Headers],[Column1.N°_étage_appartement]] &amp; " " &amp;  ROW() &amp; " - " &amp; MID($AD$1, FIND("]",$AD$1,1)+1,LEN($AD$1))</f>
        <v>Column1.N°_étage_appartement 12 - Récaptiulatif</v>
      </c>
      <c r="I12" t="str">
        <f ca="1">DPE_33780[[#Headers],[Column1.Surface_habitable_desservie_par_installation_ECS]] &amp; " " &amp;  ROW() &amp; " - " &amp; MID($AD$1, FIND("]",$AD$1,1)+1,LEN($AD$1))</f>
        <v>Column1.Surface_habitable_desservie_par_installation_ECS 12 - Récaptiulatif</v>
      </c>
      <c r="J12" t="str">
        <f ca="1">DPE_33780[[#Headers],[Column1.Complément_d''adresse_logement]] &amp; " " &amp;  ROW() &amp; " - " &amp; MID($AD$1, FIND("]",$AD$1,1)+1,LEN($AD$1))</f>
        <v>Column1.Complément_d'adresse_logement 12 - Récaptiulatif</v>
      </c>
      <c r="K12" t="str">
        <f ca="1">DPE_33780[[#Headers],[Column1.Description_installation_chauffage_n°1]] &amp; " " &amp;  ROW() &amp; " - " &amp; MID($AD$1, FIND("]",$AD$1,1)+1,LEN($AD$1))</f>
        <v>Column1.Description_installation_chauffage_n°1 12 - Récaptiulatif</v>
      </c>
      <c r="L12" t="str">
        <f ca="1">DPE_33780[[#Headers],[Column1.N°_voie_(BAN)]] &amp; " " &amp;  ROW() &amp; " - " &amp; MID($AD$1, FIND("]",$AD$1,1)+1,LEN($AD$1))</f>
        <v>Column1.N°_voie_(BAN) 12 - Récaptiulatif</v>
      </c>
      <c r="M12" t="str">
        <f ca="1">DPE_33780[[#Headers],[Column1.N°DPE]] &amp; " " &amp;  ROW() &amp; " - " &amp; MID($AD$1, FIND("]",$AD$1,1)+1,LEN($AD$1))</f>
        <v>Column1.N°DPE 12 - Récaptiulatif</v>
      </c>
      <c r="N12" t="str">
        <f ca="1">DPE_33780[[#Headers],[Column1.Adresse_brute]] &amp; " " &amp;  ROW() &amp; " - " &amp; MID($AD$1, FIND("]",$AD$1,1)+1,LEN($AD$1))</f>
        <v>Column1.Adresse_brute 12 - Récaptiulatif</v>
      </c>
      <c r="O12" t="str">
        <f ca="1">DPE_33780[[#Headers],[Column1.Nombre_logements_desservis_par_installation_ECS]] &amp; " " &amp;  ROW() &amp; " - " &amp; MID($AD$1, FIND("]",$AD$1,1)+1,LEN($AD$1))</f>
        <v>Column1.Nombre_logements_desservis_par_installation_ECS 12 - Récaptiulatif</v>
      </c>
      <c r="P12" t="str">
        <f ca="1">DPE_33780[[#Headers],[Column1.Surface_habitable_logement]] &amp; " " &amp;  ROW() &amp; " - " &amp; MID($AD$1, FIND("]",$AD$1,1)+1,LEN($AD$1))</f>
        <v>Column1.Surface_habitable_logement 12 - Récaptiulatif</v>
      </c>
      <c r="Q12" t="str">
        <f ca="1">DPE_33780[[#Headers],[Column1.Code_postal_(brut)]] &amp; " " &amp;  ROW() &amp; " - " &amp; MID($AD$1, FIND("]",$AD$1,1)+1,LEN($AD$1))</f>
        <v>Column1.Code_postal_(brut) 12 - Récaptiulatif</v>
      </c>
      <c r="R12" t="str">
        <f ca="1">DPE_33780[[#Headers],[Column1.Période_construction]] &amp; " " &amp;  ROW() &amp; " - " &amp; MID($AD$1, FIND("]",$AD$1,1)+1,LEN($AD$1))</f>
        <v>Column1.Période_construction 12 - Récaptiulatif</v>
      </c>
      <c r="S12" t="str">
        <f ca="1">DPE_33780[[#Headers],[Column1.Code_postal_(BAN)]] &amp; " " &amp;  ROW() &amp; " - " &amp; MID($AD$1, FIND("]",$AD$1,1)+1,LEN($AD$1))</f>
        <v>Column1.Code_postal_(BAN) 12 - Récaptiulatif</v>
      </c>
      <c r="T12" t="str">
        <f ca="1">DPE_33780[[#Headers],[Column1.Type_bâtiment]] &amp; " " &amp;  ROW() &amp; " - " &amp; MID($AD$1, FIND("]",$AD$1,1)+1,LEN($AD$1))</f>
        <v>Column1.Type_bâtiment 12 - Récaptiulatif</v>
      </c>
      <c r="U12" t="str">
        <f ca="1">DPE_33780[[#Headers],[Column1.Etiquette_GES]] &amp; " " &amp;  ROW() &amp; " - " &amp; MID($AD$1, FIND("]",$AD$1,1)+1,LEN($AD$1))</f>
        <v>Column1.Etiquette_GES 12 - Récaptiulatif</v>
      </c>
      <c r="V12" t="str">
        <f ca="1">DPE_33780[[#Headers],[Column1.Etiquette_DPE]] &amp; " " &amp;  ROW() &amp; " - " &amp; MID($AD$1, FIND("]",$AD$1,1)+1,LEN($AD$1))</f>
        <v>Column1.Etiquette_DPE 12 - Récaptiulatif</v>
      </c>
      <c r="W12" t="str">
        <f ca="1">DPE_33780[[#Headers],[Column1.Nom__commune_(Brut)]] &amp; " " &amp;  ROW() &amp; " - " &amp; MID($AD$1, FIND("]",$AD$1,1)+1,LEN($AD$1))</f>
        <v>Column1.Nom__commune_(Brut) 12 - Récaptiulatif</v>
      </c>
      <c r="X12" t="str">
        <f ca="1">DPE_33780[[#Headers],[Column1.Identifiant__BAN]] &amp; " " &amp;  ROW() &amp; " - " &amp; MID($AD$1, FIND("]",$AD$1,1)+1,LEN($AD$1))</f>
        <v>Column1.Identifiant__BAN 12 - Récaptiulatif</v>
      </c>
      <c r="Y12" t="str">
        <f ca="1">DPE_33780[[#Headers],[Column1.Nom__rue_(BAN)]] &amp; " " &amp;  ROW() &amp; " - " &amp; MID($AD$1, FIND("]",$AD$1,1)+1,LEN($AD$1))</f>
        <v>Column1.Nom__rue_(BAN) 12 - Récaptiulatif</v>
      </c>
      <c r="Z12" t="str">
        <f ca="1">DPE_33780[[#Headers],[Column1.Score_BAN]] &amp; " " &amp;  ROW() &amp; " - " &amp; MID($AD$1, FIND("]",$AD$1,1)+1,LEN($AD$1))</f>
        <v>Column1.Score_BAN 12 - Récaptiulatif</v>
      </c>
      <c r="AA12" t="str">
        <f ca="1">DPE_33780[[#Headers],[Column1.Logement_traversant_(0/1)]] &amp; " " &amp;  ROW() &amp; " - " &amp; MID($AD$1, FIND("]",$AD$1,1)+1,LEN($AD$1))</f>
        <v>Column1.Logement_traversant_(0/1) 12 - Récaptiulatif</v>
      </c>
      <c r="AB12" t="str">
        <f ca="1">DPE_33780[[#Headers],[Column1.Nombre_appartement]] &amp; " " &amp;  ROW() &amp; " - " &amp; MID($AD$1, FIND("]",$AD$1,1)+1,LEN($AD$1))</f>
        <v>Column1.Nombre_appartement 12 - Récaptiulatif</v>
      </c>
      <c r="AC12" t="str">
        <f ca="1">DPE_33780[[#Headers],[Column1.Surface_habitable_immeuble]] &amp; " " &amp;  ROW() &amp; " - " &amp; MID($AD$1, FIND("]",$AD$1,1)+1,LEN($AD$1))</f>
        <v>Column1.Surface_habitable_immeuble 12 - Récaptiulatif</v>
      </c>
    </row>
    <row r="13" spans="1:30" x14ac:dyDescent="0.25">
      <c r="A13" s="4">
        <v>44861</v>
      </c>
      <c r="B13" s="4">
        <v>44861</v>
      </c>
      <c r="C13" s="4">
        <v>44861</v>
      </c>
      <c r="D13" t="str">
        <f ca="1">DPE_33780[[#Headers],[Column1.Adresse_(BAN)]] &amp; " " &amp;  ROW() &amp; " - " &amp; MID($AD$1, FIND("]",$AD$1,1)+1,LEN($AD$1))</f>
        <v>Column1.Adresse_(BAN) 13 - Récaptiulatif</v>
      </c>
      <c r="E13" t="str">
        <f ca="1">DPE_33780[[#Headers],[Column1.Nom__commune_(BAN)]] &amp; " " &amp;  ROW() &amp; " - " &amp; MID($AD$1, FIND("]",$AD$1,1)+1,LEN($AD$1))</f>
        <v>Column1.Nom__commune_(BAN) 13 - Récaptiulatif</v>
      </c>
      <c r="F13" t="str">
        <f ca="1">DPE_33780[[#Headers],[Column1.Nombre_niveau_logement]] &amp; " " &amp;  ROW() &amp; " - " &amp; MID($AD$1, FIND("]",$AD$1,1)+1,LEN($AD$1))</f>
        <v>Column1.Nombre_niveau_logement 13 - Récaptiulatif</v>
      </c>
      <c r="G13" t="str">
        <f ca="1">DPE_33780[[#Headers],[Column1.Année_construction]] &amp; " " &amp;  ROW() &amp; " - " &amp; MID($AD$1, FIND("]",$AD$1,1)+1,LEN($AD$1))</f>
        <v>Column1.Année_construction 13 - Récaptiulatif</v>
      </c>
      <c r="H13" t="str">
        <f ca="1">DPE_33780[[#Headers],[Column1.N°_étage_appartement]] &amp; " " &amp;  ROW() &amp; " - " &amp; MID($AD$1, FIND("]",$AD$1,1)+1,LEN($AD$1))</f>
        <v>Column1.N°_étage_appartement 13 - Récaptiulatif</v>
      </c>
      <c r="I13" t="str">
        <f ca="1">DPE_33780[[#Headers],[Column1.Surface_habitable_desservie_par_installation_ECS]] &amp; " " &amp;  ROW() &amp; " - " &amp; MID($AD$1, FIND("]",$AD$1,1)+1,LEN($AD$1))</f>
        <v>Column1.Surface_habitable_desservie_par_installation_ECS 13 - Récaptiulatif</v>
      </c>
      <c r="J13" t="str">
        <f ca="1">DPE_33780[[#Headers],[Column1.Complément_d''adresse_logement]] &amp; " " &amp;  ROW() &amp; " - " &amp; MID($AD$1, FIND("]",$AD$1,1)+1,LEN($AD$1))</f>
        <v>Column1.Complément_d'adresse_logement 13 - Récaptiulatif</v>
      </c>
      <c r="K13" t="str">
        <f ca="1">DPE_33780[[#Headers],[Column1.Description_installation_chauffage_n°1]] &amp; " " &amp;  ROW() &amp; " - " &amp; MID($AD$1, FIND("]",$AD$1,1)+1,LEN($AD$1))</f>
        <v>Column1.Description_installation_chauffage_n°1 13 - Récaptiulatif</v>
      </c>
      <c r="L13" t="str">
        <f ca="1">DPE_33780[[#Headers],[Column1.N°_voie_(BAN)]] &amp; " " &amp;  ROW() &amp; " - " &amp; MID($AD$1, FIND("]",$AD$1,1)+1,LEN($AD$1))</f>
        <v>Column1.N°_voie_(BAN) 13 - Récaptiulatif</v>
      </c>
      <c r="M13" t="str">
        <f ca="1">DPE_33780[[#Headers],[Column1.N°DPE]] &amp; " " &amp;  ROW() &amp; " - " &amp; MID($AD$1, FIND("]",$AD$1,1)+1,LEN($AD$1))</f>
        <v>Column1.N°DPE 13 - Récaptiulatif</v>
      </c>
      <c r="N13" t="str">
        <f ca="1">DPE_33780[[#Headers],[Column1.Adresse_brute]] &amp; " " &amp;  ROW() &amp; " - " &amp; MID($AD$1, FIND("]",$AD$1,1)+1,LEN($AD$1))</f>
        <v>Column1.Adresse_brute 13 - Récaptiulatif</v>
      </c>
      <c r="O13" t="str">
        <f ca="1">DPE_33780[[#Headers],[Column1.Nombre_logements_desservis_par_installation_ECS]] &amp; " " &amp;  ROW() &amp; " - " &amp; MID($AD$1, FIND("]",$AD$1,1)+1,LEN($AD$1))</f>
        <v>Column1.Nombre_logements_desservis_par_installation_ECS 13 - Récaptiulatif</v>
      </c>
      <c r="P13" t="str">
        <f ca="1">DPE_33780[[#Headers],[Column1.Surface_habitable_logement]] &amp; " " &amp;  ROW() &amp; " - " &amp; MID($AD$1, FIND("]",$AD$1,1)+1,LEN($AD$1))</f>
        <v>Column1.Surface_habitable_logement 13 - Récaptiulatif</v>
      </c>
      <c r="Q13" t="str">
        <f ca="1">DPE_33780[[#Headers],[Column1.Code_postal_(brut)]] &amp; " " &amp;  ROW() &amp; " - " &amp; MID($AD$1, FIND("]",$AD$1,1)+1,LEN($AD$1))</f>
        <v>Column1.Code_postal_(brut) 13 - Récaptiulatif</v>
      </c>
      <c r="R13" t="str">
        <f ca="1">DPE_33780[[#Headers],[Column1.Période_construction]] &amp; " " &amp;  ROW() &amp; " - " &amp; MID($AD$1, FIND("]",$AD$1,1)+1,LEN($AD$1))</f>
        <v>Column1.Période_construction 13 - Récaptiulatif</v>
      </c>
      <c r="S13" t="str">
        <f ca="1">DPE_33780[[#Headers],[Column1.Code_postal_(BAN)]] &amp; " " &amp;  ROW() &amp; " - " &amp; MID($AD$1, FIND("]",$AD$1,1)+1,LEN($AD$1))</f>
        <v>Column1.Code_postal_(BAN) 13 - Récaptiulatif</v>
      </c>
      <c r="T13" t="str">
        <f ca="1">DPE_33780[[#Headers],[Column1.Type_bâtiment]] &amp; " " &amp;  ROW() &amp; " - " &amp; MID($AD$1, FIND("]",$AD$1,1)+1,LEN($AD$1))</f>
        <v>Column1.Type_bâtiment 13 - Récaptiulatif</v>
      </c>
      <c r="U13" t="str">
        <f ca="1">DPE_33780[[#Headers],[Column1.Etiquette_GES]] &amp; " " &amp;  ROW() &amp; " - " &amp; MID($AD$1, FIND("]",$AD$1,1)+1,LEN($AD$1))</f>
        <v>Column1.Etiquette_GES 13 - Récaptiulatif</v>
      </c>
      <c r="V13" t="str">
        <f ca="1">DPE_33780[[#Headers],[Column1.Etiquette_DPE]] &amp; " " &amp;  ROW() &amp; " - " &amp; MID($AD$1, FIND("]",$AD$1,1)+1,LEN($AD$1))</f>
        <v>Column1.Etiquette_DPE 13 - Récaptiulatif</v>
      </c>
      <c r="W13" t="str">
        <f ca="1">DPE_33780[[#Headers],[Column1.Nom__commune_(Brut)]] &amp; " " &amp;  ROW() &amp; " - " &amp; MID($AD$1, FIND("]",$AD$1,1)+1,LEN($AD$1))</f>
        <v>Column1.Nom__commune_(Brut) 13 - Récaptiulatif</v>
      </c>
      <c r="X13" t="str">
        <f ca="1">DPE_33780[[#Headers],[Column1.Identifiant__BAN]] &amp; " " &amp;  ROW() &amp; " - " &amp; MID($AD$1, FIND("]",$AD$1,1)+1,LEN($AD$1))</f>
        <v>Column1.Identifiant__BAN 13 - Récaptiulatif</v>
      </c>
      <c r="Y13" t="str">
        <f ca="1">DPE_33780[[#Headers],[Column1.Nom__rue_(BAN)]] &amp; " " &amp;  ROW() &amp; " - " &amp; MID($AD$1, FIND("]",$AD$1,1)+1,LEN($AD$1))</f>
        <v>Column1.Nom__rue_(BAN) 13 - Récaptiulatif</v>
      </c>
      <c r="Z13" t="str">
        <f ca="1">DPE_33780[[#Headers],[Column1.Score_BAN]] &amp; " " &amp;  ROW() &amp; " - " &amp; MID($AD$1, FIND("]",$AD$1,1)+1,LEN($AD$1))</f>
        <v>Column1.Score_BAN 13 - Récaptiulatif</v>
      </c>
      <c r="AA13" t="str">
        <f ca="1">DPE_33780[[#Headers],[Column1.Logement_traversant_(0/1)]] &amp; " " &amp;  ROW() &amp; " - " &amp; MID($AD$1, FIND("]",$AD$1,1)+1,LEN($AD$1))</f>
        <v>Column1.Logement_traversant_(0/1) 13 - Récaptiulatif</v>
      </c>
      <c r="AB13" t="str">
        <f ca="1">DPE_33780[[#Headers],[Column1.Nombre_appartement]] &amp; " " &amp;  ROW() &amp; " - " &amp; MID($AD$1, FIND("]",$AD$1,1)+1,LEN($AD$1))</f>
        <v>Column1.Nombre_appartement 13 - Récaptiulatif</v>
      </c>
      <c r="AC13" t="str">
        <f ca="1">DPE_33780[[#Headers],[Column1.Surface_habitable_immeuble]] &amp; " " &amp;  ROW() &amp; " - " &amp; MID($AD$1, FIND("]",$AD$1,1)+1,LEN($AD$1))</f>
        <v>Column1.Surface_habitable_immeuble 13 - Récaptiulatif</v>
      </c>
    </row>
    <row r="14" spans="1:30" x14ac:dyDescent="0.25">
      <c r="A14" s="4">
        <v>44858</v>
      </c>
      <c r="B14" s="4">
        <v>44858</v>
      </c>
      <c r="C14" s="4">
        <v>44858</v>
      </c>
      <c r="D14" t="str">
        <f ca="1">DPE_33780[[#Headers],[Column1.Adresse_(BAN)]] &amp; " " &amp;  ROW() &amp; " - " &amp; MID($AD$1, FIND("]",$AD$1,1)+1,LEN($AD$1))</f>
        <v>Column1.Adresse_(BAN) 14 - Récaptiulatif</v>
      </c>
      <c r="E14" t="str">
        <f ca="1">DPE_33780[[#Headers],[Column1.Nom__commune_(BAN)]] &amp; " " &amp;  ROW() &amp; " - " &amp; MID($AD$1, FIND("]",$AD$1,1)+1,LEN($AD$1))</f>
        <v>Column1.Nom__commune_(BAN) 14 - Récaptiulatif</v>
      </c>
      <c r="F14" t="str">
        <f ca="1">DPE_33780[[#Headers],[Column1.Nombre_niveau_logement]] &amp; " " &amp;  ROW() &amp; " - " &amp; MID($AD$1, FIND("]",$AD$1,1)+1,LEN($AD$1))</f>
        <v>Column1.Nombre_niveau_logement 14 - Récaptiulatif</v>
      </c>
      <c r="G14" t="str">
        <f ca="1">DPE_33780[[#Headers],[Column1.Année_construction]] &amp; " " &amp;  ROW() &amp; " - " &amp; MID($AD$1, FIND("]",$AD$1,1)+1,LEN($AD$1))</f>
        <v>Column1.Année_construction 14 - Récaptiulatif</v>
      </c>
      <c r="H14" t="str">
        <f ca="1">DPE_33780[[#Headers],[Column1.N°_étage_appartement]] &amp; " " &amp;  ROW() &amp; " - " &amp; MID($AD$1, FIND("]",$AD$1,1)+1,LEN($AD$1))</f>
        <v>Column1.N°_étage_appartement 14 - Récaptiulatif</v>
      </c>
      <c r="I14" t="str">
        <f ca="1">DPE_33780[[#Headers],[Column1.Surface_habitable_desservie_par_installation_ECS]] &amp; " " &amp;  ROW() &amp; " - " &amp; MID($AD$1, FIND("]",$AD$1,1)+1,LEN($AD$1))</f>
        <v>Column1.Surface_habitable_desservie_par_installation_ECS 14 - Récaptiulatif</v>
      </c>
      <c r="J14" t="str">
        <f ca="1">DPE_33780[[#Headers],[Column1.Complément_d''adresse_logement]] &amp; " " &amp;  ROW() &amp; " - " &amp; MID($AD$1, FIND("]",$AD$1,1)+1,LEN($AD$1))</f>
        <v>Column1.Complément_d'adresse_logement 14 - Récaptiulatif</v>
      </c>
      <c r="K14" t="str">
        <f ca="1">DPE_33780[[#Headers],[Column1.Description_installation_chauffage_n°1]] &amp; " " &amp;  ROW() &amp; " - " &amp; MID($AD$1, FIND("]",$AD$1,1)+1,LEN($AD$1))</f>
        <v>Column1.Description_installation_chauffage_n°1 14 - Récaptiulatif</v>
      </c>
      <c r="L14" t="str">
        <f ca="1">DPE_33780[[#Headers],[Column1.N°_voie_(BAN)]] &amp; " " &amp;  ROW() &amp; " - " &amp; MID($AD$1, FIND("]",$AD$1,1)+1,LEN($AD$1))</f>
        <v>Column1.N°_voie_(BAN) 14 - Récaptiulatif</v>
      </c>
      <c r="M14" t="str">
        <f ca="1">DPE_33780[[#Headers],[Column1.N°DPE]] &amp; " " &amp;  ROW() &amp; " - " &amp; MID($AD$1, FIND("]",$AD$1,1)+1,LEN($AD$1))</f>
        <v>Column1.N°DPE 14 - Récaptiulatif</v>
      </c>
      <c r="N14" t="str">
        <f ca="1">DPE_33780[[#Headers],[Column1.Adresse_brute]] &amp; " " &amp;  ROW() &amp; " - " &amp; MID($AD$1, FIND("]",$AD$1,1)+1,LEN($AD$1))</f>
        <v>Column1.Adresse_brute 14 - Récaptiulatif</v>
      </c>
      <c r="O14" t="str">
        <f ca="1">DPE_33780[[#Headers],[Column1.Nombre_logements_desservis_par_installation_ECS]] &amp; " " &amp;  ROW() &amp; " - " &amp; MID($AD$1, FIND("]",$AD$1,1)+1,LEN($AD$1))</f>
        <v>Column1.Nombre_logements_desservis_par_installation_ECS 14 - Récaptiulatif</v>
      </c>
      <c r="P14" t="str">
        <f ca="1">DPE_33780[[#Headers],[Column1.Surface_habitable_logement]] &amp; " " &amp;  ROW() &amp; " - " &amp; MID($AD$1, FIND("]",$AD$1,1)+1,LEN($AD$1))</f>
        <v>Column1.Surface_habitable_logement 14 - Récaptiulatif</v>
      </c>
      <c r="Q14" t="str">
        <f ca="1">DPE_33780[[#Headers],[Column1.Code_postal_(brut)]] &amp; " " &amp;  ROW() &amp; " - " &amp; MID($AD$1, FIND("]",$AD$1,1)+1,LEN($AD$1))</f>
        <v>Column1.Code_postal_(brut) 14 - Récaptiulatif</v>
      </c>
      <c r="R14" t="str">
        <f ca="1">DPE_33780[[#Headers],[Column1.Période_construction]] &amp; " " &amp;  ROW() &amp; " - " &amp; MID($AD$1, FIND("]",$AD$1,1)+1,LEN($AD$1))</f>
        <v>Column1.Période_construction 14 - Récaptiulatif</v>
      </c>
      <c r="S14" t="str">
        <f ca="1">DPE_33780[[#Headers],[Column1.Code_postal_(BAN)]] &amp; " " &amp;  ROW() &amp; " - " &amp; MID($AD$1, FIND("]",$AD$1,1)+1,LEN($AD$1))</f>
        <v>Column1.Code_postal_(BAN) 14 - Récaptiulatif</v>
      </c>
      <c r="T14" t="str">
        <f ca="1">DPE_33780[[#Headers],[Column1.Type_bâtiment]] &amp; " " &amp;  ROW() &amp; " - " &amp; MID($AD$1, FIND("]",$AD$1,1)+1,LEN($AD$1))</f>
        <v>Column1.Type_bâtiment 14 - Récaptiulatif</v>
      </c>
      <c r="U14" t="str">
        <f ca="1">DPE_33780[[#Headers],[Column1.Etiquette_GES]] &amp; " " &amp;  ROW() &amp; " - " &amp; MID($AD$1, FIND("]",$AD$1,1)+1,LEN($AD$1))</f>
        <v>Column1.Etiquette_GES 14 - Récaptiulatif</v>
      </c>
      <c r="V14" t="str">
        <f ca="1">DPE_33780[[#Headers],[Column1.Etiquette_DPE]] &amp; " " &amp;  ROW() &amp; " - " &amp; MID($AD$1, FIND("]",$AD$1,1)+1,LEN($AD$1))</f>
        <v>Column1.Etiquette_DPE 14 - Récaptiulatif</v>
      </c>
      <c r="W14" t="str">
        <f ca="1">DPE_33780[[#Headers],[Column1.Nom__commune_(Brut)]] &amp; " " &amp;  ROW() &amp; " - " &amp; MID($AD$1, FIND("]",$AD$1,1)+1,LEN($AD$1))</f>
        <v>Column1.Nom__commune_(Brut) 14 - Récaptiulatif</v>
      </c>
      <c r="X14" t="str">
        <f ca="1">DPE_33780[[#Headers],[Column1.Identifiant__BAN]] &amp; " " &amp;  ROW() &amp; " - " &amp; MID($AD$1, FIND("]",$AD$1,1)+1,LEN($AD$1))</f>
        <v>Column1.Identifiant__BAN 14 - Récaptiulatif</v>
      </c>
      <c r="Y14" t="str">
        <f ca="1">DPE_33780[[#Headers],[Column1.Nom__rue_(BAN)]] &amp; " " &amp;  ROW() &amp; " - " &amp; MID($AD$1, FIND("]",$AD$1,1)+1,LEN($AD$1))</f>
        <v>Column1.Nom__rue_(BAN) 14 - Récaptiulatif</v>
      </c>
      <c r="Z14" t="str">
        <f ca="1">DPE_33780[[#Headers],[Column1.Score_BAN]] &amp; " " &amp;  ROW() &amp; " - " &amp; MID($AD$1, FIND("]",$AD$1,1)+1,LEN($AD$1))</f>
        <v>Column1.Score_BAN 14 - Récaptiulatif</v>
      </c>
      <c r="AA14" t="str">
        <f ca="1">DPE_33780[[#Headers],[Column1.Logement_traversant_(0/1)]] &amp; " " &amp;  ROW() &amp; " - " &amp; MID($AD$1, FIND("]",$AD$1,1)+1,LEN($AD$1))</f>
        <v>Column1.Logement_traversant_(0/1) 14 - Récaptiulatif</v>
      </c>
      <c r="AB14" t="str">
        <f ca="1">DPE_33780[[#Headers],[Column1.Nombre_appartement]] &amp; " " &amp;  ROW() &amp; " - " &amp; MID($AD$1, FIND("]",$AD$1,1)+1,LEN($AD$1))</f>
        <v>Column1.Nombre_appartement 14 - Récaptiulatif</v>
      </c>
      <c r="AC14" t="str">
        <f ca="1">DPE_33780[[#Headers],[Column1.Surface_habitable_immeuble]] &amp; " " &amp;  ROW() &amp; " - " &amp; MID($AD$1, FIND("]",$AD$1,1)+1,LEN($AD$1))</f>
        <v>Column1.Surface_habitable_immeuble 14 - Récaptiulatif</v>
      </c>
    </row>
    <row r="15" spans="1:30" x14ac:dyDescent="0.25">
      <c r="A15" s="4">
        <v>44854</v>
      </c>
      <c r="B15" s="4">
        <v>44858</v>
      </c>
      <c r="C15" s="4">
        <v>44858</v>
      </c>
      <c r="D15" t="str">
        <f ca="1">DPE_33780[[#Headers],[Column1.Adresse_(BAN)]] &amp; " " &amp;  ROW() &amp; " - " &amp; MID($AD$1, FIND("]",$AD$1,1)+1,LEN($AD$1))</f>
        <v>Column1.Adresse_(BAN) 15 - Récaptiulatif</v>
      </c>
      <c r="E15" t="str">
        <f ca="1">DPE_33780[[#Headers],[Column1.Nom__commune_(BAN)]] &amp; " " &amp;  ROW() &amp; " - " &amp; MID($AD$1, FIND("]",$AD$1,1)+1,LEN($AD$1))</f>
        <v>Column1.Nom__commune_(BAN) 15 - Récaptiulatif</v>
      </c>
      <c r="F15" t="str">
        <f ca="1">DPE_33780[[#Headers],[Column1.Nombre_niveau_logement]] &amp; " " &amp;  ROW() &amp; " - " &amp; MID($AD$1, FIND("]",$AD$1,1)+1,LEN($AD$1))</f>
        <v>Column1.Nombre_niveau_logement 15 - Récaptiulatif</v>
      </c>
      <c r="G15" t="str">
        <f ca="1">DPE_33780[[#Headers],[Column1.Année_construction]] &amp; " " &amp;  ROW() &amp; " - " &amp; MID($AD$1, FIND("]",$AD$1,1)+1,LEN($AD$1))</f>
        <v>Column1.Année_construction 15 - Récaptiulatif</v>
      </c>
      <c r="H15" t="str">
        <f ca="1">DPE_33780[[#Headers],[Column1.N°_étage_appartement]] &amp; " " &amp;  ROW() &amp; " - " &amp; MID($AD$1, FIND("]",$AD$1,1)+1,LEN($AD$1))</f>
        <v>Column1.N°_étage_appartement 15 - Récaptiulatif</v>
      </c>
      <c r="I15" t="str">
        <f ca="1">DPE_33780[[#Headers],[Column1.Surface_habitable_desservie_par_installation_ECS]] &amp; " " &amp;  ROW() &amp; " - " &amp; MID($AD$1, FIND("]",$AD$1,1)+1,LEN($AD$1))</f>
        <v>Column1.Surface_habitable_desservie_par_installation_ECS 15 - Récaptiulatif</v>
      </c>
      <c r="J15" t="str">
        <f ca="1">DPE_33780[[#Headers],[Column1.Complément_d''adresse_logement]] &amp; " " &amp;  ROW() &amp; " - " &amp; MID($AD$1, FIND("]",$AD$1,1)+1,LEN($AD$1))</f>
        <v>Column1.Complément_d'adresse_logement 15 - Récaptiulatif</v>
      </c>
      <c r="K15" t="str">
        <f ca="1">DPE_33780[[#Headers],[Column1.Description_installation_chauffage_n°1]] &amp; " " &amp;  ROW() &amp; " - " &amp; MID($AD$1, FIND("]",$AD$1,1)+1,LEN($AD$1))</f>
        <v>Column1.Description_installation_chauffage_n°1 15 - Récaptiulatif</v>
      </c>
      <c r="L15" t="str">
        <f ca="1">DPE_33780[[#Headers],[Column1.N°_voie_(BAN)]] &amp; " " &amp;  ROW() &amp; " - " &amp; MID($AD$1, FIND("]",$AD$1,1)+1,LEN($AD$1))</f>
        <v>Column1.N°_voie_(BAN) 15 - Récaptiulatif</v>
      </c>
      <c r="M15" t="str">
        <f ca="1">DPE_33780[[#Headers],[Column1.N°DPE]] &amp; " " &amp;  ROW() &amp; " - " &amp; MID($AD$1, FIND("]",$AD$1,1)+1,LEN($AD$1))</f>
        <v>Column1.N°DPE 15 - Récaptiulatif</v>
      </c>
      <c r="N15" t="str">
        <f ca="1">DPE_33780[[#Headers],[Column1.Adresse_brute]] &amp; " " &amp;  ROW() &amp; " - " &amp; MID($AD$1, FIND("]",$AD$1,1)+1,LEN($AD$1))</f>
        <v>Column1.Adresse_brute 15 - Récaptiulatif</v>
      </c>
      <c r="O15" t="str">
        <f ca="1">DPE_33780[[#Headers],[Column1.Nombre_logements_desservis_par_installation_ECS]] &amp; " " &amp;  ROW() &amp; " - " &amp; MID($AD$1, FIND("]",$AD$1,1)+1,LEN($AD$1))</f>
        <v>Column1.Nombre_logements_desservis_par_installation_ECS 15 - Récaptiulatif</v>
      </c>
      <c r="P15" t="str">
        <f ca="1">DPE_33780[[#Headers],[Column1.Surface_habitable_logement]] &amp; " " &amp;  ROW() &amp; " - " &amp; MID($AD$1, FIND("]",$AD$1,1)+1,LEN($AD$1))</f>
        <v>Column1.Surface_habitable_logement 15 - Récaptiulatif</v>
      </c>
      <c r="Q15" t="str">
        <f ca="1">DPE_33780[[#Headers],[Column1.Code_postal_(brut)]] &amp; " " &amp;  ROW() &amp; " - " &amp; MID($AD$1, FIND("]",$AD$1,1)+1,LEN($AD$1))</f>
        <v>Column1.Code_postal_(brut) 15 - Récaptiulatif</v>
      </c>
      <c r="R15" t="str">
        <f ca="1">DPE_33780[[#Headers],[Column1.Période_construction]] &amp; " " &amp;  ROW() &amp; " - " &amp; MID($AD$1, FIND("]",$AD$1,1)+1,LEN($AD$1))</f>
        <v>Column1.Période_construction 15 - Récaptiulatif</v>
      </c>
      <c r="S15" t="str">
        <f ca="1">DPE_33780[[#Headers],[Column1.Code_postal_(BAN)]] &amp; " " &amp;  ROW() &amp; " - " &amp; MID($AD$1, FIND("]",$AD$1,1)+1,LEN($AD$1))</f>
        <v>Column1.Code_postal_(BAN) 15 - Récaptiulatif</v>
      </c>
      <c r="T15" t="str">
        <f ca="1">DPE_33780[[#Headers],[Column1.Type_bâtiment]] &amp; " " &amp;  ROW() &amp; " - " &amp; MID($AD$1, FIND("]",$AD$1,1)+1,LEN($AD$1))</f>
        <v>Column1.Type_bâtiment 15 - Récaptiulatif</v>
      </c>
      <c r="U15" t="str">
        <f ca="1">DPE_33780[[#Headers],[Column1.Etiquette_GES]] &amp; " " &amp;  ROW() &amp; " - " &amp; MID($AD$1, FIND("]",$AD$1,1)+1,LEN($AD$1))</f>
        <v>Column1.Etiquette_GES 15 - Récaptiulatif</v>
      </c>
      <c r="V15" t="str">
        <f ca="1">DPE_33780[[#Headers],[Column1.Etiquette_DPE]] &amp; " " &amp;  ROW() &amp; " - " &amp; MID($AD$1, FIND("]",$AD$1,1)+1,LEN($AD$1))</f>
        <v>Column1.Etiquette_DPE 15 - Récaptiulatif</v>
      </c>
      <c r="W15" t="str">
        <f ca="1">DPE_33780[[#Headers],[Column1.Nom__commune_(Brut)]] &amp; " " &amp;  ROW() &amp; " - " &amp; MID($AD$1, FIND("]",$AD$1,1)+1,LEN($AD$1))</f>
        <v>Column1.Nom__commune_(Brut) 15 - Récaptiulatif</v>
      </c>
      <c r="X15" t="str">
        <f ca="1">DPE_33780[[#Headers],[Column1.Identifiant__BAN]] &amp; " " &amp;  ROW() &amp; " - " &amp; MID($AD$1, FIND("]",$AD$1,1)+1,LEN($AD$1))</f>
        <v>Column1.Identifiant__BAN 15 - Récaptiulatif</v>
      </c>
      <c r="Y15" t="str">
        <f ca="1">DPE_33780[[#Headers],[Column1.Nom__rue_(BAN)]] &amp; " " &amp;  ROW() &amp; " - " &amp; MID($AD$1, FIND("]",$AD$1,1)+1,LEN($AD$1))</f>
        <v>Column1.Nom__rue_(BAN) 15 - Récaptiulatif</v>
      </c>
      <c r="Z15" t="str">
        <f ca="1">DPE_33780[[#Headers],[Column1.Score_BAN]] &amp; " " &amp;  ROW() &amp; " - " &amp; MID($AD$1, FIND("]",$AD$1,1)+1,LEN($AD$1))</f>
        <v>Column1.Score_BAN 15 - Récaptiulatif</v>
      </c>
      <c r="AA15" t="str">
        <f ca="1">DPE_33780[[#Headers],[Column1.Logement_traversant_(0/1)]] &amp; " " &amp;  ROW() &amp; " - " &amp; MID($AD$1, FIND("]",$AD$1,1)+1,LEN($AD$1))</f>
        <v>Column1.Logement_traversant_(0/1) 15 - Récaptiulatif</v>
      </c>
      <c r="AB15" t="str">
        <f ca="1">DPE_33780[[#Headers],[Column1.Nombre_appartement]] &amp; " " &amp;  ROW() &amp; " - " &amp; MID($AD$1, FIND("]",$AD$1,1)+1,LEN($AD$1))</f>
        <v>Column1.Nombre_appartement 15 - Récaptiulatif</v>
      </c>
      <c r="AC15" t="str">
        <f ca="1">DPE_33780[[#Headers],[Column1.Surface_habitable_immeuble]] &amp; " " &amp;  ROW() &amp; " - " &amp; MID($AD$1, FIND("]",$AD$1,1)+1,LEN($AD$1))</f>
        <v>Column1.Surface_habitable_immeuble 15 - Récaptiulatif</v>
      </c>
    </row>
    <row r="16" spans="1:30" x14ac:dyDescent="0.25">
      <c r="A16" s="4">
        <v>44853</v>
      </c>
      <c r="B16" s="4">
        <v>44853</v>
      </c>
      <c r="C16" s="4">
        <v>44853</v>
      </c>
      <c r="D16" t="str">
        <f ca="1">DPE_33780[[#Headers],[Column1.Adresse_(BAN)]] &amp; " " &amp;  ROW() &amp; " - " &amp; MID($AD$1, FIND("]",$AD$1,1)+1,LEN($AD$1))</f>
        <v>Column1.Adresse_(BAN) 16 - Récaptiulatif</v>
      </c>
      <c r="E16" t="str">
        <f ca="1">DPE_33780[[#Headers],[Column1.Nom__commune_(BAN)]] &amp; " " &amp;  ROW() &amp; " - " &amp; MID($AD$1, FIND("]",$AD$1,1)+1,LEN($AD$1))</f>
        <v>Column1.Nom__commune_(BAN) 16 - Récaptiulatif</v>
      </c>
      <c r="F16" t="str">
        <f ca="1">DPE_33780[[#Headers],[Column1.Nombre_niveau_logement]] &amp; " " &amp;  ROW() &amp; " - " &amp; MID($AD$1, FIND("]",$AD$1,1)+1,LEN($AD$1))</f>
        <v>Column1.Nombre_niveau_logement 16 - Récaptiulatif</v>
      </c>
      <c r="G16" t="str">
        <f ca="1">DPE_33780[[#Headers],[Column1.Année_construction]] &amp; " " &amp;  ROW() &amp; " - " &amp; MID($AD$1, FIND("]",$AD$1,1)+1,LEN($AD$1))</f>
        <v>Column1.Année_construction 16 - Récaptiulatif</v>
      </c>
      <c r="H16" t="str">
        <f ca="1">DPE_33780[[#Headers],[Column1.N°_étage_appartement]] &amp; " " &amp;  ROW() &amp; " - " &amp; MID($AD$1, FIND("]",$AD$1,1)+1,LEN($AD$1))</f>
        <v>Column1.N°_étage_appartement 16 - Récaptiulatif</v>
      </c>
      <c r="I16" t="str">
        <f ca="1">DPE_33780[[#Headers],[Column1.Surface_habitable_desservie_par_installation_ECS]] &amp; " " &amp;  ROW() &amp; " - " &amp; MID($AD$1, FIND("]",$AD$1,1)+1,LEN($AD$1))</f>
        <v>Column1.Surface_habitable_desservie_par_installation_ECS 16 - Récaptiulatif</v>
      </c>
      <c r="J16" t="str">
        <f ca="1">DPE_33780[[#Headers],[Column1.Complément_d''adresse_logement]] &amp; " " &amp;  ROW() &amp; " - " &amp; MID($AD$1, FIND("]",$AD$1,1)+1,LEN($AD$1))</f>
        <v>Column1.Complément_d'adresse_logement 16 - Récaptiulatif</v>
      </c>
      <c r="K16" t="str">
        <f ca="1">DPE_33780[[#Headers],[Column1.Description_installation_chauffage_n°1]] &amp; " " &amp;  ROW() &amp; " - " &amp; MID($AD$1, FIND("]",$AD$1,1)+1,LEN($AD$1))</f>
        <v>Column1.Description_installation_chauffage_n°1 16 - Récaptiulatif</v>
      </c>
      <c r="L16" t="str">
        <f ca="1">DPE_33780[[#Headers],[Column1.N°_voie_(BAN)]] &amp; " " &amp;  ROW() &amp; " - " &amp; MID($AD$1, FIND("]",$AD$1,1)+1,LEN($AD$1))</f>
        <v>Column1.N°_voie_(BAN) 16 - Récaptiulatif</v>
      </c>
      <c r="M16" t="str">
        <f ca="1">DPE_33780[[#Headers],[Column1.N°DPE]] &amp; " " &amp;  ROW() &amp; " - " &amp; MID($AD$1, FIND("]",$AD$1,1)+1,LEN($AD$1))</f>
        <v>Column1.N°DPE 16 - Récaptiulatif</v>
      </c>
      <c r="N16" t="str">
        <f ca="1">DPE_33780[[#Headers],[Column1.Adresse_brute]] &amp; " " &amp;  ROW() &amp; " - " &amp; MID($AD$1, FIND("]",$AD$1,1)+1,LEN($AD$1))</f>
        <v>Column1.Adresse_brute 16 - Récaptiulatif</v>
      </c>
      <c r="O16" t="str">
        <f ca="1">DPE_33780[[#Headers],[Column1.Nombre_logements_desservis_par_installation_ECS]] &amp; " " &amp;  ROW() &amp; " - " &amp; MID($AD$1, FIND("]",$AD$1,1)+1,LEN($AD$1))</f>
        <v>Column1.Nombre_logements_desservis_par_installation_ECS 16 - Récaptiulatif</v>
      </c>
      <c r="P16" t="str">
        <f ca="1">DPE_33780[[#Headers],[Column1.Surface_habitable_logement]] &amp; " " &amp;  ROW() &amp; " - " &amp; MID($AD$1, FIND("]",$AD$1,1)+1,LEN($AD$1))</f>
        <v>Column1.Surface_habitable_logement 16 - Récaptiulatif</v>
      </c>
      <c r="Q16" t="str">
        <f ca="1">DPE_33780[[#Headers],[Column1.Code_postal_(brut)]] &amp; " " &amp;  ROW() &amp; " - " &amp; MID($AD$1, FIND("]",$AD$1,1)+1,LEN($AD$1))</f>
        <v>Column1.Code_postal_(brut) 16 - Récaptiulatif</v>
      </c>
      <c r="R16" t="str">
        <f ca="1">DPE_33780[[#Headers],[Column1.Période_construction]] &amp; " " &amp;  ROW() &amp; " - " &amp; MID($AD$1, FIND("]",$AD$1,1)+1,LEN($AD$1))</f>
        <v>Column1.Période_construction 16 - Récaptiulatif</v>
      </c>
      <c r="S16" t="str">
        <f ca="1">DPE_33780[[#Headers],[Column1.Code_postal_(BAN)]] &amp; " " &amp;  ROW() &amp; " - " &amp; MID($AD$1, FIND("]",$AD$1,1)+1,LEN($AD$1))</f>
        <v>Column1.Code_postal_(BAN) 16 - Récaptiulatif</v>
      </c>
      <c r="T16" t="str">
        <f ca="1">DPE_33780[[#Headers],[Column1.Type_bâtiment]] &amp; " " &amp;  ROW() &amp; " - " &amp; MID($AD$1, FIND("]",$AD$1,1)+1,LEN($AD$1))</f>
        <v>Column1.Type_bâtiment 16 - Récaptiulatif</v>
      </c>
      <c r="U16" t="str">
        <f ca="1">DPE_33780[[#Headers],[Column1.Etiquette_GES]] &amp; " " &amp;  ROW() &amp; " - " &amp; MID($AD$1, FIND("]",$AD$1,1)+1,LEN($AD$1))</f>
        <v>Column1.Etiquette_GES 16 - Récaptiulatif</v>
      </c>
      <c r="V16" t="str">
        <f ca="1">DPE_33780[[#Headers],[Column1.Etiquette_DPE]] &amp; " " &amp;  ROW() &amp; " - " &amp; MID($AD$1, FIND("]",$AD$1,1)+1,LEN($AD$1))</f>
        <v>Column1.Etiquette_DPE 16 - Récaptiulatif</v>
      </c>
      <c r="W16" t="str">
        <f ca="1">DPE_33780[[#Headers],[Column1.Nom__commune_(Brut)]] &amp; " " &amp;  ROW() &amp; " - " &amp; MID($AD$1, FIND("]",$AD$1,1)+1,LEN($AD$1))</f>
        <v>Column1.Nom__commune_(Brut) 16 - Récaptiulatif</v>
      </c>
      <c r="X16" t="str">
        <f ca="1">DPE_33780[[#Headers],[Column1.Identifiant__BAN]] &amp; " " &amp;  ROW() &amp; " - " &amp; MID($AD$1, FIND("]",$AD$1,1)+1,LEN($AD$1))</f>
        <v>Column1.Identifiant__BAN 16 - Récaptiulatif</v>
      </c>
      <c r="Y16" t="str">
        <f ca="1">DPE_33780[[#Headers],[Column1.Nom__rue_(BAN)]] &amp; " " &amp;  ROW() &amp; " - " &amp; MID($AD$1, FIND("]",$AD$1,1)+1,LEN($AD$1))</f>
        <v>Column1.Nom__rue_(BAN) 16 - Récaptiulatif</v>
      </c>
      <c r="Z16" t="str">
        <f ca="1">DPE_33780[[#Headers],[Column1.Score_BAN]] &amp; " " &amp;  ROW() &amp; " - " &amp; MID($AD$1, FIND("]",$AD$1,1)+1,LEN($AD$1))</f>
        <v>Column1.Score_BAN 16 - Récaptiulatif</v>
      </c>
      <c r="AA16" t="str">
        <f ca="1">DPE_33780[[#Headers],[Column1.Logement_traversant_(0/1)]] &amp; " " &amp;  ROW() &amp; " - " &amp; MID($AD$1, FIND("]",$AD$1,1)+1,LEN($AD$1))</f>
        <v>Column1.Logement_traversant_(0/1) 16 - Récaptiulatif</v>
      </c>
      <c r="AB16" t="str">
        <f ca="1">DPE_33780[[#Headers],[Column1.Nombre_appartement]] &amp; " " &amp;  ROW() &amp; " - " &amp; MID($AD$1, FIND("]",$AD$1,1)+1,LEN($AD$1))</f>
        <v>Column1.Nombre_appartement 16 - Récaptiulatif</v>
      </c>
      <c r="AC16" t="str">
        <f ca="1">DPE_33780[[#Headers],[Column1.Surface_habitable_immeuble]] &amp; " " &amp;  ROW() &amp; " - " &amp; MID($AD$1, FIND("]",$AD$1,1)+1,LEN($AD$1))</f>
        <v>Column1.Surface_habitable_immeuble 16 - Récaptiulatif</v>
      </c>
    </row>
    <row r="17" spans="1:29" x14ac:dyDescent="0.25">
      <c r="A17" s="4">
        <v>44849</v>
      </c>
      <c r="B17" s="4">
        <v>44849</v>
      </c>
      <c r="C17" s="4">
        <v>44850</v>
      </c>
      <c r="D17" t="str">
        <f ca="1">DPE_33780[[#Headers],[Column1.Adresse_(BAN)]] &amp; " " &amp;  ROW() &amp; " - " &amp; MID($AD$1, FIND("]",$AD$1,1)+1,LEN($AD$1))</f>
        <v>Column1.Adresse_(BAN) 17 - Récaptiulatif</v>
      </c>
      <c r="E17" t="str">
        <f ca="1">DPE_33780[[#Headers],[Column1.Nom__commune_(BAN)]] &amp; " " &amp;  ROW() &amp; " - " &amp; MID($AD$1, FIND("]",$AD$1,1)+1,LEN($AD$1))</f>
        <v>Column1.Nom__commune_(BAN) 17 - Récaptiulatif</v>
      </c>
      <c r="F17" t="str">
        <f ca="1">DPE_33780[[#Headers],[Column1.Nombre_niveau_logement]] &amp; " " &amp;  ROW() &amp; " - " &amp; MID($AD$1, FIND("]",$AD$1,1)+1,LEN($AD$1))</f>
        <v>Column1.Nombre_niveau_logement 17 - Récaptiulatif</v>
      </c>
      <c r="G17" t="str">
        <f ca="1">DPE_33780[[#Headers],[Column1.Année_construction]] &amp; " " &amp;  ROW() &amp; " - " &amp; MID($AD$1, FIND("]",$AD$1,1)+1,LEN($AD$1))</f>
        <v>Column1.Année_construction 17 - Récaptiulatif</v>
      </c>
      <c r="H17" t="str">
        <f ca="1">DPE_33780[[#Headers],[Column1.N°_étage_appartement]] &amp; " " &amp;  ROW() &amp; " - " &amp; MID($AD$1, FIND("]",$AD$1,1)+1,LEN($AD$1))</f>
        <v>Column1.N°_étage_appartement 17 - Récaptiulatif</v>
      </c>
      <c r="I17" t="str">
        <f ca="1">DPE_33780[[#Headers],[Column1.Surface_habitable_desservie_par_installation_ECS]] &amp; " " &amp;  ROW() &amp; " - " &amp; MID($AD$1, FIND("]",$AD$1,1)+1,LEN($AD$1))</f>
        <v>Column1.Surface_habitable_desservie_par_installation_ECS 17 - Récaptiulatif</v>
      </c>
      <c r="J17" t="str">
        <f ca="1">DPE_33780[[#Headers],[Column1.Complément_d''adresse_logement]] &amp; " " &amp;  ROW() &amp; " - " &amp; MID($AD$1, FIND("]",$AD$1,1)+1,LEN($AD$1))</f>
        <v>Column1.Complément_d'adresse_logement 17 - Récaptiulatif</v>
      </c>
      <c r="K17" t="str">
        <f ca="1">DPE_33780[[#Headers],[Column1.Description_installation_chauffage_n°1]] &amp; " " &amp;  ROW() &amp; " - " &amp; MID($AD$1, FIND("]",$AD$1,1)+1,LEN($AD$1))</f>
        <v>Column1.Description_installation_chauffage_n°1 17 - Récaptiulatif</v>
      </c>
      <c r="L17" t="str">
        <f ca="1">DPE_33780[[#Headers],[Column1.N°_voie_(BAN)]] &amp; " " &amp;  ROW() &amp; " - " &amp; MID($AD$1, FIND("]",$AD$1,1)+1,LEN($AD$1))</f>
        <v>Column1.N°_voie_(BAN) 17 - Récaptiulatif</v>
      </c>
      <c r="M17" t="str">
        <f ca="1">DPE_33780[[#Headers],[Column1.N°DPE]] &amp; " " &amp;  ROW() &amp; " - " &amp; MID($AD$1, FIND("]",$AD$1,1)+1,LEN($AD$1))</f>
        <v>Column1.N°DPE 17 - Récaptiulatif</v>
      </c>
      <c r="N17" t="str">
        <f ca="1">DPE_33780[[#Headers],[Column1.Adresse_brute]] &amp; " " &amp;  ROW() &amp; " - " &amp; MID($AD$1, FIND("]",$AD$1,1)+1,LEN($AD$1))</f>
        <v>Column1.Adresse_brute 17 - Récaptiulatif</v>
      </c>
      <c r="O17" t="str">
        <f ca="1">DPE_33780[[#Headers],[Column1.Nombre_logements_desservis_par_installation_ECS]] &amp; " " &amp;  ROW() &amp; " - " &amp; MID($AD$1, FIND("]",$AD$1,1)+1,LEN($AD$1))</f>
        <v>Column1.Nombre_logements_desservis_par_installation_ECS 17 - Récaptiulatif</v>
      </c>
      <c r="P17" t="str">
        <f ca="1">DPE_33780[[#Headers],[Column1.Surface_habitable_logement]] &amp; " " &amp;  ROW() &amp; " - " &amp; MID($AD$1, FIND("]",$AD$1,1)+1,LEN($AD$1))</f>
        <v>Column1.Surface_habitable_logement 17 - Récaptiulatif</v>
      </c>
      <c r="Q17" t="str">
        <f ca="1">DPE_33780[[#Headers],[Column1.Code_postal_(brut)]] &amp; " " &amp;  ROW() &amp; " - " &amp; MID($AD$1, FIND("]",$AD$1,1)+1,LEN($AD$1))</f>
        <v>Column1.Code_postal_(brut) 17 - Récaptiulatif</v>
      </c>
      <c r="R17" t="str">
        <f ca="1">DPE_33780[[#Headers],[Column1.Période_construction]] &amp; " " &amp;  ROW() &amp; " - " &amp; MID($AD$1, FIND("]",$AD$1,1)+1,LEN($AD$1))</f>
        <v>Column1.Période_construction 17 - Récaptiulatif</v>
      </c>
      <c r="S17" t="str">
        <f ca="1">DPE_33780[[#Headers],[Column1.Code_postal_(BAN)]] &amp; " " &amp;  ROW() &amp; " - " &amp; MID($AD$1, FIND("]",$AD$1,1)+1,LEN($AD$1))</f>
        <v>Column1.Code_postal_(BAN) 17 - Récaptiulatif</v>
      </c>
      <c r="T17" t="str">
        <f ca="1">DPE_33780[[#Headers],[Column1.Type_bâtiment]] &amp; " " &amp;  ROW() &amp; " - " &amp; MID($AD$1, FIND("]",$AD$1,1)+1,LEN($AD$1))</f>
        <v>Column1.Type_bâtiment 17 - Récaptiulatif</v>
      </c>
      <c r="U17" t="str">
        <f ca="1">DPE_33780[[#Headers],[Column1.Etiquette_GES]] &amp; " " &amp;  ROW() &amp; " - " &amp; MID($AD$1, FIND("]",$AD$1,1)+1,LEN($AD$1))</f>
        <v>Column1.Etiquette_GES 17 - Récaptiulatif</v>
      </c>
      <c r="V17" t="str">
        <f ca="1">DPE_33780[[#Headers],[Column1.Etiquette_DPE]] &amp; " " &amp;  ROW() &amp; " - " &amp; MID($AD$1, FIND("]",$AD$1,1)+1,LEN($AD$1))</f>
        <v>Column1.Etiquette_DPE 17 - Récaptiulatif</v>
      </c>
      <c r="W17" t="str">
        <f ca="1">DPE_33780[[#Headers],[Column1.Nom__commune_(Brut)]] &amp; " " &amp;  ROW() &amp; " - " &amp; MID($AD$1, FIND("]",$AD$1,1)+1,LEN($AD$1))</f>
        <v>Column1.Nom__commune_(Brut) 17 - Récaptiulatif</v>
      </c>
      <c r="X17" t="str">
        <f ca="1">DPE_33780[[#Headers],[Column1.Identifiant__BAN]] &amp; " " &amp;  ROW() &amp; " - " &amp; MID($AD$1, FIND("]",$AD$1,1)+1,LEN($AD$1))</f>
        <v>Column1.Identifiant__BAN 17 - Récaptiulatif</v>
      </c>
      <c r="Y17" t="str">
        <f ca="1">DPE_33780[[#Headers],[Column1.Nom__rue_(BAN)]] &amp; " " &amp;  ROW() &amp; " - " &amp; MID($AD$1, FIND("]",$AD$1,1)+1,LEN($AD$1))</f>
        <v>Column1.Nom__rue_(BAN) 17 - Récaptiulatif</v>
      </c>
      <c r="Z17" t="str">
        <f ca="1">DPE_33780[[#Headers],[Column1.Score_BAN]] &amp; " " &amp;  ROW() &amp; " - " &amp; MID($AD$1, FIND("]",$AD$1,1)+1,LEN($AD$1))</f>
        <v>Column1.Score_BAN 17 - Récaptiulatif</v>
      </c>
      <c r="AA17" t="str">
        <f ca="1">DPE_33780[[#Headers],[Column1.Logement_traversant_(0/1)]] &amp; " " &amp;  ROW() &amp; " - " &amp; MID($AD$1, FIND("]",$AD$1,1)+1,LEN($AD$1))</f>
        <v>Column1.Logement_traversant_(0/1) 17 - Récaptiulatif</v>
      </c>
      <c r="AB17" t="str">
        <f ca="1">DPE_33780[[#Headers],[Column1.Nombre_appartement]] &amp; " " &amp;  ROW() &amp; " - " &amp; MID($AD$1, FIND("]",$AD$1,1)+1,LEN($AD$1))</f>
        <v>Column1.Nombre_appartement 17 - Récaptiulatif</v>
      </c>
      <c r="AC17" t="str">
        <f ca="1">DPE_33780[[#Headers],[Column1.Surface_habitable_immeuble]] &amp; " " &amp;  ROW() &amp; " - " &amp; MID($AD$1, FIND("]",$AD$1,1)+1,LEN($AD$1))</f>
        <v>Column1.Surface_habitable_immeuble 17 - Récaptiulatif</v>
      </c>
    </row>
    <row r="18" spans="1:29" x14ac:dyDescent="0.25">
      <c r="A18" s="4">
        <v>44847</v>
      </c>
      <c r="B18" s="4">
        <v>44847</v>
      </c>
      <c r="C18" s="4">
        <v>44847</v>
      </c>
      <c r="D18" t="str">
        <f ca="1">DPE_33780[[#Headers],[Column1.Adresse_(BAN)]] &amp; " " &amp;  ROW() &amp; " - " &amp; MID($AD$1, FIND("]",$AD$1,1)+1,LEN($AD$1))</f>
        <v>Column1.Adresse_(BAN) 18 - Récaptiulatif</v>
      </c>
      <c r="E18" t="str">
        <f ca="1">DPE_33780[[#Headers],[Column1.Nom__commune_(BAN)]] &amp; " " &amp;  ROW() &amp; " - " &amp; MID($AD$1, FIND("]",$AD$1,1)+1,LEN($AD$1))</f>
        <v>Column1.Nom__commune_(BAN) 18 - Récaptiulatif</v>
      </c>
      <c r="F18" t="str">
        <f ca="1">DPE_33780[[#Headers],[Column1.Nombre_niveau_logement]] &amp; " " &amp;  ROW() &amp; " - " &amp; MID($AD$1, FIND("]",$AD$1,1)+1,LEN($AD$1))</f>
        <v>Column1.Nombre_niveau_logement 18 - Récaptiulatif</v>
      </c>
      <c r="G18" t="str">
        <f ca="1">DPE_33780[[#Headers],[Column1.Année_construction]] &amp; " " &amp;  ROW() &amp; " - " &amp; MID($AD$1, FIND("]",$AD$1,1)+1,LEN($AD$1))</f>
        <v>Column1.Année_construction 18 - Récaptiulatif</v>
      </c>
      <c r="H18" t="str">
        <f ca="1">DPE_33780[[#Headers],[Column1.N°_étage_appartement]] &amp; " " &amp;  ROW() &amp; " - " &amp; MID($AD$1, FIND("]",$AD$1,1)+1,LEN($AD$1))</f>
        <v>Column1.N°_étage_appartement 18 - Récaptiulatif</v>
      </c>
      <c r="I18" t="str">
        <f ca="1">DPE_33780[[#Headers],[Column1.Surface_habitable_desservie_par_installation_ECS]] &amp; " " &amp;  ROW() &amp; " - " &amp; MID($AD$1, FIND("]",$AD$1,1)+1,LEN($AD$1))</f>
        <v>Column1.Surface_habitable_desservie_par_installation_ECS 18 - Récaptiulatif</v>
      </c>
      <c r="J18" t="str">
        <f ca="1">DPE_33780[[#Headers],[Column1.Complément_d''adresse_logement]] &amp; " " &amp;  ROW() &amp; " - " &amp; MID($AD$1, FIND("]",$AD$1,1)+1,LEN($AD$1))</f>
        <v>Column1.Complément_d'adresse_logement 18 - Récaptiulatif</v>
      </c>
      <c r="K18" t="str">
        <f ca="1">DPE_33780[[#Headers],[Column1.Description_installation_chauffage_n°1]] &amp; " " &amp;  ROW() &amp; " - " &amp; MID($AD$1, FIND("]",$AD$1,1)+1,LEN($AD$1))</f>
        <v>Column1.Description_installation_chauffage_n°1 18 - Récaptiulatif</v>
      </c>
      <c r="L18" t="str">
        <f ca="1">DPE_33780[[#Headers],[Column1.N°_voie_(BAN)]] &amp; " " &amp;  ROW() &amp; " - " &amp; MID($AD$1, FIND("]",$AD$1,1)+1,LEN($AD$1))</f>
        <v>Column1.N°_voie_(BAN) 18 - Récaptiulatif</v>
      </c>
      <c r="M18" t="str">
        <f ca="1">DPE_33780[[#Headers],[Column1.N°DPE]] &amp; " " &amp;  ROW() &amp; " - " &amp; MID($AD$1, FIND("]",$AD$1,1)+1,LEN($AD$1))</f>
        <v>Column1.N°DPE 18 - Récaptiulatif</v>
      </c>
      <c r="N18" t="str">
        <f ca="1">DPE_33780[[#Headers],[Column1.Adresse_brute]] &amp; " " &amp;  ROW() &amp; " - " &amp; MID($AD$1, FIND("]",$AD$1,1)+1,LEN($AD$1))</f>
        <v>Column1.Adresse_brute 18 - Récaptiulatif</v>
      </c>
      <c r="O18" t="str">
        <f ca="1">DPE_33780[[#Headers],[Column1.Nombre_logements_desservis_par_installation_ECS]] &amp; " " &amp;  ROW() &amp; " - " &amp; MID($AD$1, FIND("]",$AD$1,1)+1,LEN($AD$1))</f>
        <v>Column1.Nombre_logements_desservis_par_installation_ECS 18 - Récaptiulatif</v>
      </c>
      <c r="P18" t="str">
        <f ca="1">DPE_33780[[#Headers],[Column1.Surface_habitable_logement]] &amp; " " &amp;  ROW() &amp; " - " &amp; MID($AD$1, FIND("]",$AD$1,1)+1,LEN($AD$1))</f>
        <v>Column1.Surface_habitable_logement 18 - Récaptiulatif</v>
      </c>
      <c r="Q18" t="str">
        <f ca="1">DPE_33780[[#Headers],[Column1.Code_postal_(brut)]] &amp; " " &amp;  ROW() &amp; " - " &amp; MID($AD$1, FIND("]",$AD$1,1)+1,LEN($AD$1))</f>
        <v>Column1.Code_postal_(brut) 18 - Récaptiulatif</v>
      </c>
      <c r="R18" t="str">
        <f ca="1">DPE_33780[[#Headers],[Column1.Période_construction]] &amp; " " &amp;  ROW() &amp; " - " &amp; MID($AD$1, FIND("]",$AD$1,1)+1,LEN($AD$1))</f>
        <v>Column1.Période_construction 18 - Récaptiulatif</v>
      </c>
      <c r="S18" t="str">
        <f ca="1">DPE_33780[[#Headers],[Column1.Code_postal_(BAN)]] &amp; " " &amp;  ROW() &amp; " - " &amp; MID($AD$1, FIND("]",$AD$1,1)+1,LEN($AD$1))</f>
        <v>Column1.Code_postal_(BAN) 18 - Récaptiulatif</v>
      </c>
      <c r="T18" t="str">
        <f ca="1">DPE_33780[[#Headers],[Column1.Type_bâtiment]] &amp; " " &amp;  ROW() &amp; " - " &amp; MID($AD$1, FIND("]",$AD$1,1)+1,LEN($AD$1))</f>
        <v>Column1.Type_bâtiment 18 - Récaptiulatif</v>
      </c>
      <c r="U18" t="str">
        <f ca="1">DPE_33780[[#Headers],[Column1.Etiquette_GES]] &amp; " " &amp;  ROW() &amp; " - " &amp; MID($AD$1, FIND("]",$AD$1,1)+1,LEN($AD$1))</f>
        <v>Column1.Etiquette_GES 18 - Récaptiulatif</v>
      </c>
      <c r="V18" t="str">
        <f ca="1">DPE_33780[[#Headers],[Column1.Etiquette_DPE]] &amp; " " &amp;  ROW() &amp; " - " &amp; MID($AD$1, FIND("]",$AD$1,1)+1,LEN($AD$1))</f>
        <v>Column1.Etiquette_DPE 18 - Récaptiulatif</v>
      </c>
      <c r="W18" t="str">
        <f ca="1">DPE_33780[[#Headers],[Column1.Nom__commune_(Brut)]] &amp; " " &amp;  ROW() &amp; " - " &amp; MID($AD$1, FIND("]",$AD$1,1)+1,LEN($AD$1))</f>
        <v>Column1.Nom__commune_(Brut) 18 - Récaptiulatif</v>
      </c>
      <c r="X18" t="str">
        <f ca="1">DPE_33780[[#Headers],[Column1.Identifiant__BAN]] &amp; " " &amp;  ROW() &amp; " - " &amp; MID($AD$1, FIND("]",$AD$1,1)+1,LEN($AD$1))</f>
        <v>Column1.Identifiant__BAN 18 - Récaptiulatif</v>
      </c>
      <c r="Y18" t="str">
        <f ca="1">DPE_33780[[#Headers],[Column1.Nom__rue_(BAN)]] &amp; " " &amp;  ROW() &amp; " - " &amp; MID($AD$1, FIND("]",$AD$1,1)+1,LEN($AD$1))</f>
        <v>Column1.Nom__rue_(BAN) 18 - Récaptiulatif</v>
      </c>
      <c r="Z18" t="str">
        <f ca="1">DPE_33780[[#Headers],[Column1.Score_BAN]] &amp; " " &amp;  ROW() &amp; " - " &amp; MID($AD$1, FIND("]",$AD$1,1)+1,LEN($AD$1))</f>
        <v>Column1.Score_BAN 18 - Récaptiulatif</v>
      </c>
      <c r="AA18" t="str">
        <f ca="1">DPE_33780[[#Headers],[Column1.Logement_traversant_(0/1)]] &amp; " " &amp;  ROW() &amp; " - " &amp; MID($AD$1, FIND("]",$AD$1,1)+1,LEN($AD$1))</f>
        <v>Column1.Logement_traversant_(0/1) 18 - Récaptiulatif</v>
      </c>
      <c r="AB18" t="str">
        <f ca="1">DPE_33780[[#Headers],[Column1.Nombre_appartement]] &amp; " " &amp;  ROW() &amp; " - " &amp; MID($AD$1, FIND("]",$AD$1,1)+1,LEN($AD$1))</f>
        <v>Column1.Nombre_appartement 18 - Récaptiulatif</v>
      </c>
      <c r="AC18" t="str">
        <f ca="1">DPE_33780[[#Headers],[Column1.Surface_habitable_immeuble]] &amp; " " &amp;  ROW() &amp; " - " &amp; MID($AD$1, FIND("]",$AD$1,1)+1,LEN($AD$1))</f>
        <v>Column1.Surface_habitable_immeuble 18 - Récaptiulatif</v>
      </c>
    </row>
    <row r="19" spans="1:29" x14ac:dyDescent="0.25">
      <c r="A19" s="4">
        <v>44847</v>
      </c>
      <c r="B19" s="4">
        <v>44847</v>
      </c>
      <c r="C19" s="4">
        <v>44847</v>
      </c>
      <c r="D19" t="str">
        <f ca="1">DPE_33780[[#Headers],[Column1.Adresse_(BAN)]] &amp; " " &amp;  ROW() &amp; " - " &amp; MID($AD$1, FIND("]",$AD$1,1)+1,LEN($AD$1))</f>
        <v>Column1.Adresse_(BAN) 19 - Récaptiulatif</v>
      </c>
      <c r="E19" t="str">
        <f ca="1">DPE_33780[[#Headers],[Column1.Nom__commune_(BAN)]] &amp; " " &amp;  ROW() &amp; " - " &amp; MID($AD$1, FIND("]",$AD$1,1)+1,LEN($AD$1))</f>
        <v>Column1.Nom__commune_(BAN) 19 - Récaptiulatif</v>
      </c>
      <c r="F19" t="str">
        <f ca="1">DPE_33780[[#Headers],[Column1.Nombre_niveau_logement]] &amp; " " &amp;  ROW() &amp; " - " &amp; MID($AD$1, FIND("]",$AD$1,1)+1,LEN($AD$1))</f>
        <v>Column1.Nombre_niveau_logement 19 - Récaptiulatif</v>
      </c>
      <c r="G19" t="str">
        <f ca="1">DPE_33780[[#Headers],[Column1.Année_construction]] &amp; " " &amp;  ROW() &amp; " - " &amp; MID($AD$1, FIND("]",$AD$1,1)+1,LEN($AD$1))</f>
        <v>Column1.Année_construction 19 - Récaptiulatif</v>
      </c>
      <c r="H19" t="str">
        <f ca="1">DPE_33780[[#Headers],[Column1.N°_étage_appartement]] &amp; " " &amp;  ROW() &amp; " - " &amp; MID($AD$1, FIND("]",$AD$1,1)+1,LEN($AD$1))</f>
        <v>Column1.N°_étage_appartement 19 - Récaptiulatif</v>
      </c>
      <c r="I19" t="str">
        <f ca="1">DPE_33780[[#Headers],[Column1.Surface_habitable_desservie_par_installation_ECS]] &amp; " " &amp;  ROW() &amp; " - " &amp; MID($AD$1, FIND("]",$AD$1,1)+1,LEN($AD$1))</f>
        <v>Column1.Surface_habitable_desservie_par_installation_ECS 19 - Récaptiulatif</v>
      </c>
      <c r="J19" t="str">
        <f ca="1">DPE_33780[[#Headers],[Column1.Complément_d''adresse_logement]] &amp; " " &amp;  ROW() &amp; " - " &amp; MID($AD$1, FIND("]",$AD$1,1)+1,LEN($AD$1))</f>
        <v>Column1.Complément_d'adresse_logement 19 - Récaptiulatif</v>
      </c>
      <c r="K19" t="str">
        <f ca="1">DPE_33780[[#Headers],[Column1.Description_installation_chauffage_n°1]] &amp; " " &amp;  ROW() &amp; " - " &amp; MID($AD$1, FIND("]",$AD$1,1)+1,LEN($AD$1))</f>
        <v>Column1.Description_installation_chauffage_n°1 19 - Récaptiulatif</v>
      </c>
      <c r="L19" t="str">
        <f ca="1">DPE_33780[[#Headers],[Column1.N°_voie_(BAN)]] &amp; " " &amp;  ROW() &amp; " - " &amp; MID($AD$1, FIND("]",$AD$1,1)+1,LEN($AD$1))</f>
        <v>Column1.N°_voie_(BAN) 19 - Récaptiulatif</v>
      </c>
      <c r="M19" t="str">
        <f ca="1">DPE_33780[[#Headers],[Column1.N°DPE]] &amp; " " &amp;  ROW() &amp; " - " &amp; MID($AD$1, FIND("]",$AD$1,1)+1,LEN($AD$1))</f>
        <v>Column1.N°DPE 19 - Récaptiulatif</v>
      </c>
      <c r="N19" t="str">
        <f ca="1">DPE_33780[[#Headers],[Column1.Adresse_brute]] &amp; " " &amp;  ROW() &amp; " - " &amp; MID($AD$1, FIND("]",$AD$1,1)+1,LEN($AD$1))</f>
        <v>Column1.Adresse_brute 19 - Récaptiulatif</v>
      </c>
      <c r="O19" t="str">
        <f ca="1">DPE_33780[[#Headers],[Column1.Nombre_logements_desservis_par_installation_ECS]] &amp; " " &amp;  ROW() &amp; " - " &amp; MID($AD$1, FIND("]",$AD$1,1)+1,LEN($AD$1))</f>
        <v>Column1.Nombre_logements_desservis_par_installation_ECS 19 - Récaptiulatif</v>
      </c>
      <c r="P19" t="str">
        <f ca="1">DPE_33780[[#Headers],[Column1.Surface_habitable_logement]] &amp; " " &amp;  ROW() &amp; " - " &amp; MID($AD$1, FIND("]",$AD$1,1)+1,LEN($AD$1))</f>
        <v>Column1.Surface_habitable_logement 19 - Récaptiulatif</v>
      </c>
      <c r="Q19" t="str">
        <f ca="1">DPE_33780[[#Headers],[Column1.Code_postal_(brut)]] &amp; " " &amp;  ROW() &amp; " - " &amp; MID($AD$1, FIND("]",$AD$1,1)+1,LEN($AD$1))</f>
        <v>Column1.Code_postal_(brut) 19 - Récaptiulatif</v>
      </c>
      <c r="R19" t="str">
        <f ca="1">DPE_33780[[#Headers],[Column1.Période_construction]] &amp; " " &amp;  ROW() &amp; " - " &amp; MID($AD$1, FIND("]",$AD$1,1)+1,LEN($AD$1))</f>
        <v>Column1.Période_construction 19 - Récaptiulatif</v>
      </c>
      <c r="S19" t="str">
        <f ca="1">DPE_33780[[#Headers],[Column1.Code_postal_(BAN)]] &amp; " " &amp;  ROW() &amp; " - " &amp; MID($AD$1, FIND("]",$AD$1,1)+1,LEN($AD$1))</f>
        <v>Column1.Code_postal_(BAN) 19 - Récaptiulatif</v>
      </c>
      <c r="T19" t="str">
        <f ca="1">DPE_33780[[#Headers],[Column1.Type_bâtiment]] &amp; " " &amp;  ROW() &amp; " - " &amp; MID($AD$1, FIND("]",$AD$1,1)+1,LEN($AD$1))</f>
        <v>Column1.Type_bâtiment 19 - Récaptiulatif</v>
      </c>
      <c r="U19" t="str">
        <f ca="1">DPE_33780[[#Headers],[Column1.Etiquette_GES]] &amp; " " &amp;  ROW() &amp; " - " &amp; MID($AD$1, FIND("]",$AD$1,1)+1,LEN($AD$1))</f>
        <v>Column1.Etiquette_GES 19 - Récaptiulatif</v>
      </c>
      <c r="V19" t="str">
        <f ca="1">DPE_33780[[#Headers],[Column1.Etiquette_DPE]] &amp; " " &amp;  ROW() &amp; " - " &amp; MID($AD$1, FIND("]",$AD$1,1)+1,LEN($AD$1))</f>
        <v>Column1.Etiquette_DPE 19 - Récaptiulatif</v>
      </c>
      <c r="W19" t="str">
        <f ca="1">DPE_33780[[#Headers],[Column1.Nom__commune_(Brut)]] &amp; " " &amp;  ROW() &amp; " - " &amp; MID($AD$1, FIND("]",$AD$1,1)+1,LEN($AD$1))</f>
        <v>Column1.Nom__commune_(Brut) 19 - Récaptiulatif</v>
      </c>
      <c r="X19" t="str">
        <f ca="1">DPE_33780[[#Headers],[Column1.Identifiant__BAN]] &amp; " " &amp;  ROW() &amp; " - " &amp; MID($AD$1, FIND("]",$AD$1,1)+1,LEN($AD$1))</f>
        <v>Column1.Identifiant__BAN 19 - Récaptiulatif</v>
      </c>
      <c r="Y19" t="str">
        <f ca="1">DPE_33780[[#Headers],[Column1.Nom__rue_(BAN)]] &amp; " " &amp;  ROW() &amp; " - " &amp; MID($AD$1, FIND("]",$AD$1,1)+1,LEN($AD$1))</f>
        <v>Column1.Nom__rue_(BAN) 19 - Récaptiulatif</v>
      </c>
      <c r="Z19" t="str">
        <f ca="1">DPE_33780[[#Headers],[Column1.Score_BAN]] &amp; " " &amp;  ROW() &amp; " - " &amp; MID($AD$1, FIND("]",$AD$1,1)+1,LEN($AD$1))</f>
        <v>Column1.Score_BAN 19 - Récaptiulatif</v>
      </c>
      <c r="AA19" t="str">
        <f ca="1">DPE_33780[[#Headers],[Column1.Logement_traversant_(0/1)]] &amp; " " &amp;  ROW() &amp; " - " &amp; MID($AD$1, FIND("]",$AD$1,1)+1,LEN($AD$1))</f>
        <v>Column1.Logement_traversant_(0/1) 19 - Récaptiulatif</v>
      </c>
      <c r="AB19" t="str">
        <f ca="1">DPE_33780[[#Headers],[Column1.Nombre_appartement]] &amp; " " &amp;  ROW() &amp; " - " &amp; MID($AD$1, FIND("]",$AD$1,1)+1,LEN($AD$1))</f>
        <v>Column1.Nombre_appartement 19 - Récaptiulatif</v>
      </c>
      <c r="AC19" t="str">
        <f ca="1">DPE_33780[[#Headers],[Column1.Surface_habitable_immeuble]] &amp; " " &amp;  ROW() &amp; " - " &amp; MID($AD$1, FIND("]",$AD$1,1)+1,LEN($AD$1))</f>
        <v>Column1.Surface_habitable_immeuble 19 - Récaptiulatif</v>
      </c>
    </row>
    <row r="20" spans="1:29" x14ac:dyDescent="0.25">
      <c r="A20" s="4">
        <v>44846</v>
      </c>
      <c r="B20" s="4">
        <v>44846</v>
      </c>
      <c r="C20" s="4">
        <v>44846</v>
      </c>
      <c r="D20" t="str">
        <f ca="1">DPE_33780[[#Headers],[Column1.Adresse_(BAN)]] &amp; " " &amp;  ROW() &amp; " - " &amp; MID($AD$1, FIND("]",$AD$1,1)+1,LEN($AD$1))</f>
        <v>Column1.Adresse_(BAN) 20 - Récaptiulatif</v>
      </c>
      <c r="E20" t="str">
        <f ca="1">DPE_33780[[#Headers],[Column1.Nom__commune_(BAN)]] &amp; " " &amp;  ROW() &amp; " - " &amp; MID($AD$1, FIND("]",$AD$1,1)+1,LEN($AD$1))</f>
        <v>Column1.Nom__commune_(BAN) 20 - Récaptiulatif</v>
      </c>
      <c r="F20" t="str">
        <f ca="1">DPE_33780[[#Headers],[Column1.Nombre_niveau_logement]] &amp; " " &amp;  ROW() &amp; " - " &amp; MID($AD$1, FIND("]",$AD$1,1)+1,LEN($AD$1))</f>
        <v>Column1.Nombre_niveau_logement 20 - Récaptiulatif</v>
      </c>
      <c r="G20" t="str">
        <f ca="1">DPE_33780[[#Headers],[Column1.Année_construction]] &amp; " " &amp;  ROW() &amp; " - " &amp; MID($AD$1, FIND("]",$AD$1,1)+1,LEN($AD$1))</f>
        <v>Column1.Année_construction 20 - Récaptiulatif</v>
      </c>
      <c r="H20" t="str">
        <f ca="1">DPE_33780[[#Headers],[Column1.N°_étage_appartement]] &amp; " " &amp;  ROW() &amp; " - " &amp; MID($AD$1, FIND("]",$AD$1,1)+1,LEN($AD$1))</f>
        <v>Column1.N°_étage_appartement 20 - Récaptiulatif</v>
      </c>
      <c r="I20" t="str">
        <f ca="1">DPE_33780[[#Headers],[Column1.Surface_habitable_desservie_par_installation_ECS]] &amp; " " &amp;  ROW() &amp; " - " &amp; MID($AD$1, FIND("]",$AD$1,1)+1,LEN($AD$1))</f>
        <v>Column1.Surface_habitable_desservie_par_installation_ECS 20 - Récaptiulatif</v>
      </c>
      <c r="J20" t="str">
        <f ca="1">DPE_33780[[#Headers],[Column1.Complément_d''adresse_logement]] &amp; " " &amp;  ROW() &amp; " - " &amp; MID($AD$1, FIND("]",$AD$1,1)+1,LEN($AD$1))</f>
        <v>Column1.Complément_d'adresse_logement 20 - Récaptiulatif</v>
      </c>
      <c r="K20" t="str">
        <f ca="1">DPE_33780[[#Headers],[Column1.Description_installation_chauffage_n°1]] &amp; " " &amp;  ROW() &amp; " - " &amp; MID($AD$1, FIND("]",$AD$1,1)+1,LEN($AD$1))</f>
        <v>Column1.Description_installation_chauffage_n°1 20 - Récaptiulatif</v>
      </c>
      <c r="L20" t="str">
        <f ca="1">DPE_33780[[#Headers],[Column1.N°_voie_(BAN)]] &amp; " " &amp;  ROW() &amp; " - " &amp; MID($AD$1, FIND("]",$AD$1,1)+1,LEN($AD$1))</f>
        <v>Column1.N°_voie_(BAN) 20 - Récaptiulatif</v>
      </c>
      <c r="M20" t="str">
        <f ca="1">DPE_33780[[#Headers],[Column1.N°DPE]] &amp; " " &amp;  ROW() &amp; " - " &amp; MID($AD$1, FIND("]",$AD$1,1)+1,LEN($AD$1))</f>
        <v>Column1.N°DPE 20 - Récaptiulatif</v>
      </c>
      <c r="N20" t="str">
        <f ca="1">DPE_33780[[#Headers],[Column1.Adresse_brute]] &amp; " " &amp;  ROW() &amp; " - " &amp; MID($AD$1, FIND("]",$AD$1,1)+1,LEN($AD$1))</f>
        <v>Column1.Adresse_brute 20 - Récaptiulatif</v>
      </c>
      <c r="O20" t="str">
        <f ca="1">DPE_33780[[#Headers],[Column1.Nombre_logements_desservis_par_installation_ECS]] &amp; " " &amp;  ROW() &amp; " - " &amp; MID($AD$1, FIND("]",$AD$1,1)+1,LEN($AD$1))</f>
        <v>Column1.Nombre_logements_desservis_par_installation_ECS 20 - Récaptiulatif</v>
      </c>
      <c r="P20" t="str">
        <f ca="1">DPE_33780[[#Headers],[Column1.Surface_habitable_logement]] &amp; " " &amp;  ROW() &amp; " - " &amp; MID($AD$1, FIND("]",$AD$1,1)+1,LEN($AD$1))</f>
        <v>Column1.Surface_habitable_logement 20 - Récaptiulatif</v>
      </c>
      <c r="Q20" t="str">
        <f ca="1">DPE_33780[[#Headers],[Column1.Code_postal_(brut)]] &amp; " " &amp;  ROW() &amp; " - " &amp; MID($AD$1, FIND("]",$AD$1,1)+1,LEN($AD$1))</f>
        <v>Column1.Code_postal_(brut) 20 - Récaptiulatif</v>
      </c>
      <c r="R20" t="str">
        <f ca="1">DPE_33780[[#Headers],[Column1.Période_construction]] &amp; " " &amp;  ROW() &amp; " - " &amp; MID($AD$1, FIND("]",$AD$1,1)+1,LEN($AD$1))</f>
        <v>Column1.Période_construction 20 - Récaptiulatif</v>
      </c>
      <c r="S20" t="str">
        <f ca="1">DPE_33780[[#Headers],[Column1.Code_postal_(BAN)]] &amp; " " &amp;  ROW() &amp; " - " &amp; MID($AD$1, FIND("]",$AD$1,1)+1,LEN($AD$1))</f>
        <v>Column1.Code_postal_(BAN) 20 - Récaptiulatif</v>
      </c>
      <c r="T20" t="str">
        <f ca="1">DPE_33780[[#Headers],[Column1.Type_bâtiment]] &amp; " " &amp;  ROW() &amp; " - " &amp; MID($AD$1, FIND("]",$AD$1,1)+1,LEN($AD$1))</f>
        <v>Column1.Type_bâtiment 20 - Récaptiulatif</v>
      </c>
      <c r="U20" t="str">
        <f ca="1">DPE_33780[[#Headers],[Column1.Etiquette_GES]] &amp; " " &amp;  ROW() &amp; " - " &amp; MID($AD$1, FIND("]",$AD$1,1)+1,LEN($AD$1))</f>
        <v>Column1.Etiquette_GES 20 - Récaptiulatif</v>
      </c>
      <c r="V20" t="str">
        <f ca="1">DPE_33780[[#Headers],[Column1.Etiquette_DPE]] &amp; " " &amp;  ROW() &amp; " - " &amp; MID($AD$1, FIND("]",$AD$1,1)+1,LEN($AD$1))</f>
        <v>Column1.Etiquette_DPE 20 - Récaptiulatif</v>
      </c>
      <c r="W20" t="str">
        <f ca="1">DPE_33780[[#Headers],[Column1.Nom__commune_(Brut)]] &amp; " " &amp;  ROW() &amp; " - " &amp; MID($AD$1, FIND("]",$AD$1,1)+1,LEN($AD$1))</f>
        <v>Column1.Nom__commune_(Brut) 20 - Récaptiulatif</v>
      </c>
      <c r="X20" t="str">
        <f ca="1">DPE_33780[[#Headers],[Column1.Identifiant__BAN]] &amp; " " &amp;  ROW() &amp; " - " &amp; MID($AD$1, FIND("]",$AD$1,1)+1,LEN($AD$1))</f>
        <v>Column1.Identifiant__BAN 20 - Récaptiulatif</v>
      </c>
      <c r="Y20" t="str">
        <f ca="1">DPE_33780[[#Headers],[Column1.Nom__rue_(BAN)]] &amp; " " &amp;  ROW() &amp; " - " &amp; MID($AD$1, FIND("]",$AD$1,1)+1,LEN($AD$1))</f>
        <v>Column1.Nom__rue_(BAN) 20 - Récaptiulatif</v>
      </c>
      <c r="Z20" t="str">
        <f ca="1">DPE_33780[[#Headers],[Column1.Score_BAN]] &amp; " " &amp;  ROW() &amp; " - " &amp; MID($AD$1, FIND("]",$AD$1,1)+1,LEN($AD$1))</f>
        <v>Column1.Score_BAN 20 - Récaptiulatif</v>
      </c>
      <c r="AA20" t="str">
        <f ca="1">DPE_33780[[#Headers],[Column1.Logement_traversant_(0/1)]] &amp; " " &amp;  ROW() &amp; " - " &amp; MID($AD$1, FIND("]",$AD$1,1)+1,LEN($AD$1))</f>
        <v>Column1.Logement_traversant_(0/1) 20 - Récaptiulatif</v>
      </c>
      <c r="AB20" t="str">
        <f ca="1">DPE_33780[[#Headers],[Column1.Nombre_appartement]] &amp; " " &amp;  ROW() &amp; " - " &amp; MID($AD$1, FIND("]",$AD$1,1)+1,LEN($AD$1))</f>
        <v>Column1.Nombre_appartement 20 - Récaptiulatif</v>
      </c>
      <c r="AC20" t="str">
        <f ca="1">DPE_33780[[#Headers],[Column1.Surface_habitable_immeuble]] &amp; " " &amp;  ROW() &amp; " - " &amp; MID($AD$1, FIND("]",$AD$1,1)+1,LEN($AD$1))</f>
        <v>Column1.Surface_habitable_immeuble 20 - Récaptiulatif</v>
      </c>
    </row>
    <row r="21" spans="1:29" x14ac:dyDescent="0.25">
      <c r="A21" s="4">
        <v>44845</v>
      </c>
      <c r="B21" s="4">
        <v>44845</v>
      </c>
      <c r="C21" s="4">
        <v>44853</v>
      </c>
      <c r="D21" t="str">
        <f ca="1">DPE_33780[[#Headers],[Column1.Adresse_(BAN)]] &amp; " " &amp;  ROW() &amp; " - " &amp; MID($AD$1, FIND("]",$AD$1,1)+1,LEN($AD$1))</f>
        <v>Column1.Adresse_(BAN) 21 - Récaptiulatif</v>
      </c>
      <c r="E21" t="str">
        <f ca="1">DPE_33780[[#Headers],[Column1.Nom__commune_(BAN)]] &amp; " " &amp;  ROW() &amp; " - " &amp; MID($AD$1, FIND("]",$AD$1,1)+1,LEN($AD$1))</f>
        <v>Column1.Nom__commune_(BAN) 21 - Récaptiulatif</v>
      </c>
      <c r="F21" t="str">
        <f ca="1">DPE_33780[[#Headers],[Column1.Nombre_niveau_logement]] &amp; " " &amp;  ROW() &amp; " - " &amp; MID($AD$1, FIND("]",$AD$1,1)+1,LEN($AD$1))</f>
        <v>Column1.Nombre_niveau_logement 21 - Récaptiulatif</v>
      </c>
      <c r="G21" t="str">
        <f ca="1">DPE_33780[[#Headers],[Column1.Année_construction]] &amp; " " &amp;  ROW() &amp; " - " &amp; MID($AD$1, FIND("]",$AD$1,1)+1,LEN($AD$1))</f>
        <v>Column1.Année_construction 21 - Récaptiulatif</v>
      </c>
      <c r="H21" t="str">
        <f ca="1">DPE_33780[[#Headers],[Column1.N°_étage_appartement]] &amp; " " &amp;  ROW() &amp; " - " &amp; MID($AD$1, FIND("]",$AD$1,1)+1,LEN($AD$1))</f>
        <v>Column1.N°_étage_appartement 21 - Récaptiulatif</v>
      </c>
      <c r="I21" t="str">
        <f ca="1">DPE_33780[[#Headers],[Column1.Surface_habitable_desservie_par_installation_ECS]] &amp; " " &amp;  ROW() &amp; " - " &amp; MID($AD$1, FIND("]",$AD$1,1)+1,LEN($AD$1))</f>
        <v>Column1.Surface_habitable_desservie_par_installation_ECS 21 - Récaptiulatif</v>
      </c>
      <c r="J21" t="str">
        <f ca="1">DPE_33780[[#Headers],[Column1.Complément_d''adresse_logement]] &amp; " " &amp;  ROW() &amp; " - " &amp; MID($AD$1, FIND("]",$AD$1,1)+1,LEN($AD$1))</f>
        <v>Column1.Complément_d'adresse_logement 21 - Récaptiulatif</v>
      </c>
      <c r="K21" t="str">
        <f ca="1">DPE_33780[[#Headers],[Column1.Description_installation_chauffage_n°1]] &amp; " " &amp;  ROW() &amp; " - " &amp; MID($AD$1, FIND("]",$AD$1,1)+1,LEN($AD$1))</f>
        <v>Column1.Description_installation_chauffage_n°1 21 - Récaptiulatif</v>
      </c>
      <c r="L21" t="str">
        <f ca="1">DPE_33780[[#Headers],[Column1.N°_voie_(BAN)]] &amp; " " &amp;  ROW() &amp; " - " &amp; MID($AD$1, FIND("]",$AD$1,1)+1,LEN($AD$1))</f>
        <v>Column1.N°_voie_(BAN) 21 - Récaptiulatif</v>
      </c>
      <c r="M21" t="str">
        <f ca="1">DPE_33780[[#Headers],[Column1.N°DPE]] &amp; " " &amp;  ROW() &amp; " - " &amp; MID($AD$1, FIND("]",$AD$1,1)+1,LEN($AD$1))</f>
        <v>Column1.N°DPE 21 - Récaptiulatif</v>
      </c>
      <c r="N21" t="str">
        <f ca="1">DPE_33780[[#Headers],[Column1.Adresse_brute]] &amp; " " &amp;  ROW() &amp; " - " &amp; MID($AD$1, FIND("]",$AD$1,1)+1,LEN($AD$1))</f>
        <v>Column1.Adresse_brute 21 - Récaptiulatif</v>
      </c>
      <c r="O21" t="str">
        <f ca="1">DPE_33780[[#Headers],[Column1.Nombre_logements_desservis_par_installation_ECS]] &amp; " " &amp;  ROW() &amp; " - " &amp; MID($AD$1, FIND("]",$AD$1,1)+1,LEN($AD$1))</f>
        <v>Column1.Nombre_logements_desservis_par_installation_ECS 21 - Récaptiulatif</v>
      </c>
      <c r="P21" t="str">
        <f ca="1">DPE_33780[[#Headers],[Column1.Surface_habitable_logement]] &amp; " " &amp;  ROW() &amp; " - " &amp; MID($AD$1, FIND("]",$AD$1,1)+1,LEN($AD$1))</f>
        <v>Column1.Surface_habitable_logement 21 - Récaptiulatif</v>
      </c>
      <c r="Q21" t="str">
        <f ca="1">DPE_33780[[#Headers],[Column1.Code_postal_(brut)]] &amp; " " &amp;  ROW() &amp; " - " &amp; MID($AD$1, FIND("]",$AD$1,1)+1,LEN($AD$1))</f>
        <v>Column1.Code_postal_(brut) 21 - Récaptiulatif</v>
      </c>
      <c r="R21" t="str">
        <f ca="1">DPE_33780[[#Headers],[Column1.Période_construction]] &amp; " " &amp;  ROW() &amp; " - " &amp; MID($AD$1, FIND("]",$AD$1,1)+1,LEN($AD$1))</f>
        <v>Column1.Période_construction 21 - Récaptiulatif</v>
      </c>
      <c r="S21" t="str">
        <f ca="1">DPE_33780[[#Headers],[Column1.Code_postal_(BAN)]] &amp; " " &amp;  ROW() &amp; " - " &amp; MID($AD$1, FIND("]",$AD$1,1)+1,LEN($AD$1))</f>
        <v>Column1.Code_postal_(BAN) 21 - Récaptiulatif</v>
      </c>
      <c r="T21" t="str">
        <f ca="1">DPE_33780[[#Headers],[Column1.Type_bâtiment]] &amp; " " &amp;  ROW() &amp; " - " &amp; MID($AD$1, FIND("]",$AD$1,1)+1,LEN($AD$1))</f>
        <v>Column1.Type_bâtiment 21 - Récaptiulatif</v>
      </c>
      <c r="U21" t="str">
        <f ca="1">DPE_33780[[#Headers],[Column1.Etiquette_GES]] &amp; " " &amp;  ROW() &amp; " - " &amp; MID($AD$1, FIND("]",$AD$1,1)+1,LEN($AD$1))</f>
        <v>Column1.Etiquette_GES 21 - Récaptiulatif</v>
      </c>
      <c r="V21" t="str">
        <f ca="1">DPE_33780[[#Headers],[Column1.Etiquette_DPE]] &amp; " " &amp;  ROW() &amp; " - " &amp; MID($AD$1, FIND("]",$AD$1,1)+1,LEN($AD$1))</f>
        <v>Column1.Etiquette_DPE 21 - Récaptiulatif</v>
      </c>
      <c r="W21" t="str">
        <f ca="1">DPE_33780[[#Headers],[Column1.Nom__commune_(Brut)]] &amp; " " &amp;  ROW() &amp; " - " &amp; MID($AD$1, FIND("]",$AD$1,1)+1,LEN($AD$1))</f>
        <v>Column1.Nom__commune_(Brut) 21 - Récaptiulatif</v>
      </c>
      <c r="X21" t="str">
        <f ca="1">DPE_33780[[#Headers],[Column1.Identifiant__BAN]] &amp; " " &amp;  ROW() &amp; " - " &amp; MID($AD$1, FIND("]",$AD$1,1)+1,LEN($AD$1))</f>
        <v>Column1.Identifiant__BAN 21 - Récaptiulatif</v>
      </c>
      <c r="Y21" t="str">
        <f ca="1">DPE_33780[[#Headers],[Column1.Nom__rue_(BAN)]] &amp; " " &amp;  ROW() &amp; " - " &amp; MID($AD$1, FIND("]",$AD$1,1)+1,LEN($AD$1))</f>
        <v>Column1.Nom__rue_(BAN) 21 - Récaptiulatif</v>
      </c>
      <c r="Z21" t="str">
        <f ca="1">DPE_33780[[#Headers],[Column1.Score_BAN]] &amp; " " &amp;  ROW() &amp; " - " &amp; MID($AD$1, FIND("]",$AD$1,1)+1,LEN($AD$1))</f>
        <v>Column1.Score_BAN 21 - Récaptiulatif</v>
      </c>
      <c r="AA21" t="str">
        <f ca="1">DPE_33780[[#Headers],[Column1.Logement_traversant_(0/1)]] &amp; " " &amp;  ROW() &amp; " - " &amp; MID($AD$1, FIND("]",$AD$1,1)+1,LEN($AD$1))</f>
        <v>Column1.Logement_traversant_(0/1) 21 - Récaptiulatif</v>
      </c>
      <c r="AB21" t="str">
        <f ca="1">DPE_33780[[#Headers],[Column1.Nombre_appartement]] &amp; " " &amp;  ROW() &amp; " - " &amp; MID($AD$1, FIND("]",$AD$1,1)+1,LEN($AD$1))</f>
        <v>Column1.Nombre_appartement 21 - Récaptiulatif</v>
      </c>
      <c r="AC21" t="str">
        <f ca="1">DPE_33780[[#Headers],[Column1.Surface_habitable_immeuble]] &amp; " " &amp;  ROW() &amp; " - " &amp; MID($AD$1, FIND("]",$AD$1,1)+1,LEN($AD$1))</f>
        <v>Column1.Surface_habitable_immeuble 21 - Récaptiulatif</v>
      </c>
    </row>
    <row r="22" spans="1:29" x14ac:dyDescent="0.25">
      <c r="A22" s="4">
        <v>44844</v>
      </c>
      <c r="B22" s="4">
        <v>44844</v>
      </c>
      <c r="C22" s="4">
        <v>44844</v>
      </c>
      <c r="D22" t="str">
        <f ca="1">DPE_33780[[#Headers],[Column1.Adresse_(BAN)]] &amp; " " &amp;  ROW() &amp; " - " &amp; MID($AD$1, FIND("]",$AD$1,1)+1,LEN($AD$1))</f>
        <v>Column1.Adresse_(BAN) 22 - Récaptiulatif</v>
      </c>
      <c r="E22" t="str">
        <f ca="1">DPE_33780[[#Headers],[Column1.Nom__commune_(BAN)]] &amp; " " &amp;  ROW() &amp; " - " &amp; MID($AD$1, FIND("]",$AD$1,1)+1,LEN($AD$1))</f>
        <v>Column1.Nom__commune_(BAN) 22 - Récaptiulatif</v>
      </c>
      <c r="F22" t="str">
        <f ca="1">DPE_33780[[#Headers],[Column1.Nombre_niveau_logement]] &amp; " " &amp;  ROW() &amp; " - " &amp; MID($AD$1, FIND("]",$AD$1,1)+1,LEN($AD$1))</f>
        <v>Column1.Nombre_niveau_logement 22 - Récaptiulatif</v>
      </c>
      <c r="G22" t="str">
        <f ca="1">DPE_33780[[#Headers],[Column1.Année_construction]] &amp; " " &amp;  ROW() &amp; " - " &amp; MID($AD$1, FIND("]",$AD$1,1)+1,LEN($AD$1))</f>
        <v>Column1.Année_construction 22 - Récaptiulatif</v>
      </c>
      <c r="H22" t="str">
        <f ca="1">DPE_33780[[#Headers],[Column1.N°_étage_appartement]] &amp; " " &amp;  ROW() &amp; " - " &amp; MID($AD$1, FIND("]",$AD$1,1)+1,LEN($AD$1))</f>
        <v>Column1.N°_étage_appartement 22 - Récaptiulatif</v>
      </c>
      <c r="I22" t="str">
        <f ca="1">DPE_33780[[#Headers],[Column1.Surface_habitable_desservie_par_installation_ECS]] &amp; " " &amp;  ROW() &amp; " - " &amp; MID($AD$1, FIND("]",$AD$1,1)+1,LEN($AD$1))</f>
        <v>Column1.Surface_habitable_desservie_par_installation_ECS 22 - Récaptiulatif</v>
      </c>
      <c r="J22" t="str">
        <f ca="1">DPE_33780[[#Headers],[Column1.Complément_d''adresse_logement]] &amp; " " &amp;  ROW() &amp; " - " &amp; MID($AD$1, FIND("]",$AD$1,1)+1,LEN($AD$1))</f>
        <v>Column1.Complément_d'adresse_logement 22 - Récaptiulatif</v>
      </c>
      <c r="K22" t="str">
        <f ca="1">DPE_33780[[#Headers],[Column1.Description_installation_chauffage_n°1]] &amp; " " &amp;  ROW() &amp; " - " &amp; MID($AD$1, FIND("]",$AD$1,1)+1,LEN($AD$1))</f>
        <v>Column1.Description_installation_chauffage_n°1 22 - Récaptiulatif</v>
      </c>
      <c r="L22" t="str">
        <f ca="1">DPE_33780[[#Headers],[Column1.N°_voie_(BAN)]] &amp; " " &amp;  ROW() &amp; " - " &amp; MID($AD$1, FIND("]",$AD$1,1)+1,LEN($AD$1))</f>
        <v>Column1.N°_voie_(BAN) 22 - Récaptiulatif</v>
      </c>
      <c r="M22" t="str">
        <f ca="1">DPE_33780[[#Headers],[Column1.N°DPE]] &amp; " " &amp;  ROW() &amp; " - " &amp; MID($AD$1, FIND("]",$AD$1,1)+1,LEN($AD$1))</f>
        <v>Column1.N°DPE 22 - Récaptiulatif</v>
      </c>
      <c r="N22" t="str">
        <f ca="1">DPE_33780[[#Headers],[Column1.Adresse_brute]] &amp; " " &amp;  ROW() &amp; " - " &amp; MID($AD$1, FIND("]",$AD$1,1)+1,LEN($AD$1))</f>
        <v>Column1.Adresse_brute 22 - Récaptiulatif</v>
      </c>
      <c r="O22" t="str">
        <f ca="1">DPE_33780[[#Headers],[Column1.Nombre_logements_desservis_par_installation_ECS]] &amp; " " &amp;  ROW() &amp; " - " &amp; MID($AD$1, FIND("]",$AD$1,1)+1,LEN($AD$1))</f>
        <v>Column1.Nombre_logements_desservis_par_installation_ECS 22 - Récaptiulatif</v>
      </c>
      <c r="P22" t="str">
        <f ca="1">DPE_33780[[#Headers],[Column1.Surface_habitable_logement]] &amp; " " &amp;  ROW() &amp; " - " &amp; MID($AD$1, FIND("]",$AD$1,1)+1,LEN($AD$1))</f>
        <v>Column1.Surface_habitable_logement 22 - Récaptiulatif</v>
      </c>
      <c r="Q22" t="str">
        <f ca="1">DPE_33780[[#Headers],[Column1.Code_postal_(brut)]] &amp; " " &amp;  ROW() &amp; " - " &amp; MID($AD$1, FIND("]",$AD$1,1)+1,LEN($AD$1))</f>
        <v>Column1.Code_postal_(brut) 22 - Récaptiulatif</v>
      </c>
      <c r="R22" t="str">
        <f ca="1">DPE_33780[[#Headers],[Column1.Période_construction]] &amp; " " &amp;  ROW() &amp; " - " &amp; MID($AD$1, FIND("]",$AD$1,1)+1,LEN($AD$1))</f>
        <v>Column1.Période_construction 22 - Récaptiulatif</v>
      </c>
      <c r="S22" t="str">
        <f ca="1">DPE_33780[[#Headers],[Column1.Code_postal_(BAN)]] &amp; " " &amp;  ROW() &amp; " - " &amp; MID($AD$1, FIND("]",$AD$1,1)+1,LEN($AD$1))</f>
        <v>Column1.Code_postal_(BAN) 22 - Récaptiulatif</v>
      </c>
      <c r="T22" t="str">
        <f ca="1">DPE_33780[[#Headers],[Column1.Type_bâtiment]] &amp; " " &amp;  ROW() &amp; " - " &amp; MID($AD$1, FIND("]",$AD$1,1)+1,LEN($AD$1))</f>
        <v>Column1.Type_bâtiment 22 - Récaptiulatif</v>
      </c>
      <c r="U22" t="str">
        <f ca="1">DPE_33780[[#Headers],[Column1.Etiquette_GES]] &amp; " " &amp;  ROW() &amp; " - " &amp; MID($AD$1, FIND("]",$AD$1,1)+1,LEN($AD$1))</f>
        <v>Column1.Etiquette_GES 22 - Récaptiulatif</v>
      </c>
      <c r="V22" t="str">
        <f ca="1">DPE_33780[[#Headers],[Column1.Etiquette_DPE]] &amp; " " &amp;  ROW() &amp; " - " &amp; MID($AD$1, FIND("]",$AD$1,1)+1,LEN($AD$1))</f>
        <v>Column1.Etiquette_DPE 22 - Récaptiulatif</v>
      </c>
      <c r="W22" t="str">
        <f ca="1">DPE_33780[[#Headers],[Column1.Nom__commune_(Brut)]] &amp; " " &amp;  ROW() &amp; " - " &amp; MID($AD$1, FIND("]",$AD$1,1)+1,LEN($AD$1))</f>
        <v>Column1.Nom__commune_(Brut) 22 - Récaptiulatif</v>
      </c>
      <c r="X22" t="str">
        <f ca="1">DPE_33780[[#Headers],[Column1.Identifiant__BAN]] &amp; " " &amp;  ROW() &amp; " - " &amp; MID($AD$1, FIND("]",$AD$1,1)+1,LEN($AD$1))</f>
        <v>Column1.Identifiant__BAN 22 - Récaptiulatif</v>
      </c>
      <c r="Y22" t="str">
        <f ca="1">DPE_33780[[#Headers],[Column1.Nom__rue_(BAN)]] &amp; " " &amp;  ROW() &amp; " - " &amp; MID($AD$1, FIND("]",$AD$1,1)+1,LEN($AD$1))</f>
        <v>Column1.Nom__rue_(BAN) 22 - Récaptiulatif</v>
      </c>
      <c r="Z22" t="str">
        <f ca="1">DPE_33780[[#Headers],[Column1.Score_BAN]] &amp; " " &amp;  ROW() &amp; " - " &amp; MID($AD$1, FIND("]",$AD$1,1)+1,LEN($AD$1))</f>
        <v>Column1.Score_BAN 22 - Récaptiulatif</v>
      </c>
      <c r="AA22" t="str">
        <f ca="1">DPE_33780[[#Headers],[Column1.Logement_traversant_(0/1)]] &amp; " " &amp;  ROW() &amp; " - " &amp; MID($AD$1, FIND("]",$AD$1,1)+1,LEN($AD$1))</f>
        <v>Column1.Logement_traversant_(0/1) 22 - Récaptiulatif</v>
      </c>
      <c r="AB22" t="str">
        <f ca="1">DPE_33780[[#Headers],[Column1.Nombre_appartement]] &amp; " " &amp;  ROW() &amp; " - " &amp; MID($AD$1, FIND("]",$AD$1,1)+1,LEN($AD$1))</f>
        <v>Column1.Nombre_appartement 22 - Récaptiulatif</v>
      </c>
      <c r="AC22" t="str">
        <f ca="1">DPE_33780[[#Headers],[Column1.Surface_habitable_immeuble]] &amp; " " &amp;  ROW() &amp; " - " &amp; MID($AD$1, FIND("]",$AD$1,1)+1,LEN($AD$1))</f>
        <v>Column1.Surface_habitable_immeuble 22 - Récaptiulatif</v>
      </c>
    </row>
    <row r="23" spans="1:29" x14ac:dyDescent="0.25">
      <c r="A23" s="4">
        <v>44840</v>
      </c>
      <c r="B23" s="4">
        <v>44840</v>
      </c>
      <c r="C23" s="4">
        <v>44840</v>
      </c>
      <c r="D23" t="str">
        <f ca="1">DPE_33780[[#Headers],[Column1.Adresse_(BAN)]] &amp; " " &amp;  ROW() &amp; " - " &amp; MID($AD$1, FIND("]",$AD$1,1)+1,LEN($AD$1))</f>
        <v>Column1.Adresse_(BAN) 23 - Récaptiulatif</v>
      </c>
      <c r="E23" t="str">
        <f ca="1">DPE_33780[[#Headers],[Column1.Nom__commune_(BAN)]] &amp; " " &amp;  ROW() &amp; " - " &amp; MID($AD$1, FIND("]",$AD$1,1)+1,LEN($AD$1))</f>
        <v>Column1.Nom__commune_(BAN) 23 - Récaptiulatif</v>
      </c>
      <c r="F23" t="str">
        <f ca="1">DPE_33780[[#Headers],[Column1.Nombre_niveau_logement]] &amp; " " &amp;  ROW() &amp; " - " &amp; MID($AD$1, FIND("]",$AD$1,1)+1,LEN($AD$1))</f>
        <v>Column1.Nombre_niveau_logement 23 - Récaptiulatif</v>
      </c>
      <c r="G23" t="str">
        <f ca="1">DPE_33780[[#Headers],[Column1.Année_construction]] &amp; " " &amp;  ROW() &amp; " - " &amp; MID($AD$1, FIND("]",$AD$1,1)+1,LEN($AD$1))</f>
        <v>Column1.Année_construction 23 - Récaptiulatif</v>
      </c>
      <c r="H23" t="str">
        <f ca="1">DPE_33780[[#Headers],[Column1.N°_étage_appartement]] &amp; " " &amp;  ROW() &amp; " - " &amp; MID($AD$1, FIND("]",$AD$1,1)+1,LEN($AD$1))</f>
        <v>Column1.N°_étage_appartement 23 - Récaptiulatif</v>
      </c>
      <c r="I23" t="str">
        <f ca="1">DPE_33780[[#Headers],[Column1.Surface_habitable_desservie_par_installation_ECS]] &amp; " " &amp;  ROW() &amp; " - " &amp; MID($AD$1, FIND("]",$AD$1,1)+1,LEN($AD$1))</f>
        <v>Column1.Surface_habitable_desservie_par_installation_ECS 23 - Récaptiulatif</v>
      </c>
      <c r="J23" t="str">
        <f ca="1">DPE_33780[[#Headers],[Column1.Complément_d''adresse_logement]] &amp; " " &amp;  ROW() &amp; " - " &amp; MID($AD$1, FIND("]",$AD$1,1)+1,LEN($AD$1))</f>
        <v>Column1.Complément_d'adresse_logement 23 - Récaptiulatif</v>
      </c>
      <c r="K23" t="str">
        <f ca="1">DPE_33780[[#Headers],[Column1.Description_installation_chauffage_n°1]] &amp; " " &amp;  ROW() &amp; " - " &amp; MID($AD$1, FIND("]",$AD$1,1)+1,LEN($AD$1))</f>
        <v>Column1.Description_installation_chauffage_n°1 23 - Récaptiulatif</v>
      </c>
      <c r="L23" t="str">
        <f ca="1">DPE_33780[[#Headers],[Column1.N°_voie_(BAN)]] &amp; " " &amp;  ROW() &amp; " - " &amp; MID($AD$1, FIND("]",$AD$1,1)+1,LEN($AD$1))</f>
        <v>Column1.N°_voie_(BAN) 23 - Récaptiulatif</v>
      </c>
      <c r="M23" t="str">
        <f ca="1">DPE_33780[[#Headers],[Column1.N°DPE]] &amp; " " &amp;  ROW() &amp; " - " &amp; MID($AD$1, FIND("]",$AD$1,1)+1,LEN($AD$1))</f>
        <v>Column1.N°DPE 23 - Récaptiulatif</v>
      </c>
      <c r="N23" t="str">
        <f ca="1">DPE_33780[[#Headers],[Column1.Adresse_brute]] &amp; " " &amp;  ROW() &amp; " - " &amp; MID($AD$1, FIND("]",$AD$1,1)+1,LEN($AD$1))</f>
        <v>Column1.Adresse_brute 23 - Récaptiulatif</v>
      </c>
      <c r="O23" t="str">
        <f ca="1">DPE_33780[[#Headers],[Column1.Nombre_logements_desservis_par_installation_ECS]] &amp; " " &amp;  ROW() &amp; " - " &amp; MID($AD$1, FIND("]",$AD$1,1)+1,LEN($AD$1))</f>
        <v>Column1.Nombre_logements_desservis_par_installation_ECS 23 - Récaptiulatif</v>
      </c>
      <c r="P23" t="str">
        <f ca="1">DPE_33780[[#Headers],[Column1.Surface_habitable_logement]] &amp; " " &amp;  ROW() &amp; " - " &amp; MID($AD$1, FIND("]",$AD$1,1)+1,LEN($AD$1))</f>
        <v>Column1.Surface_habitable_logement 23 - Récaptiulatif</v>
      </c>
      <c r="Q23" t="str">
        <f ca="1">DPE_33780[[#Headers],[Column1.Code_postal_(brut)]] &amp; " " &amp;  ROW() &amp; " - " &amp; MID($AD$1, FIND("]",$AD$1,1)+1,LEN($AD$1))</f>
        <v>Column1.Code_postal_(brut) 23 - Récaptiulatif</v>
      </c>
      <c r="R23" t="str">
        <f ca="1">DPE_33780[[#Headers],[Column1.Période_construction]] &amp; " " &amp;  ROW() &amp; " - " &amp; MID($AD$1, FIND("]",$AD$1,1)+1,LEN($AD$1))</f>
        <v>Column1.Période_construction 23 - Récaptiulatif</v>
      </c>
      <c r="S23" t="str">
        <f ca="1">DPE_33780[[#Headers],[Column1.Code_postal_(BAN)]] &amp; " " &amp;  ROW() &amp; " - " &amp; MID($AD$1, FIND("]",$AD$1,1)+1,LEN($AD$1))</f>
        <v>Column1.Code_postal_(BAN) 23 - Récaptiulatif</v>
      </c>
      <c r="T23" t="str">
        <f ca="1">DPE_33780[[#Headers],[Column1.Type_bâtiment]] &amp; " " &amp;  ROW() &amp; " - " &amp; MID($AD$1, FIND("]",$AD$1,1)+1,LEN($AD$1))</f>
        <v>Column1.Type_bâtiment 23 - Récaptiulatif</v>
      </c>
      <c r="U23" t="str">
        <f ca="1">DPE_33780[[#Headers],[Column1.Etiquette_GES]] &amp; " " &amp;  ROW() &amp; " - " &amp; MID($AD$1, FIND("]",$AD$1,1)+1,LEN($AD$1))</f>
        <v>Column1.Etiquette_GES 23 - Récaptiulatif</v>
      </c>
      <c r="V23" t="str">
        <f ca="1">DPE_33780[[#Headers],[Column1.Etiquette_DPE]] &amp; " " &amp;  ROW() &amp; " - " &amp; MID($AD$1, FIND("]",$AD$1,1)+1,LEN($AD$1))</f>
        <v>Column1.Etiquette_DPE 23 - Récaptiulatif</v>
      </c>
      <c r="W23" t="str">
        <f ca="1">DPE_33780[[#Headers],[Column1.Nom__commune_(Brut)]] &amp; " " &amp;  ROW() &amp; " - " &amp; MID($AD$1, FIND("]",$AD$1,1)+1,LEN($AD$1))</f>
        <v>Column1.Nom__commune_(Brut) 23 - Récaptiulatif</v>
      </c>
      <c r="X23" t="str">
        <f ca="1">DPE_33780[[#Headers],[Column1.Identifiant__BAN]] &amp; " " &amp;  ROW() &amp; " - " &amp; MID($AD$1, FIND("]",$AD$1,1)+1,LEN($AD$1))</f>
        <v>Column1.Identifiant__BAN 23 - Récaptiulatif</v>
      </c>
      <c r="Y23" t="str">
        <f ca="1">DPE_33780[[#Headers],[Column1.Nom__rue_(BAN)]] &amp; " " &amp;  ROW() &amp; " - " &amp; MID($AD$1, FIND("]",$AD$1,1)+1,LEN($AD$1))</f>
        <v>Column1.Nom__rue_(BAN) 23 - Récaptiulatif</v>
      </c>
      <c r="Z23" t="str">
        <f ca="1">DPE_33780[[#Headers],[Column1.Score_BAN]] &amp; " " &amp;  ROW() &amp; " - " &amp; MID($AD$1, FIND("]",$AD$1,1)+1,LEN($AD$1))</f>
        <v>Column1.Score_BAN 23 - Récaptiulatif</v>
      </c>
      <c r="AA23" t="str">
        <f ca="1">DPE_33780[[#Headers],[Column1.Logement_traversant_(0/1)]] &amp; " " &amp;  ROW() &amp; " - " &amp; MID($AD$1, FIND("]",$AD$1,1)+1,LEN($AD$1))</f>
        <v>Column1.Logement_traversant_(0/1) 23 - Récaptiulatif</v>
      </c>
      <c r="AB23" t="str">
        <f ca="1">DPE_33780[[#Headers],[Column1.Nombre_appartement]] &amp; " " &amp;  ROW() &amp; " - " &amp; MID($AD$1, FIND("]",$AD$1,1)+1,LEN($AD$1))</f>
        <v>Column1.Nombre_appartement 23 - Récaptiulatif</v>
      </c>
      <c r="AC23" t="str">
        <f ca="1">DPE_33780[[#Headers],[Column1.Surface_habitable_immeuble]] &amp; " " &amp;  ROW() &amp; " - " &amp; MID($AD$1, FIND("]",$AD$1,1)+1,LEN($AD$1))</f>
        <v>Column1.Surface_habitable_immeuble 23 - Récaptiulatif</v>
      </c>
    </row>
    <row r="24" spans="1:29" x14ac:dyDescent="0.25">
      <c r="A24" s="4">
        <v>44837</v>
      </c>
      <c r="B24" s="4">
        <v>44839</v>
      </c>
      <c r="C24" s="4">
        <v>44839</v>
      </c>
      <c r="D24" t="str">
        <f ca="1">DPE_33780[[#Headers],[Column1.Adresse_(BAN)]] &amp; " " &amp;  ROW() &amp; " - " &amp; MID($AD$1, FIND("]",$AD$1,1)+1,LEN($AD$1))</f>
        <v>Column1.Adresse_(BAN) 24 - Récaptiulatif</v>
      </c>
      <c r="E24" t="str">
        <f ca="1">DPE_33780[[#Headers],[Column1.Nom__commune_(BAN)]] &amp; " " &amp;  ROW() &amp; " - " &amp; MID($AD$1, FIND("]",$AD$1,1)+1,LEN($AD$1))</f>
        <v>Column1.Nom__commune_(BAN) 24 - Récaptiulatif</v>
      </c>
      <c r="F24" t="str">
        <f ca="1">DPE_33780[[#Headers],[Column1.Nombre_niveau_logement]] &amp; " " &amp;  ROW() &amp; " - " &amp; MID($AD$1, FIND("]",$AD$1,1)+1,LEN($AD$1))</f>
        <v>Column1.Nombre_niveau_logement 24 - Récaptiulatif</v>
      </c>
      <c r="G24" t="str">
        <f ca="1">DPE_33780[[#Headers],[Column1.Année_construction]] &amp; " " &amp;  ROW() &amp; " - " &amp; MID($AD$1, FIND("]",$AD$1,1)+1,LEN($AD$1))</f>
        <v>Column1.Année_construction 24 - Récaptiulatif</v>
      </c>
      <c r="H24" t="str">
        <f ca="1">DPE_33780[[#Headers],[Column1.N°_étage_appartement]] &amp; " " &amp;  ROW() &amp; " - " &amp; MID($AD$1, FIND("]",$AD$1,1)+1,LEN($AD$1))</f>
        <v>Column1.N°_étage_appartement 24 - Récaptiulatif</v>
      </c>
      <c r="I24" t="str">
        <f ca="1">DPE_33780[[#Headers],[Column1.Surface_habitable_desservie_par_installation_ECS]] &amp; " " &amp;  ROW() &amp; " - " &amp; MID($AD$1, FIND("]",$AD$1,1)+1,LEN($AD$1))</f>
        <v>Column1.Surface_habitable_desservie_par_installation_ECS 24 - Récaptiulatif</v>
      </c>
      <c r="J24" t="str">
        <f ca="1">DPE_33780[[#Headers],[Column1.Complément_d''adresse_logement]] &amp; " " &amp;  ROW() &amp; " - " &amp; MID($AD$1, FIND("]",$AD$1,1)+1,LEN($AD$1))</f>
        <v>Column1.Complément_d'adresse_logement 24 - Récaptiulatif</v>
      </c>
      <c r="K24" t="str">
        <f ca="1">DPE_33780[[#Headers],[Column1.Description_installation_chauffage_n°1]] &amp; " " &amp;  ROW() &amp; " - " &amp; MID($AD$1, FIND("]",$AD$1,1)+1,LEN($AD$1))</f>
        <v>Column1.Description_installation_chauffage_n°1 24 - Récaptiulatif</v>
      </c>
      <c r="L24" t="str">
        <f ca="1">DPE_33780[[#Headers],[Column1.N°_voie_(BAN)]] &amp; " " &amp;  ROW() &amp; " - " &amp; MID($AD$1, FIND("]",$AD$1,1)+1,LEN($AD$1))</f>
        <v>Column1.N°_voie_(BAN) 24 - Récaptiulatif</v>
      </c>
      <c r="M24" t="str">
        <f ca="1">DPE_33780[[#Headers],[Column1.N°DPE]] &amp; " " &amp;  ROW() &amp; " - " &amp; MID($AD$1, FIND("]",$AD$1,1)+1,LEN($AD$1))</f>
        <v>Column1.N°DPE 24 - Récaptiulatif</v>
      </c>
      <c r="N24" t="str">
        <f ca="1">DPE_33780[[#Headers],[Column1.Adresse_brute]] &amp; " " &amp;  ROW() &amp; " - " &amp; MID($AD$1, FIND("]",$AD$1,1)+1,LEN($AD$1))</f>
        <v>Column1.Adresse_brute 24 - Récaptiulatif</v>
      </c>
      <c r="O24" t="str">
        <f ca="1">DPE_33780[[#Headers],[Column1.Nombre_logements_desservis_par_installation_ECS]] &amp; " " &amp;  ROW() &amp; " - " &amp; MID($AD$1, FIND("]",$AD$1,1)+1,LEN($AD$1))</f>
        <v>Column1.Nombre_logements_desservis_par_installation_ECS 24 - Récaptiulatif</v>
      </c>
      <c r="P24" t="str">
        <f ca="1">DPE_33780[[#Headers],[Column1.Surface_habitable_logement]] &amp; " " &amp;  ROW() &amp; " - " &amp; MID($AD$1, FIND("]",$AD$1,1)+1,LEN($AD$1))</f>
        <v>Column1.Surface_habitable_logement 24 - Récaptiulatif</v>
      </c>
      <c r="Q24" t="str">
        <f ca="1">DPE_33780[[#Headers],[Column1.Code_postal_(brut)]] &amp; " " &amp;  ROW() &amp; " - " &amp; MID($AD$1, FIND("]",$AD$1,1)+1,LEN($AD$1))</f>
        <v>Column1.Code_postal_(brut) 24 - Récaptiulatif</v>
      </c>
      <c r="R24" t="str">
        <f ca="1">DPE_33780[[#Headers],[Column1.Période_construction]] &amp; " " &amp;  ROW() &amp; " - " &amp; MID($AD$1, FIND("]",$AD$1,1)+1,LEN($AD$1))</f>
        <v>Column1.Période_construction 24 - Récaptiulatif</v>
      </c>
      <c r="S24" t="str">
        <f ca="1">DPE_33780[[#Headers],[Column1.Code_postal_(BAN)]] &amp; " " &amp;  ROW() &amp; " - " &amp; MID($AD$1, FIND("]",$AD$1,1)+1,LEN($AD$1))</f>
        <v>Column1.Code_postal_(BAN) 24 - Récaptiulatif</v>
      </c>
      <c r="T24" t="str">
        <f ca="1">DPE_33780[[#Headers],[Column1.Type_bâtiment]] &amp; " " &amp;  ROW() &amp; " - " &amp; MID($AD$1, FIND("]",$AD$1,1)+1,LEN($AD$1))</f>
        <v>Column1.Type_bâtiment 24 - Récaptiulatif</v>
      </c>
      <c r="U24" t="str">
        <f ca="1">DPE_33780[[#Headers],[Column1.Etiquette_GES]] &amp; " " &amp;  ROW() &amp; " - " &amp; MID($AD$1, FIND("]",$AD$1,1)+1,LEN($AD$1))</f>
        <v>Column1.Etiquette_GES 24 - Récaptiulatif</v>
      </c>
      <c r="V24" t="str">
        <f ca="1">DPE_33780[[#Headers],[Column1.Etiquette_DPE]] &amp; " " &amp;  ROW() &amp; " - " &amp; MID($AD$1, FIND("]",$AD$1,1)+1,LEN($AD$1))</f>
        <v>Column1.Etiquette_DPE 24 - Récaptiulatif</v>
      </c>
      <c r="W24" t="str">
        <f ca="1">DPE_33780[[#Headers],[Column1.Nom__commune_(Brut)]] &amp; " " &amp;  ROW() &amp; " - " &amp; MID($AD$1, FIND("]",$AD$1,1)+1,LEN($AD$1))</f>
        <v>Column1.Nom__commune_(Brut) 24 - Récaptiulatif</v>
      </c>
      <c r="X24" t="str">
        <f ca="1">DPE_33780[[#Headers],[Column1.Identifiant__BAN]] &amp; " " &amp;  ROW() &amp; " - " &amp; MID($AD$1, FIND("]",$AD$1,1)+1,LEN($AD$1))</f>
        <v>Column1.Identifiant__BAN 24 - Récaptiulatif</v>
      </c>
      <c r="Y24" t="str">
        <f ca="1">DPE_33780[[#Headers],[Column1.Nom__rue_(BAN)]] &amp; " " &amp;  ROW() &amp; " - " &amp; MID($AD$1, FIND("]",$AD$1,1)+1,LEN($AD$1))</f>
        <v>Column1.Nom__rue_(BAN) 24 - Récaptiulatif</v>
      </c>
      <c r="Z24" t="str">
        <f ca="1">DPE_33780[[#Headers],[Column1.Score_BAN]] &amp; " " &amp;  ROW() &amp; " - " &amp; MID($AD$1, FIND("]",$AD$1,1)+1,LEN($AD$1))</f>
        <v>Column1.Score_BAN 24 - Récaptiulatif</v>
      </c>
      <c r="AA24" t="str">
        <f ca="1">DPE_33780[[#Headers],[Column1.Logement_traversant_(0/1)]] &amp; " " &amp;  ROW() &amp; " - " &amp; MID($AD$1, FIND("]",$AD$1,1)+1,LEN($AD$1))</f>
        <v>Column1.Logement_traversant_(0/1) 24 - Récaptiulatif</v>
      </c>
      <c r="AB24" t="str">
        <f ca="1">DPE_33780[[#Headers],[Column1.Nombre_appartement]] &amp; " " &amp;  ROW() &amp; " - " &amp; MID($AD$1, FIND("]",$AD$1,1)+1,LEN($AD$1))</f>
        <v>Column1.Nombre_appartement 24 - Récaptiulatif</v>
      </c>
      <c r="AC24" t="str">
        <f ca="1">DPE_33780[[#Headers],[Column1.Surface_habitable_immeuble]] &amp; " " &amp;  ROW() &amp; " - " &amp; MID($AD$1, FIND("]",$AD$1,1)+1,LEN($AD$1))</f>
        <v>Column1.Surface_habitable_immeuble 24 - Récaptiulatif</v>
      </c>
    </row>
    <row r="25" spans="1:29" x14ac:dyDescent="0.25">
      <c r="A25" s="4">
        <v>44834</v>
      </c>
      <c r="B25" s="4">
        <v>44838</v>
      </c>
      <c r="C25" s="4">
        <v>44838</v>
      </c>
      <c r="D25" t="str">
        <f ca="1">DPE_33780[[#Headers],[Column1.Adresse_(BAN)]] &amp; " " &amp;  ROW() &amp; " - " &amp; MID($AD$1, FIND("]",$AD$1,1)+1,LEN($AD$1))</f>
        <v>Column1.Adresse_(BAN) 25 - Récaptiulatif</v>
      </c>
      <c r="E25" t="str">
        <f ca="1">DPE_33780[[#Headers],[Column1.Nom__commune_(BAN)]] &amp; " " &amp;  ROW() &amp; " - " &amp; MID($AD$1, FIND("]",$AD$1,1)+1,LEN($AD$1))</f>
        <v>Column1.Nom__commune_(BAN) 25 - Récaptiulatif</v>
      </c>
      <c r="F25" t="str">
        <f ca="1">DPE_33780[[#Headers],[Column1.Nombre_niveau_logement]] &amp; " " &amp;  ROW() &amp; " - " &amp; MID($AD$1, FIND("]",$AD$1,1)+1,LEN($AD$1))</f>
        <v>Column1.Nombre_niveau_logement 25 - Récaptiulatif</v>
      </c>
      <c r="G25" t="str">
        <f ca="1">DPE_33780[[#Headers],[Column1.Année_construction]] &amp; " " &amp;  ROW() &amp; " - " &amp; MID($AD$1, FIND("]",$AD$1,1)+1,LEN($AD$1))</f>
        <v>Column1.Année_construction 25 - Récaptiulatif</v>
      </c>
      <c r="H25" t="str">
        <f ca="1">DPE_33780[[#Headers],[Column1.N°_étage_appartement]] &amp; " " &amp;  ROW() &amp; " - " &amp; MID($AD$1, FIND("]",$AD$1,1)+1,LEN($AD$1))</f>
        <v>Column1.N°_étage_appartement 25 - Récaptiulatif</v>
      </c>
      <c r="I25" t="str">
        <f ca="1">DPE_33780[[#Headers],[Column1.Surface_habitable_desservie_par_installation_ECS]] &amp; " " &amp;  ROW() &amp; " - " &amp; MID($AD$1, FIND("]",$AD$1,1)+1,LEN($AD$1))</f>
        <v>Column1.Surface_habitable_desservie_par_installation_ECS 25 - Récaptiulatif</v>
      </c>
      <c r="J25" t="str">
        <f ca="1">DPE_33780[[#Headers],[Column1.Complément_d''adresse_logement]] &amp; " " &amp;  ROW() &amp; " - " &amp; MID($AD$1, FIND("]",$AD$1,1)+1,LEN($AD$1))</f>
        <v>Column1.Complément_d'adresse_logement 25 - Récaptiulatif</v>
      </c>
      <c r="K25" t="str">
        <f ca="1">DPE_33780[[#Headers],[Column1.Description_installation_chauffage_n°1]] &amp; " " &amp;  ROW() &amp; " - " &amp; MID($AD$1, FIND("]",$AD$1,1)+1,LEN($AD$1))</f>
        <v>Column1.Description_installation_chauffage_n°1 25 - Récaptiulatif</v>
      </c>
      <c r="L25" t="str">
        <f ca="1">DPE_33780[[#Headers],[Column1.N°_voie_(BAN)]] &amp; " " &amp;  ROW() &amp; " - " &amp; MID($AD$1, FIND("]",$AD$1,1)+1,LEN($AD$1))</f>
        <v>Column1.N°_voie_(BAN) 25 - Récaptiulatif</v>
      </c>
      <c r="M25" t="str">
        <f ca="1">DPE_33780[[#Headers],[Column1.N°DPE]] &amp; " " &amp;  ROW() &amp; " - " &amp; MID($AD$1, FIND("]",$AD$1,1)+1,LEN($AD$1))</f>
        <v>Column1.N°DPE 25 - Récaptiulatif</v>
      </c>
      <c r="N25" t="str">
        <f ca="1">DPE_33780[[#Headers],[Column1.Adresse_brute]] &amp; " " &amp;  ROW() &amp; " - " &amp; MID($AD$1, FIND("]",$AD$1,1)+1,LEN($AD$1))</f>
        <v>Column1.Adresse_brute 25 - Récaptiulatif</v>
      </c>
      <c r="O25" t="str">
        <f ca="1">DPE_33780[[#Headers],[Column1.Nombre_logements_desservis_par_installation_ECS]] &amp; " " &amp;  ROW() &amp; " - " &amp; MID($AD$1, FIND("]",$AD$1,1)+1,LEN($AD$1))</f>
        <v>Column1.Nombre_logements_desservis_par_installation_ECS 25 - Récaptiulatif</v>
      </c>
      <c r="P25" t="str">
        <f ca="1">DPE_33780[[#Headers],[Column1.Surface_habitable_logement]] &amp; " " &amp;  ROW() &amp; " - " &amp; MID($AD$1, FIND("]",$AD$1,1)+1,LEN($AD$1))</f>
        <v>Column1.Surface_habitable_logement 25 - Récaptiulatif</v>
      </c>
      <c r="Q25" t="str">
        <f ca="1">DPE_33780[[#Headers],[Column1.Code_postal_(brut)]] &amp; " " &amp;  ROW() &amp; " - " &amp; MID($AD$1, FIND("]",$AD$1,1)+1,LEN($AD$1))</f>
        <v>Column1.Code_postal_(brut) 25 - Récaptiulatif</v>
      </c>
      <c r="R25" t="str">
        <f ca="1">DPE_33780[[#Headers],[Column1.Période_construction]] &amp; " " &amp;  ROW() &amp; " - " &amp; MID($AD$1, FIND("]",$AD$1,1)+1,LEN($AD$1))</f>
        <v>Column1.Période_construction 25 - Récaptiulatif</v>
      </c>
      <c r="S25" t="str">
        <f ca="1">DPE_33780[[#Headers],[Column1.Code_postal_(BAN)]] &amp; " " &amp;  ROW() &amp; " - " &amp; MID($AD$1, FIND("]",$AD$1,1)+1,LEN($AD$1))</f>
        <v>Column1.Code_postal_(BAN) 25 - Récaptiulatif</v>
      </c>
      <c r="T25" t="str">
        <f ca="1">DPE_33780[[#Headers],[Column1.Type_bâtiment]] &amp; " " &amp;  ROW() &amp; " - " &amp; MID($AD$1, FIND("]",$AD$1,1)+1,LEN($AD$1))</f>
        <v>Column1.Type_bâtiment 25 - Récaptiulatif</v>
      </c>
      <c r="U25" t="str">
        <f ca="1">DPE_33780[[#Headers],[Column1.Etiquette_GES]] &amp; " " &amp;  ROW() &amp; " - " &amp; MID($AD$1, FIND("]",$AD$1,1)+1,LEN($AD$1))</f>
        <v>Column1.Etiquette_GES 25 - Récaptiulatif</v>
      </c>
      <c r="V25" t="str">
        <f ca="1">DPE_33780[[#Headers],[Column1.Etiquette_DPE]] &amp; " " &amp;  ROW() &amp; " - " &amp; MID($AD$1, FIND("]",$AD$1,1)+1,LEN($AD$1))</f>
        <v>Column1.Etiquette_DPE 25 - Récaptiulatif</v>
      </c>
      <c r="W25" t="str">
        <f ca="1">DPE_33780[[#Headers],[Column1.Nom__commune_(Brut)]] &amp; " " &amp;  ROW() &amp; " - " &amp; MID($AD$1, FIND("]",$AD$1,1)+1,LEN($AD$1))</f>
        <v>Column1.Nom__commune_(Brut) 25 - Récaptiulatif</v>
      </c>
      <c r="X25" t="str">
        <f ca="1">DPE_33780[[#Headers],[Column1.Identifiant__BAN]] &amp; " " &amp;  ROW() &amp; " - " &amp; MID($AD$1, FIND("]",$AD$1,1)+1,LEN($AD$1))</f>
        <v>Column1.Identifiant__BAN 25 - Récaptiulatif</v>
      </c>
      <c r="Y25" t="str">
        <f ca="1">DPE_33780[[#Headers],[Column1.Nom__rue_(BAN)]] &amp; " " &amp;  ROW() &amp; " - " &amp; MID($AD$1, FIND("]",$AD$1,1)+1,LEN($AD$1))</f>
        <v>Column1.Nom__rue_(BAN) 25 - Récaptiulatif</v>
      </c>
      <c r="Z25" t="str">
        <f ca="1">DPE_33780[[#Headers],[Column1.Score_BAN]] &amp; " " &amp;  ROW() &amp; " - " &amp; MID($AD$1, FIND("]",$AD$1,1)+1,LEN($AD$1))</f>
        <v>Column1.Score_BAN 25 - Récaptiulatif</v>
      </c>
      <c r="AA25" t="str">
        <f ca="1">DPE_33780[[#Headers],[Column1.Logement_traversant_(0/1)]] &amp; " " &amp;  ROW() &amp; " - " &amp; MID($AD$1, FIND("]",$AD$1,1)+1,LEN($AD$1))</f>
        <v>Column1.Logement_traversant_(0/1) 25 - Récaptiulatif</v>
      </c>
      <c r="AB25" t="str">
        <f ca="1">DPE_33780[[#Headers],[Column1.Nombre_appartement]] &amp; " " &amp;  ROW() &amp; " - " &amp; MID($AD$1, FIND("]",$AD$1,1)+1,LEN($AD$1))</f>
        <v>Column1.Nombre_appartement 25 - Récaptiulatif</v>
      </c>
      <c r="AC25" t="str">
        <f ca="1">DPE_33780[[#Headers],[Column1.Surface_habitable_immeuble]] &amp; " " &amp;  ROW() &amp; " - " &amp; MID($AD$1, FIND("]",$AD$1,1)+1,LEN($AD$1))</f>
        <v>Column1.Surface_habitable_immeuble 25 - Récaptiulatif</v>
      </c>
    </row>
    <row r="26" spans="1:29" x14ac:dyDescent="0.25">
      <c r="A26" s="4"/>
      <c r="B26" s="4"/>
      <c r="C26" s="4"/>
    </row>
    <row r="27" spans="1:29" x14ac:dyDescent="0.25">
      <c r="A27" s="4"/>
      <c r="B27" s="4"/>
      <c r="C27" s="4"/>
    </row>
    <row r="28" spans="1:29" x14ac:dyDescent="0.25">
      <c r="A28" s="4"/>
      <c r="B28" s="4"/>
      <c r="C28" s="4"/>
    </row>
    <row r="29" spans="1:29" x14ac:dyDescent="0.25">
      <c r="A29" s="4"/>
      <c r="B29" s="4"/>
      <c r="C29" s="4"/>
    </row>
    <row r="30" spans="1:29" x14ac:dyDescent="0.25">
      <c r="A30" s="4"/>
      <c r="B30" s="4"/>
      <c r="C30" s="4"/>
    </row>
    <row r="31" spans="1:29" x14ac:dyDescent="0.25">
      <c r="A31" s="4"/>
      <c r="B31" s="4"/>
      <c r="C31" s="4"/>
    </row>
    <row r="32" spans="1:29" x14ac:dyDescent="0.25">
      <c r="A32" s="4"/>
      <c r="B32" s="4"/>
      <c r="C32" s="4"/>
    </row>
    <row r="33" spans="1:3" x14ac:dyDescent="0.25">
      <c r="A33" s="4"/>
      <c r="B33" s="4"/>
      <c r="C33" s="4"/>
    </row>
    <row r="34" spans="1:3" x14ac:dyDescent="0.25">
      <c r="A34" s="4"/>
      <c r="B34" s="4"/>
      <c r="C34" s="4"/>
    </row>
    <row r="35" spans="1:3" x14ac:dyDescent="0.25">
      <c r="A35" s="4"/>
      <c r="B35" s="4"/>
      <c r="C35" s="4"/>
    </row>
    <row r="36" spans="1:3" x14ac:dyDescent="0.25">
      <c r="A36" s="4"/>
      <c r="B36" s="4"/>
      <c r="C36" s="4"/>
    </row>
    <row r="37" spans="1:3" x14ac:dyDescent="0.25">
      <c r="A37" s="4"/>
      <c r="B37" s="4"/>
      <c r="C37" s="4"/>
    </row>
    <row r="38" spans="1:3" x14ac:dyDescent="0.25">
      <c r="A38" s="4"/>
      <c r="B38" s="4"/>
      <c r="C38" s="4"/>
    </row>
    <row r="39" spans="1:3" x14ac:dyDescent="0.25">
      <c r="A39" s="4"/>
      <c r="B39" s="4"/>
      <c r="C39" s="4"/>
    </row>
    <row r="40" spans="1:3" x14ac:dyDescent="0.25">
      <c r="A40" s="4"/>
      <c r="B40" s="4"/>
      <c r="C40" s="4"/>
    </row>
    <row r="41" spans="1:3" x14ac:dyDescent="0.25">
      <c r="A41" s="4"/>
      <c r="B41" s="4"/>
      <c r="C41" s="4"/>
    </row>
    <row r="42" spans="1:3" x14ac:dyDescent="0.25">
      <c r="A42" s="4"/>
      <c r="B42" s="4"/>
      <c r="C42" s="4"/>
    </row>
    <row r="43" spans="1:3" x14ac:dyDescent="0.25">
      <c r="A43" s="4"/>
      <c r="B43" s="4"/>
      <c r="C43" s="4"/>
    </row>
    <row r="44" spans="1:3" x14ac:dyDescent="0.25">
      <c r="A44" s="4"/>
      <c r="B44" s="4"/>
      <c r="C44" s="4"/>
    </row>
    <row r="45" spans="1:3" x14ac:dyDescent="0.25">
      <c r="A45" s="4"/>
      <c r="B45" s="4"/>
      <c r="C45" s="4"/>
    </row>
    <row r="46" spans="1:3" x14ac:dyDescent="0.25">
      <c r="A46" s="4"/>
      <c r="B46" s="4"/>
      <c r="C46" s="4"/>
    </row>
    <row r="47" spans="1:3" x14ac:dyDescent="0.25">
      <c r="A47" s="4"/>
      <c r="B47" s="4"/>
      <c r="C47" s="4"/>
    </row>
    <row r="48" spans="1:3" x14ac:dyDescent="0.25">
      <c r="A48" s="4"/>
      <c r="B48" s="4"/>
      <c r="C48" s="4"/>
    </row>
    <row r="49" spans="1:3" x14ac:dyDescent="0.25">
      <c r="A49" s="4"/>
      <c r="B49" s="4"/>
      <c r="C49" s="4"/>
    </row>
    <row r="50" spans="1:3" x14ac:dyDescent="0.25">
      <c r="A50" s="4"/>
      <c r="B50" s="4"/>
      <c r="C50" s="4"/>
    </row>
    <row r="51" spans="1:3" x14ac:dyDescent="0.25">
      <c r="A51" s="4"/>
      <c r="B51" s="4"/>
      <c r="C51" s="4"/>
    </row>
    <row r="52" spans="1:3" x14ac:dyDescent="0.25">
      <c r="A52" s="4"/>
      <c r="B52" s="4"/>
      <c r="C52" s="4"/>
    </row>
    <row r="53" spans="1:3" x14ac:dyDescent="0.25">
      <c r="A53" s="4"/>
      <c r="B53" s="4"/>
      <c r="C53" s="4"/>
    </row>
    <row r="54" spans="1:3" x14ac:dyDescent="0.25">
      <c r="A54" s="4"/>
      <c r="B54" s="4"/>
      <c r="C54" s="4"/>
    </row>
    <row r="55" spans="1:3" x14ac:dyDescent="0.25">
      <c r="A55" s="4"/>
      <c r="B55" s="4"/>
      <c r="C55" s="4"/>
    </row>
    <row r="56" spans="1:3" x14ac:dyDescent="0.25">
      <c r="A56" s="4"/>
      <c r="B56" s="4"/>
      <c r="C56" s="4"/>
    </row>
    <row r="57" spans="1:3" x14ac:dyDescent="0.25">
      <c r="A57" s="4"/>
      <c r="B57" s="4"/>
      <c r="C57" s="4"/>
    </row>
    <row r="58" spans="1:3" x14ac:dyDescent="0.25">
      <c r="A58" s="4"/>
      <c r="B58" s="4"/>
      <c r="C58" s="4"/>
    </row>
    <row r="59" spans="1:3" x14ac:dyDescent="0.25">
      <c r="A59" s="4"/>
      <c r="B59" s="4"/>
      <c r="C59" s="4"/>
    </row>
    <row r="60" spans="1:3" x14ac:dyDescent="0.25">
      <c r="A60" s="4"/>
      <c r="B60" s="4"/>
      <c r="C60" s="4"/>
    </row>
    <row r="61" spans="1:3" x14ac:dyDescent="0.25">
      <c r="A61" s="4"/>
      <c r="B61" s="4"/>
      <c r="C61" s="4"/>
    </row>
    <row r="62" spans="1:3" x14ac:dyDescent="0.25">
      <c r="A62" s="4"/>
      <c r="B62" s="4"/>
      <c r="C62" s="4"/>
    </row>
    <row r="63" spans="1:3" x14ac:dyDescent="0.25">
      <c r="A63" s="4"/>
      <c r="B63" s="4"/>
      <c r="C63" s="4"/>
    </row>
    <row r="64" spans="1:3" x14ac:dyDescent="0.25">
      <c r="A64" s="4"/>
      <c r="B64" s="4"/>
      <c r="C64" s="4"/>
    </row>
    <row r="65" spans="1:3" x14ac:dyDescent="0.25">
      <c r="A65" s="4"/>
      <c r="B65" s="4"/>
      <c r="C65" s="4"/>
    </row>
    <row r="66" spans="1:3" x14ac:dyDescent="0.25">
      <c r="A66" s="4"/>
      <c r="B66" s="4"/>
      <c r="C66" s="4"/>
    </row>
    <row r="67" spans="1:3" x14ac:dyDescent="0.25">
      <c r="A67" s="4"/>
      <c r="B67" s="4"/>
      <c r="C67" s="4"/>
    </row>
    <row r="68" spans="1:3" x14ac:dyDescent="0.25">
      <c r="A68" s="4"/>
      <c r="B68" s="4"/>
      <c r="C68" s="4"/>
    </row>
    <row r="69" spans="1:3" x14ac:dyDescent="0.25">
      <c r="A69" s="4"/>
      <c r="B69" s="4"/>
      <c r="C69" s="4"/>
    </row>
    <row r="70" spans="1:3" x14ac:dyDescent="0.25">
      <c r="A70" s="4"/>
      <c r="B70" s="4"/>
      <c r="C70" s="4"/>
    </row>
    <row r="71" spans="1:3" x14ac:dyDescent="0.25">
      <c r="A71" s="4"/>
      <c r="B71" s="4"/>
      <c r="C71" s="4"/>
    </row>
    <row r="72" spans="1:3" x14ac:dyDescent="0.25">
      <c r="A72" s="4"/>
      <c r="B72" s="4"/>
      <c r="C72" s="4"/>
    </row>
    <row r="73" spans="1:3" x14ac:dyDescent="0.25">
      <c r="A73" s="4"/>
      <c r="B73" s="4"/>
      <c r="C73" s="4"/>
    </row>
    <row r="74" spans="1:3" x14ac:dyDescent="0.25">
      <c r="A74" s="4"/>
      <c r="B74" s="4"/>
      <c r="C74" s="4"/>
    </row>
    <row r="75" spans="1:3" x14ac:dyDescent="0.25">
      <c r="A75" s="4"/>
      <c r="B75" s="4"/>
      <c r="C75" s="4"/>
    </row>
    <row r="76" spans="1:3" x14ac:dyDescent="0.25">
      <c r="A76" s="4"/>
      <c r="B76" s="4"/>
      <c r="C76" s="4"/>
    </row>
    <row r="77" spans="1:3" x14ac:dyDescent="0.25">
      <c r="A77" s="4"/>
      <c r="B77" s="4"/>
      <c r="C77" s="4"/>
    </row>
    <row r="78" spans="1:3" x14ac:dyDescent="0.25">
      <c r="A78" s="4"/>
      <c r="B78" s="4"/>
      <c r="C78" s="4"/>
    </row>
    <row r="79" spans="1:3" x14ac:dyDescent="0.25">
      <c r="A79" s="4"/>
      <c r="B79" s="4"/>
      <c r="C79" s="4"/>
    </row>
    <row r="80" spans="1:3" x14ac:dyDescent="0.25">
      <c r="A80" s="4"/>
      <c r="B80" s="4"/>
      <c r="C80" s="4"/>
    </row>
    <row r="81" spans="1:3" x14ac:dyDescent="0.25">
      <c r="A81" s="4"/>
      <c r="B81" s="4"/>
      <c r="C81" s="4"/>
    </row>
    <row r="82" spans="1:3" x14ac:dyDescent="0.25">
      <c r="A82" s="4"/>
      <c r="B82" s="4"/>
      <c r="C82" s="4"/>
    </row>
    <row r="83" spans="1:3" x14ac:dyDescent="0.25">
      <c r="A83" s="4"/>
      <c r="B83" s="4"/>
      <c r="C83" s="4"/>
    </row>
    <row r="84" spans="1:3" x14ac:dyDescent="0.25">
      <c r="A84" s="4"/>
      <c r="B84" s="4"/>
      <c r="C84" s="4"/>
    </row>
    <row r="85" spans="1:3" x14ac:dyDescent="0.25">
      <c r="A85" s="4"/>
      <c r="B85" s="4"/>
      <c r="C85" s="4"/>
    </row>
    <row r="86" spans="1:3" x14ac:dyDescent="0.25">
      <c r="A86" s="4"/>
      <c r="B86" s="4"/>
      <c r="C86" s="4"/>
    </row>
    <row r="87" spans="1:3" x14ac:dyDescent="0.25">
      <c r="A87" s="4"/>
      <c r="B87" s="4"/>
      <c r="C87" s="4"/>
    </row>
    <row r="88" spans="1:3" x14ac:dyDescent="0.25">
      <c r="A88" s="4"/>
      <c r="B88" s="4"/>
      <c r="C88" s="4"/>
    </row>
    <row r="89" spans="1:3" x14ac:dyDescent="0.25">
      <c r="A89" s="4"/>
      <c r="B89" s="4"/>
      <c r="C89" s="4"/>
    </row>
    <row r="90" spans="1:3" x14ac:dyDescent="0.25">
      <c r="A90" s="4"/>
      <c r="B90" s="4"/>
      <c r="C90" s="4"/>
    </row>
    <row r="91" spans="1:3" x14ac:dyDescent="0.25">
      <c r="A91" s="4"/>
      <c r="B91" s="4"/>
      <c r="C91" s="4"/>
    </row>
    <row r="92" spans="1:3" x14ac:dyDescent="0.25">
      <c r="A92" s="4"/>
      <c r="B92" s="4"/>
      <c r="C92" s="4"/>
    </row>
    <row r="93" spans="1:3" x14ac:dyDescent="0.25">
      <c r="A93" s="4"/>
      <c r="B93" s="4"/>
      <c r="C93" s="4"/>
    </row>
    <row r="94" spans="1:3" x14ac:dyDescent="0.25">
      <c r="A94" s="4"/>
      <c r="B94" s="4"/>
      <c r="C94" s="4"/>
    </row>
    <row r="95" spans="1:3" x14ac:dyDescent="0.25">
      <c r="A95" s="4"/>
      <c r="B95" s="4"/>
      <c r="C95" s="4"/>
    </row>
    <row r="96" spans="1:3" x14ac:dyDescent="0.25">
      <c r="A96" s="4"/>
      <c r="B96" s="4"/>
      <c r="C96" s="4"/>
    </row>
    <row r="97" spans="1:3" x14ac:dyDescent="0.25">
      <c r="A97" s="4"/>
      <c r="B97" s="4"/>
      <c r="C97" s="4"/>
    </row>
    <row r="98" spans="1:3" x14ac:dyDescent="0.25">
      <c r="A98" s="4"/>
      <c r="B98" s="4"/>
      <c r="C98" s="4"/>
    </row>
    <row r="99" spans="1:3" x14ac:dyDescent="0.25">
      <c r="A99" s="4"/>
      <c r="B99" s="4"/>
      <c r="C99" s="4"/>
    </row>
    <row r="100" spans="1:3" x14ac:dyDescent="0.25">
      <c r="A100" s="4"/>
      <c r="B100" s="4"/>
      <c r="C100" s="4"/>
    </row>
    <row r="101" spans="1:3" x14ac:dyDescent="0.25">
      <c r="A101" s="4"/>
      <c r="B101" s="4"/>
      <c r="C101" s="4"/>
    </row>
    <row r="102" spans="1:3" x14ac:dyDescent="0.25">
      <c r="A102" s="4"/>
      <c r="B102" s="4"/>
      <c r="C102" s="4"/>
    </row>
    <row r="103" spans="1:3" x14ac:dyDescent="0.25">
      <c r="A103" s="4"/>
      <c r="B103" s="4"/>
      <c r="C103" s="4"/>
    </row>
    <row r="104" spans="1:3" x14ac:dyDescent="0.25">
      <c r="A104" s="4"/>
      <c r="B104" s="4"/>
      <c r="C104" s="4"/>
    </row>
    <row r="105" spans="1:3" x14ac:dyDescent="0.25">
      <c r="A105" s="4"/>
      <c r="B105" s="4"/>
      <c r="C105" s="4"/>
    </row>
    <row r="106" spans="1:3" x14ac:dyDescent="0.25">
      <c r="A106" s="4"/>
      <c r="B106" s="4"/>
      <c r="C106" s="4"/>
    </row>
    <row r="107" spans="1:3" x14ac:dyDescent="0.25">
      <c r="A107" s="4"/>
      <c r="B107" s="4"/>
      <c r="C107" s="4"/>
    </row>
    <row r="108" spans="1:3" x14ac:dyDescent="0.25">
      <c r="A108" s="4"/>
      <c r="B108" s="4"/>
      <c r="C108" s="4"/>
    </row>
    <row r="109" spans="1:3" x14ac:dyDescent="0.25">
      <c r="A109" s="4"/>
      <c r="B109" s="4"/>
      <c r="C109" s="4"/>
    </row>
    <row r="110" spans="1:3" x14ac:dyDescent="0.25">
      <c r="A110" s="4"/>
      <c r="B110" s="4"/>
      <c r="C110" s="4"/>
    </row>
    <row r="111" spans="1:3" x14ac:dyDescent="0.25">
      <c r="A111" s="4"/>
      <c r="B111" s="4"/>
      <c r="C111" s="4"/>
    </row>
    <row r="112" spans="1:3" x14ac:dyDescent="0.25">
      <c r="A112" s="4"/>
      <c r="B112" s="4"/>
      <c r="C112" s="4"/>
    </row>
    <row r="113" spans="1:3" x14ac:dyDescent="0.25">
      <c r="A113" s="4"/>
      <c r="B113" s="4"/>
      <c r="C113" s="4"/>
    </row>
    <row r="114" spans="1:3" x14ac:dyDescent="0.25">
      <c r="A114" s="4"/>
      <c r="B114" s="4"/>
      <c r="C114" s="4"/>
    </row>
    <row r="115" spans="1:3" x14ac:dyDescent="0.25">
      <c r="A115" s="4"/>
      <c r="B115" s="4"/>
      <c r="C115" s="4"/>
    </row>
    <row r="116" spans="1:3" x14ac:dyDescent="0.25">
      <c r="A116" s="4"/>
      <c r="B116" s="4"/>
      <c r="C116" s="4"/>
    </row>
    <row r="117" spans="1:3" x14ac:dyDescent="0.25">
      <c r="A117" s="4"/>
      <c r="B117" s="4"/>
      <c r="C117" s="4"/>
    </row>
    <row r="118" spans="1:3" x14ac:dyDescent="0.25">
      <c r="A118" s="4"/>
      <c r="B118" s="4"/>
      <c r="C118" s="4"/>
    </row>
    <row r="119" spans="1:3" x14ac:dyDescent="0.25">
      <c r="A119" s="4"/>
      <c r="B119" s="4"/>
      <c r="C119" s="4"/>
    </row>
    <row r="120" spans="1:3" x14ac:dyDescent="0.25">
      <c r="A120" s="4"/>
      <c r="B120" s="4"/>
      <c r="C120" s="4"/>
    </row>
    <row r="121" spans="1:3" x14ac:dyDescent="0.25">
      <c r="A121" s="4"/>
      <c r="B121" s="4"/>
      <c r="C121" s="4"/>
    </row>
    <row r="122" spans="1:3" x14ac:dyDescent="0.25">
      <c r="A122" s="4"/>
      <c r="B122" s="4"/>
      <c r="C122" s="4"/>
    </row>
    <row r="123" spans="1:3" x14ac:dyDescent="0.25">
      <c r="A123" s="4"/>
      <c r="B123" s="4"/>
      <c r="C123" s="4"/>
    </row>
    <row r="124" spans="1:3" x14ac:dyDescent="0.25">
      <c r="A124" s="4"/>
      <c r="B124" s="4"/>
      <c r="C124" s="4"/>
    </row>
    <row r="125" spans="1:3" x14ac:dyDescent="0.25">
      <c r="A125" s="4"/>
      <c r="B125" s="4"/>
      <c r="C125" s="4"/>
    </row>
    <row r="126" spans="1:3" x14ac:dyDescent="0.25">
      <c r="A126" s="4"/>
      <c r="B126" s="4"/>
      <c r="C126" s="4"/>
    </row>
    <row r="127" spans="1:3" x14ac:dyDescent="0.25">
      <c r="A127" s="4"/>
      <c r="B127" s="4"/>
      <c r="C127" s="4"/>
    </row>
    <row r="128" spans="1:3" x14ac:dyDescent="0.25">
      <c r="A128" s="4"/>
      <c r="B128" s="4"/>
      <c r="C128" s="4"/>
    </row>
    <row r="129" spans="1:3" x14ac:dyDescent="0.25">
      <c r="A129" s="4"/>
      <c r="B129" s="4"/>
      <c r="C129" s="4"/>
    </row>
    <row r="130" spans="1:3" x14ac:dyDescent="0.25">
      <c r="A130" s="4"/>
      <c r="B130" s="4"/>
      <c r="C130" s="4"/>
    </row>
    <row r="131" spans="1:3" x14ac:dyDescent="0.25">
      <c r="A131" s="4"/>
      <c r="B131" s="4"/>
      <c r="C131" s="4"/>
    </row>
    <row r="132" spans="1:3" x14ac:dyDescent="0.25">
      <c r="A132" s="4"/>
      <c r="B132" s="4"/>
      <c r="C132" s="4"/>
    </row>
    <row r="133" spans="1:3" x14ac:dyDescent="0.25">
      <c r="A133" s="4"/>
      <c r="B133" s="4"/>
      <c r="C133" s="4"/>
    </row>
    <row r="134" spans="1:3" x14ac:dyDescent="0.25">
      <c r="A134" s="4"/>
      <c r="B134" s="4"/>
      <c r="C134" s="4"/>
    </row>
    <row r="135" spans="1:3" x14ac:dyDescent="0.25">
      <c r="A135" s="4"/>
      <c r="B135" s="4"/>
      <c r="C135" s="4"/>
    </row>
    <row r="136" spans="1:3" x14ac:dyDescent="0.25">
      <c r="A136" s="4"/>
      <c r="B136" s="4"/>
      <c r="C136" s="4"/>
    </row>
    <row r="137" spans="1:3" x14ac:dyDescent="0.25">
      <c r="A137" s="4"/>
      <c r="B137" s="4"/>
      <c r="C137" s="4"/>
    </row>
    <row r="138" spans="1:3" x14ac:dyDescent="0.25">
      <c r="A138" s="4"/>
      <c r="B138" s="4"/>
      <c r="C138" s="4"/>
    </row>
    <row r="139" spans="1:3" x14ac:dyDescent="0.25">
      <c r="A139" s="4"/>
      <c r="B139" s="4"/>
      <c r="C139" s="4"/>
    </row>
    <row r="140" spans="1:3" x14ac:dyDescent="0.25">
      <c r="A140" s="4"/>
      <c r="B140" s="4"/>
      <c r="C140" s="4"/>
    </row>
    <row r="141" spans="1:3" x14ac:dyDescent="0.25">
      <c r="A141" s="4"/>
      <c r="B141" s="4"/>
      <c r="C141" s="4"/>
    </row>
    <row r="142" spans="1:3" x14ac:dyDescent="0.25">
      <c r="A142" s="4"/>
      <c r="B142" s="4"/>
      <c r="C142" s="4"/>
    </row>
    <row r="143" spans="1:3" x14ac:dyDescent="0.25">
      <c r="A143" s="4"/>
      <c r="B143" s="4"/>
      <c r="C143" s="4"/>
    </row>
    <row r="144" spans="1:3" x14ac:dyDescent="0.25">
      <c r="A144" s="4"/>
      <c r="B144" s="4"/>
      <c r="C144" s="4"/>
    </row>
    <row r="145" spans="1:3" x14ac:dyDescent="0.25">
      <c r="A145" s="4"/>
      <c r="B145" s="4"/>
      <c r="C145" s="4"/>
    </row>
    <row r="146" spans="1:3" x14ac:dyDescent="0.25">
      <c r="A146" s="4"/>
      <c r="B146" s="4"/>
      <c r="C146" s="4"/>
    </row>
    <row r="147" spans="1:3" x14ac:dyDescent="0.25">
      <c r="A147" s="4"/>
      <c r="B147" s="4"/>
      <c r="C147" s="4"/>
    </row>
    <row r="148" spans="1:3" x14ac:dyDescent="0.25">
      <c r="A148" s="4"/>
      <c r="B148" s="4"/>
      <c r="C148" s="4"/>
    </row>
    <row r="149" spans="1:3" x14ac:dyDescent="0.25">
      <c r="A149" s="4"/>
      <c r="B149" s="4"/>
      <c r="C149" s="4"/>
    </row>
    <row r="150" spans="1:3" x14ac:dyDescent="0.25">
      <c r="A150" s="4"/>
      <c r="B150" s="4"/>
      <c r="C150" s="4"/>
    </row>
    <row r="151" spans="1:3" x14ac:dyDescent="0.25">
      <c r="A151" s="4"/>
      <c r="B151" s="4"/>
      <c r="C151" s="4"/>
    </row>
    <row r="152" spans="1:3" x14ac:dyDescent="0.25">
      <c r="A152" s="4"/>
      <c r="B152" s="4"/>
      <c r="C152" s="4"/>
    </row>
    <row r="153" spans="1:3" x14ac:dyDescent="0.25">
      <c r="A153" s="4"/>
      <c r="B153" s="4"/>
      <c r="C153" s="4"/>
    </row>
    <row r="154" spans="1:3" x14ac:dyDescent="0.25">
      <c r="A154" s="4"/>
      <c r="B154" s="4"/>
      <c r="C154" s="4"/>
    </row>
    <row r="155" spans="1:3" x14ac:dyDescent="0.25">
      <c r="A155" s="4"/>
      <c r="B155" s="4"/>
      <c r="C155" s="4"/>
    </row>
    <row r="156" spans="1:3" x14ac:dyDescent="0.25">
      <c r="A156" s="4"/>
      <c r="B156" s="4"/>
      <c r="C156" s="4"/>
    </row>
    <row r="157" spans="1:3" x14ac:dyDescent="0.25">
      <c r="A157" s="4"/>
      <c r="B157" s="4"/>
      <c r="C157" s="4"/>
    </row>
    <row r="158" spans="1:3" x14ac:dyDescent="0.25">
      <c r="A158" s="4"/>
      <c r="B158" s="4"/>
      <c r="C158" s="4"/>
    </row>
    <row r="159" spans="1:3" x14ac:dyDescent="0.25">
      <c r="A159" s="4"/>
      <c r="B159" s="4"/>
      <c r="C159" s="4"/>
    </row>
    <row r="160" spans="1:3" x14ac:dyDescent="0.25">
      <c r="A160" s="4"/>
      <c r="B160" s="4"/>
      <c r="C160" s="4"/>
    </row>
    <row r="161" spans="1:3" x14ac:dyDescent="0.25">
      <c r="A161" s="4"/>
      <c r="B161" s="4"/>
      <c r="C161" s="4"/>
    </row>
    <row r="162" spans="1:3" x14ac:dyDescent="0.25">
      <c r="A162" s="4"/>
      <c r="B162" s="4"/>
      <c r="C162" s="4"/>
    </row>
    <row r="163" spans="1:3" x14ac:dyDescent="0.25">
      <c r="A163" s="4"/>
      <c r="B163" s="4"/>
      <c r="C163" s="4"/>
    </row>
    <row r="164" spans="1:3" x14ac:dyDescent="0.25">
      <c r="A164" s="4"/>
      <c r="B164" s="4"/>
      <c r="C164" s="4"/>
    </row>
    <row r="165" spans="1:3" x14ac:dyDescent="0.25">
      <c r="A165" s="4"/>
      <c r="B165" s="4"/>
      <c r="C165" s="4"/>
    </row>
    <row r="166" spans="1:3" x14ac:dyDescent="0.25">
      <c r="A166" s="4"/>
      <c r="B166" s="4"/>
      <c r="C166" s="4"/>
    </row>
    <row r="167" spans="1:3" x14ac:dyDescent="0.25">
      <c r="A167" s="4"/>
      <c r="B167" s="4"/>
      <c r="C167" s="4"/>
    </row>
    <row r="168" spans="1:3" x14ac:dyDescent="0.25">
      <c r="A168" s="4"/>
      <c r="B168" s="4"/>
      <c r="C168" s="4"/>
    </row>
    <row r="169" spans="1:3" x14ac:dyDescent="0.25">
      <c r="A169" s="4"/>
      <c r="B169" s="4"/>
      <c r="C169" s="4"/>
    </row>
    <row r="170" spans="1:3" x14ac:dyDescent="0.25">
      <c r="A170" s="4"/>
      <c r="B170" s="4"/>
      <c r="C170" s="4"/>
    </row>
    <row r="171" spans="1:3" x14ac:dyDescent="0.25">
      <c r="A171" s="4"/>
      <c r="B171" s="4"/>
      <c r="C171" s="4"/>
    </row>
    <row r="172" spans="1:3" x14ac:dyDescent="0.25">
      <c r="A172" s="4"/>
      <c r="B172" s="4"/>
      <c r="C172" s="4"/>
    </row>
    <row r="173" spans="1:3" x14ac:dyDescent="0.25">
      <c r="A173" s="4"/>
      <c r="B173" s="4"/>
      <c r="C173" s="4"/>
    </row>
    <row r="174" spans="1:3" x14ac:dyDescent="0.25">
      <c r="A174" s="4"/>
      <c r="B174" s="4"/>
      <c r="C174" s="4"/>
    </row>
    <row r="175" spans="1:3" x14ac:dyDescent="0.25">
      <c r="A175" s="4"/>
      <c r="B175" s="4"/>
      <c r="C175" s="4"/>
    </row>
    <row r="176" spans="1:3" x14ac:dyDescent="0.25">
      <c r="A176" s="4"/>
      <c r="B176" s="4"/>
      <c r="C176" s="4"/>
    </row>
    <row r="177" spans="1:3" x14ac:dyDescent="0.25">
      <c r="A177" s="4"/>
      <c r="B177" s="4"/>
      <c r="C177" s="4"/>
    </row>
    <row r="178" spans="1:3" x14ac:dyDescent="0.25">
      <c r="A178" s="4"/>
      <c r="B178" s="4"/>
      <c r="C178" s="4"/>
    </row>
    <row r="179" spans="1:3" x14ac:dyDescent="0.25">
      <c r="A179" s="4"/>
      <c r="B179" s="4"/>
      <c r="C179" s="4"/>
    </row>
    <row r="180" spans="1:3" x14ac:dyDescent="0.25">
      <c r="A180" s="4"/>
      <c r="B180" s="4"/>
      <c r="C180" s="4"/>
    </row>
    <row r="181" spans="1:3" x14ac:dyDescent="0.25">
      <c r="A181" s="4"/>
      <c r="B181" s="4"/>
      <c r="C181" s="4"/>
    </row>
    <row r="182" spans="1:3" x14ac:dyDescent="0.25">
      <c r="A182" s="4"/>
      <c r="B182" s="4"/>
      <c r="C182" s="4"/>
    </row>
    <row r="183" spans="1:3" x14ac:dyDescent="0.25">
      <c r="A183" s="4"/>
      <c r="B183" s="4"/>
      <c r="C183" s="4"/>
    </row>
    <row r="184" spans="1:3" x14ac:dyDescent="0.25">
      <c r="A184" s="4"/>
      <c r="B184" s="4"/>
      <c r="C184" s="4"/>
    </row>
    <row r="185" spans="1:3" x14ac:dyDescent="0.25">
      <c r="A185" s="4"/>
      <c r="B185" s="4"/>
      <c r="C185" s="4"/>
    </row>
    <row r="186" spans="1:3" x14ac:dyDescent="0.25">
      <c r="A186" s="4"/>
      <c r="B186" s="4"/>
      <c r="C186" s="4"/>
    </row>
    <row r="187" spans="1:3" x14ac:dyDescent="0.25">
      <c r="A187" s="4"/>
      <c r="B187" s="4"/>
      <c r="C187" s="4"/>
    </row>
    <row r="188" spans="1:3" x14ac:dyDescent="0.25">
      <c r="A188" s="4"/>
      <c r="B188" s="4"/>
      <c r="C188" s="4"/>
    </row>
    <row r="189" spans="1:3" x14ac:dyDescent="0.25">
      <c r="A189" s="4"/>
      <c r="B189" s="4"/>
      <c r="C189" s="4"/>
    </row>
    <row r="190" spans="1:3" x14ac:dyDescent="0.25">
      <c r="A190" s="4"/>
      <c r="B190" s="4"/>
      <c r="C190" s="4"/>
    </row>
    <row r="191" spans="1:3" x14ac:dyDescent="0.25">
      <c r="A191" s="4"/>
      <c r="B191" s="4"/>
      <c r="C191" s="4"/>
    </row>
    <row r="192" spans="1:3" x14ac:dyDescent="0.25">
      <c r="A192" s="4"/>
      <c r="B192" s="4"/>
      <c r="C192" s="4"/>
    </row>
    <row r="193" spans="1:3" x14ac:dyDescent="0.25">
      <c r="A193" s="4"/>
      <c r="B193" s="4"/>
      <c r="C193" s="4"/>
    </row>
    <row r="194" spans="1:3" x14ac:dyDescent="0.25">
      <c r="A194" s="4"/>
      <c r="B194" s="4"/>
      <c r="C194" s="4"/>
    </row>
    <row r="195" spans="1:3" x14ac:dyDescent="0.25">
      <c r="A195" s="4"/>
      <c r="B195" s="4"/>
      <c r="C195" s="4"/>
    </row>
    <row r="196" spans="1:3" x14ac:dyDescent="0.25">
      <c r="A196" s="4"/>
      <c r="B196" s="4"/>
      <c r="C196" s="4"/>
    </row>
    <row r="197" spans="1:3" x14ac:dyDescent="0.25">
      <c r="A197" s="4"/>
      <c r="B197" s="4"/>
      <c r="C197" s="4"/>
    </row>
    <row r="198" spans="1:3" x14ac:dyDescent="0.25">
      <c r="A198" s="4"/>
      <c r="B198" s="4"/>
      <c r="C198" s="4"/>
    </row>
    <row r="199" spans="1:3" x14ac:dyDescent="0.25">
      <c r="A199" s="4"/>
      <c r="B199" s="4"/>
      <c r="C199" s="4"/>
    </row>
    <row r="200" spans="1:3" x14ac:dyDescent="0.25">
      <c r="A200" s="4"/>
      <c r="B200" s="4"/>
      <c r="C200" s="4"/>
    </row>
    <row r="201" spans="1:3" x14ac:dyDescent="0.25">
      <c r="A201" s="4"/>
      <c r="B201" s="4"/>
      <c r="C201" s="4"/>
    </row>
    <row r="202" spans="1:3" x14ac:dyDescent="0.25">
      <c r="A202" s="4"/>
      <c r="B202" s="4"/>
      <c r="C202" s="4"/>
    </row>
    <row r="203" spans="1:3" x14ac:dyDescent="0.25">
      <c r="A203" s="4"/>
      <c r="B203" s="4"/>
      <c r="C203" s="4"/>
    </row>
    <row r="204" spans="1:3" x14ac:dyDescent="0.25">
      <c r="A204" s="4"/>
      <c r="B204" s="4"/>
      <c r="C204" s="4"/>
    </row>
    <row r="205" spans="1:3" x14ac:dyDescent="0.25">
      <c r="A205" s="4"/>
      <c r="B205" s="4"/>
      <c r="C205" s="4"/>
    </row>
    <row r="206" spans="1:3" x14ac:dyDescent="0.25">
      <c r="A206" s="4"/>
      <c r="B206" s="4"/>
      <c r="C206" s="4"/>
    </row>
    <row r="207" spans="1:3" x14ac:dyDescent="0.25">
      <c r="A207" s="4"/>
      <c r="B207" s="4"/>
      <c r="C207" s="4"/>
    </row>
    <row r="208" spans="1:3" x14ac:dyDescent="0.25">
      <c r="A208" s="4"/>
      <c r="B208" s="4"/>
      <c r="C208" s="4"/>
    </row>
    <row r="209" spans="1:3" x14ac:dyDescent="0.25">
      <c r="A209" s="4"/>
      <c r="B209" s="4"/>
      <c r="C209" s="4"/>
    </row>
    <row r="210" spans="1:3" x14ac:dyDescent="0.25">
      <c r="A210" s="4"/>
      <c r="B210" s="4"/>
      <c r="C210" s="4"/>
    </row>
    <row r="211" spans="1:3" x14ac:dyDescent="0.25">
      <c r="A211" s="4"/>
      <c r="B211" s="4"/>
      <c r="C211" s="4"/>
    </row>
    <row r="212" spans="1:3" x14ac:dyDescent="0.25">
      <c r="A212" s="4"/>
      <c r="B212" s="4"/>
      <c r="C212" s="4"/>
    </row>
    <row r="213" spans="1:3" x14ac:dyDescent="0.25">
      <c r="A213" s="4"/>
      <c r="B213" s="4"/>
      <c r="C213" s="4"/>
    </row>
    <row r="214" spans="1:3" x14ac:dyDescent="0.25">
      <c r="A214" s="4"/>
      <c r="B214" s="4"/>
      <c r="C214" s="4"/>
    </row>
    <row r="215" spans="1:3" x14ac:dyDescent="0.25">
      <c r="A215" s="4"/>
      <c r="B215" s="4"/>
      <c r="C215" s="4"/>
    </row>
    <row r="216" spans="1:3" x14ac:dyDescent="0.25">
      <c r="A216" s="4"/>
      <c r="B216" s="4"/>
      <c r="C216" s="4"/>
    </row>
    <row r="217" spans="1:3" x14ac:dyDescent="0.25">
      <c r="A217" s="4"/>
      <c r="B217" s="4"/>
      <c r="C217" s="4"/>
    </row>
    <row r="218" spans="1:3" x14ac:dyDescent="0.25">
      <c r="A218" s="4"/>
      <c r="B218" s="4"/>
      <c r="C218" s="4"/>
    </row>
    <row r="219" spans="1:3" x14ac:dyDescent="0.25">
      <c r="A219" s="4"/>
      <c r="B219" s="4"/>
      <c r="C219" s="4"/>
    </row>
    <row r="220" spans="1:3" x14ac:dyDescent="0.25">
      <c r="A220" s="4"/>
      <c r="B220" s="4"/>
      <c r="C220" s="4"/>
    </row>
    <row r="221" spans="1:3" x14ac:dyDescent="0.25">
      <c r="A221" s="4"/>
      <c r="B221" s="4"/>
      <c r="C221" s="4"/>
    </row>
    <row r="222" spans="1:3" x14ac:dyDescent="0.25">
      <c r="A222" s="4"/>
      <c r="B222" s="4"/>
      <c r="C222" s="4"/>
    </row>
    <row r="223" spans="1:3" x14ac:dyDescent="0.25">
      <c r="A223" s="4"/>
      <c r="B223" s="4"/>
      <c r="C223" s="4"/>
    </row>
    <row r="224" spans="1:3" x14ac:dyDescent="0.25">
      <c r="A224" s="4"/>
      <c r="B224" s="4"/>
      <c r="C224" s="4"/>
    </row>
    <row r="225" spans="1:3" x14ac:dyDescent="0.25">
      <c r="A225" s="4"/>
      <c r="B225" s="4"/>
      <c r="C225" s="4"/>
    </row>
    <row r="226" spans="1:3" x14ac:dyDescent="0.25">
      <c r="A226" s="4"/>
      <c r="B226" s="4"/>
      <c r="C226" s="4"/>
    </row>
    <row r="227" spans="1:3" x14ac:dyDescent="0.25">
      <c r="A227" s="4"/>
      <c r="B227" s="4"/>
      <c r="C227" s="4"/>
    </row>
    <row r="228" spans="1:3" x14ac:dyDescent="0.25">
      <c r="A228" s="4"/>
      <c r="B228" s="4"/>
      <c r="C228" s="4"/>
    </row>
    <row r="229" spans="1:3" x14ac:dyDescent="0.25">
      <c r="A229" s="4"/>
      <c r="B229" s="4"/>
      <c r="C229" s="4"/>
    </row>
    <row r="230" spans="1:3" x14ac:dyDescent="0.25">
      <c r="A230" s="4"/>
      <c r="B230" s="4"/>
      <c r="C230" s="4"/>
    </row>
    <row r="231" spans="1:3" x14ac:dyDescent="0.25">
      <c r="A231" s="4"/>
      <c r="B231" s="4"/>
      <c r="C231" s="4"/>
    </row>
    <row r="232" spans="1:3" x14ac:dyDescent="0.25">
      <c r="A232" s="4"/>
      <c r="B232" s="4"/>
      <c r="C232" s="4"/>
    </row>
    <row r="233" spans="1:3" x14ac:dyDescent="0.25">
      <c r="A233" s="4"/>
      <c r="B233" s="4"/>
      <c r="C233" s="4"/>
    </row>
    <row r="234" spans="1:3" x14ac:dyDescent="0.25">
      <c r="A234" s="4"/>
      <c r="B234" s="4"/>
      <c r="C234" s="4"/>
    </row>
    <row r="235" spans="1:3" x14ac:dyDescent="0.25">
      <c r="A235" s="4"/>
      <c r="B235" s="4"/>
      <c r="C235" s="4"/>
    </row>
    <row r="236" spans="1:3" x14ac:dyDescent="0.25">
      <c r="A236" s="4"/>
      <c r="B236" s="4"/>
      <c r="C236" s="4"/>
    </row>
    <row r="237" spans="1:3" x14ac:dyDescent="0.25">
      <c r="A237" s="4"/>
      <c r="B237" s="4"/>
      <c r="C237" s="4"/>
    </row>
    <row r="238" spans="1:3" x14ac:dyDescent="0.25">
      <c r="A238" s="4"/>
      <c r="B238" s="4"/>
      <c r="C238" s="4"/>
    </row>
    <row r="239" spans="1:3" x14ac:dyDescent="0.25">
      <c r="A239" s="4"/>
      <c r="B239" s="4"/>
      <c r="C239" s="4"/>
    </row>
    <row r="240" spans="1:3" x14ac:dyDescent="0.25">
      <c r="A240" s="4"/>
      <c r="B240" s="4"/>
      <c r="C240" s="4"/>
    </row>
    <row r="241" spans="1:3" x14ac:dyDescent="0.25">
      <c r="A241" s="4"/>
      <c r="B241" s="4"/>
      <c r="C241" s="4"/>
    </row>
    <row r="242" spans="1:3" x14ac:dyDescent="0.25">
      <c r="A242" s="4"/>
      <c r="B242" s="4"/>
      <c r="C242" s="4"/>
    </row>
    <row r="243" spans="1:3" x14ac:dyDescent="0.25">
      <c r="A243" s="4"/>
      <c r="B243" s="4"/>
      <c r="C243" s="4"/>
    </row>
    <row r="244" spans="1:3" x14ac:dyDescent="0.25">
      <c r="A244" s="4"/>
      <c r="B244" s="4"/>
      <c r="C244" s="4"/>
    </row>
    <row r="245" spans="1:3" x14ac:dyDescent="0.25">
      <c r="A245" s="4"/>
      <c r="B245" s="4"/>
      <c r="C245" s="4"/>
    </row>
    <row r="246" spans="1:3" x14ac:dyDescent="0.25">
      <c r="A246" s="4"/>
      <c r="B246" s="4"/>
      <c r="C246" s="4"/>
    </row>
    <row r="247" spans="1:3" x14ac:dyDescent="0.25">
      <c r="A247" s="4"/>
      <c r="B247" s="4"/>
      <c r="C247" s="4"/>
    </row>
    <row r="248" spans="1:3" x14ac:dyDescent="0.25">
      <c r="A248" s="4"/>
      <c r="B248" s="4"/>
      <c r="C248" s="4"/>
    </row>
    <row r="249" spans="1:3" x14ac:dyDescent="0.25">
      <c r="A249" s="4"/>
      <c r="B249" s="4"/>
      <c r="C249" s="4"/>
    </row>
    <row r="250" spans="1:3" x14ac:dyDescent="0.25">
      <c r="A250" s="4"/>
      <c r="B250" s="4"/>
      <c r="C250" s="4"/>
    </row>
    <row r="251" spans="1:3" x14ac:dyDescent="0.25">
      <c r="A251" s="4"/>
      <c r="B251" s="4"/>
      <c r="C251" s="4"/>
    </row>
    <row r="252" spans="1:3" x14ac:dyDescent="0.25">
      <c r="A252" s="4"/>
      <c r="B252" s="4"/>
      <c r="C252" s="4"/>
    </row>
    <row r="253" spans="1:3" x14ac:dyDescent="0.25">
      <c r="A253" s="4"/>
      <c r="B253" s="4"/>
      <c r="C253" s="4"/>
    </row>
    <row r="254" spans="1:3" x14ac:dyDescent="0.25">
      <c r="A254" s="4"/>
      <c r="B254" s="4"/>
      <c r="C254" s="4"/>
    </row>
    <row r="255" spans="1:3" x14ac:dyDescent="0.25">
      <c r="A255" s="4"/>
      <c r="B255" s="4"/>
      <c r="C255" s="4"/>
    </row>
    <row r="256" spans="1:3" x14ac:dyDescent="0.25">
      <c r="A256" s="4"/>
      <c r="B256" s="4"/>
      <c r="C256" s="4"/>
    </row>
    <row r="257" spans="1:3" x14ac:dyDescent="0.25">
      <c r="A257" s="4"/>
      <c r="B257" s="4"/>
      <c r="C257" s="4"/>
    </row>
    <row r="258" spans="1:3" x14ac:dyDescent="0.25">
      <c r="A258" s="4"/>
      <c r="B258" s="4"/>
      <c r="C258" s="4"/>
    </row>
    <row r="259" spans="1:3" x14ac:dyDescent="0.25">
      <c r="A259" s="4"/>
      <c r="B259" s="4"/>
      <c r="C259" s="4"/>
    </row>
    <row r="260" spans="1:3" x14ac:dyDescent="0.25">
      <c r="A260" s="4"/>
      <c r="B260" s="4"/>
      <c r="C260" s="4"/>
    </row>
    <row r="261" spans="1:3" x14ac:dyDescent="0.25">
      <c r="A261" s="4"/>
      <c r="B261" s="4"/>
      <c r="C261" s="4"/>
    </row>
    <row r="262" spans="1:3" x14ac:dyDescent="0.25">
      <c r="A262" s="4"/>
      <c r="B262" s="4"/>
      <c r="C262" s="4"/>
    </row>
    <row r="263" spans="1:3" x14ac:dyDescent="0.25">
      <c r="A263" s="4"/>
      <c r="B263" s="4"/>
      <c r="C263" s="4"/>
    </row>
    <row r="264" spans="1:3" x14ac:dyDescent="0.25">
      <c r="A264" s="4"/>
      <c r="B264" s="4"/>
      <c r="C264" s="4"/>
    </row>
    <row r="265" spans="1:3" x14ac:dyDescent="0.25">
      <c r="A265" s="4"/>
      <c r="B265" s="4"/>
      <c r="C265" s="4"/>
    </row>
    <row r="266" spans="1:3" x14ac:dyDescent="0.25">
      <c r="A266" s="4"/>
      <c r="B266" s="4"/>
      <c r="C266" s="4"/>
    </row>
    <row r="267" spans="1:3" x14ac:dyDescent="0.25">
      <c r="A267" s="4"/>
      <c r="B267" s="4"/>
      <c r="C267" s="4"/>
    </row>
    <row r="268" spans="1:3" x14ac:dyDescent="0.25">
      <c r="A268" s="4"/>
      <c r="B268" s="4"/>
      <c r="C268" s="4"/>
    </row>
    <row r="269" spans="1:3" x14ac:dyDescent="0.25">
      <c r="A269" s="4"/>
      <c r="B269" s="4"/>
      <c r="C269" s="4"/>
    </row>
    <row r="270" spans="1:3" x14ac:dyDescent="0.25">
      <c r="A270" s="4"/>
      <c r="B270" s="4"/>
      <c r="C270" s="4"/>
    </row>
    <row r="271" spans="1:3" x14ac:dyDescent="0.25">
      <c r="A271" s="4"/>
      <c r="B271" s="4"/>
      <c r="C271" s="4"/>
    </row>
    <row r="272" spans="1:3" x14ac:dyDescent="0.25">
      <c r="A272" s="4"/>
      <c r="B272" s="4"/>
      <c r="C272" s="4"/>
    </row>
    <row r="273" spans="1:3" x14ac:dyDescent="0.25">
      <c r="A273" s="4"/>
      <c r="B273" s="4"/>
      <c r="C273" s="4"/>
    </row>
    <row r="274" spans="1:3" x14ac:dyDescent="0.25">
      <c r="A274" s="4"/>
      <c r="B274" s="4"/>
      <c r="C274" s="4"/>
    </row>
    <row r="275" spans="1:3" x14ac:dyDescent="0.25">
      <c r="A275" s="4"/>
      <c r="B275" s="4"/>
      <c r="C275" s="4"/>
    </row>
    <row r="276" spans="1:3" x14ac:dyDescent="0.25">
      <c r="A276" s="4"/>
      <c r="B276" s="4"/>
      <c r="C276" s="4"/>
    </row>
    <row r="277" spans="1:3" x14ac:dyDescent="0.25">
      <c r="A277" s="4"/>
      <c r="B277" s="4"/>
      <c r="C277" s="4"/>
    </row>
    <row r="278" spans="1:3" x14ac:dyDescent="0.25">
      <c r="A278" s="4"/>
      <c r="B278" s="4"/>
      <c r="C278" s="4"/>
    </row>
    <row r="279" spans="1:3" x14ac:dyDescent="0.25">
      <c r="A279" s="4"/>
      <c r="B279" s="4"/>
      <c r="C279" s="4"/>
    </row>
    <row r="280" spans="1:3" x14ac:dyDescent="0.25">
      <c r="A280" s="4"/>
      <c r="B280" s="4"/>
      <c r="C280" s="4"/>
    </row>
    <row r="281" spans="1:3" x14ac:dyDescent="0.25">
      <c r="A281" s="4"/>
      <c r="B281" s="4"/>
      <c r="C281" s="4"/>
    </row>
    <row r="282" spans="1:3" x14ac:dyDescent="0.25">
      <c r="A282" s="4"/>
      <c r="B282" s="4"/>
      <c r="C282" s="4"/>
    </row>
    <row r="283" spans="1:3" x14ac:dyDescent="0.25">
      <c r="A283" s="4"/>
      <c r="B283" s="4"/>
      <c r="C283" s="4"/>
    </row>
    <row r="284" spans="1:3" x14ac:dyDescent="0.25">
      <c r="A284" s="4"/>
      <c r="B284" s="4"/>
      <c r="C284" s="4"/>
    </row>
    <row r="285" spans="1:3" x14ac:dyDescent="0.25">
      <c r="A285" s="4"/>
      <c r="B285" s="4"/>
      <c r="C285" s="4"/>
    </row>
    <row r="286" spans="1:3" x14ac:dyDescent="0.25">
      <c r="A286" s="4"/>
      <c r="B286" s="4"/>
      <c r="C286" s="4"/>
    </row>
    <row r="287" spans="1:3" x14ac:dyDescent="0.25">
      <c r="A287" s="4"/>
      <c r="B287" s="4"/>
      <c r="C287" s="4"/>
    </row>
    <row r="288" spans="1:3" x14ac:dyDescent="0.25">
      <c r="A288" s="4"/>
      <c r="B288" s="4"/>
      <c r="C288" s="4"/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A28C2-ACC1-4058-A2BD-52CFFEA42742}">
  <sheetPr codeName="Feuil11"/>
  <dimension ref="A1:AD90"/>
  <sheetViews>
    <sheetView workbookViewId="0">
      <selection activeCell="D2" sqref="D2:AC12"/>
    </sheetView>
  </sheetViews>
  <sheetFormatPr baseColWidth="10" defaultRowHeight="15" x14ac:dyDescent="0.25"/>
  <cols>
    <col min="1" max="1" width="36.7109375" bestFit="1" customWidth="1"/>
    <col min="2" max="2" width="34.5703125" bestFit="1" customWidth="1"/>
    <col min="3" max="3" width="30.28515625" bestFit="1" customWidth="1"/>
    <col min="4" max="4" width="59.7109375" bestFit="1" customWidth="1"/>
    <col min="5" max="5" width="33.5703125" bestFit="1" customWidth="1"/>
    <col min="6" max="6" width="36.140625" bestFit="1" customWidth="1"/>
    <col min="7" max="7" width="30" bestFit="1" customWidth="1"/>
    <col min="8" max="8" width="32.85546875" bestFit="1" customWidth="1"/>
    <col min="9" max="9" width="57.42578125" bestFit="1" customWidth="1"/>
    <col min="10" max="10" width="46" bestFit="1" customWidth="1"/>
    <col min="11" max="11" width="81.140625" bestFit="1" customWidth="1"/>
    <col min="12" max="12" width="25.28515625" bestFit="1" customWidth="1"/>
    <col min="13" max="13" width="17.28515625" bestFit="1" customWidth="1"/>
    <col min="14" max="14" width="78.140625" bestFit="1" customWidth="1"/>
    <col min="15" max="15" width="58.85546875" bestFit="1" customWidth="1"/>
    <col min="16" max="16" width="37.85546875" bestFit="1" customWidth="1"/>
    <col min="17" max="17" width="29.28515625" bestFit="1" customWidth="1"/>
    <col min="18" max="18" width="31.140625" bestFit="1" customWidth="1"/>
    <col min="19" max="19" width="29.42578125" bestFit="1" customWidth="1"/>
    <col min="20" max="20" width="25.42578125" bestFit="1" customWidth="1"/>
    <col min="21" max="22" width="24.7109375" bestFit="1" customWidth="1"/>
    <col min="23" max="23" width="33.42578125" bestFit="1" customWidth="1"/>
    <col min="24" max="24" width="27.28515625" bestFit="1" customWidth="1"/>
    <col min="25" max="25" width="32.42578125" bestFit="1" customWidth="1"/>
    <col min="26" max="26" width="21.5703125" bestFit="1" customWidth="1"/>
    <col min="27" max="27" width="36.42578125" bestFit="1" customWidth="1"/>
    <col min="28" max="28" width="32" bestFit="1" customWidth="1"/>
    <col min="29" max="29" width="38.42578125" bestFit="1" customWidth="1"/>
  </cols>
  <sheetData>
    <row r="1" spans="1:30" x14ac:dyDescent="0.25">
      <c r="A1" t="s">
        <v>4</v>
      </c>
      <c r="B1" t="s">
        <v>8</v>
      </c>
      <c r="C1" t="s">
        <v>17</v>
      </c>
      <c r="D1" t="s">
        <v>3</v>
      </c>
      <c r="E1" t="s">
        <v>0</v>
      </c>
      <c r="F1" t="s">
        <v>1</v>
      </c>
      <c r="G1" t="s">
        <v>2</v>
      </c>
      <c r="H1" t="s">
        <v>5</v>
      </c>
      <c r="I1" t="s">
        <v>6</v>
      </c>
      <c r="J1" t="s">
        <v>7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tr" cm="1">
        <f t="array" aca="1" ref="AD1" ca="1">CELL("nomfichier")</f>
        <v>D:\Immobilier\Communication\# Courrier_DPE\[BDD exemple.xlsx]Récaptiulatif</v>
      </c>
    </row>
    <row r="2" spans="1:30" x14ac:dyDescent="0.25">
      <c r="A2" s="4">
        <v>44886</v>
      </c>
      <c r="B2" s="4">
        <v>44886</v>
      </c>
      <c r="C2" s="4">
        <v>44886</v>
      </c>
      <c r="D2" t="str">
        <f ca="1">DPE_33123[[#Headers],[Column1.Adresse_(BAN)]] &amp; " " &amp;  ROW() &amp; " - " &amp; MID($AD$1, FIND("]",$AD$1,1)+1,LEN($AD$1))</f>
        <v>Column1.Adresse_(BAN) 2 - Récaptiulatif</v>
      </c>
      <c r="E2" t="str">
        <f ca="1">DPE_33123[[#Headers],[Column1.Nom__commune_(BAN)]] &amp; " " &amp;  ROW() &amp; " - " &amp; MID($AD$1, FIND("]",$AD$1,1)+1,LEN($AD$1))</f>
        <v>Column1.Nom__commune_(BAN) 2 - Récaptiulatif</v>
      </c>
      <c r="F2" t="str">
        <f ca="1">DPE_33123[[#Headers],[Column1.Nombre_niveau_logement]] &amp; " " &amp;  ROW() &amp; " - " &amp; MID($AD$1, FIND("]",$AD$1,1)+1,LEN($AD$1))</f>
        <v>Column1.Nombre_niveau_logement 2 - Récaptiulatif</v>
      </c>
      <c r="G2" t="str">
        <f ca="1">DPE_33123[[#Headers],[Column1.Année_construction]] &amp; " " &amp;  ROW() &amp; " - " &amp; MID($AD$1, FIND("]",$AD$1,1)+1,LEN($AD$1))</f>
        <v>Column1.Année_construction 2 - Récaptiulatif</v>
      </c>
      <c r="H2" t="str">
        <f ca="1">DPE_33123[[#Headers],[Column1.N°_étage_appartement]] &amp; " " &amp;  ROW() &amp; " - " &amp; MID($AD$1, FIND("]",$AD$1,1)+1,LEN($AD$1))</f>
        <v>Column1.N°_étage_appartement 2 - Récaptiulatif</v>
      </c>
      <c r="I2" t="str">
        <f ca="1">DPE_33123[[#Headers],[Column1.Surface_habitable_desservie_par_installation_ECS]] &amp; " " &amp;  ROW() &amp; " - " &amp; MID($AD$1, FIND("]",$AD$1,1)+1,LEN($AD$1))</f>
        <v>Column1.Surface_habitable_desservie_par_installation_ECS 2 - Récaptiulatif</v>
      </c>
      <c r="J2" t="str">
        <f ca="1">DPE_33123[[#Headers],[Column1.Complément_d''adresse_logement]] &amp; " " &amp;  ROW() &amp; " - " &amp; MID($AD$1, FIND("]",$AD$1,1)+1,LEN($AD$1))</f>
        <v>Column1.Complément_d'adresse_logement 2 - Récaptiulatif</v>
      </c>
      <c r="K2" t="str">
        <f ca="1">DPE_33123[[#Headers],[Column1.Description_installation_chauffage_n°1]] &amp; " " &amp;  ROW() &amp; " - " &amp; MID($AD$1, FIND("]",$AD$1,1)+1,LEN($AD$1))</f>
        <v>Column1.Description_installation_chauffage_n°1 2 - Récaptiulatif</v>
      </c>
      <c r="L2" t="str">
        <f ca="1">DPE_33123[[#Headers],[Column1.N°_voie_(BAN)]] &amp; " " &amp;  ROW() &amp; " - " &amp; MID($AD$1, FIND("]",$AD$1,1)+1,LEN($AD$1))</f>
        <v>Column1.N°_voie_(BAN) 2 - Récaptiulatif</v>
      </c>
      <c r="M2" t="str">
        <f ca="1">DPE_33123[[#Headers],[Column1.N°DPE]] &amp; " " &amp;  ROW() &amp; " - " &amp; MID($AD$1, FIND("]",$AD$1,1)+1,LEN($AD$1))</f>
        <v>Column1.N°DPE 2 - Récaptiulatif</v>
      </c>
      <c r="N2" t="str">
        <f ca="1">DPE_33123[[#Headers],[Column1.Adresse_brute]] &amp; " " &amp;  ROW() &amp; " - " &amp; MID($AD$1, FIND("]",$AD$1,1)+1,LEN($AD$1))</f>
        <v>Column1.Adresse_brute 2 - Récaptiulatif</v>
      </c>
      <c r="O2" t="str">
        <f ca="1">DPE_33123[[#Headers],[Column1.Nombre_logements_desservis_par_installation_ECS]] &amp; " " &amp;  ROW() &amp; " - " &amp; MID($AD$1, FIND("]",$AD$1,1)+1,LEN($AD$1))</f>
        <v>Column1.Nombre_logements_desservis_par_installation_ECS 2 - Récaptiulatif</v>
      </c>
      <c r="P2" t="str">
        <f ca="1">DPE_33123[[#Headers],[Column1.Surface_habitable_logement]] &amp; " " &amp;  ROW() &amp; " - " &amp; MID($AD$1, FIND("]",$AD$1,1)+1,LEN($AD$1))</f>
        <v>Column1.Surface_habitable_logement 2 - Récaptiulatif</v>
      </c>
      <c r="Q2" t="str">
        <f ca="1">DPE_33123[[#Headers],[Column1.Code_postal_(brut)]] &amp; " " &amp;  ROW() &amp; " - " &amp; MID($AD$1, FIND("]",$AD$1,1)+1,LEN($AD$1))</f>
        <v>Column1.Code_postal_(brut) 2 - Récaptiulatif</v>
      </c>
      <c r="R2" t="str">
        <f ca="1">DPE_33123[[#Headers],[Column1.Période_construction]] &amp; " " &amp;  ROW() &amp; " - " &amp; MID($AD$1, FIND("]",$AD$1,1)+1,LEN($AD$1))</f>
        <v>Column1.Période_construction 2 - Récaptiulatif</v>
      </c>
      <c r="S2" t="str">
        <f ca="1">DPE_33123[[#Headers],[Column1.Code_postal_(BAN)]] &amp; " " &amp;  ROW() &amp; " - " &amp; MID($AD$1, FIND("]",$AD$1,1)+1,LEN($AD$1))</f>
        <v>Column1.Code_postal_(BAN) 2 - Récaptiulatif</v>
      </c>
      <c r="T2" t="str">
        <f ca="1">DPE_33123[[#Headers],[Column1.Type_bâtiment]] &amp; " " &amp;  ROW() &amp; " - " &amp; MID($AD$1, FIND("]",$AD$1,1)+1,LEN($AD$1))</f>
        <v>Column1.Type_bâtiment 2 - Récaptiulatif</v>
      </c>
      <c r="U2" t="str">
        <f ca="1">DPE_33123[[#Headers],[Column1.Etiquette_GES]] &amp; " " &amp;  ROW() &amp; " - " &amp; MID($AD$1, FIND("]",$AD$1,1)+1,LEN($AD$1))</f>
        <v>Column1.Etiquette_GES 2 - Récaptiulatif</v>
      </c>
      <c r="V2" t="str">
        <f ca="1">DPE_33123[[#Headers],[Column1.Etiquette_DPE]] &amp; " " &amp;  ROW() &amp; " - " &amp; MID($AD$1, FIND("]",$AD$1,1)+1,LEN($AD$1))</f>
        <v>Column1.Etiquette_DPE 2 - Récaptiulatif</v>
      </c>
      <c r="W2" t="str">
        <f ca="1">DPE_33123[[#Headers],[Column1.Nom__commune_(Brut)]] &amp; " " &amp;  ROW() &amp; " - " &amp; MID($AD$1, FIND("]",$AD$1,1)+1,LEN($AD$1))</f>
        <v>Column1.Nom__commune_(Brut) 2 - Récaptiulatif</v>
      </c>
      <c r="X2" t="str">
        <f ca="1">DPE_33123[[#Headers],[Column1.Identifiant__BAN]] &amp; " " &amp;  ROW() &amp; " - " &amp; MID($AD$1, FIND("]",$AD$1,1)+1,LEN($AD$1))</f>
        <v>Column1.Identifiant__BAN 2 - Récaptiulatif</v>
      </c>
      <c r="Y2" t="str">
        <f ca="1">DPE_33123[[#Headers],[Column1.Nom__rue_(BAN)]] &amp; " " &amp;  ROW() &amp; " - " &amp; MID($AD$1, FIND("]",$AD$1,1)+1,LEN($AD$1))</f>
        <v>Column1.Nom__rue_(BAN) 2 - Récaptiulatif</v>
      </c>
      <c r="Z2" t="str">
        <f ca="1">DPE_33123[[#Headers],[Column1.Score_BAN]] &amp; " " &amp;  ROW() &amp; " - " &amp; MID($AD$1, FIND("]",$AD$1,1)+1,LEN($AD$1))</f>
        <v>Column1.Score_BAN 2 - Récaptiulatif</v>
      </c>
      <c r="AA2" t="str">
        <f ca="1">DPE_33123[[#Headers],[Column1.Logement_traversant_(0/1)]] &amp; " " &amp;  ROW() &amp; " - " &amp; MID($AD$1, FIND("]",$AD$1,1)+1,LEN($AD$1))</f>
        <v>Column1.Logement_traversant_(0/1) 2 - Récaptiulatif</v>
      </c>
      <c r="AB2" t="str">
        <f ca="1">DPE_33123[[#Headers],[Column1.Nombre_appartement]] &amp; " " &amp;  ROW() &amp; " - " &amp; MID($AD$1, FIND("]",$AD$1,1)+1,LEN($AD$1))</f>
        <v>Column1.Nombre_appartement 2 - Récaptiulatif</v>
      </c>
      <c r="AC2" t="str">
        <f ca="1">DPE_33123[[#Headers],[Column1.Surface_habitable_immeuble]] &amp; " " &amp;  ROW() &amp; " - " &amp; MID($AD$1, FIND("]",$AD$1,1)+1,LEN($AD$1))</f>
        <v>Column1.Surface_habitable_immeuble 2 - Récaptiulatif</v>
      </c>
    </row>
    <row r="3" spans="1:30" x14ac:dyDescent="0.25">
      <c r="A3" s="4">
        <v>44873</v>
      </c>
      <c r="B3" s="4">
        <v>44873</v>
      </c>
      <c r="C3" s="4">
        <v>44876</v>
      </c>
      <c r="D3" t="str">
        <f ca="1">DPE_33123[[#Headers],[Column1.Adresse_(BAN)]] &amp; " " &amp;  ROW() &amp; " - " &amp; MID($AD$1, FIND("]",$AD$1,1)+1,LEN($AD$1))</f>
        <v>Column1.Adresse_(BAN) 3 - Récaptiulatif</v>
      </c>
      <c r="E3" t="str">
        <f ca="1">DPE_33123[[#Headers],[Column1.Nom__commune_(BAN)]] &amp; " " &amp;  ROW() &amp; " - " &amp; MID($AD$1, FIND("]",$AD$1,1)+1,LEN($AD$1))</f>
        <v>Column1.Nom__commune_(BAN) 3 - Récaptiulatif</v>
      </c>
      <c r="F3" t="str">
        <f ca="1">DPE_33123[[#Headers],[Column1.Nombre_niveau_logement]] &amp; " " &amp;  ROW() &amp; " - " &amp; MID($AD$1, FIND("]",$AD$1,1)+1,LEN($AD$1))</f>
        <v>Column1.Nombre_niveau_logement 3 - Récaptiulatif</v>
      </c>
      <c r="G3" t="str">
        <f ca="1">DPE_33123[[#Headers],[Column1.Année_construction]] &amp; " " &amp;  ROW() &amp; " - " &amp; MID($AD$1, FIND("]",$AD$1,1)+1,LEN($AD$1))</f>
        <v>Column1.Année_construction 3 - Récaptiulatif</v>
      </c>
      <c r="H3" t="str">
        <f ca="1">DPE_33123[[#Headers],[Column1.N°_étage_appartement]] &amp; " " &amp;  ROW() &amp; " - " &amp; MID($AD$1, FIND("]",$AD$1,1)+1,LEN($AD$1))</f>
        <v>Column1.N°_étage_appartement 3 - Récaptiulatif</v>
      </c>
      <c r="I3" t="str">
        <f ca="1">DPE_33123[[#Headers],[Column1.Surface_habitable_desservie_par_installation_ECS]] &amp; " " &amp;  ROW() &amp; " - " &amp; MID($AD$1, FIND("]",$AD$1,1)+1,LEN($AD$1))</f>
        <v>Column1.Surface_habitable_desservie_par_installation_ECS 3 - Récaptiulatif</v>
      </c>
      <c r="J3" t="str">
        <f ca="1">DPE_33123[[#Headers],[Column1.Complément_d''adresse_logement]] &amp; " " &amp;  ROW() &amp; " - " &amp; MID($AD$1, FIND("]",$AD$1,1)+1,LEN($AD$1))</f>
        <v>Column1.Complément_d'adresse_logement 3 - Récaptiulatif</v>
      </c>
      <c r="K3" t="str">
        <f ca="1">DPE_33123[[#Headers],[Column1.Description_installation_chauffage_n°1]] &amp; " " &amp;  ROW() &amp; " - " &amp; MID($AD$1, FIND("]",$AD$1,1)+1,LEN($AD$1))</f>
        <v>Column1.Description_installation_chauffage_n°1 3 - Récaptiulatif</v>
      </c>
      <c r="L3" t="str">
        <f ca="1">DPE_33123[[#Headers],[Column1.N°_voie_(BAN)]] &amp; " " &amp;  ROW() &amp; " - " &amp; MID($AD$1, FIND("]",$AD$1,1)+1,LEN($AD$1))</f>
        <v>Column1.N°_voie_(BAN) 3 - Récaptiulatif</v>
      </c>
      <c r="M3" t="str">
        <f ca="1">DPE_33123[[#Headers],[Column1.N°DPE]] &amp; " " &amp;  ROW() &amp; " - " &amp; MID($AD$1, FIND("]",$AD$1,1)+1,LEN($AD$1))</f>
        <v>Column1.N°DPE 3 - Récaptiulatif</v>
      </c>
      <c r="N3" t="str">
        <f ca="1">DPE_33123[[#Headers],[Column1.Adresse_brute]] &amp; " " &amp;  ROW() &amp; " - " &amp; MID($AD$1, FIND("]",$AD$1,1)+1,LEN($AD$1))</f>
        <v>Column1.Adresse_brute 3 - Récaptiulatif</v>
      </c>
      <c r="O3" t="str">
        <f ca="1">DPE_33123[[#Headers],[Column1.Nombre_logements_desservis_par_installation_ECS]] &amp; " " &amp;  ROW() &amp; " - " &amp; MID($AD$1, FIND("]",$AD$1,1)+1,LEN($AD$1))</f>
        <v>Column1.Nombre_logements_desservis_par_installation_ECS 3 - Récaptiulatif</v>
      </c>
      <c r="P3" t="str">
        <f ca="1">DPE_33123[[#Headers],[Column1.Surface_habitable_logement]] &amp; " " &amp;  ROW() &amp; " - " &amp; MID($AD$1, FIND("]",$AD$1,1)+1,LEN($AD$1))</f>
        <v>Column1.Surface_habitable_logement 3 - Récaptiulatif</v>
      </c>
      <c r="Q3" t="str">
        <f ca="1">DPE_33123[[#Headers],[Column1.Code_postal_(brut)]] &amp; " " &amp;  ROW() &amp; " - " &amp; MID($AD$1, FIND("]",$AD$1,1)+1,LEN($AD$1))</f>
        <v>Column1.Code_postal_(brut) 3 - Récaptiulatif</v>
      </c>
      <c r="R3" t="str">
        <f ca="1">DPE_33123[[#Headers],[Column1.Période_construction]] &amp; " " &amp;  ROW() &amp; " - " &amp; MID($AD$1, FIND("]",$AD$1,1)+1,LEN($AD$1))</f>
        <v>Column1.Période_construction 3 - Récaptiulatif</v>
      </c>
      <c r="S3" t="str">
        <f ca="1">DPE_33123[[#Headers],[Column1.Code_postal_(BAN)]] &amp; " " &amp;  ROW() &amp; " - " &amp; MID($AD$1, FIND("]",$AD$1,1)+1,LEN($AD$1))</f>
        <v>Column1.Code_postal_(BAN) 3 - Récaptiulatif</v>
      </c>
      <c r="T3" t="str">
        <f ca="1">DPE_33123[[#Headers],[Column1.Type_bâtiment]] &amp; " " &amp;  ROW() &amp; " - " &amp; MID($AD$1, FIND("]",$AD$1,1)+1,LEN($AD$1))</f>
        <v>Column1.Type_bâtiment 3 - Récaptiulatif</v>
      </c>
      <c r="U3" t="str">
        <f ca="1">DPE_33123[[#Headers],[Column1.Etiquette_GES]] &amp; " " &amp;  ROW() &amp; " - " &amp; MID($AD$1, FIND("]",$AD$1,1)+1,LEN($AD$1))</f>
        <v>Column1.Etiquette_GES 3 - Récaptiulatif</v>
      </c>
      <c r="V3" t="str">
        <f ca="1">DPE_33123[[#Headers],[Column1.Etiquette_DPE]] &amp; " " &amp;  ROW() &amp; " - " &amp; MID($AD$1, FIND("]",$AD$1,1)+1,LEN($AD$1))</f>
        <v>Column1.Etiquette_DPE 3 - Récaptiulatif</v>
      </c>
      <c r="W3" t="str">
        <f ca="1">DPE_33123[[#Headers],[Column1.Nom__commune_(Brut)]] &amp; " " &amp;  ROW() &amp; " - " &amp; MID($AD$1, FIND("]",$AD$1,1)+1,LEN($AD$1))</f>
        <v>Column1.Nom__commune_(Brut) 3 - Récaptiulatif</v>
      </c>
      <c r="X3" t="str">
        <f ca="1">DPE_33123[[#Headers],[Column1.Identifiant__BAN]] &amp; " " &amp;  ROW() &amp; " - " &amp; MID($AD$1, FIND("]",$AD$1,1)+1,LEN($AD$1))</f>
        <v>Column1.Identifiant__BAN 3 - Récaptiulatif</v>
      </c>
      <c r="Y3" t="str">
        <f ca="1">DPE_33123[[#Headers],[Column1.Nom__rue_(BAN)]] &amp; " " &amp;  ROW() &amp; " - " &amp; MID($AD$1, FIND("]",$AD$1,1)+1,LEN($AD$1))</f>
        <v>Column1.Nom__rue_(BAN) 3 - Récaptiulatif</v>
      </c>
      <c r="Z3" t="str">
        <f ca="1">DPE_33123[[#Headers],[Column1.Score_BAN]] &amp; " " &amp;  ROW() &amp; " - " &amp; MID($AD$1, FIND("]",$AD$1,1)+1,LEN($AD$1))</f>
        <v>Column1.Score_BAN 3 - Récaptiulatif</v>
      </c>
      <c r="AA3" t="str">
        <f ca="1">DPE_33123[[#Headers],[Column1.Logement_traversant_(0/1)]] &amp; " " &amp;  ROW() &amp; " - " &amp; MID($AD$1, FIND("]",$AD$1,1)+1,LEN($AD$1))</f>
        <v>Column1.Logement_traversant_(0/1) 3 - Récaptiulatif</v>
      </c>
      <c r="AB3" t="str">
        <f ca="1">DPE_33123[[#Headers],[Column1.Nombre_appartement]] &amp; " " &amp;  ROW() &amp; " - " &amp; MID($AD$1, FIND("]",$AD$1,1)+1,LEN($AD$1))</f>
        <v>Column1.Nombre_appartement 3 - Récaptiulatif</v>
      </c>
      <c r="AC3" t="str">
        <f ca="1">DPE_33123[[#Headers],[Column1.Surface_habitable_immeuble]] &amp; " " &amp;  ROW() &amp; " - " &amp; MID($AD$1, FIND("]",$AD$1,1)+1,LEN($AD$1))</f>
        <v>Column1.Surface_habitable_immeuble 3 - Récaptiulatif</v>
      </c>
    </row>
    <row r="4" spans="1:30" x14ac:dyDescent="0.25">
      <c r="A4" s="4">
        <v>44873</v>
      </c>
      <c r="B4" s="4">
        <v>44873</v>
      </c>
      <c r="C4" s="4">
        <v>44877</v>
      </c>
      <c r="D4" t="str">
        <f ca="1">DPE_33123[[#Headers],[Column1.Adresse_(BAN)]] &amp; " " &amp;  ROW() &amp; " - " &amp; MID($AD$1, FIND("]",$AD$1,1)+1,LEN($AD$1))</f>
        <v>Column1.Adresse_(BAN) 4 - Récaptiulatif</v>
      </c>
      <c r="E4" t="str">
        <f ca="1">DPE_33123[[#Headers],[Column1.Nom__commune_(BAN)]] &amp; " " &amp;  ROW() &amp; " - " &amp; MID($AD$1, FIND("]",$AD$1,1)+1,LEN($AD$1))</f>
        <v>Column1.Nom__commune_(BAN) 4 - Récaptiulatif</v>
      </c>
      <c r="F4" t="str">
        <f ca="1">DPE_33123[[#Headers],[Column1.Nombre_niveau_logement]] &amp; " " &amp;  ROW() &amp; " - " &amp; MID($AD$1, FIND("]",$AD$1,1)+1,LEN($AD$1))</f>
        <v>Column1.Nombre_niveau_logement 4 - Récaptiulatif</v>
      </c>
      <c r="G4" t="str">
        <f ca="1">DPE_33123[[#Headers],[Column1.Année_construction]] &amp; " " &amp;  ROW() &amp; " - " &amp; MID($AD$1, FIND("]",$AD$1,1)+1,LEN($AD$1))</f>
        <v>Column1.Année_construction 4 - Récaptiulatif</v>
      </c>
      <c r="H4" t="str">
        <f ca="1">DPE_33123[[#Headers],[Column1.N°_étage_appartement]] &amp; " " &amp;  ROW() &amp; " - " &amp; MID($AD$1, FIND("]",$AD$1,1)+1,LEN($AD$1))</f>
        <v>Column1.N°_étage_appartement 4 - Récaptiulatif</v>
      </c>
      <c r="I4" t="str">
        <f ca="1">DPE_33123[[#Headers],[Column1.Surface_habitable_desservie_par_installation_ECS]] &amp; " " &amp;  ROW() &amp; " - " &amp; MID($AD$1, FIND("]",$AD$1,1)+1,LEN($AD$1))</f>
        <v>Column1.Surface_habitable_desservie_par_installation_ECS 4 - Récaptiulatif</v>
      </c>
      <c r="J4" t="str">
        <f ca="1">DPE_33123[[#Headers],[Column1.Complément_d''adresse_logement]] &amp; " " &amp;  ROW() &amp; " - " &amp; MID($AD$1, FIND("]",$AD$1,1)+1,LEN($AD$1))</f>
        <v>Column1.Complément_d'adresse_logement 4 - Récaptiulatif</v>
      </c>
      <c r="K4" t="str">
        <f ca="1">DPE_33123[[#Headers],[Column1.Description_installation_chauffage_n°1]] &amp; " " &amp;  ROW() &amp; " - " &amp; MID($AD$1, FIND("]",$AD$1,1)+1,LEN($AD$1))</f>
        <v>Column1.Description_installation_chauffage_n°1 4 - Récaptiulatif</v>
      </c>
      <c r="L4" t="str">
        <f ca="1">DPE_33123[[#Headers],[Column1.N°_voie_(BAN)]] &amp; " " &amp;  ROW() &amp; " - " &amp; MID($AD$1, FIND("]",$AD$1,1)+1,LEN($AD$1))</f>
        <v>Column1.N°_voie_(BAN) 4 - Récaptiulatif</v>
      </c>
      <c r="M4" t="str">
        <f ca="1">DPE_33123[[#Headers],[Column1.N°DPE]] &amp; " " &amp;  ROW() &amp; " - " &amp; MID($AD$1, FIND("]",$AD$1,1)+1,LEN($AD$1))</f>
        <v>Column1.N°DPE 4 - Récaptiulatif</v>
      </c>
      <c r="N4" t="str">
        <f ca="1">DPE_33123[[#Headers],[Column1.Adresse_brute]] &amp; " " &amp;  ROW() &amp; " - " &amp; MID($AD$1, FIND("]",$AD$1,1)+1,LEN($AD$1))</f>
        <v>Column1.Adresse_brute 4 - Récaptiulatif</v>
      </c>
      <c r="O4" t="str">
        <f ca="1">DPE_33123[[#Headers],[Column1.Nombre_logements_desservis_par_installation_ECS]] &amp; " " &amp;  ROW() &amp; " - " &amp; MID($AD$1, FIND("]",$AD$1,1)+1,LEN($AD$1))</f>
        <v>Column1.Nombre_logements_desservis_par_installation_ECS 4 - Récaptiulatif</v>
      </c>
      <c r="P4" t="str">
        <f ca="1">DPE_33123[[#Headers],[Column1.Surface_habitable_logement]] &amp; " " &amp;  ROW() &amp; " - " &amp; MID($AD$1, FIND("]",$AD$1,1)+1,LEN($AD$1))</f>
        <v>Column1.Surface_habitable_logement 4 - Récaptiulatif</v>
      </c>
      <c r="Q4" t="str">
        <f ca="1">DPE_33123[[#Headers],[Column1.Code_postal_(brut)]] &amp; " " &amp;  ROW() &amp; " - " &amp; MID($AD$1, FIND("]",$AD$1,1)+1,LEN($AD$1))</f>
        <v>Column1.Code_postal_(brut) 4 - Récaptiulatif</v>
      </c>
      <c r="R4" t="str">
        <f ca="1">DPE_33123[[#Headers],[Column1.Période_construction]] &amp; " " &amp;  ROW() &amp; " - " &amp; MID($AD$1, FIND("]",$AD$1,1)+1,LEN($AD$1))</f>
        <v>Column1.Période_construction 4 - Récaptiulatif</v>
      </c>
      <c r="S4" t="str">
        <f ca="1">DPE_33123[[#Headers],[Column1.Code_postal_(BAN)]] &amp; " " &amp;  ROW() &amp; " - " &amp; MID($AD$1, FIND("]",$AD$1,1)+1,LEN($AD$1))</f>
        <v>Column1.Code_postal_(BAN) 4 - Récaptiulatif</v>
      </c>
      <c r="T4" t="str">
        <f ca="1">DPE_33123[[#Headers],[Column1.Type_bâtiment]] &amp; " " &amp;  ROW() &amp; " - " &amp; MID($AD$1, FIND("]",$AD$1,1)+1,LEN($AD$1))</f>
        <v>Column1.Type_bâtiment 4 - Récaptiulatif</v>
      </c>
      <c r="U4" t="str">
        <f ca="1">DPE_33123[[#Headers],[Column1.Etiquette_GES]] &amp; " " &amp;  ROW() &amp; " - " &amp; MID($AD$1, FIND("]",$AD$1,1)+1,LEN($AD$1))</f>
        <v>Column1.Etiquette_GES 4 - Récaptiulatif</v>
      </c>
      <c r="V4" t="str">
        <f ca="1">DPE_33123[[#Headers],[Column1.Etiquette_DPE]] &amp; " " &amp;  ROW() &amp; " - " &amp; MID($AD$1, FIND("]",$AD$1,1)+1,LEN($AD$1))</f>
        <v>Column1.Etiquette_DPE 4 - Récaptiulatif</v>
      </c>
      <c r="W4" t="str">
        <f ca="1">DPE_33123[[#Headers],[Column1.Nom__commune_(Brut)]] &amp; " " &amp;  ROW() &amp; " - " &amp; MID($AD$1, FIND("]",$AD$1,1)+1,LEN($AD$1))</f>
        <v>Column1.Nom__commune_(Brut) 4 - Récaptiulatif</v>
      </c>
      <c r="X4" t="str">
        <f ca="1">DPE_33123[[#Headers],[Column1.Identifiant__BAN]] &amp; " " &amp;  ROW() &amp; " - " &amp; MID($AD$1, FIND("]",$AD$1,1)+1,LEN($AD$1))</f>
        <v>Column1.Identifiant__BAN 4 - Récaptiulatif</v>
      </c>
      <c r="Y4" t="str">
        <f ca="1">DPE_33123[[#Headers],[Column1.Nom__rue_(BAN)]] &amp; " " &amp;  ROW() &amp; " - " &amp; MID($AD$1, FIND("]",$AD$1,1)+1,LEN($AD$1))</f>
        <v>Column1.Nom__rue_(BAN) 4 - Récaptiulatif</v>
      </c>
      <c r="Z4" t="str">
        <f ca="1">DPE_33123[[#Headers],[Column1.Score_BAN]] &amp; " " &amp;  ROW() &amp; " - " &amp; MID($AD$1, FIND("]",$AD$1,1)+1,LEN($AD$1))</f>
        <v>Column1.Score_BAN 4 - Récaptiulatif</v>
      </c>
      <c r="AA4" t="str">
        <f ca="1">DPE_33123[[#Headers],[Column1.Logement_traversant_(0/1)]] &amp; " " &amp;  ROW() &amp; " - " &amp; MID($AD$1, FIND("]",$AD$1,1)+1,LEN($AD$1))</f>
        <v>Column1.Logement_traversant_(0/1) 4 - Récaptiulatif</v>
      </c>
      <c r="AB4" t="str">
        <f ca="1">DPE_33123[[#Headers],[Column1.Nombre_appartement]] &amp; " " &amp;  ROW() &amp; " - " &amp; MID($AD$1, FIND("]",$AD$1,1)+1,LEN($AD$1))</f>
        <v>Column1.Nombre_appartement 4 - Récaptiulatif</v>
      </c>
      <c r="AC4" t="str">
        <f ca="1">DPE_33123[[#Headers],[Column1.Surface_habitable_immeuble]] &amp; " " &amp;  ROW() &amp; " - " &amp; MID($AD$1, FIND("]",$AD$1,1)+1,LEN($AD$1))</f>
        <v>Column1.Surface_habitable_immeuble 4 - Récaptiulatif</v>
      </c>
    </row>
    <row r="5" spans="1:30" x14ac:dyDescent="0.25">
      <c r="A5" s="4">
        <v>44869</v>
      </c>
      <c r="B5" s="4">
        <v>44869</v>
      </c>
      <c r="C5" s="4">
        <v>44869</v>
      </c>
      <c r="D5" t="str">
        <f ca="1">DPE_33123[[#Headers],[Column1.Adresse_(BAN)]] &amp; " " &amp;  ROW() &amp; " - " &amp; MID($AD$1, FIND("]",$AD$1,1)+1,LEN($AD$1))</f>
        <v>Column1.Adresse_(BAN) 5 - Récaptiulatif</v>
      </c>
      <c r="E5" t="str">
        <f ca="1">DPE_33123[[#Headers],[Column1.Nom__commune_(BAN)]] &amp; " " &amp;  ROW() &amp; " - " &amp; MID($AD$1, FIND("]",$AD$1,1)+1,LEN($AD$1))</f>
        <v>Column1.Nom__commune_(BAN) 5 - Récaptiulatif</v>
      </c>
      <c r="F5" t="str">
        <f ca="1">DPE_33123[[#Headers],[Column1.Nombre_niveau_logement]] &amp; " " &amp;  ROW() &amp; " - " &amp; MID($AD$1, FIND("]",$AD$1,1)+1,LEN($AD$1))</f>
        <v>Column1.Nombre_niveau_logement 5 - Récaptiulatif</v>
      </c>
      <c r="G5" t="str">
        <f ca="1">DPE_33123[[#Headers],[Column1.Année_construction]] &amp; " " &amp;  ROW() &amp; " - " &amp; MID($AD$1, FIND("]",$AD$1,1)+1,LEN($AD$1))</f>
        <v>Column1.Année_construction 5 - Récaptiulatif</v>
      </c>
      <c r="H5" t="str">
        <f ca="1">DPE_33123[[#Headers],[Column1.N°_étage_appartement]] &amp; " " &amp;  ROW() &amp; " - " &amp; MID($AD$1, FIND("]",$AD$1,1)+1,LEN($AD$1))</f>
        <v>Column1.N°_étage_appartement 5 - Récaptiulatif</v>
      </c>
      <c r="I5" t="str">
        <f ca="1">DPE_33123[[#Headers],[Column1.Surface_habitable_desservie_par_installation_ECS]] &amp; " " &amp;  ROW() &amp; " - " &amp; MID($AD$1, FIND("]",$AD$1,1)+1,LEN($AD$1))</f>
        <v>Column1.Surface_habitable_desservie_par_installation_ECS 5 - Récaptiulatif</v>
      </c>
      <c r="J5" t="str">
        <f ca="1">DPE_33123[[#Headers],[Column1.Complément_d''adresse_logement]] &amp; " " &amp;  ROW() &amp; " - " &amp; MID($AD$1, FIND("]",$AD$1,1)+1,LEN($AD$1))</f>
        <v>Column1.Complément_d'adresse_logement 5 - Récaptiulatif</v>
      </c>
      <c r="K5" t="str">
        <f ca="1">DPE_33123[[#Headers],[Column1.Description_installation_chauffage_n°1]] &amp; " " &amp;  ROW() &amp; " - " &amp; MID($AD$1, FIND("]",$AD$1,1)+1,LEN($AD$1))</f>
        <v>Column1.Description_installation_chauffage_n°1 5 - Récaptiulatif</v>
      </c>
      <c r="L5" t="str">
        <f ca="1">DPE_33123[[#Headers],[Column1.N°_voie_(BAN)]] &amp; " " &amp;  ROW() &amp; " - " &amp; MID($AD$1, FIND("]",$AD$1,1)+1,LEN($AD$1))</f>
        <v>Column1.N°_voie_(BAN) 5 - Récaptiulatif</v>
      </c>
      <c r="M5" t="str">
        <f ca="1">DPE_33123[[#Headers],[Column1.N°DPE]] &amp; " " &amp;  ROW() &amp; " - " &amp; MID($AD$1, FIND("]",$AD$1,1)+1,LEN($AD$1))</f>
        <v>Column1.N°DPE 5 - Récaptiulatif</v>
      </c>
      <c r="N5" t="str">
        <f ca="1">DPE_33123[[#Headers],[Column1.Adresse_brute]] &amp; " " &amp;  ROW() &amp; " - " &amp; MID($AD$1, FIND("]",$AD$1,1)+1,LEN($AD$1))</f>
        <v>Column1.Adresse_brute 5 - Récaptiulatif</v>
      </c>
      <c r="O5" t="str">
        <f ca="1">DPE_33123[[#Headers],[Column1.Nombre_logements_desservis_par_installation_ECS]] &amp; " " &amp;  ROW() &amp; " - " &amp; MID($AD$1, FIND("]",$AD$1,1)+1,LEN($AD$1))</f>
        <v>Column1.Nombre_logements_desservis_par_installation_ECS 5 - Récaptiulatif</v>
      </c>
      <c r="P5" t="str">
        <f ca="1">DPE_33123[[#Headers],[Column1.Surface_habitable_logement]] &amp; " " &amp;  ROW() &amp; " - " &amp; MID($AD$1, FIND("]",$AD$1,1)+1,LEN($AD$1))</f>
        <v>Column1.Surface_habitable_logement 5 - Récaptiulatif</v>
      </c>
      <c r="Q5" t="str">
        <f ca="1">DPE_33123[[#Headers],[Column1.Code_postal_(brut)]] &amp; " " &amp;  ROW() &amp; " - " &amp; MID($AD$1, FIND("]",$AD$1,1)+1,LEN($AD$1))</f>
        <v>Column1.Code_postal_(brut) 5 - Récaptiulatif</v>
      </c>
      <c r="R5" t="str">
        <f ca="1">DPE_33123[[#Headers],[Column1.Période_construction]] &amp; " " &amp;  ROW() &amp; " - " &amp; MID($AD$1, FIND("]",$AD$1,1)+1,LEN($AD$1))</f>
        <v>Column1.Période_construction 5 - Récaptiulatif</v>
      </c>
      <c r="S5" t="str">
        <f ca="1">DPE_33123[[#Headers],[Column1.Code_postal_(BAN)]] &amp; " " &amp;  ROW() &amp; " - " &amp; MID($AD$1, FIND("]",$AD$1,1)+1,LEN($AD$1))</f>
        <v>Column1.Code_postal_(BAN) 5 - Récaptiulatif</v>
      </c>
      <c r="T5" t="str">
        <f ca="1">DPE_33123[[#Headers],[Column1.Type_bâtiment]] &amp; " " &amp;  ROW() &amp; " - " &amp; MID($AD$1, FIND("]",$AD$1,1)+1,LEN($AD$1))</f>
        <v>Column1.Type_bâtiment 5 - Récaptiulatif</v>
      </c>
      <c r="U5" t="str">
        <f ca="1">DPE_33123[[#Headers],[Column1.Etiquette_GES]] &amp; " " &amp;  ROW() &amp; " - " &amp; MID($AD$1, FIND("]",$AD$1,1)+1,LEN($AD$1))</f>
        <v>Column1.Etiquette_GES 5 - Récaptiulatif</v>
      </c>
      <c r="V5" t="str">
        <f ca="1">DPE_33123[[#Headers],[Column1.Etiquette_DPE]] &amp; " " &amp;  ROW() &amp; " - " &amp; MID($AD$1, FIND("]",$AD$1,1)+1,LEN($AD$1))</f>
        <v>Column1.Etiquette_DPE 5 - Récaptiulatif</v>
      </c>
      <c r="W5" t="str">
        <f ca="1">DPE_33123[[#Headers],[Column1.Nom__commune_(Brut)]] &amp; " " &amp;  ROW() &amp; " - " &amp; MID($AD$1, FIND("]",$AD$1,1)+1,LEN($AD$1))</f>
        <v>Column1.Nom__commune_(Brut) 5 - Récaptiulatif</v>
      </c>
      <c r="X5" t="str">
        <f ca="1">DPE_33123[[#Headers],[Column1.Identifiant__BAN]] &amp; " " &amp;  ROW() &amp; " - " &amp; MID($AD$1, FIND("]",$AD$1,1)+1,LEN($AD$1))</f>
        <v>Column1.Identifiant__BAN 5 - Récaptiulatif</v>
      </c>
      <c r="Y5" t="str">
        <f ca="1">DPE_33123[[#Headers],[Column1.Nom__rue_(BAN)]] &amp; " " &amp;  ROW() &amp; " - " &amp; MID($AD$1, FIND("]",$AD$1,1)+1,LEN($AD$1))</f>
        <v>Column1.Nom__rue_(BAN) 5 - Récaptiulatif</v>
      </c>
      <c r="Z5" t="str">
        <f ca="1">DPE_33123[[#Headers],[Column1.Score_BAN]] &amp; " " &amp;  ROW() &amp; " - " &amp; MID($AD$1, FIND("]",$AD$1,1)+1,LEN($AD$1))</f>
        <v>Column1.Score_BAN 5 - Récaptiulatif</v>
      </c>
      <c r="AA5" t="str">
        <f ca="1">DPE_33123[[#Headers],[Column1.Logement_traversant_(0/1)]] &amp; " " &amp;  ROW() &amp; " - " &amp; MID($AD$1, FIND("]",$AD$1,1)+1,LEN($AD$1))</f>
        <v>Column1.Logement_traversant_(0/1) 5 - Récaptiulatif</v>
      </c>
      <c r="AB5" t="str">
        <f ca="1">DPE_33123[[#Headers],[Column1.Nombre_appartement]] &amp; " " &amp;  ROW() &amp; " - " &amp; MID($AD$1, FIND("]",$AD$1,1)+1,LEN($AD$1))</f>
        <v>Column1.Nombre_appartement 5 - Récaptiulatif</v>
      </c>
      <c r="AC5" t="str">
        <f ca="1">DPE_33123[[#Headers],[Column1.Surface_habitable_immeuble]] &amp; " " &amp;  ROW() &amp; " - " &amp; MID($AD$1, FIND("]",$AD$1,1)+1,LEN($AD$1))</f>
        <v>Column1.Surface_habitable_immeuble 5 - Récaptiulatif</v>
      </c>
    </row>
    <row r="6" spans="1:30" x14ac:dyDescent="0.25">
      <c r="A6" s="4">
        <v>44861</v>
      </c>
      <c r="B6" s="4">
        <v>44862</v>
      </c>
      <c r="C6" s="4">
        <v>44862</v>
      </c>
      <c r="D6" t="str">
        <f ca="1">DPE_33123[[#Headers],[Column1.Adresse_(BAN)]] &amp; " " &amp;  ROW() &amp; " - " &amp; MID($AD$1, FIND("]",$AD$1,1)+1,LEN($AD$1))</f>
        <v>Column1.Adresse_(BAN) 6 - Récaptiulatif</v>
      </c>
      <c r="E6" t="str">
        <f ca="1">DPE_33123[[#Headers],[Column1.Nom__commune_(BAN)]] &amp; " " &amp;  ROW() &amp; " - " &amp; MID($AD$1, FIND("]",$AD$1,1)+1,LEN($AD$1))</f>
        <v>Column1.Nom__commune_(BAN) 6 - Récaptiulatif</v>
      </c>
      <c r="F6" t="str">
        <f ca="1">DPE_33123[[#Headers],[Column1.Nombre_niveau_logement]] &amp; " " &amp;  ROW() &amp; " - " &amp; MID($AD$1, FIND("]",$AD$1,1)+1,LEN($AD$1))</f>
        <v>Column1.Nombre_niveau_logement 6 - Récaptiulatif</v>
      </c>
      <c r="G6" t="str">
        <f ca="1">DPE_33123[[#Headers],[Column1.Année_construction]] &amp; " " &amp;  ROW() &amp; " - " &amp; MID($AD$1, FIND("]",$AD$1,1)+1,LEN($AD$1))</f>
        <v>Column1.Année_construction 6 - Récaptiulatif</v>
      </c>
      <c r="H6" t="str">
        <f ca="1">DPE_33123[[#Headers],[Column1.N°_étage_appartement]] &amp; " " &amp;  ROW() &amp; " - " &amp; MID($AD$1, FIND("]",$AD$1,1)+1,LEN($AD$1))</f>
        <v>Column1.N°_étage_appartement 6 - Récaptiulatif</v>
      </c>
      <c r="I6" t="str">
        <f ca="1">DPE_33123[[#Headers],[Column1.Surface_habitable_desservie_par_installation_ECS]] &amp; " " &amp;  ROW() &amp; " - " &amp; MID($AD$1, FIND("]",$AD$1,1)+1,LEN($AD$1))</f>
        <v>Column1.Surface_habitable_desservie_par_installation_ECS 6 - Récaptiulatif</v>
      </c>
      <c r="J6" t="str">
        <f ca="1">DPE_33123[[#Headers],[Column1.Complément_d''adresse_logement]] &amp; " " &amp;  ROW() &amp; " - " &amp; MID($AD$1, FIND("]",$AD$1,1)+1,LEN($AD$1))</f>
        <v>Column1.Complément_d'adresse_logement 6 - Récaptiulatif</v>
      </c>
      <c r="K6" t="str">
        <f ca="1">DPE_33123[[#Headers],[Column1.Description_installation_chauffage_n°1]] &amp; " " &amp;  ROW() &amp; " - " &amp; MID($AD$1, FIND("]",$AD$1,1)+1,LEN($AD$1))</f>
        <v>Column1.Description_installation_chauffage_n°1 6 - Récaptiulatif</v>
      </c>
      <c r="L6" t="str">
        <f ca="1">DPE_33123[[#Headers],[Column1.N°_voie_(BAN)]] &amp; " " &amp;  ROW() &amp; " - " &amp; MID($AD$1, FIND("]",$AD$1,1)+1,LEN($AD$1))</f>
        <v>Column1.N°_voie_(BAN) 6 - Récaptiulatif</v>
      </c>
      <c r="M6" t="str">
        <f ca="1">DPE_33123[[#Headers],[Column1.N°DPE]] &amp; " " &amp;  ROW() &amp; " - " &amp; MID($AD$1, FIND("]",$AD$1,1)+1,LEN($AD$1))</f>
        <v>Column1.N°DPE 6 - Récaptiulatif</v>
      </c>
      <c r="N6" t="str">
        <f ca="1">DPE_33123[[#Headers],[Column1.Adresse_brute]] &amp; " " &amp;  ROW() &amp; " - " &amp; MID($AD$1, FIND("]",$AD$1,1)+1,LEN($AD$1))</f>
        <v>Column1.Adresse_brute 6 - Récaptiulatif</v>
      </c>
      <c r="O6" t="str">
        <f ca="1">DPE_33123[[#Headers],[Column1.Nombre_logements_desservis_par_installation_ECS]] &amp; " " &amp;  ROW() &amp; " - " &amp; MID($AD$1, FIND("]",$AD$1,1)+1,LEN($AD$1))</f>
        <v>Column1.Nombre_logements_desservis_par_installation_ECS 6 - Récaptiulatif</v>
      </c>
      <c r="P6" t="str">
        <f ca="1">DPE_33123[[#Headers],[Column1.Surface_habitable_logement]] &amp; " " &amp;  ROW() &amp; " - " &amp; MID($AD$1, FIND("]",$AD$1,1)+1,LEN($AD$1))</f>
        <v>Column1.Surface_habitable_logement 6 - Récaptiulatif</v>
      </c>
      <c r="Q6" t="str">
        <f ca="1">DPE_33123[[#Headers],[Column1.Code_postal_(brut)]] &amp; " " &amp;  ROW() &amp; " - " &amp; MID($AD$1, FIND("]",$AD$1,1)+1,LEN($AD$1))</f>
        <v>Column1.Code_postal_(brut) 6 - Récaptiulatif</v>
      </c>
      <c r="R6" t="str">
        <f ca="1">DPE_33123[[#Headers],[Column1.Période_construction]] &amp; " " &amp;  ROW() &amp; " - " &amp; MID($AD$1, FIND("]",$AD$1,1)+1,LEN($AD$1))</f>
        <v>Column1.Période_construction 6 - Récaptiulatif</v>
      </c>
      <c r="S6" t="str">
        <f ca="1">DPE_33123[[#Headers],[Column1.Code_postal_(BAN)]] &amp; " " &amp;  ROW() &amp; " - " &amp; MID($AD$1, FIND("]",$AD$1,1)+1,LEN($AD$1))</f>
        <v>Column1.Code_postal_(BAN) 6 - Récaptiulatif</v>
      </c>
      <c r="T6" t="str">
        <f ca="1">DPE_33123[[#Headers],[Column1.Type_bâtiment]] &amp; " " &amp;  ROW() &amp; " - " &amp; MID($AD$1, FIND("]",$AD$1,1)+1,LEN($AD$1))</f>
        <v>Column1.Type_bâtiment 6 - Récaptiulatif</v>
      </c>
      <c r="U6" t="str">
        <f ca="1">DPE_33123[[#Headers],[Column1.Etiquette_GES]] &amp; " " &amp;  ROW() &amp; " - " &amp; MID($AD$1, FIND("]",$AD$1,1)+1,LEN($AD$1))</f>
        <v>Column1.Etiquette_GES 6 - Récaptiulatif</v>
      </c>
      <c r="V6" t="str">
        <f ca="1">DPE_33123[[#Headers],[Column1.Etiquette_DPE]] &amp; " " &amp;  ROW() &amp; " - " &amp; MID($AD$1, FIND("]",$AD$1,1)+1,LEN($AD$1))</f>
        <v>Column1.Etiquette_DPE 6 - Récaptiulatif</v>
      </c>
      <c r="W6" t="str">
        <f ca="1">DPE_33123[[#Headers],[Column1.Nom__commune_(Brut)]] &amp; " " &amp;  ROW() &amp; " - " &amp; MID($AD$1, FIND("]",$AD$1,1)+1,LEN($AD$1))</f>
        <v>Column1.Nom__commune_(Brut) 6 - Récaptiulatif</v>
      </c>
      <c r="X6" t="str">
        <f ca="1">DPE_33123[[#Headers],[Column1.Identifiant__BAN]] &amp; " " &amp;  ROW() &amp; " - " &amp; MID($AD$1, FIND("]",$AD$1,1)+1,LEN($AD$1))</f>
        <v>Column1.Identifiant__BAN 6 - Récaptiulatif</v>
      </c>
      <c r="Y6" t="str">
        <f ca="1">DPE_33123[[#Headers],[Column1.Nom__rue_(BAN)]] &amp; " " &amp;  ROW() &amp; " - " &amp; MID($AD$1, FIND("]",$AD$1,1)+1,LEN($AD$1))</f>
        <v>Column1.Nom__rue_(BAN) 6 - Récaptiulatif</v>
      </c>
      <c r="Z6" t="str">
        <f ca="1">DPE_33123[[#Headers],[Column1.Score_BAN]] &amp; " " &amp;  ROW() &amp; " - " &amp; MID($AD$1, FIND("]",$AD$1,1)+1,LEN($AD$1))</f>
        <v>Column1.Score_BAN 6 - Récaptiulatif</v>
      </c>
      <c r="AA6" t="str">
        <f ca="1">DPE_33123[[#Headers],[Column1.Logement_traversant_(0/1)]] &amp; " " &amp;  ROW() &amp; " - " &amp; MID($AD$1, FIND("]",$AD$1,1)+1,LEN($AD$1))</f>
        <v>Column1.Logement_traversant_(0/1) 6 - Récaptiulatif</v>
      </c>
      <c r="AB6" t="str">
        <f ca="1">DPE_33123[[#Headers],[Column1.Nombre_appartement]] &amp; " " &amp;  ROW() &amp; " - " &amp; MID($AD$1, FIND("]",$AD$1,1)+1,LEN($AD$1))</f>
        <v>Column1.Nombre_appartement 6 - Récaptiulatif</v>
      </c>
      <c r="AC6" t="str">
        <f ca="1">DPE_33123[[#Headers],[Column1.Surface_habitable_immeuble]] &amp; " " &amp;  ROW() &amp; " - " &amp; MID($AD$1, FIND("]",$AD$1,1)+1,LEN($AD$1))</f>
        <v>Column1.Surface_habitable_immeuble 6 - Récaptiulatif</v>
      </c>
    </row>
    <row r="7" spans="1:30" x14ac:dyDescent="0.25">
      <c r="A7" s="4">
        <v>44841</v>
      </c>
      <c r="B7" s="4">
        <v>44860</v>
      </c>
      <c r="C7" s="4">
        <v>44860</v>
      </c>
      <c r="D7" t="str">
        <f ca="1">DPE_33123[[#Headers],[Column1.Adresse_(BAN)]] &amp; " " &amp;  ROW() &amp; " - " &amp; MID($AD$1, FIND("]",$AD$1,1)+1,LEN($AD$1))</f>
        <v>Column1.Adresse_(BAN) 7 - Récaptiulatif</v>
      </c>
      <c r="E7" t="str">
        <f ca="1">DPE_33123[[#Headers],[Column1.Nom__commune_(BAN)]] &amp; " " &amp;  ROW() &amp; " - " &amp; MID($AD$1, FIND("]",$AD$1,1)+1,LEN($AD$1))</f>
        <v>Column1.Nom__commune_(BAN) 7 - Récaptiulatif</v>
      </c>
      <c r="F7" t="str">
        <f ca="1">DPE_33123[[#Headers],[Column1.Nombre_niveau_logement]] &amp; " " &amp;  ROW() &amp; " - " &amp; MID($AD$1, FIND("]",$AD$1,1)+1,LEN($AD$1))</f>
        <v>Column1.Nombre_niveau_logement 7 - Récaptiulatif</v>
      </c>
      <c r="G7" t="str">
        <f ca="1">DPE_33123[[#Headers],[Column1.Année_construction]] &amp; " " &amp;  ROW() &amp; " - " &amp; MID($AD$1, FIND("]",$AD$1,1)+1,LEN($AD$1))</f>
        <v>Column1.Année_construction 7 - Récaptiulatif</v>
      </c>
      <c r="H7" t="str">
        <f ca="1">DPE_33123[[#Headers],[Column1.N°_étage_appartement]] &amp; " " &amp;  ROW() &amp; " - " &amp; MID($AD$1, FIND("]",$AD$1,1)+1,LEN($AD$1))</f>
        <v>Column1.N°_étage_appartement 7 - Récaptiulatif</v>
      </c>
      <c r="I7" t="str">
        <f ca="1">DPE_33123[[#Headers],[Column1.Surface_habitable_desservie_par_installation_ECS]] &amp; " " &amp;  ROW() &amp; " - " &amp; MID($AD$1, FIND("]",$AD$1,1)+1,LEN($AD$1))</f>
        <v>Column1.Surface_habitable_desservie_par_installation_ECS 7 - Récaptiulatif</v>
      </c>
      <c r="J7" t="str">
        <f ca="1">DPE_33123[[#Headers],[Column1.Complément_d''adresse_logement]] &amp; " " &amp;  ROW() &amp; " - " &amp; MID($AD$1, FIND("]",$AD$1,1)+1,LEN($AD$1))</f>
        <v>Column1.Complément_d'adresse_logement 7 - Récaptiulatif</v>
      </c>
      <c r="K7" t="str">
        <f ca="1">DPE_33123[[#Headers],[Column1.Description_installation_chauffage_n°1]] &amp; " " &amp;  ROW() &amp; " - " &amp; MID($AD$1, FIND("]",$AD$1,1)+1,LEN($AD$1))</f>
        <v>Column1.Description_installation_chauffage_n°1 7 - Récaptiulatif</v>
      </c>
      <c r="L7" t="str">
        <f ca="1">DPE_33123[[#Headers],[Column1.N°_voie_(BAN)]] &amp; " " &amp;  ROW() &amp; " - " &amp; MID($AD$1, FIND("]",$AD$1,1)+1,LEN($AD$1))</f>
        <v>Column1.N°_voie_(BAN) 7 - Récaptiulatif</v>
      </c>
      <c r="M7" t="str">
        <f ca="1">DPE_33123[[#Headers],[Column1.N°DPE]] &amp; " " &amp;  ROW() &amp; " - " &amp; MID($AD$1, FIND("]",$AD$1,1)+1,LEN($AD$1))</f>
        <v>Column1.N°DPE 7 - Récaptiulatif</v>
      </c>
      <c r="N7" t="str">
        <f ca="1">DPE_33123[[#Headers],[Column1.Adresse_brute]] &amp; " " &amp;  ROW() &amp; " - " &amp; MID($AD$1, FIND("]",$AD$1,1)+1,LEN($AD$1))</f>
        <v>Column1.Adresse_brute 7 - Récaptiulatif</v>
      </c>
      <c r="O7" t="str">
        <f ca="1">DPE_33123[[#Headers],[Column1.Nombre_logements_desservis_par_installation_ECS]] &amp; " " &amp;  ROW() &amp; " - " &amp; MID($AD$1, FIND("]",$AD$1,1)+1,LEN($AD$1))</f>
        <v>Column1.Nombre_logements_desservis_par_installation_ECS 7 - Récaptiulatif</v>
      </c>
      <c r="P7" t="str">
        <f ca="1">DPE_33123[[#Headers],[Column1.Surface_habitable_logement]] &amp; " " &amp;  ROW() &amp; " - " &amp; MID($AD$1, FIND("]",$AD$1,1)+1,LEN($AD$1))</f>
        <v>Column1.Surface_habitable_logement 7 - Récaptiulatif</v>
      </c>
      <c r="Q7" t="str">
        <f ca="1">DPE_33123[[#Headers],[Column1.Code_postal_(brut)]] &amp; " " &amp;  ROW() &amp; " - " &amp; MID($AD$1, FIND("]",$AD$1,1)+1,LEN($AD$1))</f>
        <v>Column1.Code_postal_(brut) 7 - Récaptiulatif</v>
      </c>
      <c r="R7" t="str">
        <f ca="1">DPE_33123[[#Headers],[Column1.Période_construction]] &amp; " " &amp;  ROW() &amp; " - " &amp; MID($AD$1, FIND("]",$AD$1,1)+1,LEN($AD$1))</f>
        <v>Column1.Période_construction 7 - Récaptiulatif</v>
      </c>
      <c r="S7" t="str">
        <f ca="1">DPE_33123[[#Headers],[Column1.Code_postal_(BAN)]] &amp; " " &amp;  ROW() &amp; " - " &amp; MID($AD$1, FIND("]",$AD$1,1)+1,LEN($AD$1))</f>
        <v>Column1.Code_postal_(BAN) 7 - Récaptiulatif</v>
      </c>
      <c r="T7" t="str">
        <f ca="1">DPE_33123[[#Headers],[Column1.Type_bâtiment]] &amp; " " &amp;  ROW() &amp; " - " &amp; MID($AD$1, FIND("]",$AD$1,1)+1,LEN($AD$1))</f>
        <v>Column1.Type_bâtiment 7 - Récaptiulatif</v>
      </c>
      <c r="U7" t="str">
        <f ca="1">DPE_33123[[#Headers],[Column1.Etiquette_GES]] &amp; " " &amp;  ROW() &amp; " - " &amp; MID($AD$1, FIND("]",$AD$1,1)+1,LEN($AD$1))</f>
        <v>Column1.Etiquette_GES 7 - Récaptiulatif</v>
      </c>
      <c r="V7" t="str">
        <f ca="1">DPE_33123[[#Headers],[Column1.Etiquette_DPE]] &amp; " " &amp;  ROW() &amp; " - " &amp; MID($AD$1, FIND("]",$AD$1,1)+1,LEN($AD$1))</f>
        <v>Column1.Etiquette_DPE 7 - Récaptiulatif</v>
      </c>
      <c r="W7" t="str">
        <f ca="1">DPE_33123[[#Headers],[Column1.Nom__commune_(Brut)]] &amp; " " &amp;  ROW() &amp; " - " &amp; MID($AD$1, FIND("]",$AD$1,1)+1,LEN($AD$1))</f>
        <v>Column1.Nom__commune_(Brut) 7 - Récaptiulatif</v>
      </c>
      <c r="X7" t="str">
        <f ca="1">DPE_33123[[#Headers],[Column1.Identifiant__BAN]] &amp; " " &amp;  ROW() &amp; " - " &amp; MID($AD$1, FIND("]",$AD$1,1)+1,LEN($AD$1))</f>
        <v>Column1.Identifiant__BAN 7 - Récaptiulatif</v>
      </c>
      <c r="Y7" t="str">
        <f ca="1">DPE_33123[[#Headers],[Column1.Nom__rue_(BAN)]] &amp; " " &amp;  ROW() &amp; " - " &amp; MID($AD$1, FIND("]",$AD$1,1)+1,LEN($AD$1))</f>
        <v>Column1.Nom__rue_(BAN) 7 - Récaptiulatif</v>
      </c>
      <c r="Z7" t="str">
        <f ca="1">DPE_33123[[#Headers],[Column1.Score_BAN]] &amp; " " &amp;  ROW() &amp; " - " &amp; MID($AD$1, FIND("]",$AD$1,1)+1,LEN($AD$1))</f>
        <v>Column1.Score_BAN 7 - Récaptiulatif</v>
      </c>
      <c r="AA7" t="str">
        <f ca="1">DPE_33123[[#Headers],[Column1.Logement_traversant_(0/1)]] &amp; " " &amp;  ROW() &amp; " - " &amp; MID($AD$1, FIND("]",$AD$1,1)+1,LEN($AD$1))</f>
        <v>Column1.Logement_traversant_(0/1) 7 - Récaptiulatif</v>
      </c>
      <c r="AB7" t="str">
        <f ca="1">DPE_33123[[#Headers],[Column1.Nombre_appartement]] &amp; " " &amp;  ROW() &amp; " - " &amp; MID($AD$1, FIND("]",$AD$1,1)+1,LEN($AD$1))</f>
        <v>Column1.Nombre_appartement 7 - Récaptiulatif</v>
      </c>
      <c r="AC7" t="str">
        <f ca="1">DPE_33123[[#Headers],[Column1.Surface_habitable_immeuble]] &amp; " " &amp;  ROW() &amp; " - " &amp; MID($AD$1, FIND("]",$AD$1,1)+1,LEN($AD$1))</f>
        <v>Column1.Surface_habitable_immeuble 7 - Récaptiulatif</v>
      </c>
    </row>
    <row r="8" spans="1:30" x14ac:dyDescent="0.25">
      <c r="A8" s="4">
        <v>44841</v>
      </c>
      <c r="B8" s="4">
        <v>44860</v>
      </c>
      <c r="C8" s="4">
        <v>44860</v>
      </c>
      <c r="D8" t="str">
        <f ca="1">DPE_33123[[#Headers],[Column1.Adresse_(BAN)]] &amp; " " &amp;  ROW() &amp; " - " &amp; MID($AD$1, FIND("]",$AD$1,1)+1,LEN($AD$1))</f>
        <v>Column1.Adresse_(BAN) 8 - Récaptiulatif</v>
      </c>
      <c r="E8" t="str">
        <f ca="1">DPE_33123[[#Headers],[Column1.Nom__commune_(BAN)]] &amp; " " &amp;  ROW() &amp; " - " &amp; MID($AD$1, FIND("]",$AD$1,1)+1,LEN($AD$1))</f>
        <v>Column1.Nom__commune_(BAN) 8 - Récaptiulatif</v>
      </c>
      <c r="F8" t="str">
        <f ca="1">DPE_33123[[#Headers],[Column1.Nombre_niveau_logement]] &amp; " " &amp;  ROW() &amp; " - " &amp; MID($AD$1, FIND("]",$AD$1,1)+1,LEN($AD$1))</f>
        <v>Column1.Nombre_niveau_logement 8 - Récaptiulatif</v>
      </c>
      <c r="G8" t="str">
        <f ca="1">DPE_33123[[#Headers],[Column1.Année_construction]] &amp; " " &amp;  ROW() &amp; " - " &amp; MID($AD$1, FIND("]",$AD$1,1)+1,LEN($AD$1))</f>
        <v>Column1.Année_construction 8 - Récaptiulatif</v>
      </c>
      <c r="H8" t="str">
        <f ca="1">DPE_33123[[#Headers],[Column1.N°_étage_appartement]] &amp; " " &amp;  ROW() &amp; " - " &amp; MID($AD$1, FIND("]",$AD$1,1)+1,LEN($AD$1))</f>
        <v>Column1.N°_étage_appartement 8 - Récaptiulatif</v>
      </c>
      <c r="I8" t="str">
        <f ca="1">DPE_33123[[#Headers],[Column1.Surface_habitable_desservie_par_installation_ECS]] &amp; " " &amp;  ROW() &amp; " - " &amp; MID($AD$1, FIND("]",$AD$1,1)+1,LEN($AD$1))</f>
        <v>Column1.Surface_habitable_desservie_par_installation_ECS 8 - Récaptiulatif</v>
      </c>
      <c r="J8" t="str">
        <f ca="1">DPE_33123[[#Headers],[Column1.Complément_d''adresse_logement]] &amp; " " &amp;  ROW() &amp; " - " &amp; MID($AD$1, FIND("]",$AD$1,1)+1,LEN($AD$1))</f>
        <v>Column1.Complément_d'adresse_logement 8 - Récaptiulatif</v>
      </c>
      <c r="K8" t="str">
        <f ca="1">DPE_33123[[#Headers],[Column1.Description_installation_chauffage_n°1]] &amp; " " &amp;  ROW() &amp; " - " &amp; MID($AD$1, FIND("]",$AD$1,1)+1,LEN($AD$1))</f>
        <v>Column1.Description_installation_chauffage_n°1 8 - Récaptiulatif</v>
      </c>
      <c r="L8" t="str">
        <f ca="1">DPE_33123[[#Headers],[Column1.N°_voie_(BAN)]] &amp; " " &amp;  ROW() &amp; " - " &amp; MID($AD$1, FIND("]",$AD$1,1)+1,LEN($AD$1))</f>
        <v>Column1.N°_voie_(BAN) 8 - Récaptiulatif</v>
      </c>
      <c r="M8" t="str">
        <f ca="1">DPE_33123[[#Headers],[Column1.N°DPE]] &amp; " " &amp;  ROW() &amp; " - " &amp; MID($AD$1, FIND("]",$AD$1,1)+1,LEN($AD$1))</f>
        <v>Column1.N°DPE 8 - Récaptiulatif</v>
      </c>
      <c r="N8" t="str">
        <f ca="1">DPE_33123[[#Headers],[Column1.Adresse_brute]] &amp; " " &amp;  ROW() &amp; " - " &amp; MID($AD$1, FIND("]",$AD$1,1)+1,LEN($AD$1))</f>
        <v>Column1.Adresse_brute 8 - Récaptiulatif</v>
      </c>
      <c r="O8" t="str">
        <f ca="1">DPE_33123[[#Headers],[Column1.Nombre_logements_desservis_par_installation_ECS]] &amp; " " &amp;  ROW() &amp; " - " &amp; MID($AD$1, FIND("]",$AD$1,1)+1,LEN($AD$1))</f>
        <v>Column1.Nombre_logements_desservis_par_installation_ECS 8 - Récaptiulatif</v>
      </c>
      <c r="P8" t="str">
        <f ca="1">DPE_33123[[#Headers],[Column1.Surface_habitable_logement]] &amp; " " &amp;  ROW() &amp; " - " &amp; MID($AD$1, FIND("]",$AD$1,1)+1,LEN($AD$1))</f>
        <v>Column1.Surface_habitable_logement 8 - Récaptiulatif</v>
      </c>
      <c r="Q8" t="str">
        <f ca="1">DPE_33123[[#Headers],[Column1.Code_postal_(brut)]] &amp; " " &amp;  ROW() &amp; " - " &amp; MID($AD$1, FIND("]",$AD$1,1)+1,LEN($AD$1))</f>
        <v>Column1.Code_postal_(brut) 8 - Récaptiulatif</v>
      </c>
      <c r="R8" t="str">
        <f ca="1">DPE_33123[[#Headers],[Column1.Période_construction]] &amp; " " &amp;  ROW() &amp; " - " &amp; MID($AD$1, FIND("]",$AD$1,1)+1,LEN($AD$1))</f>
        <v>Column1.Période_construction 8 - Récaptiulatif</v>
      </c>
      <c r="S8" t="str">
        <f ca="1">DPE_33123[[#Headers],[Column1.Code_postal_(BAN)]] &amp; " " &amp;  ROW() &amp; " - " &amp; MID($AD$1, FIND("]",$AD$1,1)+1,LEN($AD$1))</f>
        <v>Column1.Code_postal_(BAN) 8 - Récaptiulatif</v>
      </c>
      <c r="T8" t="str">
        <f ca="1">DPE_33123[[#Headers],[Column1.Type_bâtiment]] &amp; " " &amp;  ROW() &amp; " - " &amp; MID($AD$1, FIND("]",$AD$1,1)+1,LEN($AD$1))</f>
        <v>Column1.Type_bâtiment 8 - Récaptiulatif</v>
      </c>
      <c r="U8" t="str">
        <f ca="1">DPE_33123[[#Headers],[Column1.Etiquette_GES]] &amp; " " &amp;  ROW() &amp; " - " &amp; MID($AD$1, FIND("]",$AD$1,1)+1,LEN($AD$1))</f>
        <v>Column1.Etiquette_GES 8 - Récaptiulatif</v>
      </c>
      <c r="V8" t="str">
        <f ca="1">DPE_33123[[#Headers],[Column1.Etiquette_DPE]] &amp; " " &amp;  ROW() &amp; " - " &amp; MID($AD$1, FIND("]",$AD$1,1)+1,LEN($AD$1))</f>
        <v>Column1.Etiquette_DPE 8 - Récaptiulatif</v>
      </c>
      <c r="W8" t="str">
        <f ca="1">DPE_33123[[#Headers],[Column1.Nom__commune_(Brut)]] &amp; " " &amp;  ROW() &amp; " - " &amp; MID($AD$1, FIND("]",$AD$1,1)+1,LEN($AD$1))</f>
        <v>Column1.Nom__commune_(Brut) 8 - Récaptiulatif</v>
      </c>
      <c r="X8" t="str">
        <f ca="1">DPE_33123[[#Headers],[Column1.Identifiant__BAN]] &amp; " " &amp;  ROW() &amp; " - " &amp; MID($AD$1, FIND("]",$AD$1,1)+1,LEN($AD$1))</f>
        <v>Column1.Identifiant__BAN 8 - Récaptiulatif</v>
      </c>
      <c r="Y8" t="str">
        <f ca="1">DPE_33123[[#Headers],[Column1.Nom__rue_(BAN)]] &amp; " " &amp;  ROW() &amp; " - " &amp; MID($AD$1, FIND("]",$AD$1,1)+1,LEN($AD$1))</f>
        <v>Column1.Nom__rue_(BAN) 8 - Récaptiulatif</v>
      </c>
      <c r="Z8" t="str">
        <f ca="1">DPE_33123[[#Headers],[Column1.Score_BAN]] &amp; " " &amp;  ROW() &amp; " - " &amp; MID($AD$1, FIND("]",$AD$1,1)+1,LEN($AD$1))</f>
        <v>Column1.Score_BAN 8 - Récaptiulatif</v>
      </c>
      <c r="AA8" t="str">
        <f ca="1">DPE_33123[[#Headers],[Column1.Logement_traversant_(0/1)]] &amp; " " &amp;  ROW() &amp; " - " &amp; MID($AD$1, FIND("]",$AD$1,1)+1,LEN($AD$1))</f>
        <v>Column1.Logement_traversant_(0/1) 8 - Récaptiulatif</v>
      </c>
      <c r="AB8" t="str">
        <f ca="1">DPE_33123[[#Headers],[Column1.Nombre_appartement]] &amp; " " &amp;  ROW() &amp; " - " &amp; MID($AD$1, FIND("]",$AD$1,1)+1,LEN($AD$1))</f>
        <v>Column1.Nombre_appartement 8 - Récaptiulatif</v>
      </c>
      <c r="AC8" t="str">
        <f ca="1">DPE_33123[[#Headers],[Column1.Surface_habitable_immeuble]] &amp; " " &amp;  ROW() &amp; " - " &amp; MID($AD$1, FIND("]",$AD$1,1)+1,LEN($AD$1))</f>
        <v>Column1.Surface_habitable_immeuble 8 - Récaptiulatif</v>
      </c>
    </row>
    <row r="9" spans="1:30" x14ac:dyDescent="0.25">
      <c r="A9" s="4">
        <v>44856</v>
      </c>
      <c r="B9" s="4">
        <v>44856</v>
      </c>
      <c r="C9" s="4">
        <v>44859</v>
      </c>
      <c r="D9" t="str">
        <f ca="1">DPE_33123[[#Headers],[Column1.Adresse_(BAN)]] &amp; " " &amp;  ROW() &amp; " - " &amp; MID($AD$1, FIND("]",$AD$1,1)+1,LEN($AD$1))</f>
        <v>Column1.Adresse_(BAN) 9 - Récaptiulatif</v>
      </c>
      <c r="E9" t="str">
        <f ca="1">DPE_33123[[#Headers],[Column1.Nom__commune_(BAN)]] &amp; " " &amp;  ROW() &amp; " - " &amp; MID($AD$1, FIND("]",$AD$1,1)+1,LEN($AD$1))</f>
        <v>Column1.Nom__commune_(BAN) 9 - Récaptiulatif</v>
      </c>
      <c r="F9" t="str">
        <f ca="1">DPE_33123[[#Headers],[Column1.Nombre_niveau_logement]] &amp; " " &amp;  ROW() &amp; " - " &amp; MID($AD$1, FIND("]",$AD$1,1)+1,LEN($AD$1))</f>
        <v>Column1.Nombre_niveau_logement 9 - Récaptiulatif</v>
      </c>
      <c r="G9" t="str">
        <f ca="1">DPE_33123[[#Headers],[Column1.Année_construction]] &amp; " " &amp;  ROW() &amp; " - " &amp; MID($AD$1, FIND("]",$AD$1,1)+1,LEN($AD$1))</f>
        <v>Column1.Année_construction 9 - Récaptiulatif</v>
      </c>
      <c r="H9" t="str">
        <f ca="1">DPE_33123[[#Headers],[Column1.N°_étage_appartement]] &amp; " " &amp;  ROW() &amp; " - " &amp; MID($AD$1, FIND("]",$AD$1,1)+1,LEN($AD$1))</f>
        <v>Column1.N°_étage_appartement 9 - Récaptiulatif</v>
      </c>
      <c r="I9" t="str">
        <f ca="1">DPE_33123[[#Headers],[Column1.Surface_habitable_desservie_par_installation_ECS]] &amp; " " &amp;  ROW() &amp; " - " &amp; MID($AD$1, FIND("]",$AD$1,1)+1,LEN($AD$1))</f>
        <v>Column1.Surface_habitable_desservie_par_installation_ECS 9 - Récaptiulatif</v>
      </c>
      <c r="J9" t="str">
        <f ca="1">DPE_33123[[#Headers],[Column1.Complément_d''adresse_logement]] &amp; " " &amp;  ROW() &amp; " - " &amp; MID($AD$1, FIND("]",$AD$1,1)+1,LEN($AD$1))</f>
        <v>Column1.Complément_d'adresse_logement 9 - Récaptiulatif</v>
      </c>
      <c r="K9" t="str">
        <f ca="1">DPE_33123[[#Headers],[Column1.Description_installation_chauffage_n°1]] &amp; " " &amp;  ROW() &amp; " - " &amp; MID($AD$1, FIND("]",$AD$1,1)+1,LEN($AD$1))</f>
        <v>Column1.Description_installation_chauffage_n°1 9 - Récaptiulatif</v>
      </c>
      <c r="L9" t="str">
        <f ca="1">DPE_33123[[#Headers],[Column1.N°_voie_(BAN)]] &amp; " " &amp;  ROW() &amp; " - " &amp; MID($AD$1, FIND("]",$AD$1,1)+1,LEN($AD$1))</f>
        <v>Column1.N°_voie_(BAN) 9 - Récaptiulatif</v>
      </c>
      <c r="M9" t="str">
        <f ca="1">DPE_33123[[#Headers],[Column1.N°DPE]] &amp; " " &amp;  ROW() &amp; " - " &amp; MID($AD$1, FIND("]",$AD$1,1)+1,LEN($AD$1))</f>
        <v>Column1.N°DPE 9 - Récaptiulatif</v>
      </c>
      <c r="N9" t="str">
        <f ca="1">DPE_33123[[#Headers],[Column1.Adresse_brute]] &amp; " " &amp;  ROW() &amp; " - " &amp; MID($AD$1, FIND("]",$AD$1,1)+1,LEN($AD$1))</f>
        <v>Column1.Adresse_brute 9 - Récaptiulatif</v>
      </c>
      <c r="O9" t="str">
        <f ca="1">DPE_33123[[#Headers],[Column1.Nombre_logements_desservis_par_installation_ECS]] &amp; " " &amp;  ROW() &amp; " - " &amp; MID($AD$1, FIND("]",$AD$1,1)+1,LEN($AD$1))</f>
        <v>Column1.Nombre_logements_desservis_par_installation_ECS 9 - Récaptiulatif</v>
      </c>
      <c r="P9" t="str">
        <f ca="1">DPE_33123[[#Headers],[Column1.Surface_habitable_logement]] &amp; " " &amp;  ROW() &amp; " - " &amp; MID($AD$1, FIND("]",$AD$1,1)+1,LEN($AD$1))</f>
        <v>Column1.Surface_habitable_logement 9 - Récaptiulatif</v>
      </c>
      <c r="Q9" t="str">
        <f ca="1">DPE_33123[[#Headers],[Column1.Code_postal_(brut)]] &amp; " " &amp;  ROW() &amp; " - " &amp; MID($AD$1, FIND("]",$AD$1,1)+1,LEN($AD$1))</f>
        <v>Column1.Code_postal_(brut) 9 - Récaptiulatif</v>
      </c>
      <c r="R9" t="str">
        <f ca="1">DPE_33123[[#Headers],[Column1.Période_construction]] &amp; " " &amp;  ROW() &amp; " - " &amp; MID($AD$1, FIND("]",$AD$1,1)+1,LEN($AD$1))</f>
        <v>Column1.Période_construction 9 - Récaptiulatif</v>
      </c>
      <c r="S9" t="str">
        <f ca="1">DPE_33123[[#Headers],[Column1.Code_postal_(BAN)]] &amp; " " &amp;  ROW() &amp; " - " &amp; MID($AD$1, FIND("]",$AD$1,1)+1,LEN($AD$1))</f>
        <v>Column1.Code_postal_(BAN) 9 - Récaptiulatif</v>
      </c>
      <c r="T9" t="str">
        <f ca="1">DPE_33123[[#Headers],[Column1.Type_bâtiment]] &amp; " " &amp;  ROW() &amp; " - " &amp; MID($AD$1, FIND("]",$AD$1,1)+1,LEN($AD$1))</f>
        <v>Column1.Type_bâtiment 9 - Récaptiulatif</v>
      </c>
      <c r="U9" t="str">
        <f ca="1">DPE_33123[[#Headers],[Column1.Etiquette_GES]] &amp; " " &amp;  ROW() &amp; " - " &amp; MID($AD$1, FIND("]",$AD$1,1)+1,LEN($AD$1))</f>
        <v>Column1.Etiquette_GES 9 - Récaptiulatif</v>
      </c>
      <c r="V9" t="str">
        <f ca="1">DPE_33123[[#Headers],[Column1.Etiquette_DPE]] &amp; " " &amp;  ROW() &amp; " - " &amp; MID($AD$1, FIND("]",$AD$1,1)+1,LEN($AD$1))</f>
        <v>Column1.Etiquette_DPE 9 - Récaptiulatif</v>
      </c>
      <c r="W9" t="str">
        <f ca="1">DPE_33123[[#Headers],[Column1.Nom__commune_(Brut)]] &amp; " " &amp;  ROW() &amp; " - " &amp; MID($AD$1, FIND("]",$AD$1,1)+1,LEN($AD$1))</f>
        <v>Column1.Nom__commune_(Brut) 9 - Récaptiulatif</v>
      </c>
      <c r="X9" t="str">
        <f ca="1">DPE_33123[[#Headers],[Column1.Identifiant__BAN]] &amp; " " &amp;  ROW() &amp; " - " &amp; MID($AD$1, FIND("]",$AD$1,1)+1,LEN($AD$1))</f>
        <v>Column1.Identifiant__BAN 9 - Récaptiulatif</v>
      </c>
      <c r="Y9" t="str">
        <f ca="1">DPE_33123[[#Headers],[Column1.Nom__rue_(BAN)]] &amp; " " &amp;  ROW() &amp; " - " &amp; MID($AD$1, FIND("]",$AD$1,1)+1,LEN($AD$1))</f>
        <v>Column1.Nom__rue_(BAN) 9 - Récaptiulatif</v>
      </c>
      <c r="Z9" t="str">
        <f ca="1">DPE_33123[[#Headers],[Column1.Score_BAN]] &amp; " " &amp;  ROW() &amp; " - " &amp; MID($AD$1, FIND("]",$AD$1,1)+1,LEN($AD$1))</f>
        <v>Column1.Score_BAN 9 - Récaptiulatif</v>
      </c>
      <c r="AA9" t="str">
        <f ca="1">DPE_33123[[#Headers],[Column1.Logement_traversant_(0/1)]] &amp; " " &amp;  ROW() &amp; " - " &amp; MID($AD$1, FIND("]",$AD$1,1)+1,LEN($AD$1))</f>
        <v>Column1.Logement_traversant_(0/1) 9 - Récaptiulatif</v>
      </c>
      <c r="AB9" t="str">
        <f ca="1">DPE_33123[[#Headers],[Column1.Nombre_appartement]] &amp; " " &amp;  ROW() &amp; " - " &amp; MID($AD$1, FIND("]",$AD$1,1)+1,LEN($AD$1))</f>
        <v>Column1.Nombre_appartement 9 - Récaptiulatif</v>
      </c>
      <c r="AC9" t="str">
        <f ca="1">DPE_33123[[#Headers],[Column1.Surface_habitable_immeuble]] &amp; " " &amp;  ROW() &amp; " - " &amp; MID($AD$1, FIND("]",$AD$1,1)+1,LEN($AD$1))</f>
        <v>Column1.Surface_habitable_immeuble 9 - Récaptiulatif</v>
      </c>
    </row>
    <row r="10" spans="1:30" x14ac:dyDescent="0.25">
      <c r="A10" s="4">
        <v>44852</v>
      </c>
      <c r="B10" s="4">
        <v>44852</v>
      </c>
      <c r="C10" s="4">
        <v>44853</v>
      </c>
      <c r="D10" t="str">
        <f ca="1">DPE_33123[[#Headers],[Column1.Adresse_(BAN)]] &amp; " " &amp;  ROW() &amp; " - " &amp; MID($AD$1, FIND("]",$AD$1,1)+1,LEN($AD$1))</f>
        <v>Column1.Adresse_(BAN) 10 - Récaptiulatif</v>
      </c>
      <c r="E10" t="str">
        <f ca="1">DPE_33123[[#Headers],[Column1.Nom__commune_(BAN)]] &amp; " " &amp;  ROW() &amp; " - " &amp; MID($AD$1, FIND("]",$AD$1,1)+1,LEN($AD$1))</f>
        <v>Column1.Nom__commune_(BAN) 10 - Récaptiulatif</v>
      </c>
      <c r="F10" t="str">
        <f ca="1">DPE_33123[[#Headers],[Column1.Nombre_niveau_logement]] &amp; " " &amp;  ROW() &amp; " - " &amp; MID($AD$1, FIND("]",$AD$1,1)+1,LEN($AD$1))</f>
        <v>Column1.Nombre_niveau_logement 10 - Récaptiulatif</v>
      </c>
      <c r="G10" t="str">
        <f ca="1">DPE_33123[[#Headers],[Column1.Année_construction]] &amp; " " &amp;  ROW() &amp; " - " &amp; MID($AD$1, FIND("]",$AD$1,1)+1,LEN($AD$1))</f>
        <v>Column1.Année_construction 10 - Récaptiulatif</v>
      </c>
      <c r="H10" t="str">
        <f ca="1">DPE_33123[[#Headers],[Column1.N°_étage_appartement]] &amp; " " &amp;  ROW() &amp; " - " &amp; MID($AD$1, FIND("]",$AD$1,1)+1,LEN($AD$1))</f>
        <v>Column1.N°_étage_appartement 10 - Récaptiulatif</v>
      </c>
      <c r="I10" t="str">
        <f ca="1">DPE_33123[[#Headers],[Column1.Surface_habitable_desservie_par_installation_ECS]] &amp; " " &amp;  ROW() &amp; " - " &amp; MID($AD$1, FIND("]",$AD$1,1)+1,LEN($AD$1))</f>
        <v>Column1.Surface_habitable_desservie_par_installation_ECS 10 - Récaptiulatif</v>
      </c>
      <c r="J10" t="str">
        <f ca="1">DPE_33123[[#Headers],[Column1.Complément_d''adresse_logement]] &amp; " " &amp;  ROW() &amp; " - " &amp; MID($AD$1, FIND("]",$AD$1,1)+1,LEN($AD$1))</f>
        <v>Column1.Complément_d'adresse_logement 10 - Récaptiulatif</v>
      </c>
      <c r="K10" t="str">
        <f ca="1">DPE_33123[[#Headers],[Column1.Description_installation_chauffage_n°1]] &amp; " " &amp;  ROW() &amp; " - " &amp; MID($AD$1, FIND("]",$AD$1,1)+1,LEN($AD$1))</f>
        <v>Column1.Description_installation_chauffage_n°1 10 - Récaptiulatif</v>
      </c>
      <c r="L10" t="str">
        <f ca="1">DPE_33123[[#Headers],[Column1.N°_voie_(BAN)]] &amp; " " &amp;  ROW() &amp; " - " &amp; MID($AD$1, FIND("]",$AD$1,1)+1,LEN($AD$1))</f>
        <v>Column1.N°_voie_(BAN) 10 - Récaptiulatif</v>
      </c>
      <c r="M10" t="str">
        <f ca="1">DPE_33123[[#Headers],[Column1.N°DPE]] &amp; " " &amp;  ROW() &amp; " - " &amp; MID($AD$1, FIND("]",$AD$1,1)+1,LEN($AD$1))</f>
        <v>Column1.N°DPE 10 - Récaptiulatif</v>
      </c>
      <c r="N10" t="str">
        <f ca="1">DPE_33123[[#Headers],[Column1.Adresse_brute]] &amp; " " &amp;  ROW() &amp; " - " &amp; MID($AD$1, FIND("]",$AD$1,1)+1,LEN($AD$1))</f>
        <v>Column1.Adresse_brute 10 - Récaptiulatif</v>
      </c>
      <c r="O10" t="str">
        <f ca="1">DPE_33123[[#Headers],[Column1.Nombre_logements_desservis_par_installation_ECS]] &amp; " " &amp;  ROW() &amp; " - " &amp; MID($AD$1, FIND("]",$AD$1,1)+1,LEN($AD$1))</f>
        <v>Column1.Nombre_logements_desservis_par_installation_ECS 10 - Récaptiulatif</v>
      </c>
      <c r="P10" t="str">
        <f ca="1">DPE_33123[[#Headers],[Column1.Surface_habitable_logement]] &amp; " " &amp;  ROW() &amp; " - " &amp; MID($AD$1, FIND("]",$AD$1,1)+1,LEN($AD$1))</f>
        <v>Column1.Surface_habitable_logement 10 - Récaptiulatif</v>
      </c>
      <c r="Q10" t="str">
        <f ca="1">DPE_33123[[#Headers],[Column1.Code_postal_(brut)]] &amp; " " &amp;  ROW() &amp; " - " &amp; MID($AD$1, FIND("]",$AD$1,1)+1,LEN($AD$1))</f>
        <v>Column1.Code_postal_(brut) 10 - Récaptiulatif</v>
      </c>
      <c r="R10" t="str">
        <f ca="1">DPE_33123[[#Headers],[Column1.Période_construction]] &amp; " " &amp;  ROW() &amp; " - " &amp; MID($AD$1, FIND("]",$AD$1,1)+1,LEN($AD$1))</f>
        <v>Column1.Période_construction 10 - Récaptiulatif</v>
      </c>
      <c r="S10" t="str">
        <f ca="1">DPE_33123[[#Headers],[Column1.Code_postal_(BAN)]] &amp; " " &amp;  ROW() &amp; " - " &amp; MID($AD$1, FIND("]",$AD$1,1)+1,LEN($AD$1))</f>
        <v>Column1.Code_postal_(BAN) 10 - Récaptiulatif</v>
      </c>
      <c r="T10" t="str">
        <f ca="1">DPE_33123[[#Headers],[Column1.Type_bâtiment]] &amp; " " &amp;  ROW() &amp; " - " &amp; MID($AD$1, FIND("]",$AD$1,1)+1,LEN($AD$1))</f>
        <v>Column1.Type_bâtiment 10 - Récaptiulatif</v>
      </c>
      <c r="U10" t="str">
        <f ca="1">DPE_33123[[#Headers],[Column1.Etiquette_GES]] &amp; " " &amp;  ROW() &amp; " - " &amp; MID($AD$1, FIND("]",$AD$1,1)+1,LEN($AD$1))</f>
        <v>Column1.Etiquette_GES 10 - Récaptiulatif</v>
      </c>
      <c r="V10" t="str">
        <f ca="1">DPE_33123[[#Headers],[Column1.Etiquette_DPE]] &amp; " " &amp;  ROW() &amp; " - " &amp; MID($AD$1, FIND("]",$AD$1,1)+1,LEN($AD$1))</f>
        <v>Column1.Etiquette_DPE 10 - Récaptiulatif</v>
      </c>
      <c r="W10" t="str">
        <f ca="1">DPE_33123[[#Headers],[Column1.Nom__commune_(Brut)]] &amp; " " &amp;  ROW() &amp; " - " &amp; MID($AD$1, FIND("]",$AD$1,1)+1,LEN($AD$1))</f>
        <v>Column1.Nom__commune_(Brut) 10 - Récaptiulatif</v>
      </c>
      <c r="X10" t="str">
        <f ca="1">DPE_33123[[#Headers],[Column1.Identifiant__BAN]] &amp; " " &amp;  ROW() &amp; " - " &amp; MID($AD$1, FIND("]",$AD$1,1)+1,LEN($AD$1))</f>
        <v>Column1.Identifiant__BAN 10 - Récaptiulatif</v>
      </c>
      <c r="Y10" t="str">
        <f ca="1">DPE_33123[[#Headers],[Column1.Nom__rue_(BAN)]] &amp; " " &amp;  ROW() &amp; " - " &amp; MID($AD$1, FIND("]",$AD$1,1)+1,LEN($AD$1))</f>
        <v>Column1.Nom__rue_(BAN) 10 - Récaptiulatif</v>
      </c>
      <c r="Z10" t="str">
        <f ca="1">DPE_33123[[#Headers],[Column1.Score_BAN]] &amp; " " &amp;  ROW() &amp; " - " &amp; MID($AD$1, FIND("]",$AD$1,1)+1,LEN($AD$1))</f>
        <v>Column1.Score_BAN 10 - Récaptiulatif</v>
      </c>
      <c r="AA10" t="str">
        <f ca="1">DPE_33123[[#Headers],[Column1.Logement_traversant_(0/1)]] &amp; " " &amp;  ROW() &amp; " - " &amp; MID($AD$1, FIND("]",$AD$1,1)+1,LEN($AD$1))</f>
        <v>Column1.Logement_traversant_(0/1) 10 - Récaptiulatif</v>
      </c>
      <c r="AB10" t="str">
        <f ca="1">DPE_33123[[#Headers],[Column1.Nombre_appartement]] &amp; " " &amp;  ROW() &amp; " - " &amp; MID($AD$1, FIND("]",$AD$1,1)+1,LEN($AD$1))</f>
        <v>Column1.Nombre_appartement 10 - Récaptiulatif</v>
      </c>
      <c r="AC10" t="str">
        <f ca="1">DPE_33123[[#Headers],[Column1.Surface_habitable_immeuble]] &amp; " " &amp;  ROW() &amp; " - " &amp; MID($AD$1, FIND("]",$AD$1,1)+1,LEN($AD$1))</f>
        <v>Column1.Surface_habitable_immeuble 10 - Récaptiulatif</v>
      </c>
    </row>
    <row r="11" spans="1:30" x14ac:dyDescent="0.25">
      <c r="A11" s="4">
        <v>44844</v>
      </c>
      <c r="B11" s="4">
        <v>44844</v>
      </c>
      <c r="C11" s="4">
        <v>44844</v>
      </c>
      <c r="D11" t="str">
        <f ca="1">DPE_33123[[#Headers],[Column1.Adresse_(BAN)]] &amp; " " &amp;  ROW() &amp; " - " &amp; MID($AD$1, FIND("]",$AD$1,1)+1,LEN($AD$1))</f>
        <v>Column1.Adresse_(BAN) 11 - Récaptiulatif</v>
      </c>
      <c r="E11" t="str">
        <f ca="1">DPE_33123[[#Headers],[Column1.Nom__commune_(BAN)]] &amp; " " &amp;  ROW() &amp; " - " &amp; MID($AD$1, FIND("]",$AD$1,1)+1,LEN($AD$1))</f>
        <v>Column1.Nom__commune_(BAN) 11 - Récaptiulatif</v>
      </c>
      <c r="F11" t="str">
        <f ca="1">DPE_33123[[#Headers],[Column1.Nombre_niveau_logement]] &amp; " " &amp;  ROW() &amp; " - " &amp; MID($AD$1, FIND("]",$AD$1,1)+1,LEN($AD$1))</f>
        <v>Column1.Nombre_niveau_logement 11 - Récaptiulatif</v>
      </c>
      <c r="G11" t="str">
        <f ca="1">DPE_33123[[#Headers],[Column1.Année_construction]] &amp; " " &amp;  ROW() &amp; " - " &amp; MID($AD$1, FIND("]",$AD$1,1)+1,LEN($AD$1))</f>
        <v>Column1.Année_construction 11 - Récaptiulatif</v>
      </c>
      <c r="H11" t="str">
        <f ca="1">DPE_33123[[#Headers],[Column1.N°_étage_appartement]] &amp; " " &amp;  ROW() &amp; " - " &amp; MID($AD$1, FIND("]",$AD$1,1)+1,LEN($AD$1))</f>
        <v>Column1.N°_étage_appartement 11 - Récaptiulatif</v>
      </c>
      <c r="I11" t="str">
        <f ca="1">DPE_33123[[#Headers],[Column1.Surface_habitable_desservie_par_installation_ECS]] &amp; " " &amp;  ROW() &amp; " - " &amp; MID($AD$1, FIND("]",$AD$1,1)+1,LEN($AD$1))</f>
        <v>Column1.Surface_habitable_desservie_par_installation_ECS 11 - Récaptiulatif</v>
      </c>
      <c r="J11" t="str">
        <f ca="1">DPE_33123[[#Headers],[Column1.Complément_d''adresse_logement]] &amp; " " &amp;  ROW() &amp; " - " &amp; MID($AD$1, FIND("]",$AD$1,1)+1,LEN($AD$1))</f>
        <v>Column1.Complément_d'adresse_logement 11 - Récaptiulatif</v>
      </c>
      <c r="K11" t="str">
        <f ca="1">DPE_33123[[#Headers],[Column1.Description_installation_chauffage_n°1]] &amp; " " &amp;  ROW() &amp; " - " &amp; MID($AD$1, FIND("]",$AD$1,1)+1,LEN($AD$1))</f>
        <v>Column1.Description_installation_chauffage_n°1 11 - Récaptiulatif</v>
      </c>
      <c r="L11" t="str">
        <f ca="1">DPE_33123[[#Headers],[Column1.N°_voie_(BAN)]] &amp; " " &amp;  ROW() &amp; " - " &amp; MID($AD$1, FIND("]",$AD$1,1)+1,LEN($AD$1))</f>
        <v>Column1.N°_voie_(BAN) 11 - Récaptiulatif</v>
      </c>
      <c r="M11" t="str">
        <f ca="1">DPE_33123[[#Headers],[Column1.N°DPE]] &amp; " " &amp;  ROW() &amp; " - " &amp; MID($AD$1, FIND("]",$AD$1,1)+1,LEN($AD$1))</f>
        <v>Column1.N°DPE 11 - Récaptiulatif</v>
      </c>
      <c r="N11" t="str">
        <f ca="1">DPE_33123[[#Headers],[Column1.Adresse_brute]] &amp; " " &amp;  ROW() &amp; " - " &amp; MID($AD$1, FIND("]",$AD$1,1)+1,LEN($AD$1))</f>
        <v>Column1.Adresse_brute 11 - Récaptiulatif</v>
      </c>
      <c r="O11" t="str">
        <f ca="1">DPE_33123[[#Headers],[Column1.Nombre_logements_desservis_par_installation_ECS]] &amp; " " &amp;  ROW() &amp; " - " &amp; MID($AD$1, FIND("]",$AD$1,1)+1,LEN($AD$1))</f>
        <v>Column1.Nombre_logements_desservis_par_installation_ECS 11 - Récaptiulatif</v>
      </c>
      <c r="P11" t="str">
        <f ca="1">DPE_33123[[#Headers],[Column1.Surface_habitable_logement]] &amp; " " &amp;  ROW() &amp; " - " &amp; MID($AD$1, FIND("]",$AD$1,1)+1,LEN($AD$1))</f>
        <v>Column1.Surface_habitable_logement 11 - Récaptiulatif</v>
      </c>
      <c r="Q11" t="str">
        <f ca="1">DPE_33123[[#Headers],[Column1.Code_postal_(brut)]] &amp; " " &amp;  ROW() &amp; " - " &amp; MID($AD$1, FIND("]",$AD$1,1)+1,LEN($AD$1))</f>
        <v>Column1.Code_postal_(brut) 11 - Récaptiulatif</v>
      </c>
      <c r="R11" t="str">
        <f ca="1">DPE_33123[[#Headers],[Column1.Période_construction]] &amp; " " &amp;  ROW() &amp; " - " &amp; MID($AD$1, FIND("]",$AD$1,1)+1,LEN($AD$1))</f>
        <v>Column1.Période_construction 11 - Récaptiulatif</v>
      </c>
      <c r="S11" t="str">
        <f ca="1">DPE_33123[[#Headers],[Column1.Code_postal_(BAN)]] &amp; " " &amp;  ROW() &amp; " - " &amp; MID($AD$1, FIND("]",$AD$1,1)+1,LEN($AD$1))</f>
        <v>Column1.Code_postal_(BAN) 11 - Récaptiulatif</v>
      </c>
      <c r="T11" t="str">
        <f ca="1">DPE_33123[[#Headers],[Column1.Type_bâtiment]] &amp; " " &amp;  ROW() &amp; " - " &amp; MID($AD$1, FIND("]",$AD$1,1)+1,LEN($AD$1))</f>
        <v>Column1.Type_bâtiment 11 - Récaptiulatif</v>
      </c>
      <c r="U11" t="str">
        <f ca="1">DPE_33123[[#Headers],[Column1.Etiquette_GES]] &amp; " " &amp;  ROW() &amp; " - " &amp; MID($AD$1, FIND("]",$AD$1,1)+1,LEN($AD$1))</f>
        <v>Column1.Etiquette_GES 11 - Récaptiulatif</v>
      </c>
      <c r="V11" t="str">
        <f ca="1">DPE_33123[[#Headers],[Column1.Etiquette_DPE]] &amp; " " &amp;  ROW() &amp; " - " &amp; MID($AD$1, FIND("]",$AD$1,1)+1,LEN($AD$1))</f>
        <v>Column1.Etiquette_DPE 11 - Récaptiulatif</v>
      </c>
      <c r="W11" t="str">
        <f ca="1">DPE_33123[[#Headers],[Column1.Nom__commune_(Brut)]] &amp; " " &amp;  ROW() &amp; " - " &amp; MID($AD$1, FIND("]",$AD$1,1)+1,LEN($AD$1))</f>
        <v>Column1.Nom__commune_(Brut) 11 - Récaptiulatif</v>
      </c>
      <c r="X11" t="str">
        <f ca="1">DPE_33123[[#Headers],[Column1.Identifiant__BAN]] &amp; " " &amp;  ROW() &amp; " - " &amp; MID($AD$1, FIND("]",$AD$1,1)+1,LEN($AD$1))</f>
        <v>Column1.Identifiant__BAN 11 - Récaptiulatif</v>
      </c>
      <c r="Y11" t="str">
        <f ca="1">DPE_33123[[#Headers],[Column1.Nom__rue_(BAN)]] &amp; " " &amp;  ROW() &amp; " - " &amp; MID($AD$1, FIND("]",$AD$1,1)+1,LEN($AD$1))</f>
        <v>Column1.Nom__rue_(BAN) 11 - Récaptiulatif</v>
      </c>
      <c r="Z11" t="str">
        <f ca="1">DPE_33123[[#Headers],[Column1.Score_BAN]] &amp; " " &amp;  ROW() &amp; " - " &amp; MID($AD$1, FIND("]",$AD$1,1)+1,LEN($AD$1))</f>
        <v>Column1.Score_BAN 11 - Récaptiulatif</v>
      </c>
      <c r="AA11" t="str">
        <f ca="1">DPE_33123[[#Headers],[Column1.Logement_traversant_(0/1)]] &amp; " " &amp;  ROW() &amp; " - " &amp; MID($AD$1, FIND("]",$AD$1,1)+1,LEN($AD$1))</f>
        <v>Column1.Logement_traversant_(0/1) 11 - Récaptiulatif</v>
      </c>
      <c r="AB11" t="str">
        <f ca="1">DPE_33123[[#Headers],[Column1.Nombre_appartement]] &amp; " " &amp;  ROW() &amp; " - " &amp; MID($AD$1, FIND("]",$AD$1,1)+1,LEN($AD$1))</f>
        <v>Column1.Nombre_appartement 11 - Récaptiulatif</v>
      </c>
      <c r="AC11" t="str">
        <f ca="1">DPE_33123[[#Headers],[Column1.Surface_habitable_immeuble]] &amp; " " &amp;  ROW() &amp; " - " &amp; MID($AD$1, FIND("]",$AD$1,1)+1,LEN($AD$1))</f>
        <v>Column1.Surface_habitable_immeuble 11 - Récaptiulatif</v>
      </c>
    </row>
    <row r="12" spans="1:30" x14ac:dyDescent="0.25">
      <c r="A12" s="4">
        <v>44842</v>
      </c>
      <c r="B12" s="4">
        <v>44842</v>
      </c>
      <c r="C12" s="4">
        <v>44846</v>
      </c>
      <c r="D12" t="str">
        <f ca="1">DPE_33123[[#Headers],[Column1.Adresse_(BAN)]] &amp; " " &amp;  ROW() &amp; " - " &amp; MID($AD$1, FIND("]",$AD$1,1)+1,LEN($AD$1))</f>
        <v>Column1.Adresse_(BAN) 12 - Récaptiulatif</v>
      </c>
      <c r="E12" t="str">
        <f ca="1">DPE_33123[[#Headers],[Column1.Nom__commune_(BAN)]] &amp; " " &amp;  ROW() &amp; " - " &amp; MID($AD$1, FIND("]",$AD$1,1)+1,LEN($AD$1))</f>
        <v>Column1.Nom__commune_(BAN) 12 - Récaptiulatif</v>
      </c>
      <c r="F12" t="str">
        <f ca="1">DPE_33123[[#Headers],[Column1.Nombre_niveau_logement]] &amp; " " &amp;  ROW() &amp; " - " &amp; MID($AD$1, FIND("]",$AD$1,1)+1,LEN($AD$1))</f>
        <v>Column1.Nombre_niveau_logement 12 - Récaptiulatif</v>
      </c>
      <c r="G12" t="str">
        <f ca="1">DPE_33123[[#Headers],[Column1.Année_construction]] &amp; " " &amp;  ROW() &amp; " - " &amp; MID($AD$1, FIND("]",$AD$1,1)+1,LEN($AD$1))</f>
        <v>Column1.Année_construction 12 - Récaptiulatif</v>
      </c>
      <c r="H12" t="str">
        <f ca="1">DPE_33123[[#Headers],[Column1.N°_étage_appartement]] &amp; " " &amp;  ROW() &amp; " - " &amp; MID($AD$1, FIND("]",$AD$1,1)+1,LEN($AD$1))</f>
        <v>Column1.N°_étage_appartement 12 - Récaptiulatif</v>
      </c>
      <c r="I12" t="str">
        <f ca="1">DPE_33123[[#Headers],[Column1.Surface_habitable_desservie_par_installation_ECS]] &amp; " " &amp;  ROW() &amp; " - " &amp; MID($AD$1, FIND("]",$AD$1,1)+1,LEN($AD$1))</f>
        <v>Column1.Surface_habitable_desservie_par_installation_ECS 12 - Récaptiulatif</v>
      </c>
      <c r="J12" t="str">
        <f ca="1">DPE_33123[[#Headers],[Column1.Complément_d''adresse_logement]] &amp; " " &amp;  ROW() &amp; " - " &amp; MID($AD$1, FIND("]",$AD$1,1)+1,LEN($AD$1))</f>
        <v>Column1.Complément_d'adresse_logement 12 - Récaptiulatif</v>
      </c>
      <c r="K12" t="str">
        <f ca="1">DPE_33123[[#Headers],[Column1.Description_installation_chauffage_n°1]] &amp; " " &amp;  ROW() &amp; " - " &amp; MID($AD$1, FIND("]",$AD$1,1)+1,LEN($AD$1))</f>
        <v>Column1.Description_installation_chauffage_n°1 12 - Récaptiulatif</v>
      </c>
      <c r="L12" t="str">
        <f ca="1">DPE_33123[[#Headers],[Column1.N°_voie_(BAN)]] &amp; " " &amp;  ROW() &amp; " - " &amp; MID($AD$1, FIND("]",$AD$1,1)+1,LEN($AD$1))</f>
        <v>Column1.N°_voie_(BAN) 12 - Récaptiulatif</v>
      </c>
      <c r="M12" t="str">
        <f ca="1">DPE_33123[[#Headers],[Column1.N°DPE]] &amp; " " &amp;  ROW() &amp; " - " &amp; MID($AD$1, FIND("]",$AD$1,1)+1,LEN($AD$1))</f>
        <v>Column1.N°DPE 12 - Récaptiulatif</v>
      </c>
      <c r="N12" t="str">
        <f ca="1">DPE_33123[[#Headers],[Column1.Adresse_brute]] &amp; " " &amp;  ROW() &amp; " - " &amp; MID($AD$1, FIND("]",$AD$1,1)+1,LEN($AD$1))</f>
        <v>Column1.Adresse_brute 12 - Récaptiulatif</v>
      </c>
      <c r="O12" t="str">
        <f ca="1">DPE_33123[[#Headers],[Column1.Nombre_logements_desservis_par_installation_ECS]] &amp; " " &amp;  ROW() &amp; " - " &amp; MID($AD$1, FIND("]",$AD$1,1)+1,LEN($AD$1))</f>
        <v>Column1.Nombre_logements_desservis_par_installation_ECS 12 - Récaptiulatif</v>
      </c>
      <c r="P12" t="str">
        <f ca="1">DPE_33123[[#Headers],[Column1.Surface_habitable_logement]] &amp; " " &amp;  ROW() &amp; " - " &amp; MID($AD$1, FIND("]",$AD$1,1)+1,LEN($AD$1))</f>
        <v>Column1.Surface_habitable_logement 12 - Récaptiulatif</v>
      </c>
      <c r="Q12" t="str">
        <f ca="1">DPE_33123[[#Headers],[Column1.Code_postal_(brut)]] &amp; " " &amp;  ROW() &amp; " - " &amp; MID($AD$1, FIND("]",$AD$1,1)+1,LEN($AD$1))</f>
        <v>Column1.Code_postal_(brut) 12 - Récaptiulatif</v>
      </c>
      <c r="R12" t="str">
        <f ca="1">DPE_33123[[#Headers],[Column1.Période_construction]] &amp; " " &amp;  ROW() &amp; " - " &amp; MID($AD$1, FIND("]",$AD$1,1)+1,LEN($AD$1))</f>
        <v>Column1.Période_construction 12 - Récaptiulatif</v>
      </c>
      <c r="S12" t="str">
        <f ca="1">DPE_33123[[#Headers],[Column1.Code_postal_(BAN)]] &amp; " " &amp;  ROW() &amp; " - " &amp; MID($AD$1, FIND("]",$AD$1,1)+1,LEN($AD$1))</f>
        <v>Column1.Code_postal_(BAN) 12 - Récaptiulatif</v>
      </c>
      <c r="T12" t="str">
        <f ca="1">DPE_33123[[#Headers],[Column1.Type_bâtiment]] &amp; " " &amp;  ROW() &amp; " - " &amp; MID($AD$1, FIND("]",$AD$1,1)+1,LEN($AD$1))</f>
        <v>Column1.Type_bâtiment 12 - Récaptiulatif</v>
      </c>
      <c r="U12" t="str">
        <f ca="1">DPE_33123[[#Headers],[Column1.Etiquette_GES]] &amp; " " &amp;  ROW() &amp; " - " &amp; MID($AD$1, FIND("]",$AD$1,1)+1,LEN($AD$1))</f>
        <v>Column1.Etiquette_GES 12 - Récaptiulatif</v>
      </c>
      <c r="V12" t="str">
        <f ca="1">DPE_33123[[#Headers],[Column1.Etiquette_DPE]] &amp; " " &amp;  ROW() &amp; " - " &amp; MID($AD$1, FIND("]",$AD$1,1)+1,LEN($AD$1))</f>
        <v>Column1.Etiquette_DPE 12 - Récaptiulatif</v>
      </c>
      <c r="W12" t="str">
        <f ca="1">DPE_33123[[#Headers],[Column1.Nom__commune_(Brut)]] &amp; " " &amp;  ROW() &amp; " - " &amp; MID($AD$1, FIND("]",$AD$1,1)+1,LEN($AD$1))</f>
        <v>Column1.Nom__commune_(Brut) 12 - Récaptiulatif</v>
      </c>
      <c r="X12" t="str">
        <f ca="1">DPE_33123[[#Headers],[Column1.Identifiant__BAN]] &amp; " " &amp;  ROW() &amp; " - " &amp; MID($AD$1, FIND("]",$AD$1,1)+1,LEN($AD$1))</f>
        <v>Column1.Identifiant__BAN 12 - Récaptiulatif</v>
      </c>
      <c r="Y12" t="str">
        <f ca="1">DPE_33123[[#Headers],[Column1.Nom__rue_(BAN)]] &amp; " " &amp;  ROW() &amp; " - " &amp; MID($AD$1, FIND("]",$AD$1,1)+1,LEN($AD$1))</f>
        <v>Column1.Nom__rue_(BAN) 12 - Récaptiulatif</v>
      </c>
      <c r="Z12" t="str">
        <f ca="1">DPE_33123[[#Headers],[Column1.Score_BAN]] &amp; " " &amp;  ROW() &amp; " - " &amp; MID($AD$1, FIND("]",$AD$1,1)+1,LEN($AD$1))</f>
        <v>Column1.Score_BAN 12 - Récaptiulatif</v>
      </c>
      <c r="AA12" t="str">
        <f ca="1">DPE_33123[[#Headers],[Column1.Logement_traversant_(0/1)]] &amp; " " &amp;  ROW() &amp; " - " &amp; MID($AD$1, FIND("]",$AD$1,1)+1,LEN($AD$1))</f>
        <v>Column1.Logement_traversant_(0/1) 12 - Récaptiulatif</v>
      </c>
      <c r="AB12" t="str">
        <f ca="1">DPE_33123[[#Headers],[Column1.Nombre_appartement]] &amp; " " &amp;  ROW() &amp; " - " &amp; MID($AD$1, FIND("]",$AD$1,1)+1,LEN($AD$1))</f>
        <v>Column1.Nombre_appartement 12 - Récaptiulatif</v>
      </c>
      <c r="AC12" t="str">
        <f ca="1">DPE_33123[[#Headers],[Column1.Surface_habitable_immeuble]] &amp; " " &amp;  ROW() &amp; " - " &amp; MID($AD$1, FIND("]",$AD$1,1)+1,LEN($AD$1))</f>
        <v>Column1.Surface_habitable_immeuble 12 - Récaptiulatif</v>
      </c>
    </row>
    <row r="13" spans="1:30" x14ac:dyDescent="0.25">
      <c r="A13" s="4"/>
      <c r="B13" s="4"/>
      <c r="C13" s="4"/>
    </row>
    <row r="14" spans="1:30" x14ac:dyDescent="0.25">
      <c r="A14" s="4"/>
      <c r="B14" s="4"/>
      <c r="C14" s="4"/>
    </row>
    <row r="15" spans="1:30" x14ac:dyDescent="0.25">
      <c r="A15" s="4"/>
      <c r="B15" s="4"/>
      <c r="C15" s="4"/>
    </row>
    <row r="16" spans="1:30" x14ac:dyDescent="0.25">
      <c r="A16" s="4"/>
      <c r="B16" s="4"/>
      <c r="C16" s="4"/>
    </row>
    <row r="17" spans="1:3" x14ac:dyDescent="0.25">
      <c r="A17" s="4"/>
      <c r="B17" s="4"/>
      <c r="C17" s="4"/>
    </row>
    <row r="18" spans="1:3" x14ac:dyDescent="0.25">
      <c r="A18" s="4"/>
      <c r="B18" s="4"/>
      <c r="C18" s="4"/>
    </row>
    <row r="19" spans="1:3" x14ac:dyDescent="0.25">
      <c r="A19" s="4"/>
      <c r="B19" s="4"/>
      <c r="C19" s="4"/>
    </row>
    <row r="20" spans="1:3" x14ac:dyDescent="0.25">
      <c r="A20" s="4"/>
      <c r="B20" s="4"/>
      <c r="C20" s="4"/>
    </row>
    <row r="21" spans="1:3" x14ac:dyDescent="0.25">
      <c r="A21" s="4"/>
      <c r="B21" s="4"/>
      <c r="C21" s="4"/>
    </row>
    <row r="22" spans="1:3" x14ac:dyDescent="0.25">
      <c r="A22" s="4"/>
      <c r="B22" s="4"/>
      <c r="C22" s="4"/>
    </row>
    <row r="23" spans="1:3" x14ac:dyDescent="0.25">
      <c r="A23" s="4"/>
      <c r="B23" s="4"/>
      <c r="C23" s="4"/>
    </row>
    <row r="24" spans="1:3" x14ac:dyDescent="0.25">
      <c r="A24" s="4"/>
      <c r="B24" s="4"/>
      <c r="C24" s="4"/>
    </row>
    <row r="25" spans="1:3" x14ac:dyDescent="0.25">
      <c r="A25" s="4"/>
      <c r="B25" s="4"/>
      <c r="C25" s="4"/>
    </row>
    <row r="26" spans="1:3" x14ac:dyDescent="0.25">
      <c r="A26" s="4"/>
      <c r="B26" s="4"/>
      <c r="C26" s="4"/>
    </row>
    <row r="27" spans="1:3" x14ac:dyDescent="0.25">
      <c r="A27" s="4"/>
      <c r="B27" s="4"/>
      <c r="C27" s="4"/>
    </row>
    <row r="28" spans="1:3" x14ac:dyDescent="0.25">
      <c r="A28" s="4"/>
      <c r="B28" s="4"/>
      <c r="C28" s="4"/>
    </row>
    <row r="29" spans="1:3" x14ac:dyDescent="0.25">
      <c r="A29" s="4"/>
      <c r="B29" s="4"/>
      <c r="C29" s="4"/>
    </row>
    <row r="30" spans="1:3" x14ac:dyDescent="0.25">
      <c r="A30" s="4"/>
      <c r="B30" s="4"/>
      <c r="C30" s="4"/>
    </row>
    <row r="31" spans="1:3" x14ac:dyDescent="0.25">
      <c r="A31" s="4"/>
      <c r="B31" s="4"/>
      <c r="C31" s="4"/>
    </row>
    <row r="32" spans="1:3" x14ac:dyDescent="0.25">
      <c r="A32" s="4"/>
      <c r="B32" s="4"/>
      <c r="C32" s="4"/>
    </row>
    <row r="33" spans="1:3" x14ac:dyDescent="0.25">
      <c r="A33" s="4"/>
      <c r="B33" s="4"/>
      <c r="C33" s="4"/>
    </row>
    <row r="34" spans="1:3" x14ac:dyDescent="0.25">
      <c r="A34" s="4"/>
      <c r="B34" s="4"/>
      <c r="C34" s="4"/>
    </row>
    <row r="35" spans="1:3" x14ac:dyDescent="0.25">
      <c r="A35" s="4"/>
      <c r="B35" s="4"/>
      <c r="C35" s="4"/>
    </row>
    <row r="36" spans="1:3" x14ac:dyDescent="0.25">
      <c r="A36" s="4"/>
      <c r="B36" s="4"/>
      <c r="C36" s="4"/>
    </row>
    <row r="37" spans="1:3" x14ac:dyDescent="0.25">
      <c r="A37" s="4"/>
      <c r="B37" s="4"/>
      <c r="C37" s="4"/>
    </row>
    <row r="38" spans="1:3" x14ac:dyDescent="0.25">
      <c r="A38" s="4"/>
      <c r="B38" s="4"/>
      <c r="C38" s="4"/>
    </row>
    <row r="39" spans="1:3" x14ac:dyDescent="0.25">
      <c r="A39" s="4"/>
      <c r="B39" s="4"/>
      <c r="C39" s="4"/>
    </row>
    <row r="40" spans="1:3" x14ac:dyDescent="0.25">
      <c r="A40" s="4"/>
      <c r="B40" s="4"/>
      <c r="C40" s="4"/>
    </row>
    <row r="41" spans="1:3" x14ac:dyDescent="0.25">
      <c r="A41" s="4"/>
      <c r="B41" s="4"/>
      <c r="C41" s="4"/>
    </row>
    <row r="42" spans="1:3" x14ac:dyDescent="0.25">
      <c r="A42" s="4"/>
      <c r="B42" s="4"/>
      <c r="C42" s="4"/>
    </row>
    <row r="43" spans="1:3" x14ac:dyDescent="0.25">
      <c r="A43" s="4"/>
      <c r="B43" s="4"/>
      <c r="C43" s="4"/>
    </row>
    <row r="44" spans="1:3" x14ac:dyDescent="0.25">
      <c r="A44" s="4"/>
      <c r="B44" s="4"/>
      <c r="C44" s="4"/>
    </row>
    <row r="45" spans="1:3" x14ac:dyDescent="0.25">
      <c r="A45" s="4"/>
      <c r="B45" s="4"/>
      <c r="C45" s="4"/>
    </row>
    <row r="46" spans="1:3" x14ac:dyDescent="0.25">
      <c r="A46" s="4"/>
      <c r="B46" s="4"/>
      <c r="C46" s="4"/>
    </row>
    <row r="47" spans="1:3" x14ac:dyDescent="0.25">
      <c r="A47" s="4"/>
      <c r="B47" s="4"/>
      <c r="C47" s="4"/>
    </row>
    <row r="48" spans="1:3" x14ac:dyDescent="0.25">
      <c r="A48" s="4"/>
      <c r="B48" s="4"/>
      <c r="C48" s="4"/>
    </row>
    <row r="49" spans="1:3" x14ac:dyDescent="0.25">
      <c r="A49" s="4"/>
      <c r="B49" s="4"/>
      <c r="C49" s="4"/>
    </row>
    <row r="50" spans="1:3" x14ac:dyDescent="0.25">
      <c r="A50" s="4"/>
      <c r="B50" s="4"/>
      <c r="C50" s="4"/>
    </row>
    <row r="51" spans="1:3" x14ac:dyDescent="0.25">
      <c r="A51" s="4"/>
      <c r="B51" s="4"/>
      <c r="C51" s="4"/>
    </row>
    <row r="52" spans="1:3" x14ac:dyDescent="0.25">
      <c r="A52" s="4"/>
      <c r="B52" s="4"/>
      <c r="C52" s="4"/>
    </row>
    <row r="53" spans="1:3" x14ac:dyDescent="0.25">
      <c r="A53" s="4"/>
      <c r="B53" s="4"/>
      <c r="C53" s="4"/>
    </row>
    <row r="54" spans="1:3" x14ac:dyDescent="0.25">
      <c r="A54" s="4"/>
      <c r="B54" s="4"/>
      <c r="C54" s="4"/>
    </row>
    <row r="55" spans="1:3" x14ac:dyDescent="0.25">
      <c r="A55" s="4"/>
      <c r="B55" s="4"/>
      <c r="C55" s="4"/>
    </row>
    <row r="56" spans="1:3" x14ac:dyDescent="0.25">
      <c r="A56" s="4"/>
      <c r="B56" s="4"/>
      <c r="C56" s="4"/>
    </row>
    <row r="57" spans="1:3" x14ac:dyDescent="0.25">
      <c r="A57" s="4"/>
      <c r="B57" s="4"/>
      <c r="C57" s="4"/>
    </row>
    <row r="58" spans="1:3" x14ac:dyDescent="0.25">
      <c r="A58" s="4"/>
      <c r="B58" s="4"/>
      <c r="C58" s="4"/>
    </row>
    <row r="59" spans="1:3" x14ac:dyDescent="0.25">
      <c r="A59" s="4"/>
      <c r="B59" s="4"/>
      <c r="C59" s="4"/>
    </row>
    <row r="60" spans="1:3" x14ac:dyDescent="0.25">
      <c r="A60" s="4"/>
      <c r="B60" s="4"/>
      <c r="C60" s="4"/>
    </row>
    <row r="61" spans="1:3" x14ac:dyDescent="0.25">
      <c r="A61" s="4"/>
      <c r="B61" s="4"/>
      <c r="C61" s="4"/>
    </row>
    <row r="62" spans="1:3" x14ac:dyDescent="0.25">
      <c r="A62" s="4"/>
      <c r="B62" s="4"/>
      <c r="C62" s="4"/>
    </row>
    <row r="63" spans="1:3" x14ac:dyDescent="0.25">
      <c r="A63" s="4"/>
      <c r="B63" s="4"/>
      <c r="C63" s="4"/>
    </row>
    <row r="64" spans="1:3" x14ac:dyDescent="0.25">
      <c r="A64" s="4"/>
      <c r="B64" s="4"/>
      <c r="C64" s="4"/>
    </row>
    <row r="65" spans="1:3" x14ac:dyDescent="0.25">
      <c r="A65" s="4"/>
      <c r="B65" s="4"/>
      <c r="C65" s="4"/>
    </row>
    <row r="66" spans="1:3" x14ac:dyDescent="0.25">
      <c r="A66" s="4"/>
      <c r="B66" s="4"/>
      <c r="C66" s="4"/>
    </row>
    <row r="67" spans="1:3" x14ac:dyDescent="0.25">
      <c r="A67" s="4"/>
      <c r="B67" s="4"/>
      <c r="C67" s="4"/>
    </row>
    <row r="68" spans="1:3" x14ac:dyDescent="0.25">
      <c r="A68" s="4"/>
      <c r="B68" s="4"/>
      <c r="C68" s="4"/>
    </row>
    <row r="69" spans="1:3" x14ac:dyDescent="0.25">
      <c r="A69" s="4"/>
      <c r="B69" s="4"/>
      <c r="C69" s="4"/>
    </row>
    <row r="70" spans="1:3" x14ac:dyDescent="0.25">
      <c r="A70" s="4"/>
      <c r="B70" s="4"/>
      <c r="C70" s="4"/>
    </row>
    <row r="71" spans="1:3" x14ac:dyDescent="0.25">
      <c r="A71" s="4"/>
      <c r="B71" s="4"/>
      <c r="C71" s="4"/>
    </row>
    <row r="72" spans="1:3" x14ac:dyDescent="0.25">
      <c r="A72" s="4"/>
      <c r="B72" s="4"/>
      <c r="C72" s="4"/>
    </row>
    <row r="73" spans="1:3" x14ac:dyDescent="0.25">
      <c r="A73" s="4"/>
      <c r="B73" s="4"/>
      <c r="C73" s="4"/>
    </row>
    <row r="74" spans="1:3" x14ac:dyDescent="0.25">
      <c r="A74" s="4"/>
      <c r="B74" s="4"/>
      <c r="C74" s="4"/>
    </row>
    <row r="75" spans="1:3" x14ac:dyDescent="0.25">
      <c r="A75" s="4"/>
      <c r="B75" s="4"/>
      <c r="C75" s="4"/>
    </row>
    <row r="76" spans="1:3" x14ac:dyDescent="0.25">
      <c r="A76" s="4"/>
      <c r="B76" s="4"/>
      <c r="C76" s="4"/>
    </row>
    <row r="77" spans="1:3" x14ac:dyDescent="0.25">
      <c r="A77" s="4"/>
      <c r="B77" s="4"/>
      <c r="C77" s="4"/>
    </row>
    <row r="78" spans="1:3" x14ac:dyDescent="0.25">
      <c r="A78" s="4"/>
      <c r="B78" s="4"/>
      <c r="C78" s="4"/>
    </row>
    <row r="79" spans="1:3" x14ac:dyDescent="0.25">
      <c r="A79" s="4"/>
      <c r="B79" s="4"/>
      <c r="C79" s="4"/>
    </row>
    <row r="80" spans="1:3" x14ac:dyDescent="0.25">
      <c r="A80" s="4"/>
      <c r="B80" s="4"/>
      <c r="C80" s="4"/>
    </row>
    <row r="81" spans="1:3" x14ac:dyDescent="0.25">
      <c r="A81" s="4"/>
      <c r="B81" s="4"/>
      <c r="C81" s="4"/>
    </row>
    <row r="82" spans="1:3" x14ac:dyDescent="0.25">
      <c r="A82" s="4"/>
      <c r="B82" s="4"/>
      <c r="C82" s="4"/>
    </row>
    <row r="83" spans="1:3" x14ac:dyDescent="0.25">
      <c r="A83" s="4"/>
      <c r="B83" s="4"/>
      <c r="C83" s="4"/>
    </row>
    <row r="84" spans="1:3" x14ac:dyDescent="0.25">
      <c r="A84" s="4"/>
      <c r="B84" s="4"/>
      <c r="C84" s="4"/>
    </row>
    <row r="85" spans="1:3" x14ac:dyDescent="0.25">
      <c r="A85" s="4"/>
      <c r="B85" s="4"/>
      <c r="C85" s="4"/>
    </row>
    <row r="86" spans="1:3" x14ac:dyDescent="0.25">
      <c r="A86" s="4"/>
      <c r="B86" s="4"/>
      <c r="C86" s="4"/>
    </row>
    <row r="87" spans="1:3" x14ac:dyDescent="0.25">
      <c r="A87" s="4"/>
      <c r="B87" s="4"/>
      <c r="C87" s="4"/>
    </row>
    <row r="88" spans="1:3" x14ac:dyDescent="0.25">
      <c r="A88" s="4"/>
      <c r="B88" s="4"/>
      <c r="C88" s="4"/>
    </row>
    <row r="89" spans="1:3" x14ac:dyDescent="0.25">
      <c r="A89" s="4"/>
      <c r="B89" s="4"/>
      <c r="C89" s="4"/>
    </row>
    <row r="90" spans="1:3" x14ac:dyDescent="0.25">
      <c r="A90" s="4"/>
      <c r="B90" s="4"/>
      <c r="C90" s="4"/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DC26F-F7C7-418E-BCD4-4DF357E71867}">
  <sheetPr codeName="Feuil12"/>
  <dimension ref="A1:AD488"/>
  <sheetViews>
    <sheetView topLeftCell="A34" workbookViewId="0">
      <selection activeCell="D2" sqref="D2:AC54"/>
    </sheetView>
  </sheetViews>
  <sheetFormatPr baseColWidth="10" defaultRowHeight="15" x14ac:dyDescent="0.25"/>
  <cols>
    <col min="1" max="1" width="36.7109375" bestFit="1" customWidth="1"/>
    <col min="2" max="2" width="34.5703125" bestFit="1" customWidth="1"/>
    <col min="3" max="3" width="30.28515625" bestFit="1" customWidth="1"/>
    <col min="4" max="4" width="56" bestFit="1" customWidth="1"/>
    <col min="5" max="5" width="33.5703125" bestFit="1" customWidth="1"/>
    <col min="6" max="6" width="36.140625" bestFit="1" customWidth="1"/>
    <col min="7" max="7" width="30" bestFit="1" customWidth="1"/>
    <col min="8" max="8" width="32.85546875" bestFit="1" customWidth="1"/>
    <col min="9" max="9" width="57.42578125" bestFit="1" customWidth="1"/>
    <col min="10" max="10" width="43.140625" bestFit="1" customWidth="1"/>
    <col min="11" max="11" width="81.140625" bestFit="1" customWidth="1"/>
    <col min="12" max="12" width="25.28515625" bestFit="1" customWidth="1"/>
    <col min="13" max="13" width="17.28515625" bestFit="1" customWidth="1"/>
    <col min="14" max="14" width="73" bestFit="1" customWidth="1"/>
    <col min="15" max="15" width="58.85546875" bestFit="1" customWidth="1"/>
    <col min="16" max="16" width="37.85546875" bestFit="1" customWidth="1"/>
    <col min="17" max="17" width="29.28515625" bestFit="1" customWidth="1"/>
    <col min="18" max="18" width="31.140625" bestFit="1" customWidth="1"/>
    <col min="19" max="19" width="29.42578125" bestFit="1" customWidth="1"/>
    <col min="20" max="20" width="25.42578125" bestFit="1" customWidth="1"/>
    <col min="21" max="22" width="24.7109375" bestFit="1" customWidth="1"/>
    <col min="23" max="23" width="33.42578125" bestFit="1" customWidth="1"/>
    <col min="24" max="24" width="27.28515625" bestFit="1" customWidth="1"/>
    <col min="25" max="25" width="34.5703125" bestFit="1" customWidth="1"/>
    <col min="26" max="26" width="21.5703125" bestFit="1" customWidth="1"/>
    <col min="27" max="27" width="36.42578125" bestFit="1" customWidth="1"/>
    <col min="28" max="28" width="32" bestFit="1" customWidth="1"/>
    <col min="29" max="30" width="38.42578125" bestFit="1" customWidth="1"/>
    <col min="31" max="31" width="56" bestFit="1" customWidth="1"/>
    <col min="32" max="32" width="36.7109375" bestFit="1" customWidth="1"/>
    <col min="33" max="33" width="32.85546875" bestFit="1" customWidth="1"/>
    <col min="34" max="34" width="43.42578125" bestFit="1" customWidth="1"/>
    <col min="35" max="35" width="20.140625" bestFit="1" customWidth="1"/>
    <col min="36" max="36" width="57.42578125" bestFit="1" customWidth="1"/>
    <col min="37" max="37" width="43.140625" bestFit="1" customWidth="1"/>
    <col min="38" max="38" width="25.140625" bestFit="1" customWidth="1"/>
    <col min="39" max="39" width="34.5703125" bestFit="1" customWidth="1"/>
    <col min="40" max="40" width="42.42578125" bestFit="1" customWidth="1"/>
    <col min="41" max="41" width="64.28515625" bestFit="1" customWidth="1"/>
    <col min="42" max="42" width="42.42578125" bestFit="1" customWidth="1"/>
    <col min="43" max="43" width="81.140625" bestFit="1" customWidth="1"/>
    <col min="44" max="44" width="25.28515625" bestFit="1" customWidth="1"/>
    <col min="45" max="45" width="22" bestFit="1" customWidth="1"/>
    <col min="46" max="46" width="17.28515625" bestFit="1" customWidth="1"/>
    <col min="47" max="47" width="41.42578125" bestFit="1" customWidth="1"/>
    <col min="48" max="48" width="38.140625" bestFit="1" customWidth="1"/>
    <col min="49" max="49" width="73" bestFit="1" customWidth="1"/>
    <col min="50" max="50" width="37.42578125" bestFit="1" customWidth="1"/>
    <col min="51" max="51" width="39.7109375" bestFit="1" customWidth="1"/>
    <col min="52" max="52" width="32.85546875" bestFit="1" customWidth="1"/>
    <col min="53" max="53" width="45.5703125" bestFit="1" customWidth="1"/>
    <col min="54" max="54" width="81.140625" bestFit="1" customWidth="1"/>
    <col min="55" max="55" width="45.5703125" bestFit="1" customWidth="1"/>
    <col min="56" max="56" width="57.7109375" bestFit="1" customWidth="1"/>
    <col min="57" max="57" width="40.5703125" bestFit="1" customWidth="1"/>
    <col min="58" max="58" width="34" bestFit="1" customWidth="1"/>
    <col min="59" max="59" width="40.5703125" bestFit="1" customWidth="1"/>
    <col min="60" max="60" width="30.28515625" bestFit="1" customWidth="1"/>
    <col min="61" max="62" width="81.140625" bestFit="1" customWidth="1"/>
    <col min="63" max="63" width="47.5703125" bestFit="1" customWidth="1"/>
    <col min="64" max="64" width="35" bestFit="1" customWidth="1"/>
    <col min="65" max="65" width="58.85546875" bestFit="1" customWidth="1"/>
    <col min="66" max="66" width="33.28515625" bestFit="1" customWidth="1"/>
    <col min="67" max="67" width="43.85546875" bestFit="1" customWidth="1"/>
    <col min="68" max="68" width="35.85546875" bestFit="1" customWidth="1"/>
    <col min="69" max="69" width="27.140625" bestFit="1" customWidth="1"/>
    <col min="70" max="70" width="37.85546875" bestFit="1" customWidth="1"/>
    <col min="71" max="71" width="29.28515625" bestFit="1" customWidth="1"/>
    <col min="72" max="72" width="37.42578125" bestFit="1" customWidth="1"/>
    <col min="73" max="73" width="46.42578125" bestFit="1" customWidth="1"/>
    <col min="74" max="74" width="16.7109375" bestFit="1" customWidth="1"/>
    <col min="75" max="75" width="31.140625" bestFit="1" customWidth="1"/>
    <col min="76" max="76" width="38.7109375" bestFit="1" customWidth="1"/>
    <col min="77" max="78" width="46.28515625" bestFit="1" customWidth="1"/>
    <col min="79" max="79" width="55.42578125" bestFit="1" customWidth="1"/>
    <col min="80" max="80" width="40" bestFit="1" customWidth="1"/>
    <col min="81" max="81" width="25.5703125" bestFit="1" customWidth="1"/>
    <col min="82" max="82" width="81.140625" bestFit="1" customWidth="1"/>
    <col min="83" max="83" width="28.42578125" bestFit="1" customWidth="1"/>
    <col min="84" max="85" width="35.42578125" bestFit="1" customWidth="1"/>
    <col min="86" max="86" width="32.140625" bestFit="1" customWidth="1"/>
    <col min="87" max="87" width="30.28515625" bestFit="1" customWidth="1"/>
    <col min="88" max="88" width="32.140625" bestFit="1" customWidth="1"/>
    <col min="89" max="89" width="31.5703125" bestFit="1" customWidth="1"/>
    <col min="90" max="90" width="30" bestFit="1" customWidth="1"/>
    <col min="91" max="91" width="55.7109375" bestFit="1" customWidth="1"/>
    <col min="92" max="92" width="33.42578125" bestFit="1" customWidth="1"/>
    <col min="93" max="93" width="29.42578125" bestFit="1" customWidth="1"/>
    <col min="94" max="94" width="35" bestFit="1" customWidth="1"/>
    <col min="95" max="95" width="41.85546875" bestFit="1" customWidth="1"/>
    <col min="96" max="96" width="31.85546875" bestFit="1" customWidth="1"/>
    <col min="97" max="97" width="39.42578125" bestFit="1" customWidth="1"/>
    <col min="98" max="98" width="50.28515625" bestFit="1" customWidth="1"/>
    <col min="99" max="99" width="25.42578125" bestFit="1" customWidth="1"/>
    <col min="100" max="100" width="41.5703125" bestFit="1" customWidth="1"/>
    <col min="101" max="101" width="57.5703125" bestFit="1" customWidth="1"/>
    <col min="102" max="102" width="25.85546875" bestFit="1" customWidth="1"/>
    <col min="103" max="103" width="42.7109375" bestFit="1" customWidth="1"/>
    <col min="104" max="104" width="30.42578125" bestFit="1" customWidth="1"/>
    <col min="105" max="105" width="38.140625" bestFit="1" customWidth="1"/>
    <col min="106" max="106" width="52.42578125" bestFit="1" customWidth="1"/>
    <col min="107" max="107" width="42.7109375" bestFit="1" customWidth="1"/>
    <col min="108" max="108" width="27.85546875" bestFit="1" customWidth="1"/>
    <col min="109" max="109" width="51.7109375" bestFit="1" customWidth="1"/>
    <col min="110" max="110" width="47.5703125" bestFit="1" customWidth="1"/>
    <col min="111" max="111" width="23.140625" bestFit="1" customWidth="1"/>
    <col min="112" max="112" width="36.7109375" bestFit="1" customWidth="1"/>
    <col min="113" max="113" width="67.85546875" bestFit="1" customWidth="1"/>
    <col min="114" max="114" width="54.5703125" bestFit="1" customWidth="1"/>
    <col min="115" max="115" width="41.28515625" bestFit="1" customWidth="1"/>
    <col min="116" max="116" width="44.28515625" bestFit="1" customWidth="1"/>
    <col min="117" max="117" width="38.140625" bestFit="1" customWidth="1"/>
    <col min="118" max="118" width="44.5703125" bestFit="1" customWidth="1"/>
    <col min="119" max="119" width="27.7109375" bestFit="1" customWidth="1"/>
    <col min="120" max="120" width="32.42578125" bestFit="1" customWidth="1"/>
    <col min="121" max="121" width="24.7109375" bestFit="1" customWidth="1"/>
    <col min="122" max="123" width="47" bestFit="1" customWidth="1"/>
    <col min="124" max="124" width="38.5703125" bestFit="1" customWidth="1"/>
    <col min="125" max="125" width="36.140625" bestFit="1" customWidth="1"/>
    <col min="126" max="126" width="45.140625" bestFit="1" customWidth="1"/>
    <col min="127" max="127" width="35.7109375" bestFit="1" customWidth="1"/>
    <col min="128" max="128" width="36.140625" bestFit="1" customWidth="1"/>
    <col min="129" max="129" width="24.7109375" bestFit="1" customWidth="1"/>
    <col min="130" max="130" width="54.140625" bestFit="1" customWidth="1"/>
    <col min="131" max="131" width="43.7109375" bestFit="1" customWidth="1"/>
    <col min="132" max="132" width="33.42578125" bestFit="1" customWidth="1"/>
    <col min="133" max="133" width="63" bestFit="1" customWidth="1"/>
    <col min="134" max="134" width="37.85546875" bestFit="1" customWidth="1"/>
    <col min="135" max="135" width="13.28515625" bestFit="1" customWidth="1"/>
    <col min="136" max="136" width="37.85546875" bestFit="1" customWidth="1"/>
    <col min="137" max="137" width="40.42578125" bestFit="1" customWidth="1"/>
    <col min="138" max="138" width="43.140625" bestFit="1" customWidth="1"/>
    <col min="139" max="139" width="38.28515625" bestFit="1" customWidth="1"/>
    <col min="140" max="140" width="31.85546875" bestFit="1" customWidth="1"/>
    <col min="141" max="141" width="27.28515625" bestFit="1" customWidth="1"/>
    <col min="142" max="142" width="26.28515625" bestFit="1" customWidth="1"/>
    <col min="143" max="143" width="34.5703125" bestFit="1" customWidth="1"/>
    <col min="144" max="144" width="48.42578125" bestFit="1" customWidth="1"/>
    <col min="145" max="145" width="29" bestFit="1" customWidth="1"/>
    <col min="146" max="146" width="21.5703125" bestFit="1" customWidth="1"/>
    <col min="147" max="147" width="34.42578125" bestFit="1" customWidth="1"/>
    <col min="148" max="148" width="38.42578125" bestFit="1" customWidth="1"/>
    <col min="149" max="149" width="37.42578125" bestFit="1" customWidth="1"/>
    <col min="150" max="151" width="47.7109375" bestFit="1" customWidth="1"/>
    <col min="152" max="152" width="17.42578125" bestFit="1" customWidth="1"/>
    <col min="153" max="153" width="28.140625" bestFit="1" customWidth="1"/>
    <col min="154" max="154" width="30.7109375" bestFit="1" customWidth="1"/>
    <col min="155" max="155" width="57.5703125" bestFit="1" customWidth="1"/>
    <col min="156" max="156" width="46.5703125" bestFit="1" customWidth="1"/>
    <col min="157" max="157" width="36.42578125" bestFit="1" customWidth="1"/>
    <col min="158" max="158" width="67.85546875" bestFit="1" customWidth="1"/>
    <col min="159" max="159" width="34.85546875" bestFit="1" customWidth="1"/>
    <col min="160" max="160" width="32.5703125" bestFit="1" customWidth="1"/>
    <col min="161" max="161" width="37.5703125" bestFit="1" customWidth="1"/>
    <col min="162" max="162" width="44.5703125" bestFit="1" customWidth="1"/>
    <col min="163" max="163" width="68.85546875" bestFit="1" customWidth="1"/>
    <col min="164" max="164" width="63" bestFit="1" customWidth="1"/>
    <col min="165" max="165" width="30.28515625" bestFit="1" customWidth="1"/>
    <col min="166" max="166" width="32.28515625" bestFit="1" customWidth="1"/>
    <col min="167" max="167" width="47.5703125" bestFit="1" customWidth="1"/>
    <col min="168" max="168" width="54.5703125" bestFit="1" customWidth="1"/>
    <col min="169" max="169" width="62.7109375" bestFit="1" customWidth="1"/>
    <col min="170" max="170" width="56.42578125" bestFit="1" customWidth="1"/>
    <col min="171" max="171" width="41.28515625" bestFit="1" customWidth="1"/>
    <col min="172" max="172" width="52.7109375" bestFit="1" customWidth="1"/>
    <col min="173" max="173" width="41" bestFit="1" customWidth="1"/>
    <col min="174" max="175" width="81.140625" bestFit="1" customWidth="1"/>
    <col min="176" max="176" width="32" bestFit="1" customWidth="1"/>
    <col min="177" max="177" width="81.140625" bestFit="1" customWidth="1"/>
    <col min="178" max="178" width="57.5703125" bestFit="1" customWidth="1"/>
    <col min="179" max="179" width="52.42578125" bestFit="1" customWidth="1"/>
    <col min="180" max="180" width="47.5703125" bestFit="1" customWidth="1"/>
    <col min="181" max="181" width="54.5703125" bestFit="1" customWidth="1"/>
    <col min="182" max="182" width="67.85546875" bestFit="1" customWidth="1"/>
    <col min="183" max="183" width="37.28515625" bestFit="1" customWidth="1"/>
    <col min="184" max="184" width="62" bestFit="1" customWidth="1"/>
    <col min="185" max="185" width="35.28515625" bestFit="1" customWidth="1"/>
    <col min="186" max="186" width="56.85546875" bestFit="1" customWidth="1"/>
    <col min="187" max="187" width="42" bestFit="1" customWidth="1"/>
    <col min="188" max="188" width="42.42578125" bestFit="1" customWidth="1"/>
    <col min="189" max="189" width="45.5703125" bestFit="1" customWidth="1"/>
    <col min="190" max="190" width="40.5703125" bestFit="1" customWidth="1"/>
    <col min="191" max="191" width="46.28515625" bestFit="1" customWidth="1"/>
    <col min="192" max="192" width="28" bestFit="1" customWidth="1"/>
    <col min="193" max="193" width="32.140625" bestFit="1" customWidth="1"/>
    <col min="194" max="194" width="47" bestFit="1" customWidth="1"/>
    <col min="195" max="195" width="37.85546875" bestFit="1" customWidth="1"/>
    <col min="196" max="196" width="47.7109375" bestFit="1" customWidth="1"/>
    <col min="197" max="197" width="58.5703125" bestFit="1" customWidth="1"/>
    <col min="198" max="198" width="60.85546875" bestFit="1" customWidth="1"/>
    <col min="199" max="199" width="40.85546875" bestFit="1" customWidth="1"/>
    <col min="200" max="200" width="50.5703125" bestFit="1" customWidth="1"/>
    <col min="201" max="201" width="46.7109375" bestFit="1" customWidth="1"/>
    <col min="202" max="202" width="36.85546875" bestFit="1" customWidth="1"/>
    <col min="203" max="203" width="40.28515625" bestFit="1" customWidth="1"/>
    <col min="204" max="204" width="28.85546875" bestFit="1" customWidth="1"/>
    <col min="205" max="205" width="27" bestFit="1" customWidth="1"/>
    <col min="206" max="206" width="40" bestFit="1" customWidth="1"/>
    <col min="207" max="207" width="36.7109375" bestFit="1" customWidth="1"/>
    <col min="208" max="208" width="39.85546875" bestFit="1" customWidth="1"/>
    <col min="209" max="209" width="44.28515625" bestFit="1" customWidth="1"/>
    <col min="210" max="210" width="41.5703125" bestFit="1" customWidth="1"/>
    <col min="211" max="211" width="61.42578125" bestFit="1" customWidth="1"/>
    <col min="212" max="212" width="48.7109375" bestFit="1" customWidth="1"/>
    <col min="213" max="213" width="34.5703125" bestFit="1" customWidth="1"/>
    <col min="214" max="214" width="44.140625" bestFit="1" customWidth="1"/>
    <col min="215" max="215" width="36.5703125" bestFit="1" customWidth="1"/>
    <col min="216" max="216" width="27.85546875" bestFit="1" customWidth="1"/>
    <col min="217" max="217" width="40.5703125" bestFit="1" customWidth="1"/>
    <col min="218" max="218" width="53.140625" bestFit="1" customWidth="1"/>
    <col min="219" max="219" width="38.42578125" bestFit="1" customWidth="1"/>
  </cols>
  <sheetData>
    <row r="1" spans="1:30" x14ac:dyDescent="0.25">
      <c r="A1" t="s">
        <v>4</v>
      </c>
      <c r="B1" t="s">
        <v>8</v>
      </c>
      <c r="C1" t="s">
        <v>17</v>
      </c>
      <c r="D1" t="s">
        <v>3</v>
      </c>
      <c r="E1" t="s">
        <v>0</v>
      </c>
      <c r="F1" t="s">
        <v>1</v>
      </c>
      <c r="G1" t="s">
        <v>2</v>
      </c>
      <c r="H1" t="s">
        <v>5</v>
      </c>
      <c r="I1" t="s">
        <v>6</v>
      </c>
      <c r="J1" t="s">
        <v>7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tr" cm="1">
        <f t="array" aca="1" ref="AD1" ca="1">CELL("nomfichier")</f>
        <v>D:\Immobilier\Communication\# Courrier_DPE\[BDD exemple.xlsx]Récaptiulatif</v>
      </c>
    </row>
    <row r="2" spans="1:30" x14ac:dyDescent="0.25">
      <c r="A2" s="4">
        <v>44883</v>
      </c>
      <c r="B2" s="4">
        <v>44886</v>
      </c>
      <c r="C2" s="4">
        <v>44886</v>
      </c>
      <c r="D2" t="str">
        <f ca="1">DPE_33340[[#Headers],[Column1.Adresse_(BAN)]] &amp; " " &amp;  ROW() &amp; " - " &amp; MID($AD$1, FIND("]",$AD$1,1)+1,LEN($AD$1))</f>
        <v>Column1.Adresse_(BAN) 2 - Récaptiulatif</v>
      </c>
      <c r="E2" t="str">
        <f ca="1">DPE_33340[[#Headers],[Column1.Nom__commune_(BAN)]] &amp; " " &amp;  ROW() &amp; " - " &amp; MID($AD$1, FIND("]",$AD$1,1)+1,LEN($AD$1))</f>
        <v>Column1.Nom__commune_(BAN) 2 - Récaptiulatif</v>
      </c>
      <c r="F2" t="str">
        <f ca="1">DPE_33340[[#Headers],[Column1.Nombre_niveau_logement]] &amp; " " &amp;  ROW() &amp; " - " &amp; MID($AD$1, FIND("]",$AD$1,1)+1,LEN($AD$1))</f>
        <v>Column1.Nombre_niveau_logement 2 - Récaptiulatif</v>
      </c>
      <c r="G2" t="str">
        <f ca="1">DPE_33340[[#Headers],[Column1.Année_construction]] &amp; " " &amp;  ROW() &amp; " - " &amp; MID($AD$1, FIND("]",$AD$1,1)+1,LEN($AD$1))</f>
        <v>Column1.Année_construction 2 - Récaptiulatif</v>
      </c>
      <c r="H2" t="str">
        <f ca="1">DPE_33340[[#Headers],[Column1.N°_étage_appartement]] &amp; " " &amp;  ROW() &amp; " - " &amp; MID($AD$1, FIND("]",$AD$1,1)+1,LEN($AD$1))</f>
        <v>Column1.N°_étage_appartement 2 - Récaptiulatif</v>
      </c>
      <c r="I2" t="str">
        <f ca="1">DPE_33340[[#Headers],[Column1.Surface_habitable_desservie_par_installation_ECS]] &amp; " " &amp;  ROW() &amp; " - " &amp; MID($AD$1, FIND("]",$AD$1,1)+1,LEN($AD$1))</f>
        <v>Column1.Surface_habitable_desservie_par_installation_ECS 2 - Récaptiulatif</v>
      </c>
      <c r="J2" t="str">
        <f ca="1">DPE_33340[[#Headers],[Column1.Complément_d''adresse_logement]] &amp; " " &amp;  ROW() &amp; " - " &amp; MID($AD$1, FIND("]",$AD$1,1)+1,LEN($AD$1))</f>
        <v>Column1.Complément_d'adresse_logement 2 - Récaptiulatif</v>
      </c>
      <c r="K2" t="str">
        <f ca="1">DPE_33340[[#Headers],[Column1.Description_installation_chauffage_n°1]] &amp; " " &amp;  ROW() &amp; " - " &amp; MID($AD$1, FIND("]",$AD$1,1)+1,LEN($AD$1))</f>
        <v>Column1.Description_installation_chauffage_n°1 2 - Récaptiulatif</v>
      </c>
      <c r="L2" t="str">
        <f ca="1">DPE_33340[[#Headers],[Column1.N°_voie_(BAN)]] &amp; " " &amp;  ROW() &amp; " - " &amp; MID($AD$1, FIND("]",$AD$1,1)+1,LEN($AD$1))</f>
        <v>Column1.N°_voie_(BAN) 2 - Récaptiulatif</v>
      </c>
      <c r="M2" t="str">
        <f ca="1">DPE_33340[[#Headers],[Column1.N°DPE]] &amp; " " &amp;  ROW() &amp; " - " &amp; MID($AD$1, FIND("]",$AD$1,1)+1,LEN($AD$1))</f>
        <v>Column1.N°DPE 2 - Récaptiulatif</v>
      </c>
      <c r="N2" t="str">
        <f ca="1">DPE_33340[[#Headers],[Column1.Adresse_brute]] &amp; " " &amp;  ROW() &amp; " - " &amp; MID($AD$1, FIND("]",$AD$1,1)+1,LEN($AD$1))</f>
        <v>Column1.Adresse_brute 2 - Récaptiulatif</v>
      </c>
      <c r="O2" t="str">
        <f ca="1">DPE_33340[[#Headers],[Column1.Nombre_logements_desservis_par_installation_ECS]] &amp; " " &amp;  ROW() &amp; " - " &amp; MID($AD$1, FIND("]",$AD$1,1)+1,LEN($AD$1))</f>
        <v>Column1.Nombre_logements_desservis_par_installation_ECS 2 - Récaptiulatif</v>
      </c>
      <c r="P2" t="str">
        <f ca="1">DPE_33340[[#Headers],[Column1.Surface_habitable_logement]] &amp; " " &amp;  ROW() &amp; " - " &amp; MID($AD$1, FIND("]",$AD$1,1)+1,LEN($AD$1))</f>
        <v>Column1.Surface_habitable_logement 2 - Récaptiulatif</v>
      </c>
      <c r="Q2" t="str">
        <f ca="1">DPE_33340[[#Headers],[Column1.Code_postal_(brut)]] &amp; " " &amp;  ROW() &amp; " - " &amp; MID($AD$1, FIND("]",$AD$1,1)+1,LEN($AD$1))</f>
        <v>Column1.Code_postal_(brut) 2 - Récaptiulatif</v>
      </c>
      <c r="R2" t="str">
        <f ca="1">DPE_33340[[#Headers],[Column1.Période_construction]] &amp; " " &amp;  ROW() &amp; " - " &amp; MID($AD$1, FIND("]",$AD$1,1)+1,LEN($AD$1))</f>
        <v>Column1.Période_construction 2 - Récaptiulatif</v>
      </c>
      <c r="S2" t="str">
        <f ca="1">DPE_33340[[#Headers],[Column1.Code_postal_(BAN)]] &amp; " " &amp;  ROW() &amp; " - " &amp; MID($AD$1, FIND("]",$AD$1,1)+1,LEN($AD$1))</f>
        <v>Column1.Code_postal_(BAN) 2 - Récaptiulatif</v>
      </c>
      <c r="T2" t="str">
        <f ca="1">DPE_33340[[#Headers],[Column1.Type_bâtiment]] &amp; " " &amp;  ROW() &amp; " - " &amp; MID($AD$1, FIND("]",$AD$1,1)+1,LEN($AD$1))</f>
        <v>Column1.Type_bâtiment 2 - Récaptiulatif</v>
      </c>
      <c r="U2" t="str">
        <f ca="1">DPE_33340[[#Headers],[Column1.Etiquette_GES]] &amp; " " &amp;  ROW() &amp; " - " &amp; MID($AD$1, FIND("]",$AD$1,1)+1,LEN($AD$1))</f>
        <v>Column1.Etiquette_GES 2 - Récaptiulatif</v>
      </c>
      <c r="V2" t="str">
        <f ca="1">DPE_33340[[#Headers],[Column1.Etiquette_DPE]] &amp; " " &amp;  ROW() &amp; " - " &amp; MID($AD$1, FIND("]",$AD$1,1)+1,LEN($AD$1))</f>
        <v>Column1.Etiquette_DPE 2 - Récaptiulatif</v>
      </c>
      <c r="W2" t="str">
        <f ca="1">DPE_33340[[#Headers],[Column1.Nom__commune_(Brut)]] &amp; " " &amp;  ROW() &amp; " - " &amp; MID($AD$1, FIND("]",$AD$1,1)+1,LEN($AD$1))</f>
        <v>Column1.Nom__commune_(Brut) 2 - Récaptiulatif</v>
      </c>
      <c r="X2" t="str">
        <f ca="1">DPE_33340[[#Headers],[Column1.Identifiant__BAN]] &amp; " " &amp;  ROW() &amp; " - " &amp; MID($AD$1, FIND("]",$AD$1,1)+1,LEN($AD$1))</f>
        <v>Column1.Identifiant__BAN 2 - Récaptiulatif</v>
      </c>
      <c r="Y2" t="str">
        <f ca="1">DPE_33340[[#Headers],[Column1.Nom__rue_(BAN)]] &amp; " " &amp;  ROW() &amp; " - " &amp; MID($AD$1, FIND("]",$AD$1,1)+1,LEN($AD$1))</f>
        <v>Column1.Nom__rue_(BAN) 2 - Récaptiulatif</v>
      </c>
      <c r="Z2" t="str">
        <f ca="1">DPE_33340[[#Headers],[Column1.Score_BAN]] &amp; " " &amp;  ROW() &amp; " - " &amp; MID($AD$1, FIND("]",$AD$1,1)+1,LEN($AD$1))</f>
        <v>Column1.Score_BAN 2 - Récaptiulatif</v>
      </c>
      <c r="AA2" t="str">
        <f ca="1">DPE_33340[[#Headers],[Column1.Logement_traversant_(0/1)]] &amp; " " &amp;  ROW() &amp; " - " &amp; MID($AD$1, FIND("]",$AD$1,1)+1,LEN($AD$1))</f>
        <v>Column1.Logement_traversant_(0/1) 2 - Récaptiulatif</v>
      </c>
      <c r="AB2" t="str">
        <f ca="1">DPE_33340[[#Headers],[Column1.Nombre_appartement]] &amp; " " &amp;  ROW() &amp; " - " &amp; MID($AD$1, FIND("]",$AD$1,1)+1,LEN($AD$1))</f>
        <v>Column1.Nombre_appartement 2 - Récaptiulatif</v>
      </c>
      <c r="AC2" t="str">
        <f ca="1">DPE_33340[[#Headers],[Column1.Surface_habitable_immeuble]] &amp; " " &amp;  ROW() &amp; " - " &amp; MID($AD$1, FIND("]",$AD$1,1)+1,LEN($AD$1))</f>
        <v>Column1.Surface_habitable_immeuble 2 - Récaptiulatif</v>
      </c>
    </row>
    <row r="3" spans="1:30" x14ac:dyDescent="0.25">
      <c r="A3" s="4">
        <v>44883</v>
      </c>
      <c r="B3" s="4">
        <v>44886</v>
      </c>
      <c r="C3" s="4">
        <v>44886</v>
      </c>
      <c r="D3" t="str">
        <f ca="1">DPE_33340[[#Headers],[Column1.Adresse_(BAN)]] &amp; " " &amp;  ROW() &amp; " - " &amp; MID($AD$1, FIND("]",$AD$1,1)+1,LEN($AD$1))</f>
        <v>Column1.Adresse_(BAN) 3 - Récaptiulatif</v>
      </c>
      <c r="E3" t="str">
        <f ca="1">DPE_33340[[#Headers],[Column1.Nom__commune_(BAN)]] &amp; " " &amp;  ROW() &amp; " - " &amp; MID($AD$1, FIND("]",$AD$1,1)+1,LEN($AD$1))</f>
        <v>Column1.Nom__commune_(BAN) 3 - Récaptiulatif</v>
      </c>
      <c r="F3" t="str">
        <f ca="1">DPE_33340[[#Headers],[Column1.Nombre_niveau_logement]] &amp; " " &amp;  ROW() &amp; " - " &amp; MID($AD$1, FIND("]",$AD$1,1)+1,LEN($AD$1))</f>
        <v>Column1.Nombre_niveau_logement 3 - Récaptiulatif</v>
      </c>
      <c r="G3" t="str">
        <f ca="1">DPE_33340[[#Headers],[Column1.Année_construction]] &amp; " " &amp;  ROW() &amp; " - " &amp; MID($AD$1, FIND("]",$AD$1,1)+1,LEN($AD$1))</f>
        <v>Column1.Année_construction 3 - Récaptiulatif</v>
      </c>
      <c r="H3" t="str">
        <f ca="1">DPE_33340[[#Headers],[Column1.N°_étage_appartement]] &amp; " " &amp;  ROW() &amp; " - " &amp; MID($AD$1, FIND("]",$AD$1,1)+1,LEN($AD$1))</f>
        <v>Column1.N°_étage_appartement 3 - Récaptiulatif</v>
      </c>
      <c r="I3" t="str">
        <f ca="1">DPE_33340[[#Headers],[Column1.Surface_habitable_desservie_par_installation_ECS]] &amp; " " &amp;  ROW() &amp; " - " &amp; MID($AD$1, FIND("]",$AD$1,1)+1,LEN($AD$1))</f>
        <v>Column1.Surface_habitable_desservie_par_installation_ECS 3 - Récaptiulatif</v>
      </c>
      <c r="J3" t="str">
        <f ca="1">DPE_33340[[#Headers],[Column1.Complément_d''adresse_logement]] &amp; " " &amp;  ROW() &amp; " - " &amp; MID($AD$1, FIND("]",$AD$1,1)+1,LEN($AD$1))</f>
        <v>Column1.Complément_d'adresse_logement 3 - Récaptiulatif</v>
      </c>
      <c r="K3" t="str">
        <f ca="1">DPE_33340[[#Headers],[Column1.Description_installation_chauffage_n°1]] &amp; " " &amp;  ROW() &amp; " - " &amp; MID($AD$1, FIND("]",$AD$1,1)+1,LEN($AD$1))</f>
        <v>Column1.Description_installation_chauffage_n°1 3 - Récaptiulatif</v>
      </c>
      <c r="L3" t="str">
        <f ca="1">DPE_33340[[#Headers],[Column1.N°_voie_(BAN)]] &amp; " " &amp;  ROW() &amp; " - " &amp; MID($AD$1, FIND("]",$AD$1,1)+1,LEN($AD$1))</f>
        <v>Column1.N°_voie_(BAN) 3 - Récaptiulatif</v>
      </c>
      <c r="M3" t="str">
        <f ca="1">DPE_33340[[#Headers],[Column1.N°DPE]] &amp; " " &amp;  ROW() &amp; " - " &amp; MID($AD$1, FIND("]",$AD$1,1)+1,LEN($AD$1))</f>
        <v>Column1.N°DPE 3 - Récaptiulatif</v>
      </c>
      <c r="N3" t="str">
        <f ca="1">DPE_33340[[#Headers],[Column1.Adresse_brute]] &amp; " " &amp;  ROW() &amp; " - " &amp; MID($AD$1, FIND("]",$AD$1,1)+1,LEN($AD$1))</f>
        <v>Column1.Adresse_brute 3 - Récaptiulatif</v>
      </c>
      <c r="O3" t="str">
        <f ca="1">DPE_33340[[#Headers],[Column1.Nombre_logements_desservis_par_installation_ECS]] &amp; " " &amp;  ROW() &amp; " - " &amp; MID($AD$1, FIND("]",$AD$1,1)+1,LEN($AD$1))</f>
        <v>Column1.Nombre_logements_desservis_par_installation_ECS 3 - Récaptiulatif</v>
      </c>
      <c r="P3" t="str">
        <f ca="1">DPE_33340[[#Headers],[Column1.Surface_habitable_logement]] &amp; " " &amp;  ROW() &amp; " - " &amp; MID($AD$1, FIND("]",$AD$1,1)+1,LEN($AD$1))</f>
        <v>Column1.Surface_habitable_logement 3 - Récaptiulatif</v>
      </c>
      <c r="Q3" t="str">
        <f ca="1">DPE_33340[[#Headers],[Column1.Code_postal_(brut)]] &amp; " " &amp;  ROW() &amp; " - " &amp; MID($AD$1, FIND("]",$AD$1,1)+1,LEN($AD$1))</f>
        <v>Column1.Code_postal_(brut) 3 - Récaptiulatif</v>
      </c>
      <c r="R3" t="str">
        <f ca="1">DPE_33340[[#Headers],[Column1.Période_construction]] &amp; " " &amp;  ROW() &amp; " - " &amp; MID($AD$1, FIND("]",$AD$1,1)+1,LEN($AD$1))</f>
        <v>Column1.Période_construction 3 - Récaptiulatif</v>
      </c>
      <c r="S3" t="str">
        <f ca="1">DPE_33340[[#Headers],[Column1.Code_postal_(BAN)]] &amp; " " &amp;  ROW() &amp; " - " &amp; MID($AD$1, FIND("]",$AD$1,1)+1,LEN($AD$1))</f>
        <v>Column1.Code_postal_(BAN) 3 - Récaptiulatif</v>
      </c>
      <c r="T3" t="str">
        <f ca="1">DPE_33340[[#Headers],[Column1.Type_bâtiment]] &amp; " " &amp;  ROW() &amp; " - " &amp; MID($AD$1, FIND("]",$AD$1,1)+1,LEN($AD$1))</f>
        <v>Column1.Type_bâtiment 3 - Récaptiulatif</v>
      </c>
      <c r="U3" t="str">
        <f ca="1">DPE_33340[[#Headers],[Column1.Etiquette_GES]] &amp; " " &amp;  ROW() &amp; " - " &amp; MID($AD$1, FIND("]",$AD$1,1)+1,LEN($AD$1))</f>
        <v>Column1.Etiquette_GES 3 - Récaptiulatif</v>
      </c>
      <c r="V3" t="str">
        <f ca="1">DPE_33340[[#Headers],[Column1.Etiquette_DPE]] &amp; " " &amp;  ROW() &amp; " - " &amp; MID($AD$1, FIND("]",$AD$1,1)+1,LEN($AD$1))</f>
        <v>Column1.Etiquette_DPE 3 - Récaptiulatif</v>
      </c>
      <c r="W3" t="str">
        <f ca="1">DPE_33340[[#Headers],[Column1.Nom__commune_(Brut)]] &amp; " " &amp;  ROW() &amp; " - " &amp; MID($AD$1, FIND("]",$AD$1,1)+1,LEN($AD$1))</f>
        <v>Column1.Nom__commune_(Brut) 3 - Récaptiulatif</v>
      </c>
      <c r="X3" t="str">
        <f ca="1">DPE_33340[[#Headers],[Column1.Identifiant__BAN]] &amp; " " &amp;  ROW() &amp; " - " &amp; MID($AD$1, FIND("]",$AD$1,1)+1,LEN($AD$1))</f>
        <v>Column1.Identifiant__BAN 3 - Récaptiulatif</v>
      </c>
      <c r="Y3" t="str">
        <f ca="1">DPE_33340[[#Headers],[Column1.Nom__rue_(BAN)]] &amp; " " &amp;  ROW() &amp; " - " &amp; MID($AD$1, FIND("]",$AD$1,1)+1,LEN($AD$1))</f>
        <v>Column1.Nom__rue_(BAN) 3 - Récaptiulatif</v>
      </c>
      <c r="Z3" t="str">
        <f ca="1">DPE_33340[[#Headers],[Column1.Score_BAN]] &amp; " " &amp;  ROW() &amp; " - " &amp; MID($AD$1, FIND("]",$AD$1,1)+1,LEN($AD$1))</f>
        <v>Column1.Score_BAN 3 - Récaptiulatif</v>
      </c>
      <c r="AA3" t="str">
        <f ca="1">DPE_33340[[#Headers],[Column1.Logement_traversant_(0/1)]] &amp; " " &amp;  ROW() &amp; " - " &amp; MID($AD$1, FIND("]",$AD$1,1)+1,LEN($AD$1))</f>
        <v>Column1.Logement_traversant_(0/1) 3 - Récaptiulatif</v>
      </c>
      <c r="AB3" t="str">
        <f ca="1">DPE_33340[[#Headers],[Column1.Nombre_appartement]] &amp; " " &amp;  ROW() &amp; " - " &amp; MID($AD$1, FIND("]",$AD$1,1)+1,LEN($AD$1))</f>
        <v>Column1.Nombre_appartement 3 - Récaptiulatif</v>
      </c>
      <c r="AC3" t="str">
        <f ca="1">DPE_33340[[#Headers],[Column1.Surface_habitable_immeuble]] &amp; " " &amp;  ROW() &amp; " - " &amp; MID($AD$1, FIND("]",$AD$1,1)+1,LEN($AD$1))</f>
        <v>Column1.Surface_habitable_immeuble 3 - Récaptiulatif</v>
      </c>
    </row>
    <row r="4" spans="1:30" x14ac:dyDescent="0.25">
      <c r="A4" s="4">
        <v>44886</v>
      </c>
      <c r="B4" s="4">
        <v>44886</v>
      </c>
      <c r="C4" s="4">
        <v>44886</v>
      </c>
      <c r="D4" t="str">
        <f ca="1">DPE_33340[[#Headers],[Column1.Adresse_(BAN)]] &amp; " " &amp;  ROW() &amp; " - " &amp; MID($AD$1, FIND("]",$AD$1,1)+1,LEN($AD$1))</f>
        <v>Column1.Adresse_(BAN) 4 - Récaptiulatif</v>
      </c>
      <c r="E4" t="str">
        <f ca="1">DPE_33340[[#Headers],[Column1.Nom__commune_(BAN)]] &amp; " " &amp;  ROW() &amp; " - " &amp; MID($AD$1, FIND("]",$AD$1,1)+1,LEN($AD$1))</f>
        <v>Column1.Nom__commune_(BAN) 4 - Récaptiulatif</v>
      </c>
      <c r="F4" t="str">
        <f ca="1">DPE_33340[[#Headers],[Column1.Nombre_niveau_logement]] &amp; " " &amp;  ROW() &amp; " - " &amp; MID($AD$1, FIND("]",$AD$1,1)+1,LEN($AD$1))</f>
        <v>Column1.Nombre_niveau_logement 4 - Récaptiulatif</v>
      </c>
      <c r="G4" t="str">
        <f ca="1">DPE_33340[[#Headers],[Column1.Année_construction]] &amp; " " &amp;  ROW() &amp; " - " &amp; MID($AD$1, FIND("]",$AD$1,1)+1,LEN($AD$1))</f>
        <v>Column1.Année_construction 4 - Récaptiulatif</v>
      </c>
      <c r="H4" t="str">
        <f ca="1">DPE_33340[[#Headers],[Column1.N°_étage_appartement]] &amp; " " &amp;  ROW() &amp; " - " &amp; MID($AD$1, FIND("]",$AD$1,1)+1,LEN($AD$1))</f>
        <v>Column1.N°_étage_appartement 4 - Récaptiulatif</v>
      </c>
      <c r="I4" t="str">
        <f ca="1">DPE_33340[[#Headers],[Column1.Surface_habitable_desservie_par_installation_ECS]] &amp; " " &amp;  ROW() &amp; " - " &amp; MID($AD$1, FIND("]",$AD$1,1)+1,LEN($AD$1))</f>
        <v>Column1.Surface_habitable_desservie_par_installation_ECS 4 - Récaptiulatif</v>
      </c>
      <c r="J4" t="str">
        <f ca="1">DPE_33340[[#Headers],[Column1.Complément_d''adresse_logement]] &amp; " " &amp;  ROW() &amp; " - " &amp; MID($AD$1, FIND("]",$AD$1,1)+1,LEN($AD$1))</f>
        <v>Column1.Complément_d'adresse_logement 4 - Récaptiulatif</v>
      </c>
      <c r="K4" t="str">
        <f ca="1">DPE_33340[[#Headers],[Column1.Description_installation_chauffage_n°1]] &amp; " " &amp;  ROW() &amp; " - " &amp; MID($AD$1, FIND("]",$AD$1,1)+1,LEN($AD$1))</f>
        <v>Column1.Description_installation_chauffage_n°1 4 - Récaptiulatif</v>
      </c>
      <c r="L4" t="str">
        <f ca="1">DPE_33340[[#Headers],[Column1.N°_voie_(BAN)]] &amp; " " &amp;  ROW() &amp; " - " &amp; MID($AD$1, FIND("]",$AD$1,1)+1,LEN($AD$1))</f>
        <v>Column1.N°_voie_(BAN) 4 - Récaptiulatif</v>
      </c>
      <c r="M4" t="str">
        <f ca="1">DPE_33340[[#Headers],[Column1.N°DPE]] &amp; " " &amp;  ROW() &amp; " - " &amp; MID($AD$1, FIND("]",$AD$1,1)+1,LEN($AD$1))</f>
        <v>Column1.N°DPE 4 - Récaptiulatif</v>
      </c>
      <c r="N4" t="str">
        <f ca="1">DPE_33340[[#Headers],[Column1.Adresse_brute]] &amp; " " &amp;  ROW() &amp; " - " &amp; MID($AD$1, FIND("]",$AD$1,1)+1,LEN($AD$1))</f>
        <v>Column1.Adresse_brute 4 - Récaptiulatif</v>
      </c>
      <c r="O4" t="str">
        <f ca="1">DPE_33340[[#Headers],[Column1.Nombre_logements_desservis_par_installation_ECS]] &amp; " " &amp;  ROW() &amp; " - " &amp; MID($AD$1, FIND("]",$AD$1,1)+1,LEN($AD$1))</f>
        <v>Column1.Nombre_logements_desservis_par_installation_ECS 4 - Récaptiulatif</v>
      </c>
      <c r="P4" t="str">
        <f ca="1">DPE_33340[[#Headers],[Column1.Surface_habitable_logement]] &amp; " " &amp;  ROW() &amp; " - " &amp; MID($AD$1, FIND("]",$AD$1,1)+1,LEN($AD$1))</f>
        <v>Column1.Surface_habitable_logement 4 - Récaptiulatif</v>
      </c>
      <c r="Q4" t="str">
        <f ca="1">DPE_33340[[#Headers],[Column1.Code_postal_(brut)]] &amp; " " &amp;  ROW() &amp; " - " &amp; MID($AD$1, FIND("]",$AD$1,1)+1,LEN($AD$1))</f>
        <v>Column1.Code_postal_(brut) 4 - Récaptiulatif</v>
      </c>
      <c r="R4" t="str">
        <f ca="1">DPE_33340[[#Headers],[Column1.Période_construction]] &amp; " " &amp;  ROW() &amp; " - " &amp; MID($AD$1, FIND("]",$AD$1,1)+1,LEN($AD$1))</f>
        <v>Column1.Période_construction 4 - Récaptiulatif</v>
      </c>
      <c r="S4" t="str">
        <f ca="1">DPE_33340[[#Headers],[Column1.Code_postal_(BAN)]] &amp; " " &amp;  ROW() &amp; " - " &amp; MID($AD$1, FIND("]",$AD$1,1)+1,LEN($AD$1))</f>
        <v>Column1.Code_postal_(BAN) 4 - Récaptiulatif</v>
      </c>
      <c r="T4" t="str">
        <f ca="1">DPE_33340[[#Headers],[Column1.Type_bâtiment]] &amp; " " &amp;  ROW() &amp; " - " &amp; MID($AD$1, FIND("]",$AD$1,1)+1,LEN($AD$1))</f>
        <v>Column1.Type_bâtiment 4 - Récaptiulatif</v>
      </c>
      <c r="U4" t="str">
        <f ca="1">DPE_33340[[#Headers],[Column1.Etiquette_GES]] &amp; " " &amp;  ROW() &amp; " - " &amp; MID($AD$1, FIND("]",$AD$1,1)+1,LEN($AD$1))</f>
        <v>Column1.Etiquette_GES 4 - Récaptiulatif</v>
      </c>
      <c r="V4" t="str">
        <f ca="1">DPE_33340[[#Headers],[Column1.Etiquette_DPE]] &amp; " " &amp;  ROW() &amp; " - " &amp; MID($AD$1, FIND("]",$AD$1,1)+1,LEN($AD$1))</f>
        <v>Column1.Etiquette_DPE 4 - Récaptiulatif</v>
      </c>
      <c r="W4" t="str">
        <f ca="1">DPE_33340[[#Headers],[Column1.Nom__commune_(Brut)]] &amp; " " &amp;  ROW() &amp; " - " &amp; MID($AD$1, FIND("]",$AD$1,1)+1,LEN($AD$1))</f>
        <v>Column1.Nom__commune_(Brut) 4 - Récaptiulatif</v>
      </c>
      <c r="X4" t="str">
        <f ca="1">DPE_33340[[#Headers],[Column1.Identifiant__BAN]] &amp; " " &amp;  ROW() &amp; " - " &amp; MID($AD$1, FIND("]",$AD$1,1)+1,LEN($AD$1))</f>
        <v>Column1.Identifiant__BAN 4 - Récaptiulatif</v>
      </c>
      <c r="Y4" t="str">
        <f ca="1">DPE_33340[[#Headers],[Column1.Nom__rue_(BAN)]] &amp; " " &amp;  ROW() &amp; " - " &amp; MID($AD$1, FIND("]",$AD$1,1)+1,LEN($AD$1))</f>
        <v>Column1.Nom__rue_(BAN) 4 - Récaptiulatif</v>
      </c>
      <c r="Z4" t="str">
        <f ca="1">DPE_33340[[#Headers],[Column1.Score_BAN]] &amp; " " &amp;  ROW() &amp; " - " &amp; MID($AD$1, FIND("]",$AD$1,1)+1,LEN($AD$1))</f>
        <v>Column1.Score_BAN 4 - Récaptiulatif</v>
      </c>
      <c r="AA4" t="str">
        <f ca="1">DPE_33340[[#Headers],[Column1.Logement_traversant_(0/1)]] &amp; " " &amp;  ROW() &amp; " - " &amp; MID($AD$1, FIND("]",$AD$1,1)+1,LEN($AD$1))</f>
        <v>Column1.Logement_traversant_(0/1) 4 - Récaptiulatif</v>
      </c>
      <c r="AB4" t="str">
        <f ca="1">DPE_33340[[#Headers],[Column1.Nombre_appartement]] &amp; " " &amp;  ROW() &amp; " - " &amp; MID($AD$1, FIND("]",$AD$1,1)+1,LEN($AD$1))</f>
        <v>Column1.Nombre_appartement 4 - Récaptiulatif</v>
      </c>
      <c r="AC4" t="str">
        <f ca="1">DPE_33340[[#Headers],[Column1.Surface_habitable_immeuble]] &amp; " " &amp;  ROW() &amp; " - " &amp; MID($AD$1, FIND("]",$AD$1,1)+1,LEN($AD$1))</f>
        <v>Column1.Surface_habitable_immeuble 4 - Récaptiulatif</v>
      </c>
    </row>
    <row r="5" spans="1:30" x14ac:dyDescent="0.25">
      <c r="A5" s="4">
        <v>44862</v>
      </c>
      <c r="B5" s="4">
        <v>44881</v>
      </c>
      <c r="C5" s="4">
        <v>44881</v>
      </c>
      <c r="D5" t="str">
        <f ca="1">DPE_33340[[#Headers],[Column1.Adresse_(BAN)]] &amp; " " &amp;  ROW() &amp; " - " &amp; MID($AD$1, FIND("]",$AD$1,1)+1,LEN($AD$1))</f>
        <v>Column1.Adresse_(BAN) 5 - Récaptiulatif</v>
      </c>
      <c r="E5" t="str">
        <f ca="1">DPE_33340[[#Headers],[Column1.Nom__commune_(BAN)]] &amp; " " &amp;  ROW() &amp; " - " &amp; MID($AD$1, FIND("]",$AD$1,1)+1,LEN($AD$1))</f>
        <v>Column1.Nom__commune_(BAN) 5 - Récaptiulatif</v>
      </c>
      <c r="F5" t="str">
        <f ca="1">DPE_33340[[#Headers],[Column1.Nombre_niveau_logement]] &amp; " " &amp;  ROW() &amp; " - " &amp; MID($AD$1, FIND("]",$AD$1,1)+1,LEN($AD$1))</f>
        <v>Column1.Nombre_niveau_logement 5 - Récaptiulatif</v>
      </c>
      <c r="G5" t="str">
        <f ca="1">DPE_33340[[#Headers],[Column1.Année_construction]] &amp; " " &amp;  ROW() &amp; " - " &amp; MID($AD$1, FIND("]",$AD$1,1)+1,LEN($AD$1))</f>
        <v>Column1.Année_construction 5 - Récaptiulatif</v>
      </c>
      <c r="H5" t="str">
        <f ca="1">DPE_33340[[#Headers],[Column1.N°_étage_appartement]] &amp; " " &amp;  ROW() &amp; " - " &amp; MID($AD$1, FIND("]",$AD$1,1)+1,LEN($AD$1))</f>
        <v>Column1.N°_étage_appartement 5 - Récaptiulatif</v>
      </c>
      <c r="I5" t="str">
        <f ca="1">DPE_33340[[#Headers],[Column1.Surface_habitable_desservie_par_installation_ECS]] &amp; " " &amp;  ROW() &amp; " - " &amp; MID($AD$1, FIND("]",$AD$1,1)+1,LEN($AD$1))</f>
        <v>Column1.Surface_habitable_desservie_par_installation_ECS 5 - Récaptiulatif</v>
      </c>
      <c r="J5" t="str">
        <f ca="1">DPE_33340[[#Headers],[Column1.Complément_d''adresse_logement]] &amp; " " &amp;  ROW() &amp; " - " &amp; MID($AD$1, FIND("]",$AD$1,1)+1,LEN($AD$1))</f>
        <v>Column1.Complément_d'adresse_logement 5 - Récaptiulatif</v>
      </c>
      <c r="K5" t="str">
        <f ca="1">DPE_33340[[#Headers],[Column1.Description_installation_chauffage_n°1]] &amp; " " &amp;  ROW() &amp; " - " &amp; MID($AD$1, FIND("]",$AD$1,1)+1,LEN($AD$1))</f>
        <v>Column1.Description_installation_chauffage_n°1 5 - Récaptiulatif</v>
      </c>
      <c r="L5" t="str">
        <f ca="1">DPE_33340[[#Headers],[Column1.N°_voie_(BAN)]] &amp; " " &amp;  ROW() &amp; " - " &amp; MID($AD$1, FIND("]",$AD$1,1)+1,LEN($AD$1))</f>
        <v>Column1.N°_voie_(BAN) 5 - Récaptiulatif</v>
      </c>
      <c r="M5" t="str">
        <f ca="1">DPE_33340[[#Headers],[Column1.N°DPE]] &amp; " " &amp;  ROW() &amp; " - " &amp; MID($AD$1, FIND("]",$AD$1,1)+1,LEN($AD$1))</f>
        <v>Column1.N°DPE 5 - Récaptiulatif</v>
      </c>
      <c r="N5" t="str">
        <f ca="1">DPE_33340[[#Headers],[Column1.Adresse_brute]] &amp; " " &amp;  ROW() &amp; " - " &amp; MID($AD$1, FIND("]",$AD$1,1)+1,LEN($AD$1))</f>
        <v>Column1.Adresse_brute 5 - Récaptiulatif</v>
      </c>
      <c r="O5" t="str">
        <f ca="1">DPE_33340[[#Headers],[Column1.Nombre_logements_desservis_par_installation_ECS]] &amp; " " &amp;  ROW() &amp; " - " &amp; MID($AD$1, FIND("]",$AD$1,1)+1,LEN($AD$1))</f>
        <v>Column1.Nombre_logements_desservis_par_installation_ECS 5 - Récaptiulatif</v>
      </c>
      <c r="P5" t="str">
        <f ca="1">DPE_33340[[#Headers],[Column1.Surface_habitable_logement]] &amp; " " &amp;  ROW() &amp; " - " &amp; MID($AD$1, FIND("]",$AD$1,1)+1,LEN($AD$1))</f>
        <v>Column1.Surface_habitable_logement 5 - Récaptiulatif</v>
      </c>
      <c r="Q5" t="str">
        <f ca="1">DPE_33340[[#Headers],[Column1.Code_postal_(brut)]] &amp; " " &amp;  ROW() &amp; " - " &amp; MID($AD$1, FIND("]",$AD$1,1)+1,LEN($AD$1))</f>
        <v>Column1.Code_postal_(brut) 5 - Récaptiulatif</v>
      </c>
      <c r="R5" t="str">
        <f ca="1">DPE_33340[[#Headers],[Column1.Période_construction]] &amp; " " &amp;  ROW() &amp; " - " &amp; MID($AD$1, FIND("]",$AD$1,1)+1,LEN($AD$1))</f>
        <v>Column1.Période_construction 5 - Récaptiulatif</v>
      </c>
      <c r="S5" t="str">
        <f ca="1">DPE_33340[[#Headers],[Column1.Code_postal_(BAN)]] &amp; " " &amp;  ROW() &amp; " - " &amp; MID($AD$1, FIND("]",$AD$1,1)+1,LEN($AD$1))</f>
        <v>Column1.Code_postal_(BAN) 5 - Récaptiulatif</v>
      </c>
      <c r="T5" t="str">
        <f ca="1">DPE_33340[[#Headers],[Column1.Type_bâtiment]] &amp; " " &amp;  ROW() &amp; " - " &amp; MID($AD$1, FIND("]",$AD$1,1)+1,LEN($AD$1))</f>
        <v>Column1.Type_bâtiment 5 - Récaptiulatif</v>
      </c>
      <c r="U5" t="str">
        <f ca="1">DPE_33340[[#Headers],[Column1.Etiquette_GES]] &amp; " " &amp;  ROW() &amp; " - " &amp; MID($AD$1, FIND("]",$AD$1,1)+1,LEN($AD$1))</f>
        <v>Column1.Etiquette_GES 5 - Récaptiulatif</v>
      </c>
      <c r="V5" t="str">
        <f ca="1">DPE_33340[[#Headers],[Column1.Etiquette_DPE]] &amp; " " &amp;  ROW() &amp; " - " &amp; MID($AD$1, FIND("]",$AD$1,1)+1,LEN($AD$1))</f>
        <v>Column1.Etiquette_DPE 5 - Récaptiulatif</v>
      </c>
      <c r="W5" t="str">
        <f ca="1">DPE_33340[[#Headers],[Column1.Nom__commune_(Brut)]] &amp; " " &amp;  ROW() &amp; " - " &amp; MID($AD$1, FIND("]",$AD$1,1)+1,LEN($AD$1))</f>
        <v>Column1.Nom__commune_(Brut) 5 - Récaptiulatif</v>
      </c>
      <c r="X5" t="str">
        <f ca="1">DPE_33340[[#Headers],[Column1.Identifiant__BAN]] &amp; " " &amp;  ROW() &amp; " - " &amp; MID($AD$1, FIND("]",$AD$1,1)+1,LEN($AD$1))</f>
        <v>Column1.Identifiant__BAN 5 - Récaptiulatif</v>
      </c>
      <c r="Y5" t="str">
        <f ca="1">DPE_33340[[#Headers],[Column1.Nom__rue_(BAN)]] &amp; " " &amp;  ROW() &amp; " - " &amp; MID($AD$1, FIND("]",$AD$1,1)+1,LEN($AD$1))</f>
        <v>Column1.Nom__rue_(BAN) 5 - Récaptiulatif</v>
      </c>
      <c r="Z5" t="str">
        <f ca="1">DPE_33340[[#Headers],[Column1.Score_BAN]] &amp; " " &amp;  ROW() &amp; " - " &amp; MID($AD$1, FIND("]",$AD$1,1)+1,LEN($AD$1))</f>
        <v>Column1.Score_BAN 5 - Récaptiulatif</v>
      </c>
      <c r="AA5" t="str">
        <f ca="1">DPE_33340[[#Headers],[Column1.Logement_traversant_(0/1)]] &amp; " " &amp;  ROW() &amp; " - " &amp; MID($AD$1, FIND("]",$AD$1,1)+1,LEN($AD$1))</f>
        <v>Column1.Logement_traversant_(0/1) 5 - Récaptiulatif</v>
      </c>
      <c r="AB5" t="str">
        <f ca="1">DPE_33340[[#Headers],[Column1.Nombre_appartement]] &amp; " " &amp;  ROW() &amp; " - " &amp; MID($AD$1, FIND("]",$AD$1,1)+1,LEN($AD$1))</f>
        <v>Column1.Nombre_appartement 5 - Récaptiulatif</v>
      </c>
      <c r="AC5" t="str">
        <f ca="1">DPE_33340[[#Headers],[Column1.Surface_habitable_immeuble]] &amp; " " &amp;  ROW() &amp; " - " &amp; MID($AD$1, FIND("]",$AD$1,1)+1,LEN($AD$1))</f>
        <v>Column1.Surface_habitable_immeuble 5 - Récaptiulatif</v>
      </c>
    </row>
    <row r="6" spans="1:30" x14ac:dyDescent="0.25">
      <c r="A6" s="4">
        <v>44879</v>
      </c>
      <c r="B6" s="4">
        <v>44879</v>
      </c>
      <c r="C6" s="4">
        <v>44879</v>
      </c>
      <c r="D6" t="str">
        <f ca="1">DPE_33340[[#Headers],[Column1.Adresse_(BAN)]] &amp; " " &amp;  ROW() &amp; " - " &amp; MID($AD$1, FIND("]",$AD$1,1)+1,LEN($AD$1))</f>
        <v>Column1.Adresse_(BAN) 6 - Récaptiulatif</v>
      </c>
      <c r="E6" t="str">
        <f ca="1">DPE_33340[[#Headers],[Column1.Nom__commune_(BAN)]] &amp; " " &amp;  ROW() &amp; " - " &amp; MID($AD$1, FIND("]",$AD$1,1)+1,LEN($AD$1))</f>
        <v>Column1.Nom__commune_(BAN) 6 - Récaptiulatif</v>
      </c>
      <c r="F6" t="str">
        <f ca="1">DPE_33340[[#Headers],[Column1.Nombre_niveau_logement]] &amp; " " &amp;  ROW() &amp; " - " &amp; MID($AD$1, FIND("]",$AD$1,1)+1,LEN($AD$1))</f>
        <v>Column1.Nombre_niveau_logement 6 - Récaptiulatif</v>
      </c>
      <c r="G6" t="str">
        <f ca="1">DPE_33340[[#Headers],[Column1.Année_construction]] &amp; " " &amp;  ROW() &amp; " - " &amp; MID($AD$1, FIND("]",$AD$1,1)+1,LEN($AD$1))</f>
        <v>Column1.Année_construction 6 - Récaptiulatif</v>
      </c>
      <c r="H6" t="str">
        <f ca="1">DPE_33340[[#Headers],[Column1.N°_étage_appartement]] &amp; " " &amp;  ROW() &amp; " - " &amp; MID($AD$1, FIND("]",$AD$1,1)+1,LEN($AD$1))</f>
        <v>Column1.N°_étage_appartement 6 - Récaptiulatif</v>
      </c>
      <c r="I6" t="str">
        <f ca="1">DPE_33340[[#Headers],[Column1.Surface_habitable_desservie_par_installation_ECS]] &amp; " " &amp;  ROW() &amp; " - " &amp; MID($AD$1, FIND("]",$AD$1,1)+1,LEN($AD$1))</f>
        <v>Column1.Surface_habitable_desservie_par_installation_ECS 6 - Récaptiulatif</v>
      </c>
      <c r="J6" t="str">
        <f ca="1">DPE_33340[[#Headers],[Column1.Complément_d''adresse_logement]] &amp; " " &amp;  ROW() &amp; " - " &amp; MID($AD$1, FIND("]",$AD$1,1)+1,LEN($AD$1))</f>
        <v>Column1.Complément_d'adresse_logement 6 - Récaptiulatif</v>
      </c>
      <c r="K6" t="str">
        <f ca="1">DPE_33340[[#Headers],[Column1.Description_installation_chauffage_n°1]] &amp; " " &amp;  ROW() &amp; " - " &amp; MID($AD$1, FIND("]",$AD$1,1)+1,LEN($AD$1))</f>
        <v>Column1.Description_installation_chauffage_n°1 6 - Récaptiulatif</v>
      </c>
      <c r="L6" t="str">
        <f ca="1">DPE_33340[[#Headers],[Column1.N°_voie_(BAN)]] &amp; " " &amp;  ROW() &amp; " - " &amp; MID($AD$1, FIND("]",$AD$1,1)+1,LEN($AD$1))</f>
        <v>Column1.N°_voie_(BAN) 6 - Récaptiulatif</v>
      </c>
      <c r="M6" t="str">
        <f ca="1">DPE_33340[[#Headers],[Column1.N°DPE]] &amp; " " &amp;  ROW() &amp; " - " &amp; MID($AD$1, FIND("]",$AD$1,1)+1,LEN($AD$1))</f>
        <v>Column1.N°DPE 6 - Récaptiulatif</v>
      </c>
      <c r="N6" t="str">
        <f ca="1">DPE_33340[[#Headers],[Column1.Adresse_brute]] &amp; " " &amp;  ROW() &amp; " - " &amp; MID($AD$1, FIND("]",$AD$1,1)+1,LEN($AD$1))</f>
        <v>Column1.Adresse_brute 6 - Récaptiulatif</v>
      </c>
      <c r="O6" t="str">
        <f ca="1">DPE_33340[[#Headers],[Column1.Nombre_logements_desservis_par_installation_ECS]] &amp; " " &amp;  ROW() &amp; " - " &amp; MID($AD$1, FIND("]",$AD$1,1)+1,LEN($AD$1))</f>
        <v>Column1.Nombre_logements_desservis_par_installation_ECS 6 - Récaptiulatif</v>
      </c>
      <c r="P6" t="str">
        <f ca="1">DPE_33340[[#Headers],[Column1.Surface_habitable_logement]] &amp; " " &amp;  ROW() &amp; " - " &amp; MID($AD$1, FIND("]",$AD$1,1)+1,LEN($AD$1))</f>
        <v>Column1.Surface_habitable_logement 6 - Récaptiulatif</v>
      </c>
      <c r="Q6" t="str">
        <f ca="1">DPE_33340[[#Headers],[Column1.Code_postal_(brut)]] &amp; " " &amp;  ROW() &amp; " - " &amp; MID($AD$1, FIND("]",$AD$1,1)+1,LEN($AD$1))</f>
        <v>Column1.Code_postal_(brut) 6 - Récaptiulatif</v>
      </c>
      <c r="R6" t="str">
        <f ca="1">DPE_33340[[#Headers],[Column1.Période_construction]] &amp; " " &amp;  ROW() &amp; " - " &amp; MID($AD$1, FIND("]",$AD$1,1)+1,LEN($AD$1))</f>
        <v>Column1.Période_construction 6 - Récaptiulatif</v>
      </c>
      <c r="S6" t="str">
        <f ca="1">DPE_33340[[#Headers],[Column1.Code_postal_(BAN)]] &amp; " " &amp;  ROW() &amp; " - " &amp; MID($AD$1, FIND("]",$AD$1,1)+1,LEN($AD$1))</f>
        <v>Column1.Code_postal_(BAN) 6 - Récaptiulatif</v>
      </c>
      <c r="T6" t="str">
        <f ca="1">DPE_33340[[#Headers],[Column1.Type_bâtiment]] &amp; " " &amp;  ROW() &amp; " - " &amp; MID($AD$1, FIND("]",$AD$1,1)+1,LEN($AD$1))</f>
        <v>Column1.Type_bâtiment 6 - Récaptiulatif</v>
      </c>
      <c r="U6" t="str">
        <f ca="1">DPE_33340[[#Headers],[Column1.Etiquette_GES]] &amp; " " &amp;  ROW() &amp; " - " &amp; MID($AD$1, FIND("]",$AD$1,1)+1,LEN($AD$1))</f>
        <v>Column1.Etiquette_GES 6 - Récaptiulatif</v>
      </c>
      <c r="V6" t="str">
        <f ca="1">DPE_33340[[#Headers],[Column1.Etiquette_DPE]] &amp; " " &amp;  ROW() &amp; " - " &amp; MID($AD$1, FIND("]",$AD$1,1)+1,LEN($AD$1))</f>
        <v>Column1.Etiquette_DPE 6 - Récaptiulatif</v>
      </c>
      <c r="W6" t="str">
        <f ca="1">DPE_33340[[#Headers],[Column1.Nom__commune_(Brut)]] &amp; " " &amp;  ROW() &amp; " - " &amp; MID($AD$1, FIND("]",$AD$1,1)+1,LEN($AD$1))</f>
        <v>Column1.Nom__commune_(Brut) 6 - Récaptiulatif</v>
      </c>
      <c r="X6" t="str">
        <f ca="1">DPE_33340[[#Headers],[Column1.Identifiant__BAN]] &amp; " " &amp;  ROW() &amp; " - " &amp; MID($AD$1, FIND("]",$AD$1,1)+1,LEN($AD$1))</f>
        <v>Column1.Identifiant__BAN 6 - Récaptiulatif</v>
      </c>
      <c r="Y6" t="str">
        <f ca="1">DPE_33340[[#Headers],[Column1.Nom__rue_(BAN)]] &amp; " " &amp;  ROW() &amp; " - " &amp; MID($AD$1, FIND("]",$AD$1,1)+1,LEN($AD$1))</f>
        <v>Column1.Nom__rue_(BAN) 6 - Récaptiulatif</v>
      </c>
      <c r="Z6" t="str">
        <f ca="1">DPE_33340[[#Headers],[Column1.Score_BAN]] &amp; " " &amp;  ROW() &amp; " - " &amp; MID($AD$1, FIND("]",$AD$1,1)+1,LEN($AD$1))</f>
        <v>Column1.Score_BAN 6 - Récaptiulatif</v>
      </c>
      <c r="AA6" t="str">
        <f ca="1">DPE_33340[[#Headers],[Column1.Logement_traversant_(0/1)]] &amp; " " &amp;  ROW() &amp; " - " &amp; MID($AD$1, FIND("]",$AD$1,1)+1,LEN($AD$1))</f>
        <v>Column1.Logement_traversant_(0/1) 6 - Récaptiulatif</v>
      </c>
      <c r="AB6" t="str">
        <f ca="1">DPE_33340[[#Headers],[Column1.Nombre_appartement]] &amp; " " &amp;  ROW() &amp; " - " &amp; MID($AD$1, FIND("]",$AD$1,1)+1,LEN($AD$1))</f>
        <v>Column1.Nombre_appartement 6 - Récaptiulatif</v>
      </c>
      <c r="AC6" t="str">
        <f ca="1">DPE_33340[[#Headers],[Column1.Surface_habitable_immeuble]] &amp; " " &amp;  ROW() &amp; " - " &amp; MID($AD$1, FIND("]",$AD$1,1)+1,LEN($AD$1))</f>
        <v>Column1.Surface_habitable_immeuble 6 - Récaptiulatif</v>
      </c>
    </row>
    <row r="7" spans="1:30" x14ac:dyDescent="0.25">
      <c r="A7" s="4">
        <v>44875</v>
      </c>
      <c r="B7" s="4">
        <v>44875</v>
      </c>
      <c r="C7" s="4">
        <v>44875</v>
      </c>
      <c r="D7" t="str">
        <f ca="1">DPE_33340[[#Headers],[Column1.Adresse_(BAN)]] &amp; " " &amp;  ROW() &amp; " - " &amp; MID($AD$1, FIND("]",$AD$1,1)+1,LEN($AD$1))</f>
        <v>Column1.Adresse_(BAN) 7 - Récaptiulatif</v>
      </c>
      <c r="E7" t="str">
        <f ca="1">DPE_33340[[#Headers],[Column1.Nom__commune_(BAN)]] &amp; " " &amp;  ROW() &amp; " - " &amp; MID($AD$1, FIND("]",$AD$1,1)+1,LEN($AD$1))</f>
        <v>Column1.Nom__commune_(BAN) 7 - Récaptiulatif</v>
      </c>
      <c r="F7" t="str">
        <f ca="1">DPE_33340[[#Headers],[Column1.Nombre_niveau_logement]] &amp; " " &amp;  ROW() &amp; " - " &amp; MID($AD$1, FIND("]",$AD$1,1)+1,LEN($AD$1))</f>
        <v>Column1.Nombre_niveau_logement 7 - Récaptiulatif</v>
      </c>
      <c r="G7" t="str">
        <f ca="1">DPE_33340[[#Headers],[Column1.Année_construction]] &amp; " " &amp;  ROW() &amp; " - " &amp; MID($AD$1, FIND("]",$AD$1,1)+1,LEN($AD$1))</f>
        <v>Column1.Année_construction 7 - Récaptiulatif</v>
      </c>
      <c r="H7" t="str">
        <f ca="1">DPE_33340[[#Headers],[Column1.N°_étage_appartement]] &amp; " " &amp;  ROW() &amp; " - " &amp; MID($AD$1, FIND("]",$AD$1,1)+1,LEN($AD$1))</f>
        <v>Column1.N°_étage_appartement 7 - Récaptiulatif</v>
      </c>
      <c r="I7" t="str">
        <f ca="1">DPE_33340[[#Headers],[Column1.Surface_habitable_desservie_par_installation_ECS]] &amp; " " &amp;  ROW() &amp; " - " &amp; MID($AD$1, FIND("]",$AD$1,1)+1,LEN($AD$1))</f>
        <v>Column1.Surface_habitable_desservie_par_installation_ECS 7 - Récaptiulatif</v>
      </c>
      <c r="J7" t="str">
        <f ca="1">DPE_33340[[#Headers],[Column1.Complément_d''adresse_logement]] &amp; " " &amp;  ROW() &amp; " - " &amp; MID($AD$1, FIND("]",$AD$1,1)+1,LEN($AD$1))</f>
        <v>Column1.Complément_d'adresse_logement 7 - Récaptiulatif</v>
      </c>
      <c r="K7" t="str">
        <f ca="1">DPE_33340[[#Headers],[Column1.Description_installation_chauffage_n°1]] &amp; " " &amp;  ROW() &amp; " - " &amp; MID($AD$1, FIND("]",$AD$1,1)+1,LEN($AD$1))</f>
        <v>Column1.Description_installation_chauffage_n°1 7 - Récaptiulatif</v>
      </c>
      <c r="L7" t="str">
        <f ca="1">DPE_33340[[#Headers],[Column1.N°_voie_(BAN)]] &amp; " " &amp;  ROW() &amp; " - " &amp; MID($AD$1, FIND("]",$AD$1,1)+1,LEN($AD$1))</f>
        <v>Column1.N°_voie_(BAN) 7 - Récaptiulatif</v>
      </c>
      <c r="M7" t="str">
        <f ca="1">DPE_33340[[#Headers],[Column1.N°DPE]] &amp; " " &amp;  ROW() &amp; " - " &amp; MID($AD$1, FIND("]",$AD$1,1)+1,LEN($AD$1))</f>
        <v>Column1.N°DPE 7 - Récaptiulatif</v>
      </c>
      <c r="N7" t="str">
        <f ca="1">DPE_33340[[#Headers],[Column1.Adresse_brute]] &amp; " " &amp;  ROW() &amp; " - " &amp; MID($AD$1, FIND("]",$AD$1,1)+1,LEN($AD$1))</f>
        <v>Column1.Adresse_brute 7 - Récaptiulatif</v>
      </c>
      <c r="O7" t="str">
        <f ca="1">DPE_33340[[#Headers],[Column1.Nombre_logements_desservis_par_installation_ECS]] &amp; " " &amp;  ROW() &amp; " - " &amp; MID($AD$1, FIND("]",$AD$1,1)+1,LEN($AD$1))</f>
        <v>Column1.Nombre_logements_desservis_par_installation_ECS 7 - Récaptiulatif</v>
      </c>
      <c r="P7" t="str">
        <f ca="1">DPE_33340[[#Headers],[Column1.Surface_habitable_logement]] &amp; " " &amp;  ROW() &amp; " - " &amp; MID($AD$1, FIND("]",$AD$1,1)+1,LEN($AD$1))</f>
        <v>Column1.Surface_habitable_logement 7 - Récaptiulatif</v>
      </c>
      <c r="Q7" t="str">
        <f ca="1">DPE_33340[[#Headers],[Column1.Code_postal_(brut)]] &amp; " " &amp;  ROW() &amp; " - " &amp; MID($AD$1, FIND("]",$AD$1,1)+1,LEN($AD$1))</f>
        <v>Column1.Code_postal_(brut) 7 - Récaptiulatif</v>
      </c>
      <c r="R7" t="str">
        <f ca="1">DPE_33340[[#Headers],[Column1.Période_construction]] &amp; " " &amp;  ROW() &amp; " - " &amp; MID($AD$1, FIND("]",$AD$1,1)+1,LEN($AD$1))</f>
        <v>Column1.Période_construction 7 - Récaptiulatif</v>
      </c>
      <c r="S7" t="str">
        <f ca="1">DPE_33340[[#Headers],[Column1.Code_postal_(BAN)]] &amp; " " &amp;  ROW() &amp; " - " &amp; MID($AD$1, FIND("]",$AD$1,1)+1,LEN($AD$1))</f>
        <v>Column1.Code_postal_(BAN) 7 - Récaptiulatif</v>
      </c>
      <c r="T7" t="str">
        <f ca="1">DPE_33340[[#Headers],[Column1.Type_bâtiment]] &amp; " " &amp;  ROW() &amp; " - " &amp; MID($AD$1, FIND("]",$AD$1,1)+1,LEN($AD$1))</f>
        <v>Column1.Type_bâtiment 7 - Récaptiulatif</v>
      </c>
      <c r="U7" t="str">
        <f ca="1">DPE_33340[[#Headers],[Column1.Etiquette_GES]] &amp; " " &amp;  ROW() &amp; " - " &amp; MID($AD$1, FIND("]",$AD$1,1)+1,LEN($AD$1))</f>
        <v>Column1.Etiquette_GES 7 - Récaptiulatif</v>
      </c>
      <c r="V7" t="str">
        <f ca="1">DPE_33340[[#Headers],[Column1.Etiquette_DPE]] &amp; " " &amp;  ROW() &amp; " - " &amp; MID($AD$1, FIND("]",$AD$1,1)+1,LEN($AD$1))</f>
        <v>Column1.Etiquette_DPE 7 - Récaptiulatif</v>
      </c>
      <c r="W7" t="str">
        <f ca="1">DPE_33340[[#Headers],[Column1.Nom__commune_(Brut)]] &amp; " " &amp;  ROW() &amp; " - " &amp; MID($AD$1, FIND("]",$AD$1,1)+1,LEN($AD$1))</f>
        <v>Column1.Nom__commune_(Brut) 7 - Récaptiulatif</v>
      </c>
      <c r="X7" t="str">
        <f ca="1">DPE_33340[[#Headers],[Column1.Identifiant__BAN]] &amp; " " &amp;  ROW() &amp; " - " &amp; MID($AD$1, FIND("]",$AD$1,1)+1,LEN($AD$1))</f>
        <v>Column1.Identifiant__BAN 7 - Récaptiulatif</v>
      </c>
      <c r="Y7" t="str">
        <f ca="1">DPE_33340[[#Headers],[Column1.Nom__rue_(BAN)]] &amp; " " &amp;  ROW() &amp; " - " &amp; MID($AD$1, FIND("]",$AD$1,1)+1,LEN($AD$1))</f>
        <v>Column1.Nom__rue_(BAN) 7 - Récaptiulatif</v>
      </c>
      <c r="Z7" t="str">
        <f ca="1">DPE_33340[[#Headers],[Column1.Score_BAN]] &amp; " " &amp;  ROW() &amp; " - " &amp; MID($AD$1, FIND("]",$AD$1,1)+1,LEN($AD$1))</f>
        <v>Column1.Score_BAN 7 - Récaptiulatif</v>
      </c>
      <c r="AA7" t="str">
        <f ca="1">DPE_33340[[#Headers],[Column1.Logement_traversant_(0/1)]] &amp; " " &amp;  ROW() &amp; " - " &amp; MID($AD$1, FIND("]",$AD$1,1)+1,LEN($AD$1))</f>
        <v>Column1.Logement_traversant_(0/1) 7 - Récaptiulatif</v>
      </c>
      <c r="AB7" t="str">
        <f ca="1">DPE_33340[[#Headers],[Column1.Nombre_appartement]] &amp; " " &amp;  ROW() &amp; " - " &amp; MID($AD$1, FIND("]",$AD$1,1)+1,LEN($AD$1))</f>
        <v>Column1.Nombre_appartement 7 - Récaptiulatif</v>
      </c>
      <c r="AC7" t="str">
        <f ca="1">DPE_33340[[#Headers],[Column1.Surface_habitable_immeuble]] &amp; " " &amp;  ROW() &amp; " - " &amp; MID($AD$1, FIND("]",$AD$1,1)+1,LEN($AD$1))</f>
        <v>Column1.Surface_habitable_immeuble 7 - Récaptiulatif</v>
      </c>
    </row>
    <row r="8" spans="1:30" x14ac:dyDescent="0.25">
      <c r="A8" s="4">
        <v>44873</v>
      </c>
      <c r="B8" s="4">
        <v>44873</v>
      </c>
      <c r="C8" s="4">
        <v>44873</v>
      </c>
      <c r="D8" t="str">
        <f ca="1">DPE_33340[[#Headers],[Column1.Adresse_(BAN)]] &amp; " " &amp;  ROW() &amp; " - " &amp; MID($AD$1, FIND("]",$AD$1,1)+1,LEN($AD$1))</f>
        <v>Column1.Adresse_(BAN) 8 - Récaptiulatif</v>
      </c>
      <c r="E8" t="str">
        <f ca="1">DPE_33340[[#Headers],[Column1.Nom__commune_(BAN)]] &amp; " " &amp;  ROW() &amp; " - " &amp; MID($AD$1, FIND("]",$AD$1,1)+1,LEN($AD$1))</f>
        <v>Column1.Nom__commune_(BAN) 8 - Récaptiulatif</v>
      </c>
      <c r="F8" t="str">
        <f ca="1">DPE_33340[[#Headers],[Column1.Nombre_niveau_logement]] &amp; " " &amp;  ROW() &amp; " - " &amp; MID($AD$1, FIND("]",$AD$1,1)+1,LEN($AD$1))</f>
        <v>Column1.Nombre_niveau_logement 8 - Récaptiulatif</v>
      </c>
      <c r="G8" t="str">
        <f ca="1">DPE_33340[[#Headers],[Column1.Année_construction]] &amp; " " &amp;  ROW() &amp; " - " &amp; MID($AD$1, FIND("]",$AD$1,1)+1,LEN($AD$1))</f>
        <v>Column1.Année_construction 8 - Récaptiulatif</v>
      </c>
      <c r="H8" t="str">
        <f ca="1">DPE_33340[[#Headers],[Column1.N°_étage_appartement]] &amp; " " &amp;  ROW() &amp; " - " &amp; MID($AD$1, FIND("]",$AD$1,1)+1,LEN($AD$1))</f>
        <v>Column1.N°_étage_appartement 8 - Récaptiulatif</v>
      </c>
      <c r="I8" t="str">
        <f ca="1">DPE_33340[[#Headers],[Column1.Surface_habitable_desservie_par_installation_ECS]] &amp; " " &amp;  ROW() &amp; " - " &amp; MID($AD$1, FIND("]",$AD$1,1)+1,LEN($AD$1))</f>
        <v>Column1.Surface_habitable_desservie_par_installation_ECS 8 - Récaptiulatif</v>
      </c>
      <c r="J8" t="str">
        <f ca="1">DPE_33340[[#Headers],[Column1.Complément_d''adresse_logement]] &amp; " " &amp;  ROW() &amp; " - " &amp; MID($AD$1, FIND("]",$AD$1,1)+1,LEN($AD$1))</f>
        <v>Column1.Complément_d'adresse_logement 8 - Récaptiulatif</v>
      </c>
      <c r="K8" t="str">
        <f ca="1">DPE_33340[[#Headers],[Column1.Description_installation_chauffage_n°1]] &amp; " " &amp;  ROW() &amp; " - " &amp; MID($AD$1, FIND("]",$AD$1,1)+1,LEN($AD$1))</f>
        <v>Column1.Description_installation_chauffage_n°1 8 - Récaptiulatif</v>
      </c>
      <c r="L8" t="str">
        <f ca="1">DPE_33340[[#Headers],[Column1.N°_voie_(BAN)]] &amp; " " &amp;  ROW() &amp; " - " &amp; MID($AD$1, FIND("]",$AD$1,1)+1,LEN($AD$1))</f>
        <v>Column1.N°_voie_(BAN) 8 - Récaptiulatif</v>
      </c>
      <c r="M8" t="str">
        <f ca="1">DPE_33340[[#Headers],[Column1.N°DPE]] &amp; " " &amp;  ROW() &amp; " - " &amp; MID($AD$1, FIND("]",$AD$1,1)+1,LEN($AD$1))</f>
        <v>Column1.N°DPE 8 - Récaptiulatif</v>
      </c>
      <c r="N8" t="str">
        <f ca="1">DPE_33340[[#Headers],[Column1.Adresse_brute]] &amp; " " &amp;  ROW() &amp; " - " &amp; MID($AD$1, FIND("]",$AD$1,1)+1,LEN($AD$1))</f>
        <v>Column1.Adresse_brute 8 - Récaptiulatif</v>
      </c>
      <c r="O8" t="str">
        <f ca="1">DPE_33340[[#Headers],[Column1.Nombre_logements_desservis_par_installation_ECS]] &amp; " " &amp;  ROW() &amp; " - " &amp; MID($AD$1, FIND("]",$AD$1,1)+1,LEN($AD$1))</f>
        <v>Column1.Nombre_logements_desservis_par_installation_ECS 8 - Récaptiulatif</v>
      </c>
      <c r="P8" t="str">
        <f ca="1">DPE_33340[[#Headers],[Column1.Surface_habitable_logement]] &amp; " " &amp;  ROW() &amp; " - " &amp; MID($AD$1, FIND("]",$AD$1,1)+1,LEN($AD$1))</f>
        <v>Column1.Surface_habitable_logement 8 - Récaptiulatif</v>
      </c>
      <c r="Q8" t="str">
        <f ca="1">DPE_33340[[#Headers],[Column1.Code_postal_(brut)]] &amp; " " &amp;  ROW() &amp; " - " &amp; MID($AD$1, FIND("]",$AD$1,1)+1,LEN($AD$1))</f>
        <v>Column1.Code_postal_(brut) 8 - Récaptiulatif</v>
      </c>
      <c r="R8" t="str">
        <f ca="1">DPE_33340[[#Headers],[Column1.Période_construction]] &amp; " " &amp;  ROW() &amp; " - " &amp; MID($AD$1, FIND("]",$AD$1,1)+1,LEN($AD$1))</f>
        <v>Column1.Période_construction 8 - Récaptiulatif</v>
      </c>
      <c r="S8" t="str">
        <f ca="1">DPE_33340[[#Headers],[Column1.Code_postal_(BAN)]] &amp; " " &amp;  ROW() &amp; " - " &amp; MID($AD$1, FIND("]",$AD$1,1)+1,LEN($AD$1))</f>
        <v>Column1.Code_postal_(BAN) 8 - Récaptiulatif</v>
      </c>
      <c r="T8" t="str">
        <f ca="1">DPE_33340[[#Headers],[Column1.Type_bâtiment]] &amp; " " &amp;  ROW() &amp; " - " &amp; MID($AD$1, FIND("]",$AD$1,1)+1,LEN($AD$1))</f>
        <v>Column1.Type_bâtiment 8 - Récaptiulatif</v>
      </c>
      <c r="U8" t="str">
        <f ca="1">DPE_33340[[#Headers],[Column1.Etiquette_GES]] &amp; " " &amp;  ROW() &amp; " - " &amp; MID($AD$1, FIND("]",$AD$1,1)+1,LEN($AD$1))</f>
        <v>Column1.Etiquette_GES 8 - Récaptiulatif</v>
      </c>
      <c r="V8" t="str">
        <f ca="1">DPE_33340[[#Headers],[Column1.Etiquette_DPE]] &amp; " " &amp;  ROW() &amp; " - " &amp; MID($AD$1, FIND("]",$AD$1,1)+1,LEN($AD$1))</f>
        <v>Column1.Etiquette_DPE 8 - Récaptiulatif</v>
      </c>
      <c r="W8" t="str">
        <f ca="1">DPE_33340[[#Headers],[Column1.Nom__commune_(Brut)]] &amp; " " &amp;  ROW() &amp; " - " &amp; MID($AD$1, FIND("]",$AD$1,1)+1,LEN($AD$1))</f>
        <v>Column1.Nom__commune_(Brut) 8 - Récaptiulatif</v>
      </c>
      <c r="X8" t="str">
        <f ca="1">DPE_33340[[#Headers],[Column1.Identifiant__BAN]] &amp; " " &amp;  ROW() &amp; " - " &amp; MID($AD$1, FIND("]",$AD$1,1)+1,LEN($AD$1))</f>
        <v>Column1.Identifiant__BAN 8 - Récaptiulatif</v>
      </c>
      <c r="Y8" t="str">
        <f ca="1">DPE_33340[[#Headers],[Column1.Nom__rue_(BAN)]] &amp; " " &amp;  ROW() &amp; " - " &amp; MID($AD$1, FIND("]",$AD$1,1)+1,LEN($AD$1))</f>
        <v>Column1.Nom__rue_(BAN) 8 - Récaptiulatif</v>
      </c>
      <c r="Z8" t="str">
        <f ca="1">DPE_33340[[#Headers],[Column1.Score_BAN]] &amp; " " &amp;  ROW() &amp; " - " &amp; MID($AD$1, FIND("]",$AD$1,1)+1,LEN($AD$1))</f>
        <v>Column1.Score_BAN 8 - Récaptiulatif</v>
      </c>
      <c r="AA8" t="str">
        <f ca="1">DPE_33340[[#Headers],[Column1.Logement_traversant_(0/1)]] &amp; " " &amp;  ROW() &amp; " - " &amp; MID($AD$1, FIND("]",$AD$1,1)+1,LEN($AD$1))</f>
        <v>Column1.Logement_traversant_(0/1) 8 - Récaptiulatif</v>
      </c>
      <c r="AB8" t="str">
        <f ca="1">DPE_33340[[#Headers],[Column1.Nombre_appartement]] &amp; " " &amp;  ROW() &amp; " - " &amp; MID($AD$1, FIND("]",$AD$1,1)+1,LEN($AD$1))</f>
        <v>Column1.Nombre_appartement 8 - Récaptiulatif</v>
      </c>
      <c r="AC8" t="str">
        <f ca="1">DPE_33340[[#Headers],[Column1.Surface_habitable_immeuble]] &amp; " " &amp;  ROW() &amp; " - " &amp; MID($AD$1, FIND("]",$AD$1,1)+1,LEN($AD$1))</f>
        <v>Column1.Surface_habitable_immeuble 8 - Récaptiulatif</v>
      </c>
    </row>
    <row r="9" spans="1:30" x14ac:dyDescent="0.25">
      <c r="A9" s="4">
        <v>44873</v>
      </c>
      <c r="B9" s="4">
        <v>44873</v>
      </c>
      <c r="C9" s="4">
        <v>44873</v>
      </c>
      <c r="D9" t="str">
        <f ca="1">DPE_33340[[#Headers],[Column1.Adresse_(BAN)]] &amp; " " &amp;  ROW() &amp; " - " &amp; MID($AD$1, FIND("]",$AD$1,1)+1,LEN($AD$1))</f>
        <v>Column1.Adresse_(BAN) 9 - Récaptiulatif</v>
      </c>
      <c r="E9" t="str">
        <f ca="1">DPE_33340[[#Headers],[Column1.Nom__commune_(BAN)]] &amp; " " &amp;  ROW() &amp; " - " &amp; MID($AD$1, FIND("]",$AD$1,1)+1,LEN($AD$1))</f>
        <v>Column1.Nom__commune_(BAN) 9 - Récaptiulatif</v>
      </c>
      <c r="F9" t="str">
        <f ca="1">DPE_33340[[#Headers],[Column1.Nombre_niveau_logement]] &amp; " " &amp;  ROW() &amp; " - " &amp; MID($AD$1, FIND("]",$AD$1,1)+1,LEN($AD$1))</f>
        <v>Column1.Nombre_niveau_logement 9 - Récaptiulatif</v>
      </c>
      <c r="G9" t="str">
        <f ca="1">DPE_33340[[#Headers],[Column1.Année_construction]] &amp; " " &amp;  ROW() &amp; " - " &amp; MID($AD$1, FIND("]",$AD$1,1)+1,LEN($AD$1))</f>
        <v>Column1.Année_construction 9 - Récaptiulatif</v>
      </c>
      <c r="H9" t="str">
        <f ca="1">DPE_33340[[#Headers],[Column1.N°_étage_appartement]] &amp; " " &amp;  ROW() &amp; " - " &amp; MID($AD$1, FIND("]",$AD$1,1)+1,LEN($AD$1))</f>
        <v>Column1.N°_étage_appartement 9 - Récaptiulatif</v>
      </c>
      <c r="I9" t="str">
        <f ca="1">DPE_33340[[#Headers],[Column1.Surface_habitable_desservie_par_installation_ECS]] &amp; " " &amp;  ROW() &amp; " - " &amp; MID($AD$1, FIND("]",$AD$1,1)+1,LEN($AD$1))</f>
        <v>Column1.Surface_habitable_desservie_par_installation_ECS 9 - Récaptiulatif</v>
      </c>
      <c r="J9" t="str">
        <f ca="1">DPE_33340[[#Headers],[Column1.Complément_d''adresse_logement]] &amp; " " &amp;  ROW() &amp; " - " &amp; MID($AD$1, FIND("]",$AD$1,1)+1,LEN($AD$1))</f>
        <v>Column1.Complément_d'adresse_logement 9 - Récaptiulatif</v>
      </c>
      <c r="K9" t="str">
        <f ca="1">DPE_33340[[#Headers],[Column1.Description_installation_chauffage_n°1]] &amp; " " &amp;  ROW() &amp; " - " &amp; MID($AD$1, FIND("]",$AD$1,1)+1,LEN($AD$1))</f>
        <v>Column1.Description_installation_chauffage_n°1 9 - Récaptiulatif</v>
      </c>
      <c r="L9" t="str">
        <f ca="1">DPE_33340[[#Headers],[Column1.N°_voie_(BAN)]] &amp; " " &amp;  ROW() &amp; " - " &amp; MID($AD$1, FIND("]",$AD$1,1)+1,LEN($AD$1))</f>
        <v>Column1.N°_voie_(BAN) 9 - Récaptiulatif</v>
      </c>
      <c r="M9" t="str">
        <f ca="1">DPE_33340[[#Headers],[Column1.N°DPE]] &amp; " " &amp;  ROW() &amp; " - " &amp; MID($AD$1, FIND("]",$AD$1,1)+1,LEN($AD$1))</f>
        <v>Column1.N°DPE 9 - Récaptiulatif</v>
      </c>
      <c r="N9" t="str">
        <f ca="1">DPE_33340[[#Headers],[Column1.Adresse_brute]] &amp; " " &amp;  ROW() &amp; " - " &amp; MID($AD$1, FIND("]",$AD$1,1)+1,LEN($AD$1))</f>
        <v>Column1.Adresse_brute 9 - Récaptiulatif</v>
      </c>
      <c r="O9" t="str">
        <f ca="1">DPE_33340[[#Headers],[Column1.Nombre_logements_desservis_par_installation_ECS]] &amp; " " &amp;  ROW() &amp; " - " &amp; MID($AD$1, FIND("]",$AD$1,1)+1,LEN($AD$1))</f>
        <v>Column1.Nombre_logements_desservis_par_installation_ECS 9 - Récaptiulatif</v>
      </c>
      <c r="P9" t="str">
        <f ca="1">DPE_33340[[#Headers],[Column1.Surface_habitable_logement]] &amp; " " &amp;  ROW() &amp; " - " &amp; MID($AD$1, FIND("]",$AD$1,1)+1,LEN($AD$1))</f>
        <v>Column1.Surface_habitable_logement 9 - Récaptiulatif</v>
      </c>
      <c r="Q9" t="str">
        <f ca="1">DPE_33340[[#Headers],[Column1.Code_postal_(brut)]] &amp; " " &amp;  ROW() &amp; " - " &amp; MID($AD$1, FIND("]",$AD$1,1)+1,LEN($AD$1))</f>
        <v>Column1.Code_postal_(brut) 9 - Récaptiulatif</v>
      </c>
      <c r="R9" t="str">
        <f ca="1">DPE_33340[[#Headers],[Column1.Période_construction]] &amp; " " &amp;  ROW() &amp; " - " &amp; MID($AD$1, FIND("]",$AD$1,1)+1,LEN($AD$1))</f>
        <v>Column1.Période_construction 9 - Récaptiulatif</v>
      </c>
      <c r="S9" t="str">
        <f ca="1">DPE_33340[[#Headers],[Column1.Code_postal_(BAN)]] &amp; " " &amp;  ROW() &amp; " - " &amp; MID($AD$1, FIND("]",$AD$1,1)+1,LEN($AD$1))</f>
        <v>Column1.Code_postal_(BAN) 9 - Récaptiulatif</v>
      </c>
      <c r="T9" t="str">
        <f ca="1">DPE_33340[[#Headers],[Column1.Type_bâtiment]] &amp; " " &amp;  ROW() &amp; " - " &amp; MID($AD$1, FIND("]",$AD$1,1)+1,LEN($AD$1))</f>
        <v>Column1.Type_bâtiment 9 - Récaptiulatif</v>
      </c>
      <c r="U9" t="str">
        <f ca="1">DPE_33340[[#Headers],[Column1.Etiquette_GES]] &amp; " " &amp;  ROW() &amp; " - " &amp; MID($AD$1, FIND("]",$AD$1,1)+1,LEN($AD$1))</f>
        <v>Column1.Etiquette_GES 9 - Récaptiulatif</v>
      </c>
      <c r="V9" t="str">
        <f ca="1">DPE_33340[[#Headers],[Column1.Etiquette_DPE]] &amp; " " &amp;  ROW() &amp; " - " &amp; MID($AD$1, FIND("]",$AD$1,1)+1,LEN($AD$1))</f>
        <v>Column1.Etiquette_DPE 9 - Récaptiulatif</v>
      </c>
      <c r="W9" t="str">
        <f ca="1">DPE_33340[[#Headers],[Column1.Nom__commune_(Brut)]] &amp; " " &amp;  ROW() &amp; " - " &amp; MID($AD$1, FIND("]",$AD$1,1)+1,LEN($AD$1))</f>
        <v>Column1.Nom__commune_(Brut) 9 - Récaptiulatif</v>
      </c>
      <c r="X9" t="str">
        <f ca="1">DPE_33340[[#Headers],[Column1.Identifiant__BAN]] &amp; " " &amp;  ROW() &amp; " - " &amp; MID($AD$1, FIND("]",$AD$1,1)+1,LEN($AD$1))</f>
        <v>Column1.Identifiant__BAN 9 - Récaptiulatif</v>
      </c>
      <c r="Y9" t="str">
        <f ca="1">DPE_33340[[#Headers],[Column1.Nom__rue_(BAN)]] &amp; " " &amp;  ROW() &amp; " - " &amp; MID($AD$1, FIND("]",$AD$1,1)+1,LEN($AD$1))</f>
        <v>Column1.Nom__rue_(BAN) 9 - Récaptiulatif</v>
      </c>
      <c r="Z9" t="str">
        <f ca="1">DPE_33340[[#Headers],[Column1.Score_BAN]] &amp; " " &amp;  ROW() &amp; " - " &amp; MID($AD$1, FIND("]",$AD$1,1)+1,LEN($AD$1))</f>
        <v>Column1.Score_BAN 9 - Récaptiulatif</v>
      </c>
      <c r="AA9" t="str">
        <f ca="1">DPE_33340[[#Headers],[Column1.Logement_traversant_(0/1)]] &amp; " " &amp;  ROW() &amp; " - " &amp; MID($AD$1, FIND("]",$AD$1,1)+1,LEN($AD$1))</f>
        <v>Column1.Logement_traversant_(0/1) 9 - Récaptiulatif</v>
      </c>
      <c r="AB9" t="str">
        <f ca="1">DPE_33340[[#Headers],[Column1.Nombre_appartement]] &amp; " " &amp;  ROW() &amp; " - " &amp; MID($AD$1, FIND("]",$AD$1,1)+1,LEN($AD$1))</f>
        <v>Column1.Nombre_appartement 9 - Récaptiulatif</v>
      </c>
      <c r="AC9" t="str">
        <f ca="1">DPE_33340[[#Headers],[Column1.Surface_habitable_immeuble]] &amp; " " &amp;  ROW() &amp; " - " &amp; MID($AD$1, FIND("]",$AD$1,1)+1,LEN($AD$1))</f>
        <v>Column1.Surface_habitable_immeuble 9 - Récaptiulatif</v>
      </c>
    </row>
    <row r="10" spans="1:30" x14ac:dyDescent="0.25">
      <c r="A10" s="4">
        <v>44869</v>
      </c>
      <c r="B10" s="4">
        <v>44869</v>
      </c>
      <c r="C10" s="4">
        <v>44869</v>
      </c>
      <c r="D10" t="str">
        <f ca="1">DPE_33340[[#Headers],[Column1.Adresse_(BAN)]] &amp; " " &amp;  ROW() &amp; " - " &amp; MID($AD$1, FIND("]",$AD$1,1)+1,LEN($AD$1))</f>
        <v>Column1.Adresse_(BAN) 10 - Récaptiulatif</v>
      </c>
      <c r="E10" t="str">
        <f ca="1">DPE_33340[[#Headers],[Column1.Nom__commune_(BAN)]] &amp; " " &amp;  ROW() &amp; " - " &amp; MID($AD$1, FIND("]",$AD$1,1)+1,LEN($AD$1))</f>
        <v>Column1.Nom__commune_(BAN) 10 - Récaptiulatif</v>
      </c>
      <c r="F10" t="str">
        <f ca="1">DPE_33340[[#Headers],[Column1.Nombre_niveau_logement]] &amp; " " &amp;  ROW() &amp; " - " &amp; MID($AD$1, FIND("]",$AD$1,1)+1,LEN($AD$1))</f>
        <v>Column1.Nombre_niveau_logement 10 - Récaptiulatif</v>
      </c>
      <c r="G10" t="str">
        <f ca="1">DPE_33340[[#Headers],[Column1.Année_construction]] &amp; " " &amp;  ROW() &amp; " - " &amp; MID($AD$1, FIND("]",$AD$1,1)+1,LEN($AD$1))</f>
        <v>Column1.Année_construction 10 - Récaptiulatif</v>
      </c>
      <c r="H10" t="str">
        <f ca="1">DPE_33340[[#Headers],[Column1.N°_étage_appartement]] &amp; " " &amp;  ROW() &amp; " - " &amp; MID($AD$1, FIND("]",$AD$1,1)+1,LEN($AD$1))</f>
        <v>Column1.N°_étage_appartement 10 - Récaptiulatif</v>
      </c>
      <c r="I10" t="str">
        <f ca="1">DPE_33340[[#Headers],[Column1.Surface_habitable_desservie_par_installation_ECS]] &amp; " " &amp;  ROW() &amp; " - " &amp; MID($AD$1, FIND("]",$AD$1,1)+1,LEN($AD$1))</f>
        <v>Column1.Surface_habitable_desservie_par_installation_ECS 10 - Récaptiulatif</v>
      </c>
      <c r="J10" t="str">
        <f ca="1">DPE_33340[[#Headers],[Column1.Complément_d''adresse_logement]] &amp; " " &amp;  ROW() &amp; " - " &amp; MID($AD$1, FIND("]",$AD$1,1)+1,LEN($AD$1))</f>
        <v>Column1.Complément_d'adresse_logement 10 - Récaptiulatif</v>
      </c>
      <c r="K10" t="str">
        <f ca="1">DPE_33340[[#Headers],[Column1.Description_installation_chauffage_n°1]] &amp; " " &amp;  ROW() &amp; " - " &amp; MID($AD$1, FIND("]",$AD$1,1)+1,LEN($AD$1))</f>
        <v>Column1.Description_installation_chauffage_n°1 10 - Récaptiulatif</v>
      </c>
      <c r="L10" t="str">
        <f ca="1">DPE_33340[[#Headers],[Column1.N°_voie_(BAN)]] &amp; " " &amp;  ROW() &amp; " - " &amp; MID($AD$1, FIND("]",$AD$1,1)+1,LEN($AD$1))</f>
        <v>Column1.N°_voie_(BAN) 10 - Récaptiulatif</v>
      </c>
      <c r="M10" t="str">
        <f ca="1">DPE_33340[[#Headers],[Column1.N°DPE]] &amp; " " &amp;  ROW() &amp; " - " &amp; MID($AD$1, FIND("]",$AD$1,1)+1,LEN($AD$1))</f>
        <v>Column1.N°DPE 10 - Récaptiulatif</v>
      </c>
      <c r="N10" t="str">
        <f ca="1">DPE_33340[[#Headers],[Column1.Adresse_brute]] &amp; " " &amp;  ROW() &amp; " - " &amp; MID($AD$1, FIND("]",$AD$1,1)+1,LEN($AD$1))</f>
        <v>Column1.Adresse_brute 10 - Récaptiulatif</v>
      </c>
      <c r="O10" t="str">
        <f ca="1">DPE_33340[[#Headers],[Column1.Nombre_logements_desservis_par_installation_ECS]] &amp; " " &amp;  ROW() &amp; " - " &amp; MID($AD$1, FIND("]",$AD$1,1)+1,LEN($AD$1))</f>
        <v>Column1.Nombre_logements_desservis_par_installation_ECS 10 - Récaptiulatif</v>
      </c>
      <c r="P10" t="str">
        <f ca="1">DPE_33340[[#Headers],[Column1.Surface_habitable_logement]] &amp; " " &amp;  ROW() &amp; " - " &amp; MID($AD$1, FIND("]",$AD$1,1)+1,LEN($AD$1))</f>
        <v>Column1.Surface_habitable_logement 10 - Récaptiulatif</v>
      </c>
      <c r="Q10" t="str">
        <f ca="1">DPE_33340[[#Headers],[Column1.Code_postal_(brut)]] &amp; " " &amp;  ROW() &amp; " - " &amp; MID($AD$1, FIND("]",$AD$1,1)+1,LEN($AD$1))</f>
        <v>Column1.Code_postal_(brut) 10 - Récaptiulatif</v>
      </c>
      <c r="R10" t="str">
        <f ca="1">DPE_33340[[#Headers],[Column1.Période_construction]] &amp; " " &amp;  ROW() &amp; " - " &amp; MID($AD$1, FIND("]",$AD$1,1)+1,LEN($AD$1))</f>
        <v>Column1.Période_construction 10 - Récaptiulatif</v>
      </c>
      <c r="S10" t="str">
        <f ca="1">DPE_33340[[#Headers],[Column1.Code_postal_(BAN)]] &amp; " " &amp;  ROW() &amp; " - " &amp; MID($AD$1, FIND("]",$AD$1,1)+1,LEN($AD$1))</f>
        <v>Column1.Code_postal_(BAN) 10 - Récaptiulatif</v>
      </c>
      <c r="T10" t="str">
        <f ca="1">DPE_33340[[#Headers],[Column1.Type_bâtiment]] &amp; " " &amp;  ROW() &amp; " - " &amp; MID($AD$1, FIND("]",$AD$1,1)+1,LEN($AD$1))</f>
        <v>Column1.Type_bâtiment 10 - Récaptiulatif</v>
      </c>
      <c r="U10" t="str">
        <f ca="1">DPE_33340[[#Headers],[Column1.Etiquette_GES]] &amp; " " &amp;  ROW() &amp; " - " &amp; MID($AD$1, FIND("]",$AD$1,1)+1,LEN($AD$1))</f>
        <v>Column1.Etiquette_GES 10 - Récaptiulatif</v>
      </c>
      <c r="V10" t="str">
        <f ca="1">DPE_33340[[#Headers],[Column1.Etiquette_DPE]] &amp; " " &amp;  ROW() &amp; " - " &amp; MID($AD$1, FIND("]",$AD$1,1)+1,LEN($AD$1))</f>
        <v>Column1.Etiquette_DPE 10 - Récaptiulatif</v>
      </c>
      <c r="W10" t="str">
        <f ca="1">DPE_33340[[#Headers],[Column1.Nom__commune_(Brut)]] &amp; " " &amp;  ROW() &amp; " - " &amp; MID($AD$1, FIND("]",$AD$1,1)+1,LEN($AD$1))</f>
        <v>Column1.Nom__commune_(Brut) 10 - Récaptiulatif</v>
      </c>
      <c r="X10" t="str">
        <f ca="1">DPE_33340[[#Headers],[Column1.Identifiant__BAN]] &amp; " " &amp;  ROW() &amp; " - " &amp; MID($AD$1, FIND("]",$AD$1,1)+1,LEN($AD$1))</f>
        <v>Column1.Identifiant__BAN 10 - Récaptiulatif</v>
      </c>
      <c r="Y10" t="str">
        <f ca="1">DPE_33340[[#Headers],[Column1.Nom__rue_(BAN)]] &amp; " " &amp;  ROW() &amp; " - " &amp; MID($AD$1, FIND("]",$AD$1,1)+1,LEN($AD$1))</f>
        <v>Column1.Nom__rue_(BAN) 10 - Récaptiulatif</v>
      </c>
      <c r="Z10" t="str">
        <f ca="1">DPE_33340[[#Headers],[Column1.Score_BAN]] &amp; " " &amp;  ROW() &amp; " - " &amp; MID($AD$1, FIND("]",$AD$1,1)+1,LEN($AD$1))</f>
        <v>Column1.Score_BAN 10 - Récaptiulatif</v>
      </c>
      <c r="AA10" t="str">
        <f ca="1">DPE_33340[[#Headers],[Column1.Logement_traversant_(0/1)]] &amp; " " &amp;  ROW() &amp; " - " &amp; MID($AD$1, FIND("]",$AD$1,1)+1,LEN($AD$1))</f>
        <v>Column1.Logement_traversant_(0/1) 10 - Récaptiulatif</v>
      </c>
      <c r="AB10" t="str">
        <f ca="1">DPE_33340[[#Headers],[Column1.Nombre_appartement]] &amp; " " &amp;  ROW() &amp; " - " &amp; MID($AD$1, FIND("]",$AD$1,1)+1,LEN($AD$1))</f>
        <v>Column1.Nombre_appartement 10 - Récaptiulatif</v>
      </c>
      <c r="AC10" t="str">
        <f ca="1">DPE_33340[[#Headers],[Column1.Surface_habitable_immeuble]] &amp; " " &amp;  ROW() &amp; " - " &amp; MID($AD$1, FIND("]",$AD$1,1)+1,LEN($AD$1))</f>
        <v>Column1.Surface_habitable_immeuble 10 - Récaptiulatif</v>
      </c>
    </row>
    <row r="11" spans="1:30" x14ac:dyDescent="0.25">
      <c r="A11" s="4">
        <v>44868</v>
      </c>
      <c r="B11" s="4">
        <v>44868</v>
      </c>
      <c r="C11" s="4">
        <v>44868</v>
      </c>
      <c r="D11" t="str">
        <f ca="1">DPE_33340[[#Headers],[Column1.Adresse_(BAN)]] &amp; " " &amp;  ROW() &amp; " - " &amp; MID($AD$1, FIND("]",$AD$1,1)+1,LEN($AD$1))</f>
        <v>Column1.Adresse_(BAN) 11 - Récaptiulatif</v>
      </c>
      <c r="E11" t="str">
        <f ca="1">DPE_33340[[#Headers],[Column1.Nom__commune_(BAN)]] &amp; " " &amp;  ROW() &amp; " - " &amp; MID($AD$1, FIND("]",$AD$1,1)+1,LEN($AD$1))</f>
        <v>Column1.Nom__commune_(BAN) 11 - Récaptiulatif</v>
      </c>
      <c r="F11" t="str">
        <f ca="1">DPE_33340[[#Headers],[Column1.Nombre_niveau_logement]] &amp; " " &amp;  ROW() &amp; " - " &amp; MID($AD$1, FIND("]",$AD$1,1)+1,LEN($AD$1))</f>
        <v>Column1.Nombre_niveau_logement 11 - Récaptiulatif</v>
      </c>
      <c r="G11" t="str">
        <f ca="1">DPE_33340[[#Headers],[Column1.Année_construction]] &amp; " " &amp;  ROW() &amp; " - " &amp; MID($AD$1, FIND("]",$AD$1,1)+1,LEN($AD$1))</f>
        <v>Column1.Année_construction 11 - Récaptiulatif</v>
      </c>
      <c r="H11" t="str">
        <f ca="1">DPE_33340[[#Headers],[Column1.N°_étage_appartement]] &amp; " " &amp;  ROW() &amp; " - " &amp; MID($AD$1, FIND("]",$AD$1,1)+1,LEN($AD$1))</f>
        <v>Column1.N°_étage_appartement 11 - Récaptiulatif</v>
      </c>
      <c r="I11" t="str">
        <f ca="1">DPE_33340[[#Headers],[Column1.Surface_habitable_desservie_par_installation_ECS]] &amp; " " &amp;  ROW() &amp; " - " &amp; MID($AD$1, FIND("]",$AD$1,1)+1,LEN($AD$1))</f>
        <v>Column1.Surface_habitable_desservie_par_installation_ECS 11 - Récaptiulatif</v>
      </c>
      <c r="J11" t="str">
        <f ca="1">DPE_33340[[#Headers],[Column1.Complément_d''adresse_logement]] &amp; " " &amp;  ROW() &amp; " - " &amp; MID($AD$1, FIND("]",$AD$1,1)+1,LEN($AD$1))</f>
        <v>Column1.Complément_d'adresse_logement 11 - Récaptiulatif</v>
      </c>
      <c r="K11" t="str">
        <f ca="1">DPE_33340[[#Headers],[Column1.Description_installation_chauffage_n°1]] &amp; " " &amp;  ROW() &amp; " - " &amp; MID($AD$1, FIND("]",$AD$1,1)+1,LEN($AD$1))</f>
        <v>Column1.Description_installation_chauffage_n°1 11 - Récaptiulatif</v>
      </c>
      <c r="L11" t="str">
        <f ca="1">DPE_33340[[#Headers],[Column1.N°_voie_(BAN)]] &amp; " " &amp;  ROW() &amp; " - " &amp; MID($AD$1, FIND("]",$AD$1,1)+1,LEN($AD$1))</f>
        <v>Column1.N°_voie_(BAN) 11 - Récaptiulatif</v>
      </c>
      <c r="M11" t="str">
        <f ca="1">DPE_33340[[#Headers],[Column1.N°DPE]] &amp; " " &amp;  ROW() &amp; " - " &amp; MID($AD$1, FIND("]",$AD$1,1)+1,LEN($AD$1))</f>
        <v>Column1.N°DPE 11 - Récaptiulatif</v>
      </c>
      <c r="N11" t="str">
        <f ca="1">DPE_33340[[#Headers],[Column1.Adresse_brute]] &amp; " " &amp;  ROW() &amp; " - " &amp; MID($AD$1, FIND("]",$AD$1,1)+1,LEN($AD$1))</f>
        <v>Column1.Adresse_brute 11 - Récaptiulatif</v>
      </c>
      <c r="O11" t="str">
        <f ca="1">DPE_33340[[#Headers],[Column1.Nombre_logements_desservis_par_installation_ECS]] &amp; " " &amp;  ROW() &amp; " - " &amp; MID($AD$1, FIND("]",$AD$1,1)+1,LEN($AD$1))</f>
        <v>Column1.Nombre_logements_desservis_par_installation_ECS 11 - Récaptiulatif</v>
      </c>
      <c r="P11" t="str">
        <f ca="1">DPE_33340[[#Headers],[Column1.Surface_habitable_logement]] &amp; " " &amp;  ROW() &amp; " - " &amp; MID($AD$1, FIND("]",$AD$1,1)+1,LEN($AD$1))</f>
        <v>Column1.Surface_habitable_logement 11 - Récaptiulatif</v>
      </c>
      <c r="Q11" t="str">
        <f ca="1">DPE_33340[[#Headers],[Column1.Code_postal_(brut)]] &amp; " " &amp;  ROW() &amp; " - " &amp; MID($AD$1, FIND("]",$AD$1,1)+1,LEN($AD$1))</f>
        <v>Column1.Code_postal_(brut) 11 - Récaptiulatif</v>
      </c>
      <c r="R11" t="str">
        <f ca="1">DPE_33340[[#Headers],[Column1.Période_construction]] &amp; " " &amp;  ROW() &amp; " - " &amp; MID($AD$1, FIND("]",$AD$1,1)+1,LEN($AD$1))</f>
        <v>Column1.Période_construction 11 - Récaptiulatif</v>
      </c>
      <c r="S11" t="str">
        <f ca="1">DPE_33340[[#Headers],[Column1.Code_postal_(BAN)]] &amp; " " &amp;  ROW() &amp; " - " &amp; MID($AD$1, FIND("]",$AD$1,1)+1,LEN($AD$1))</f>
        <v>Column1.Code_postal_(BAN) 11 - Récaptiulatif</v>
      </c>
      <c r="T11" t="str">
        <f ca="1">DPE_33340[[#Headers],[Column1.Type_bâtiment]] &amp; " " &amp;  ROW() &amp; " - " &amp; MID($AD$1, FIND("]",$AD$1,1)+1,LEN($AD$1))</f>
        <v>Column1.Type_bâtiment 11 - Récaptiulatif</v>
      </c>
      <c r="U11" t="str">
        <f ca="1">DPE_33340[[#Headers],[Column1.Etiquette_GES]] &amp; " " &amp;  ROW() &amp; " - " &amp; MID($AD$1, FIND("]",$AD$1,1)+1,LEN($AD$1))</f>
        <v>Column1.Etiquette_GES 11 - Récaptiulatif</v>
      </c>
      <c r="V11" t="str">
        <f ca="1">DPE_33340[[#Headers],[Column1.Etiquette_DPE]] &amp; " " &amp;  ROW() &amp; " - " &amp; MID($AD$1, FIND("]",$AD$1,1)+1,LEN($AD$1))</f>
        <v>Column1.Etiquette_DPE 11 - Récaptiulatif</v>
      </c>
      <c r="W11" t="str">
        <f ca="1">DPE_33340[[#Headers],[Column1.Nom__commune_(Brut)]] &amp; " " &amp;  ROW() &amp; " - " &amp; MID($AD$1, FIND("]",$AD$1,1)+1,LEN($AD$1))</f>
        <v>Column1.Nom__commune_(Brut) 11 - Récaptiulatif</v>
      </c>
      <c r="X11" t="str">
        <f ca="1">DPE_33340[[#Headers],[Column1.Identifiant__BAN]] &amp; " " &amp;  ROW() &amp; " - " &amp; MID($AD$1, FIND("]",$AD$1,1)+1,LEN($AD$1))</f>
        <v>Column1.Identifiant__BAN 11 - Récaptiulatif</v>
      </c>
      <c r="Y11" t="str">
        <f ca="1">DPE_33340[[#Headers],[Column1.Nom__rue_(BAN)]] &amp; " " &amp;  ROW() &amp; " - " &amp; MID($AD$1, FIND("]",$AD$1,1)+1,LEN($AD$1))</f>
        <v>Column1.Nom__rue_(BAN) 11 - Récaptiulatif</v>
      </c>
      <c r="Z11" t="str">
        <f ca="1">DPE_33340[[#Headers],[Column1.Score_BAN]] &amp; " " &amp;  ROW() &amp; " - " &amp; MID($AD$1, FIND("]",$AD$1,1)+1,LEN($AD$1))</f>
        <v>Column1.Score_BAN 11 - Récaptiulatif</v>
      </c>
      <c r="AA11" t="str">
        <f ca="1">DPE_33340[[#Headers],[Column1.Logement_traversant_(0/1)]] &amp; " " &amp;  ROW() &amp; " - " &amp; MID($AD$1, FIND("]",$AD$1,1)+1,LEN($AD$1))</f>
        <v>Column1.Logement_traversant_(0/1) 11 - Récaptiulatif</v>
      </c>
      <c r="AB11" t="str">
        <f ca="1">DPE_33340[[#Headers],[Column1.Nombre_appartement]] &amp; " " &amp;  ROW() &amp; " - " &amp; MID($AD$1, FIND("]",$AD$1,1)+1,LEN($AD$1))</f>
        <v>Column1.Nombre_appartement 11 - Récaptiulatif</v>
      </c>
      <c r="AC11" t="str">
        <f ca="1">DPE_33340[[#Headers],[Column1.Surface_habitable_immeuble]] &amp; " " &amp;  ROW() &amp; " - " &amp; MID($AD$1, FIND("]",$AD$1,1)+1,LEN($AD$1))</f>
        <v>Column1.Surface_habitable_immeuble 11 - Récaptiulatif</v>
      </c>
    </row>
    <row r="12" spans="1:30" x14ac:dyDescent="0.25">
      <c r="A12" s="4">
        <v>44862</v>
      </c>
      <c r="B12" s="4">
        <v>44867</v>
      </c>
      <c r="C12" s="4">
        <v>44867</v>
      </c>
      <c r="D12" t="str">
        <f ca="1">DPE_33340[[#Headers],[Column1.Adresse_(BAN)]] &amp; " " &amp;  ROW() &amp; " - " &amp; MID($AD$1, FIND("]",$AD$1,1)+1,LEN($AD$1))</f>
        <v>Column1.Adresse_(BAN) 12 - Récaptiulatif</v>
      </c>
      <c r="E12" t="str">
        <f ca="1">DPE_33340[[#Headers],[Column1.Nom__commune_(BAN)]] &amp; " " &amp;  ROW() &amp; " - " &amp; MID($AD$1, FIND("]",$AD$1,1)+1,LEN($AD$1))</f>
        <v>Column1.Nom__commune_(BAN) 12 - Récaptiulatif</v>
      </c>
      <c r="F12" t="str">
        <f ca="1">DPE_33340[[#Headers],[Column1.Nombre_niveau_logement]] &amp; " " &amp;  ROW() &amp; " - " &amp; MID($AD$1, FIND("]",$AD$1,1)+1,LEN($AD$1))</f>
        <v>Column1.Nombre_niveau_logement 12 - Récaptiulatif</v>
      </c>
      <c r="G12" t="str">
        <f ca="1">DPE_33340[[#Headers],[Column1.Année_construction]] &amp; " " &amp;  ROW() &amp; " - " &amp; MID($AD$1, FIND("]",$AD$1,1)+1,LEN($AD$1))</f>
        <v>Column1.Année_construction 12 - Récaptiulatif</v>
      </c>
      <c r="H12" t="str">
        <f ca="1">DPE_33340[[#Headers],[Column1.N°_étage_appartement]] &amp; " " &amp;  ROW() &amp; " - " &amp; MID($AD$1, FIND("]",$AD$1,1)+1,LEN($AD$1))</f>
        <v>Column1.N°_étage_appartement 12 - Récaptiulatif</v>
      </c>
      <c r="I12" t="str">
        <f ca="1">DPE_33340[[#Headers],[Column1.Surface_habitable_desservie_par_installation_ECS]] &amp; " " &amp;  ROW() &amp; " - " &amp; MID($AD$1, FIND("]",$AD$1,1)+1,LEN($AD$1))</f>
        <v>Column1.Surface_habitable_desservie_par_installation_ECS 12 - Récaptiulatif</v>
      </c>
      <c r="J12" t="str">
        <f ca="1">DPE_33340[[#Headers],[Column1.Complément_d''adresse_logement]] &amp; " " &amp;  ROW() &amp; " - " &amp; MID($AD$1, FIND("]",$AD$1,1)+1,LEN($AD$1))</f>
        <v>Column1.Complément_d'adresse_logement 12 - Récaptiulatif</v>
      </c>
      <c r="K12" t="str">
        <f ca="1">DPE_33340[[#Headers],[Column1.Description_installation_chauffage_n°1]] &amp; " " &amp;  ROW() &amp; " - " &amp; MID($AD$1, FIND("]",$AD$1,1)+1,LEN($AD$1))</f>
        <v>Column1.Description_installation_chauffage_n°1 12 - Récaptiulatif</v>
      </c>
      <c r="L12" t="str">
        <f ca="1">DPE_33340[[#Headers],[Column1.N°_voie_(BAN)]] &amp; " " &amp;  ROW() &amp; " - " &amp; MID($AD$1, FIND("]",$AD$1,1)+1,LEN($AD$1))</f>
        <v>Column1.N°_voie_(BAN) 12 - Récaptiulatif</v>
      </c>
      <c r="M12" t="str">
        <f ca="1">DPE_33340[[#Headers],[Column1.N°DPE]] &amp; " " &amp;  ROW() &amp; " - " &amp; MID($AD$1, FIND("]",$AD$1,1)+1,LEN($AD$1))</f>
        <v>Column1.N°DPE 12 - Récaptiulatif</v>
      </c>
      <c r="N12" t="str">
        <f ca="1">DPE_33340[[#Headers],[Column1.Adresse_brute]] &amp; " " &amp;  ROW() &amp; " - " &amp; MID($AD$1, FIND("]",$AD$1,1)+1,LEN($AD$1))</f>
        <v>Column1.Adresse_brute 12 - Récaptiulatif</v>
      </c>
      <c r="O12" t="str">
        <f ca="1">DPE_33340[[#Headers],[Column1.Nombre_logements_desservis_par_installation_ECS]] &amp; " " &amp;  ROW() &amp; " - " &amp; MID($AD$1, FIND("]",$AD$1,1)+1,LEN($AD$1))</f>
        <v>Column1.Nombre_logements_desservis_par_installation_ECS 12 - Récaptiulatif</v>
      </c>
      <c r="P12" t="str">
        <f ca="1">DPE_33340[[#Headers],[Column1.Surface_habitable_logement]] &amp; " " &amp;  ROW() &amp; " - " &amp; MID($AD$1, FIND("]",$AD$1,1)+1,LEN($AD$1))</f>
        <v>Column1.Surface_habitable_logement 12 - Récaptiulatif</v>
      </c>
      <c r="Q12" t="str">
        <f ca="1">DPE_33340[[#Headers],[Column1.Code_postal_(brut)]] &amp; " " &amp;  ROW() &amp; " - " &amp; MID($AD$1, FIND("]",$AD$1,1)+1,LEN($AD$1))</f>
        <v>Column1.Code_postal_(brut) 12 - Récaptiulatif</v>
      </c>
      <c r="R12" t="str">
        <f ca="1">DPE_33340[[#Headers],[Column1.Période_construction]] &amp; " " &amp;  ROW() &amp; " - " &amp; MID($AD$1, FIND("]",$AD$1,1)+1,LEN($AD$1))</f>
        <v>Column1.Période_construction 12 - Récaptiulatif</v>
      </c>
      <c r="S12" t="str">
        <f ca="1">DPE_33340[[#Headers],[Column1.Code_postal_(BAN)]] &amp; " " &amp;  ROW() &amp; " - " &amp; MID($AD$1, FIND("]",$AD$1,1)+1,LEN($AD$1))</f>
        <v>Column1.Code_postal_(BAN) 12 - Récaptiulatif</v>
      </c>
      <c r="T12" t="str">
        <f ca="1">DPE_33340[[#Headers],[Column1.Type_bâtiment]] &amp; " " &amp;  ROW() &amp; " - " &amp; MID($AD$1, FIND("]",$AD$1,1)+1,LEN($AD$1))</f>
        <v>Column1.Type_bâtiment 12 - Récaptiulatif</v>
      </c>
      <c r="U12" t="str">
        <f ca="1">DPE_33340[[#Headers],[Column1.Etiquette_GES]] &amp; " " &amp;  ROW() &amp; " - " &amp; MID($AD$1, FIND("]",$AD$1,1)+1,LEN($AD$1))</f>
        <v>Column1.Etiquette_GES 12 - Récaptiulatif</v>
      </c>
      <c r="V12" t="str">
        <f ca="1">DPE_33340[[#Headers],[Column1.Etiquette_DPE]] &amp; " " &amp;  ROW() &amp; " - " &amp; MID($AD$1, FIND("]",$AD$1,1)+1,LEN($AD$1))</f>
        <v>Column1.Etiquette_DPE 12 - Récaptiulatif</v>
      </c>
      <c r="W12" t="str">
        <f ca="1">DPE_33340[[#Headers],[Column1.Nom__commune_(Brut)]] &amp; " " &amp;  ROW() &amp; " - " &amp; MID($AD$1, FIND("]",$AD$1,1)+1,LEN($AD$1))</f>
        <v>Column1.Nom__commune_(Brut) 12 - Récaptiulatif</v>
      </c>
      <c r="X12" t="str">
        <f ca="1">DPE_33340[[#Headers],[Column1.Identifiant__BAN]] &amp; " " &amp;  ROW() &amp; " - " &amp; MID($AD$1, FIND("]",$AD$1,1)+1,LEN($AD$1))</f>
        <v>Column1.Identifiant__BAN 12 - Récaptiulatif</v>
      </c>
      <c r="Y12" t="str">
        <f ca="1">DPE_33340[[#Headers],[Column1.Nom__rue_(BAN)]] &amp; " " &amp;  ROW() &amp; " - " &amp; MID($AD$1, FIND("]",$AD$1,1)+1,LEN($AD$1))</f>
        <v>Column1.Nom__rue_(BAN) 12 - Récaptiulatif</v>
      </c>
      <c r="Z12" t="str">
        <f ca="1">DPE_33340[[#Headers],[Column1.Score_BAN]] &amp; " " &amp;  ROW() &amp; " - " &amp; MID($AD$1, FIND("]",$AD$1,1)+1,LEN($AD$1))</f>
        <v>Column1.Score_BAN 12 - Récaptiulatif</v>
      </c>
      <c r="AA12" t="str">
        <f ca="1">DPE_33340[[#Headers],[Column1.Logement_traversant_(0/1)]] &amp; " " &amp;  ROW() &amp; " - " &amp; MID($AD$1, FIND("]",$AD$1,1)+1,LEN($AD$1))</f>
        <v>Column1.Logement_traversant_(0/1) 12 - Récaptiulatif</v>
      </c>
      <c r="AB12" t="str">
        <f ca="1">DPE_33340[[#Headers],[Column1.Nombre_appartement]] &amp; " " &amp;  ROW() &amp; " - " &amp; MID($AD$1, FIND("]",$AD$1,1)+1,LEN($AD$1))</f>
        <v>Column1.Nombre_appartement 12 - Récaptiulatif</v>
      </c>
      <c r="AC12" t="str">
        <f ca="1">DPE_33340[[#Headers],[Column1.Surface_habitable_immeuble]] &amp; " " &amp;  ROW() &amp; " - " &amp; MID($AD$1, FIND("]",$AD$1,1)+1,LEN($AD$1))</f>
        <v>Column1.Surface_habitable_immeuble 12 - Récaptiulatif</v>
      </c>
    </row>
    <row r="13" spans="1:30" x14ac:dyDescent="0.25">
      <c r="A13" s="4">
        <v>44867</v>
      </c>
      <c r="B13" s="4">
        <v>44867</v>
      </c>
      <c r="C13" s="4">
        <v>44867</v>
      </c>
      <c r="D13" t="str">
        <f ca="1">DPE_33340[[#Headers],[Column1.Adresse_(BAN)]] &amp; " " &amp;  ROW() &amp; " - " &amp; MID($AD$1, FIND("]",$AD$1,1)+1,LEN($AD$1))</f>
        <v>Column1.Adresse_(BAN) 13 - Récaptiulatif</v>
      </c>
      <c r="E13" t="str">
        <f ca="1">DPE_33340[[#Headers],[Column1.Nom__commune_(BAN)]] &amp; " " &amp;  ROW() &amp; " - " &amp; MID($AD$1, FIND("]",$AD$1,1)+1,LEN($AD$1))</f>
        <v>Column1.Nom__commune_(BAN) 13 - Récaptiulatif</v>
      </c>
      <c r="F13" t="str">
        <f ca="1">DPE_33340[[#Headers],[Column1.Nombre_niveau_logement]] &amp; " " &amp;  ROW() &amp; " - " &amp; MID($AD$1, FIND("]",$AD$1,1)+1,LEN($AD$1))</f>
        <v>Column1.Nombre_niveau_logement 13 - Récaptiulatif</v>
      </c>
      <c r="G13" t="str">
        <f ca="1">DPE_33340[[#Headers],[Column1.Année_construction]] &amp; " " &amp;  ROW() &amp; " - " &amp; MID($AD$1, FIND("]",$AD$1,1)+1,LEN($AD$1))</f>
        <v>Column1.Année_construction 13 - Récaptiulatif</v>
      </c>
      <c r="H13" t="str">
        <f ca="1">DPE_33340[[#Headers],[Column1.N°_étage_appartement]] &amp; " " &amp;  ROW() &amp; " - " &amp; MID($AD$1, FIND("]",$AD$1,1)+1,LEN($AD$1))</f>
        <v>Column1.N°_étage_appartement 13 - Récaptiulatif</v>
      </c>
      <c r="I13" t="str">
        <f ca="1">DPE_33340[[#Headers],[Column1.Surface_habitable_desservie_par_installation_ECS]] &amp; " " &amp;  ROW() &amp; " - " &amp; MID($AD$1, FIND("]",$AD$1,1)+1,LEN($AD$1))</f>
        <v>Column1.Surface_habitable_desservie_par_installation_ECS 13 - Récaptiulatif</v>
      </c>
      <c r="J13" t="str">
        <f ca="1">DPE_33340[[#Headers],[Column1.Complément_d''adresse_logement]] &amp; " " &amp;  ROW() &amp; " - " &amp; MID($AD$1, FIND("]",$AD$1,1)+1,LEN($AD$1))</f>
        <v>Column1.Complément_d'adresse_logement 13 - Récaptiulatif</v>
      </c>
      <c r="K13" t="str">
        <f ca="1">DPE_33340[[#Headers],[Column1.Description_installation_chauffage_n°1]] &amp; " " &amp;  ROW() &amp; " - " &amp; MID($AD$1, FIND("]",$AD$1,1)+1,LEN($AD$1))</f>
        <v>Column1.Description_installation_chauffage_n°1 13 - Récaptiulatif</v>
      </c>
      <c r="L13" t="str">
        <f ca="1">DPE_33340[[#Headers],[Column1.N°_voie_(BAN)]] &amp; " " &amp;  ROW() &amp; " - " &amp; MID($AD$1, FIND("]",$AD$1,1)+1,LEN($AD$1))</f>
        <v>Column1.N°_voie_(BAN) 13 - Récaptiulatif</v>
      </c>
      <c r="M13" t="str">
        <f ca="1">DPE_33340[[#Headers],[Column1.N°DPE]] &amp; " " &amp;  ROW() &amp; " - " &amp; MID($AD$1, FIND("]",$AD$1,1)+1,LEN($AD$1))</f>
        <v>Column1.N°DPE 13 - Récaptiulatif</v>
      </c>
      <c r="N13" t="str">
        <f ca="1">DPE_33340[[#Headers],[Column1.Adresse_brute]] &amp; " " &amp;  ROW() &amp; " - " &amp; MID($AD$1, FIND("]",$AD$1,1)+1,LEN($AD$1))</f>
        <v>Column1.Adresse_brute 13 - Récaptiulatif</v>
      </c>
      <c r="O13" t="str">
        <f ca="1">DPE_33340[[#Headers],[Column1.Nombre_logements_desservis_par_installation_ECS]] &amp; " " &amp;  ROW() &amp; " - " &amp; MID($AD$1, FIND("]",$AD$1,1)+1,LEN($AD$1))</f>
        <v>Column1.Nombre_logements_desservis_par_installation_ECS 13 - Récaptiulatif</v>
      </c>
      <c r="P13" t="str">
        <f ca="1">DPE_33340[[#Headers],[Column1.Surface_habitable_logement]] &amp; " " &amp;  ROW() &amp; " - " &amp; MID($AD$1, FIND("]",$AD$1,1)+1,LEN($AD$1))</f>
        <v>Column1.Surface_habitable_logement 13 - Récaptiulatif</v>
      </c>
      <c r="Q13" t="str">
        <f ca="1">DPE_33340[[#Headers],[Column1.Code_postal_(brut)]] &amp; " " &amp;  ROW() &amp; " - " &amp; MID($AD$1, FIND("]",$AD$1,1)+1,LEN($AD$1))</f>
        <v>Column1.Code_postal_(brut) 13 - Récaptiulatif</v>
      </c>
      <c r="R13" t="str">
        <f ca="1">DPE_33340[[#Headers],[Column1.Période_construction]] &amp; " " &amp;  ROW() &amp; " - " &amp; MID($AD$1, FIND("]",$AD$1,1)+1,LEN($AD$1))</f>
        <v>Column1.Période_construction 13 - Récaptiulatif</v>
      </c>
      <c r="S13" t="str">
        <f ca="1">DPE_33340[[#Headers],[Column1.Code_postal_(BAN)]] &amp; " " &amp;  ROW() &amp; " - " &amp; MID($AD$1, FIND("]",$AD$1,1)+1,LEN($AD$1))</f>
        <v>Column1.Code_postal_(BAN) 13 - Récaptiulatif</v>
      </c>
      <c r="T13" t="str">
        <f ca="1">DPE_33340[[#Headers],[Column1.Type_bâtiment]] &amp; " " &amp;  ROW() &amp; " - " &amp; MID($AD$1, FIND("]",$AD$1,1)+1,LEN($AD$1))</f>
        <v>Column1.Type_bâtiment 13 - Récaptiulatif</v>
      </c>
      <c r="U13" t="str">
        <f ca="1">DPE_33340[[#Headers],[Column1.Etiquette_GES]] &amp; " " &amp;  ROW() &amp; " - " &amp; MID($AD$1, FIND("]",$AD$1,1)+1,LEN($AD$1))</f>
        <v>Column1.Etiquette_GES 13 - Récaptiulatif</v>
      </c>
      <c r="V13" t="str">
        <f ca="1">DPE_33340[[#Headers],[Column1.Etiquette_DPE]] &amp; " " &amp;  ROW() &amp; " - " &amp; MID($AD$1, FIND("]",$AD$1,1)+1,LEN($AD$1))</f>
        <v>Column1.Etiquette_DPE 13 - Récaptiulatif</v>
      </c>
      <c r="W13" t="str">
        <f ca="1">DPE_33340[[#Headers],[Column1.Nom__commune_(Brut)]] &amp; " " &amp;  ROW() &amp; " - " &amp; MID($AD$1, FIND("]",$AD$1,1)+1,LEN($AD$1))</f>
        <v>Column1.Nom__commune_(Brut) 13 - Récaptiulatif</v>
      </c>
      <c r="X13" t="str">
        <f ca="1">DPE_33340[[#Headers],[Column1.Identifiant__BAN]] &amp; " " &amp;  ROW() &amp; " - " &amp; MID($AD$1, FIND("]",$AD$1,1)+1,LEN($AD$1))</f>
        <v>Column1.Identifiant__BAN 13 - Récaptiulatif</v>
      </c>
      <c r="Y13" t="str">
        <f ca="1">DPE_33340[[#Headers],[Column1.Nom__rue_(BAN)]] &amp; " " &amp;  ROW() &amp; " - " &amp; MID($AD$1, FIND("]",$AD$1,1)+1,LEN($AD$1))</f>
        <v>Column1.Nom__rue_(BAN) 13 - Récaptiulatif</v>
      </c>
      <c r="Z13" t="str">
        <f ca="1">DPE_33340[[#Headers],[Column1.Score_BAN]] &amp; " " &amp;  ROW() &amp; " - " &amp; MID($AD$1, FIND("]",$AD$1,1)+1,LEN($AD$1))</f>
        <v>Column1.Score_BAN 13 - Récaptiulatif</v>
      </c>
      <c r="AA13" t="str">
        <f ca="1">DPE_33340[[#Headers],[Column1.Logement_traversant_(0/1)]] &amp; " " &amp;  ROW() &amp; " - " &amp; MID($AD$1, FIND("]",$AD$1,1)+1,LEN($AD$1))</f>
        <v>Column1.Logement_traversant_(0/1) 13 - Récaptiulatif</v>
      </c>
      <c r="AB13" t="str">
        <f ca="1">DPE_33340[[#Headers],[Column1.Nombre_appartement]] &amp; " " &amp;  ROW() &amp; " - " &amp; MID($AD$1, FIND("]",$AD$1,1)+1,LEN($AD$1))</f>
        <v>Column1.Nombre_appartement 13 - Récaptiulatif</v>
      </c>
      <c r="AC13" t="str">
        <f ca="1">DPE_33340[[#Headers],[Column1.Surface_habitable_immeuble]] &amp; " " &amp;  ROW() &amp; " - " &amp; MID($AD$1, FIND("]",$AD$1,1)+1,LEN($AD$1))</f>
        <v>Column1.Surface_habitable_immeuble 13 - Récaptiulatif</v>
      </c>
    </row>
    <row r="14" spans="1:30" x14ac:dyDescent="0.25">
      <c r="A14" s="4">
        <v>44840</v>
      </c>
      <c r="B14" s="4">
        <v>44865</v>
      </c>
      <c r="C14" s="4">
        <v>44865</v>
      </c>
      <c r="D14" t="str">
        <f ca="1">DPE_33340[[#Headers],[Column1.Adresse_(BAN)]] &amp; " " &amp;  ROW() &amp; " - " &amp; MID($AD$1, FIND("]",$AD$1,1)+1,LEN($AD$1))</f>
        <v>Column1.Adresse_(BAN) 14 - Récaptiulatif</v>
      </c>
      <c r="E14" t="str">
        <f ca="1">DPE_33340[[#Headers],[Column1.Nom__commune_(BAN)]] &amp; " " &amp;  ROW() &amp; " - " &amp; MID($AD$1, FIND("]",$AD$1,1)+1,LEN($AD$1))</f>
        <v>Column1.Nom__commune_(BAN) 14 - Récaptiulatif</v>
      </c>
      <c r="F14" t="str">
        <f ca="1">DPE_33340[[#Headers],[Column1.Nombre_niveau_logement]] &amp; " " &amp;  ROW() &amp; " - " &amp; MID($AD$1, FIND("]",$AD$1,1)+1,LEN($AD$1))</f>
        <v>Column1.Nombre_niveau_logement 14 - Récaptiulatif</v>
      </c>
      <c r="G14" t="str">
        <f ca="1">DPE_33340[[#Headers],[Column1.Année_construction]] &amp; " " &amp;  ROW() &amp; " - " &amp; MID($AD$1, FIND("]",$AD$1,1)+1,LEN($AD$1))</f>
        <v>Column1.Année_construction 14 - Récaptiulatif</v>
      </c>
      <c r="H14" t="str">
        <f ca="1">DPE_33340[[#Headers],[Column1.N°_étage_appartement]] &amp; " " &amp;  ROW() &amp; " - " &amp; MID($AD$1, FIND("]",$AD$1,1)+1,LEN($AD$1))</f>
        <v>Column1.N°_étage_appartement 14 - Récaptiulatif</v>
      </c>
      <c r="I14" t="str">
        <f ca="1">DPE_33340[[#Headers],[Column1.Surface_habitable_desservie_par_installation_ECS]] &amp; " " &amp;  ROW() &amp; " - " &amp; MID($AD$1, FIND("]",$AD$1,1)+1,LEN($AD$1))</f>
        <v>Column1.Surface_habitable_desservie_par_installation_ECS 14 - Récaptiulatif</v>
      </c>
      <c r="J14" t="str">
        <f ca="1">DPE_33340[[#Headers],[Column1.Complément_d''adresse_logement]] &amp; " " &amp;  ROW() &amp; " - " &amp; MID($AD$1, FIND("]",$AD$1,1)+1,LEN($AD$1))</f>
        <v>Column1.Complément_d'adresse_logement 14 - Récaptiulatif</v>
      </c>
      <c r="K14" t="str">
        <f ca="1">DPE_33340[[#Headers],[Column1.Description_installation_chauffage_n°1]] &amp; " " &amp;  ROW() &amp; " - " &amp; MID($AD$1, FIND("]",$AD$1,1)+1,LEN($AD$1))</f>
        <v>Column1.Description_installation_chauffage_n°1 14 - Récaptiulatif</v>
      </c>
      <c r="L14" t="str">
        <f ca="1">DPE_33340[[#Headers],[Column1.N°_voie_(BAN)]] &amp; " " &amp;  ROW() &amp; " - " &amp; MID($AD$1, FIND("]",$AD$1,1)+1,LEN($AD$1))</f>
        <v>Column1.N°_voie_(BAN) 14 - Récaptiulatif</v>
      </c>
      <c r="M14" t="str">
        <f ca="1">DPE_33340[[#Headers],[Column1.N°DPE]] &amp; " " &amp;  ROW() &amp; " - " &amp; MID($AD$1, FIND("]",$AD$1,1)+1,LEN($AD$1))</f>
        <v>Column1.N°DPE 14 - Récaptiulatif</v>
      </c>
      <c r="N14" t="str">
        <f ca="1">DPE_33340[[#Headers],[Column1.Adresse_brute]] &amp; " " &amp;  ROW() &amp; " - " &amp; MID($AD$1, FIND("]",$AD$1,1)+1,LEN($AD$1))</f>
        <v>Column1.Adresse_brute 14 - Récaptiulatif</v>
      </c>
      <c r="O14" t="str">
        <f ca="1">DPE_33340[[#Headers],[Column1.Nombre_logements_desservis_par_installation_ECS]] &amp; " " &amp;  ROW() &amp; " - " &amp; MID($AD$1, FIND("]",$AD$1,1)+1,LEN($AD$1))</f>
        <v>Column1.Nombre_logements_desservis_par_installation_ECS 14 - Récaptiulatif</v>
      </c>
      <c r="P14" t="str">
        <f ca="1">DPE_33340[[#Headers],[Column1.Surface_habitable_logement]] &amp; " " &amp;  ROW() &amp; " - " &amp; MID($AD$1, FIND("]",$AD$1,1)+1,LEN($AD$1))</f>
        <v>Column1.Surface_habitable_logement 14 - Récaptiulatif</v>
      </c>
      <c r="Q14" t="str">
        <f ca="1">DPE_33340[[#Headers],[Column1.Code_postal_(brut)]] &amp; " " &amp;  ROW() &amp; " - " &amp; MID($AD$1, FIND("]",$AD$1,1)+1,LEN($AD$1))</f>
        <v>Column1.Code_postal_(brut) 14 - Récaptiulatif</v>
      </c>
      <c r="R14" t="str">
        <f ca="1">DPE_33340[[#Headers],[Column1.Période_construction]] &amp; " " &amp;  ROW() &amp; " - " &amp; MID($AD$1, FIND("]",$AD$1,1)+1,LEN($AD$1))</f>
        <v>Column1.Période_construction 14 - Récaptiulatif</v>
      </c>
      <c r="S14" t="str">
        <f ca="1">DPE_33340[[#Headers],[Column1.Code_postal_(BAN)]] &amp; " " &amp;  ROW() &amp; " - " &amp; MID($AD$1, FIND("]",$AD$1,1)+1,LEN($AD$1))</f>
        <v>Column1.Code_postal_(BAN) 14 - Récaptiulatif</v>
      </c>
      <c r="T14" t="str">
        <f ca="1">DPE_33340[[#Headers],[Column1.Type_bâtiment]] &amp; " " &amp;  ROW() &amp; " - " &amp; MID($AD$1, FIND("]",$AD$1,1)+1,LEN($AD$1))</f>
        <v>Column1.Type_bâtiment 14 - Récaptiulatif</v>
      </c>
      <c r="U14" t="str">
        <f ca="1">DPE_33340[[#Headers],[Column1.Etiquette_GES]] &amp; " " &amp;  ROW() &amp; " - " &amp; MID($AD$1, FIND("]",$AD$1,1)+1,LEN($AD$1))</f>
        <v>Column1.Etiquette_GES 14 - Récaptiulatif</v>
      </c>
      <c r="V14" t="str">
        <f ca="1">DPE_33340[[#Headers],[Column1.Etiquette_DPE]] &amp; " " &amp;  ROW() &amp; " - " &amp; MID($AD$1, FIND("]",$AD$1,1)+1,LEN($AD$1))</f>
        <v>Column1.Etiquette_DPE 14 - Récaptiulatif</v>
      </c>
      <c r="W14" t="str">
        <f ca="1">DPE_33340[[#Headers],[Column1.Nom__commune_(Brut)]] &amp; " " &amp;  ROW() &amp; " - " &amp; MID($AD$1, FIND("]",$AD$1,1)+1,LEN($AD$1))</f>
        <v>Column1.Nom__commune_(Brut) 14 - Récaptiulatif</v>
      </c>
      <c r="X14" t="str">
        <f ca="1">DPE_33340[[#Headers],[Column1.Identifiant__BAN]] &amp; " " &amp;  ROW() &amp; " - " &amp; MID($AD$1, FIND("]",$AD$1,1)+1,LEN($AD$1))</f>
        <v>Column1.Identifiant__BAN 14 - Récaptiulatif</v>
      </c>
      <c r="Y14" t="str">
        <f ca="1">DPE_33340[[#Headers],[Column1.Nom__rue_(BAN)]] &amp; " " &amp;  ROW() &amp; " - " &amp; MID($AD$1, FIND("]",$AD$1,1)+1,LEN($AD$1))</f>
        <v>Column1.Nom__rue_(BAN) 14 - Récaptiulatif</v>
      </c>
      <c r="Z14" t="str">
        <f ca="1">DPE_33340[[#Headers],[Column1.Score_BAN]] &amp; " " &amp;  ROW() &amp; " - " &amp; MID($AD$1, FIND("]",$AD$1,1)+1,LEN($AD$1))</f>
        <v>Column1.Score_BAN 14 - Récaptiulatif</v>
      </c>
      <c r="AA14" t="str">
        <f ca="1">DPE_33340[[#Headers],[Column1.Logement_traversant_(0/1)]] &amp; " " &amp;  ROW() &amp; " - " &amp; MID($AD$1, FIND("]",$AD$1,1)+1,LEN($AD$1))</f>
        <v>Column1.Logement_traversant_(0/1) 14 - Récaptiulatif</v>
      </c>
      <c r="AB14" t="str">
        <f ca="1">DPE_33340[[#Headers],[Column1.Nombre_appartement]] &amp; " " &amp;  ROW() &amp; " - " &amp; MID($AD$1, FIND("]",$AD$1,1)+1,LEN($AD$1))</f>
        <v>Column1.Nombre_appartement 14 - Récaptiulatif</v>
      </c>
      <c r="AC14" t="str">
        <f ca="1">DPE_33340[[#Headers],[Column1.Surface_habitable_immeuble]] &amp; " " &amp;  ROW() &amp; " - " &amp; MID($AD$1, FIND("]",$AD$1,1)+1,LEN($AD$1))</f>
        <v>Column1.Surface_habitable_immeuble 14 - Récaptiulatif</v>
      </c>
    </row>
    <row r="15" spans="1:30" x14ac:dyDescent="0.25">
      <c r="A15" s="4">
        <v>44863</v>
      </c>
      <c r="B15" s="4">
        <v>44863</v>
      </c>
      <c r="C15" s="4">
        <v>44874</v>
      </c>
      <c r="D15" t="str">
        <f ca="1">DPE_33340[[#Headers],[Column1.Adresse_(BAN)]] &amp; " " &amp;  ROW() &amp; " - " &amp; MID($AD$1, FIND("]",$AD$1,1)+1,LEN($AD$1))</f>
        <v>Column1.Adresse_(BAN) 15 - Récaptiulatif</v>
      </c>
      <c r="E15" t="str">
        <f ca="1">DPE_33340[[#Headers],[Column1.Nom__commune_(BAN)]] &amp; " " &amp;  ROW() &amp; " - " &amp; MID($AD$1, FIND("]",$AD$1,1)+1,LEN($AD$1))</f>
        <v>Column1.Nom__commune_(BAN) 15 - Récaptiulatif</v>
      </c>
      <c r="F15" t="str">
        <f ca="1">DPE_33340[[#Headers],[Column1.Nombre_niveau_logement]] &amp; " " &amp;  ROW() &amp; " - " &amp; MID($AD$1, FIND("]",$AD$1,1)+1,LEN($AD$1))</f>
        <v>Column1.Nombre_niveau_logement 15 - Récaptiulatif</v>
      </c>
      <c r="G15" t="str">
        <f ca="1">DPE_33340[[#Headers],[Column1.Année_construction]] &amp; " " &amp;  ROW() &amp; " - " &amp; MID($AD$1, FIND("]",$AD$1,1)+1,LEN($AD$1))</f>
        <v>Column1.Année_construction 15 - Récaptiulatif</v>
      </c>
      <c r="H15" t="str">
        <f ca="1">DPE_33340[[#Headers],[Column1.N°_étage_appartement]] &amp; " " &amp;  ROW() &amp; " - " &amp; MID($AD$1, FIND("]",$AD$1,1)+1,LEN($AD$1))</f>
        <v>Column1.N°_étage_appartement 15 - Récaptiulatif</v>
      </c>
      <c r="I15" t="str">
        <f ca="1">DPE_33340[[#Headers],[Column1.Surface_habitable_desservie_par_installation_ECS]] &amp; " " &amp;  ROW() &amp; " - " &amp; MID($AD$1, FIND("]",$AD$1,1)+1,LEN($AD$1))</f>
        <v>Column1.Surface_habitable_desservie_par_installation_ECS 15 - Récaptiulatif</v>
      </c>
      <c r="J15" t="str">
        <f ca="1">DPE_33340[[#Headers],[Column1.Complément_d''adresse_logement]] &amp; " " &amp;  ROW() &amp; " - " &amp; MID($AD$1, FIND("]",$AD$1,1)+1,LEN($AD$1))</f>
        <v>Column1.Complément_d'adresse_logement 15 - Récaptiulatif</v>
      </c>
      <c r="K15" t="str">
        <f ca="1">DPE_33340[[#Headers],[Column1.Description_installation_chauffage_n°1]] &amp; " " &amp;  ROW() &amp; " - " &amp; MID($AD$1, FIND("]",$AD$1,1)+1,LEN($AD$1))</f>
        <v>Column1.Description_installation_chauffage_n°1 15 - Récaptiulatif</v>
      </c>
      <c r="L15" t="str">
        <f ca="1">DPE_33340[[#Headers],[Column1.N°_voie_(BAN)]] &amp; " " &amp;  ROW() &amp; " - " &amp; MID($AD$1, FIND("]",$AD$1,1)+1,LEN($AD$1))</f>
        <v>Column1.N°_voie_(BAN) 15 - Récaptiulatif</v>
      </c>
      <c r="M15" t="str">
        <f ca="1">DPE_33340[[#Headers],[Column1.N°DPE]] &amp; " " &amp;  ROW() &amp; " - " &amp; MID($AD$1, FIND("]",$AD$1,1)+1,LEN($AD$1))</f>
        <v>Column1.N°DPE 15 - Récaptiulatif</v>
      </c>
      <c r="N15" t="str">
        <f ca="1">DPE_33340[[#Headers],[Column1.Adresse_brute]] &amp; " " &amp;  ROW() &amp; " - " &amp; MID($AD$1, FIND("]",$AD$1,1)+1,LEN($AD$1))</f>
        <v>Column1.Adresse_brute 15 - Récaptiulatif</v>
      </c>
      <c r="O15" t="str">
        <f ca="1">DPE_33340[[#Headers],[Column1.Nombre_logements_desservis_par_installation_ECS]] &amp; " " &amp;  ROW() &amp; " - " &amp; MID($AD$1, FIND("]",$AD$1,1)+1,LEN($AD$1))</f>
        <v>Column1.Nombre_logements_desservis_par_installation_ECS 15 - Récaptiulatif</v>
      </c>
      <c r="P15" t="str">
        <f ca="1">DPE_33340[[#Headers],[Column1.Surface_habitable_logement]] &amp; " " &amp;  ROW() &amp; " - " &amp; MID($AD$1, FIND("]",$AD$1,1)+1,LEN($AD$1))</f>
        <v>Column1.Surface_habitable_logement 15 - Récaptiulatif</v>
      </c>
      <c r="Q15" t="str">
        <f ca="1">DPE_33340[[#Headers],[Column1.Code_postal_(brut)]] &amp; " " &amp;  ROW() &amp; " - " &amp; MID($AD$1, FIND("]",$AD$1,1)+1,LEN($AD$1))</f>
        <v>Column1.Code_postal_(brut) 15 - Récaptiulatif</v>
      </c>
      <c r="R15" t="str">
        <f ca="1">DPE_33340[[#Headers],[Column1.Période_construction]] &amp; " " &amp;  ROW() &amp; " - " &amp; MID($AD$1, FIND("]",$AD$1,1)+1,LEN($AD$1))</f>
        <v>Column1.Période_construction 15 - Récaptiulatif</v>
      </c>
      <c r="S15" t="str">
        <f ca="1">DPE_33340[[#Headers],[Column1.Code_postal_(BAN)]] &amp; " " &amp;  ROW() &amp; " - " &amp; MID($AD$1, FIND("]",$AD$1,1)+1,LEN($AD$1))</f>
        <v>Column1.Code_postal_(BAN) 15 - Récaptiulatif</v>
      </c>
      <c r="T15" t="str">
        <f ca="1">DPE_33340[[#Headers],[Column1.Type_bâtiment]] &amp; " " &amp;  ROW() &amp; " - " &amp; MID($AD$1, FIND("]",$AD$1,1)+1,LEN($AD$1))</f>
        <v>Column1.Type_bâtiment 15 - Récaptiulatif</v>
      </c>
      <c r="U15" t="str">
        <f ca="1">DPE_33340[[#Headers],[Column1.Etiquette_GES]] &amp; " " &amp;  ROW() &amp; " - " &amp; MID($AD$1, FIND("]",$AD$1,1)+1,LEN($AD$1))</f>
        <v>Column1.Etiquette_GES 15 - Récaptiulatif</v>
      </c>
      <c r="V15" t="str">
        <f ca="1">DPE_33340[[#Headers],[Column1.Etiquette_DPE]] &amp; " " &amp;  ROW() &amp; " - " &amp; MID($AD$1, FIND("]",$AD$1,1)+1,LEN($AD$1))</f>
        <v>Column1.Etiquette_DPE 15 - Récaptiulatif</v>
      </c>
      <c r="W15" t="str">
        <f ca="1">DPE_33340[[#Headers],[Column1.Nom__commune_(Brut)]] &amp; " " &amp;  ROW() &amp; " - " &amp; MID($AD$1, FIND("]",$AD$1,1)+1,LEN($AD$1))</f>
        <v>Column1.Nom__commune_(Brut) 15 - Récaptiulatif</v>
      </c>
      <c r="X15" t="str">
        <f ca="1">DPE_33340[[#Headers],[Column1.Identifiant__BAN]] &amp; " " &amp;  ROW() &amp; " - " &amp; MID($AD$1, FIND("]",$AD$1,1)+1,LEN($AD$1))</f>
        <v>Column1.Identifiant__BAN 15 - Récaptiulatif</v>
      </c>
      <c r="Y15" t="str">
        <f ca="1">DPE_33340[[#Headers],[Column1.Nom__rue_(BAN)]] &amp; " " &amp;  ROW() &amp; " - " &amp; MID($AD$1, FIND("]",$AD$1,1)+1,LEN($AD$1))</f>
        <v>Column1.Nom__rue_(BAN) 15 - Récaptiulatif</v>
      </c>
      <c r="Z15" t="str">
        <f ca="1">DPE_33340[[#Headers],[Column1.Score_BAN]] &amp; " " &amp;  ROW() &amp; " - " &amp; MID($AD$1, FIND("]",$AD$1,1)+1,LEN($AD$1))</f>
        <v>Column1.Score_BAN 15 - Récaptiulatif</v>
      </c>
      <c r="AA15" t="str">
        <f ca="1">DPE_33340[[#Headers],[Column1.Logement_traversant_(0/1)]] &amp; " " &amp;  ROW() &amp; " - " &amp; MID($AD$1, FIND("]",$AD$1,1)+1,LEN($AD$1))</f>
        <v>Column1.Logement_traversant_(0/1) 15 - Récaptiulatif</v>
      </c>
      <c r="AB15" t="str">
        <f ca="1">DPE_33340[[#Headers],[Column1.Nombre_appartement]] &amp; " " &amp;  ROW() &amp; " - " &amp; MID($AD$1, FIND("]",$AD$1,1)+1,LEN($AD$1))</f>
        <v>Column1.Nombre_appartement 15 - Récaptiulatif</v>
      </c>
      <c r="AC15" t="str">
        <f ca="1">DPE_33340[[#Headers],[Column1.Surface_habitable_immeuble]] &amp; " " &amp;  ROW() &amp; " - " &amp; MID($AD$1, FIND("]",$AD$1,1)+1,LEN($AD$1))</f>
        <v>Column1.Surface_habitable_immeuble 15 - Récaptiulatif</v>
      </c>
    </row>
    <row r="16" spans="1:30" x14ac:dyDescent="0.25">
      <c r="A16" s="4">
        <v>44861</v>
      </c>
      <c r="B16" s="4">
        <v>44862</v>
      </c>
      <c r="C16" s="4">
        <v>44862</v>
      </c>
      <c r="D16" t="str">
        <f ca="1">DPE_33340[[#Headers],[Column1.Adresse_(BAN)]] &amp; " " &amp;  ROW() &amp; " - " &amp; MID($AD$1, FIND("]",$AD$1,1)+1,LEN($AD$1))</f>
        <v>Column1.Adresse_(BAN) 16 - Récaptiulatif</v>
      </c>
      <c r="E16" t="str">
        <f ca="1">DPE_33340[[#Headers],[Column1.Nom__commune_(BAN)]] &amp; " " &amp;  ROW() &amp; " - " &amp; MID($AD$1, FIND("]",$AD$1,1)+1,LEN($AD$1))</f>
        <v>Column1.Nom__commune_(BAN) 16 - Récaptiulatif</v>
      </c>
      <c r="F16" t="str">
        <f ca="1">DPE_33340[[#Headers],[Column1.Nombre_niveau_logement]] &amp; " " &amp;  ROW() &amp; " - " &amp; MID($AD$1, FIND("]",$AD$1,1)+1,LEN($AD$1))</f>
        <v>Column1.Nombre_niveau_logement 16 - Récaptiulatif</v>
      </c>
      <c r="G16" t="str">
        <f ca="1">DPE_33340[[#Headers],[Column1.Année_construction]] &amp; " " &amp;  ROW() &amp; " - " &amp; MID($AD$1, FIND("]",$AD$1,1)+1,LEN($AD$1))</f>
        <v>Column1.Année_construction 16 - Récaptiulatif</v>
      </c>
      <c r="H16" t="str">
        <f ca="1">DPE_33340[[#Headers],[Column1.N°_étage_appartement]] &amp; " " &amp;  ROW() &amp; " - " &amp; MID($AD$1, FIND("]",$AD$1,1)+1,LEN($AD$1))</f>
        <v>Column1.N°_étage_appartement 16 - Récaptiulatif</v>
      </c>
      <c r="I16" t="str">
        <f ca="1">DPE_33340[[#Headers],[Column1.Surface_habitable_desservie_par_installation_ECS]] &amp; " " &amp;  ROW() &amp; " - " &amp; MID($AD$1, FIND("]",$AD$1,1)+1,LEN($AD$1))</f>
        <v>Column1.Surface_habitable_desservie_par_installation_ECS 16 - Récaptiulatif</v>
      </c>
      <c r="J16" t="str">
        <f ca="1">DPE_33340[[#Headers],[Column1.Complément_d''adresse_logement]] &amp; " " &amp;  ROW() &amp; " - " &amp; MID($AD$1, FIND("]",$AD$1,1)+1,LEN($AD$1))</f>
        <v>Column1.Complément_d'adresse_logement 16 - Récaptiulatif</v>
      </c>
      <c r="K16" t="str">
        <f ca="1">DPE_33340[[#Headers],[Column1.Description_installation_chauffage_n°1]] &amp; " " &amp;  ROW() &amp; " - " &amp; MID($AD$1, FIND("]",$AD$1,1)+1,LEN($AD$1))</f>
        <v>Column1.Description_installation_chauffage_n°1 16 - Récaptiulatif</v>
      </c>
      <c r="L16" t="str">
        <f ca="1">DPE_33340[[#Headers],[Column1.N°_voie_(BAN)]] &amp; " " &amp;  ROW() &amp; " - " &amp; MID($AD$1, FIND("]",$AD$1,1)+1,LEN($AD$1))</f>
        <v>Column1.N°_voie_(BAN) 16 - Récaptiulatif</v>
      </c>
      <c r="M16" t="str">
        <f ca="1">DPE_33340[[#Headers],[Column1.N°DPE]] &amp; " " &amp;  ROW() &amp; " - " &amp; MID($AD$1, FIND("]",$AD$1,1)+1,LEN($AD$1))</f>
        <v>Column1.N°DPE 16 - Récaptiulatif</v>
      </c>
      <c r="N16" t="str">
        <f ca="1">DPE_33340[[#Headers],[Column1.Adresse_brute]] &amp; " " &amp;  ROW() &amp; " - " &amp; MID($AD$1, FIND("]",$AD$1,1)+1,LEN($AD$1))</f>
        <v>Column1.Adresse_brute 16 - Récaptiulatif</v>
      </c>
      <c r="O16" t="str">
        <f ca="1">DPE_33340[[#Headers],[Column1.Nombre_logements_desservis_par_installation_ECS]] &amp; " " &amp;  ROW() &amp; " - " &amp; MID($AD$1, FIND("]",$AD$1,1)+1,LEN($AD$1))</f>
        <v>Column1.Nombre_logements_desservis_par_installation_ECS 16 - Récaptiulatif</v>
      </c>
      <c r="P16" t="str">
        <f ca="1">DPE_33340[[#Headers],[Column1.Surface_habitable_logement]] &amp; " " &amp;  ROW() &amp; " - " &amp; MID($AD$1, FIND("]",$AD$1,1)+1,LEN($AD$1))</f>
        <v>Column1.Surface_habitable_logement 16 - Récaptiulatif</v>
      </c>
      <c r="Q16" t="str">
        <f ca="1">DPE_33340[[#Headers],[Column1.Code_postal_(brut)]] &amp; " " &amp;  ROW() &amp; " - " &amp; MID($AD$1, FIND("]",$AD$1,1)+1,LEN($AD$1))</f>
        <v>Column1.Code_postal_(brut) 16 - Récaptiulatif</v>
      </c>
      <c r="R16" t="str">
        <f ca="1">DPE_33340[[#Headers],[Column1.Période_construction]] &amp; " " &amp;  ROW() &amp; " - " &amp; MID($AD$1, FIND("]",$AD$1,1)+1,LEN($AD$1))</f>
        <v>Column1.Période_construction 16 - Récaptiulatif</v>
      </c>
      <c r="S16" t="str">
        <f ca="1">DPE_33340[[#Headers],[Column1.Code_postal_(BAN)]] &amp; " " &amp;  ROW() &amp; " - " &amp; MID($AD$1, FIND("]",$AD$1,1)+1,LEN($AD$1))</f>
        <v>Column1.Code_postal_(BAN) 16 - Récaptiulatif</v>
      </c>
      <c r="T16" t="str">
        <f ca="1">DPE_33340[[#Headers],[Column1.Type_bâtiment]] &amp; " " &amp;  ROW() &amp; " - " &amp; MID($AD$1, FIND("]",$AD$1,1)+1,LEN($AD$1))</f>
        <v>Column1.Type_bâtiment 16 - Récaptiulatif</v>
      </c>
      <c r="U16" t="str">
        <f ca="1">DPE_33340[[#Headers],[Column1.Etiquette_GES]] &amp; " " &amp;  ROW() &amp; " - " &amp; MID($AD$1, FIND("]",$AD$1,1)+1,LEN($AD$1))</f>
        <v>Column1.Etiquette_GES 16 - Récaptiulatif</v>
      </c>
      <c r="V16" t="str">
        <f ca="1">DPE_33340[[#Headers],[Column1.Etiquette_DPE]] &amp; " " &amp;  ROW() &amp; " - " &amp; MID($AD$1, FIND("]",$AD$1,1)+1,LEN($AD$1))</f>
        <v>Column1.Etiquette_DPE 16 - Récaptiulatif</v>
      </c>
      <c r="W16" t="str">
        <f ca="1">DPE_33340[[#Headers],[Column1.Nom__commune_(Brut)]] &amp; " " &amp;  ROW() &amp; " - " &amp; MID($AD$1, FIND("]",$AD$1,1)+1,LEN($AD$1))</f>
        <v>Column1.Nom__commune_(Brut) 16 - Récaptiulatif</v>
      </c>
      <c r="X16" t="str">
        <f ca="1">DPE_33340[[#Headers],[Column1.Identifiant__BAN]] &amp; " " &amp;  ROW() &amp; " - " &amp; MID($AD$1, FIND("]",$AD$1,1)+1,LEN($AD$1))</f>
        <v>Column1.Identifiant__BAN 16 - Récaptiulatif</v>
      </c>
      <c r="Y16" t="str">
        <f ca="1">DPE_33340[[#Headers],[Column1.Nom__rue_(BAN)]] &amp; " " &amp;  ROW() &amp; " - " &amp; MID($AD$1, FIND("]",$AD$1,1)+1,LEN($AD$1))</f>
        <v>Column1.Nom__rue_(BAN) 16 - Récaptiulatif</v>
      </c>
      <c r="Z16" t="str">
        <f ca="1">DPE_33340[[#Headers],[Column1.Score_BAN]] &amp; " " &amp;  ROW() &amp; " - " &amp; MID($AD$1, FIND("]",$AD$1,1)+1,LEN($AD$1))</f>
        <v>Column1.Score_BAN 16 - Récaptiulatif</v>
      </c>
      <c r="AA16" t="str">
        <f ca="1">DPE_33340[[#Headers],[Column1.Logement_traversant_(0/1)]] &amp; " " &amp;  ROW() &amp; " - " &amp; MID($AD$1, FIND("]",$AD$1,1)+1,LEN($AD$1))</f>
        <v>Column1.Logement_traversant_(0/1) 16 - Récaptiulatif</v>
      </c>
      <c r="AB16" t="str">
        <f ca="1">DPE_33340[[#Headers],[Column1.Nombre_appartement]] &amp; " " &amp;  ROW() &amp; " - " &amp; MID($AD$1, FIND("]",$AD$1,1)+1,LEN($AD$1))</f>
        <v>Column1.Nombre_appartement 16 - Récaptiulatif</v>
      </c>
      <c r="AC16" t="str">
        <f ca="1">DPE_33340[[#Headers],[Column1.Surface_habitable_immeuble]] &amp; " " &amp;  ROW() &amp; " - " &amp; MID($AD$1, FIND("]",$AD$1,1)+1,LEN($AD$1))</f>
        <v>Column1.Surface_habitable_immeuble 16 - Récaptiulatif</v>
      </c>
    </row>
    <row r="17" spans="1:29" x14ac:dyDescent="0.25">
      <c r="A17" s="4">
        <v>44860</v>
      </c>
      <c r="B17" s="4">
        <v>44860</v>
      </c>
      <c r="C17" s="4">
        <v>44860</v>
      </c>
      <c r="D17" t="str">
        <f ca="1">DPE_33340[[#Headers],[Column1.Adresse_(BAN)]] &amp; " " &amp;  ROW() &amp; " - " &amp; MID($AD$1, FIND("]",$AD$1,1)+1,LEN($AD$1))</f>
        <v>Column1.Adresse_(BAN) 17 - Récaptiulatif</v>
      </c>
      <c r="E17" t="str">
        <f ca="1">DPE_33340[[#Headers],[Column1.Nom__commune_(BAN)]] &amp; " " &amp;  ROW() &amp; " - " &amp; MID($AD$1, FIND("]",$AD$1,1)+1,LEN($AD$1))</f>
        <v>Column1.Nom__commune_(BAN) 17 - Récaptiulatif</v>
      </c>
      <c r="F17" t="str">
        <f ca="1">DPE_33340[[#Headers],[Column1.Nombre_niveau_logement]] &amp; " " &amp;  ROW() &amp; " - " &amp; MID($AD$1, FIND("]",$AD$1,1)+1,LEN($AD$1))</f>
        <v>Column1.Nombre_niveau_logement 17 - Récaptiulatif</v>
      </c>
      <c r="G17" t="str">
        <f ca="1">DPE_33340[[#Headers],[Column1.Année_construction]] &amp; " " &amp;  ROW() &amp; " - " &amp; MID($AD$1, FIND("]",$AD$1,1)+1,LEN($AD$1))</f>
        <v>Column1.Année_construction 17 - Récaptiulatif</v>
      </c>
      <c r="H17" t="str">
        <f ca="1">DPE_33340[[#Headers],[Column1.N°_étage_appartement]] &amp; " " &amp;  ROW() &amp; " - " &amp; MID($AD$1, FIND("]",$AD$1,1)+1,LEN($AD$1))</f>
        <v>Column1.N°_étage_appartement 17 - Récaptiulatif</v>
      </c>
      <c r="I17" t="str">
        <f ca="1">DPE_33340[[#Headers],[Column1.Surface_habitable_desservie_par_installation_ECS]] &amp; " " &amp;  ROW() &amp; " - " &amp; MID($AD$1, FIND("]",$AD$1,1)+1,LEN($AD$1))</f>
        <v>Column1.Surface_habitable_desservie_par_installation_ECS 17 - Récaptiulatif</v>
      </c>
      <c r="J17" t="str">
        <f ca="1">DPE_33340[[#Headers],[Column1.Complément_d''adresse_logement]] &amp; " " &amp;  ROW() &amp; " - " &amp; MID($AD$1, FIND("]",$AD$1,1)+1,LEN($AD$1))</f>
        <v>Column1.Complément_d'adresse_logement 17 - Récaptiulatif</v>
      </c>
      <c r="K17" t="str">
        <f ca="1">DPE_33340[[#Headers],[Column1.Description_installation_chauffage_n°1]] &amp; " " &amp;  ROW() &amp; " - " &amp; MID($AD$1, FIND("]",$AD$1,1)+1,LEN($AD$1))</f>
        <v>Column1.Description_installation_chauffage_n°1 17 - Récaptiulatif</v>
      </c>
      <c r="L17" t="str">
        <f ca="1">DPE_33340[[#Headers],[Column1.N°_voie_(BAN)]] &amp; " " &amp;  ROW() &amp; " - " &amp; MID($AD$1, FIND("]",$AD$1,1)+1,LEN($AD$1))</f>
        <v>Column1.N°_voie_(BAN) 17 - Récaptiulatif</v>
      </c>
      <c r="M17" t="str">
        <f ca="1">DPE_33340[[#Headers],[Column1.N°DPE]] &amp; " " &amp;  ROW() &amp; " - " &amp; MID($AD$1, FIND("]",$AD$1,1)+1,LEN($AD$1))</f>
        <v>Column1.N°DPE 17 - Récaptiulatif</v>
      </c>
      <c r="N17" t="str">
        <f ca="1">DPE_33340[[#Headers],[Column1.Adresse_brute]] &amp; " " &amp;  ROW() &amp; " - " &amp; MID($AD$1, FIND("]",$AD$1,1)+1,LEN($AD$1))</f>
        <v>Column1.Adresse_brute 17 - Récaptiulatif</v>
      </c>
      <c r="O17" t="str">
        <f ca="1">DPE_33340[[#Headers],[Column1.Nombre_logements_desservis_par_installation_ECS]] &amp; " " &amp;  ROW() &amp; " - " &amp; MID($AD$1, FIND("]",$AD$1,1)+1,LEN($AD$1))</f>
        <v>Column1.Nombre_logements_desservis_par_installation_ECS 17 - Récaptiulatif</v>
      </c>
      <c r="P17" t="str">
        <f ca="1">DPE_33340[[#Headers],[Column1.Surface_habitable_logement]] &amp; " " &amp;  ROW() &amp; " - " &amp; MID($AD$1, FIND("]",$AD$1,1)+1,LEN($AD$1))</f>
        <v>Column1.Surface_habitable_logement 17 - Récaptiulatif</v>
      </c>
      <c r="Q17" t="str">
        <f ca="1">DPE_33340[[#Headers],[Column1.Code_postal_(brut)]] &amp; " " &amp;  ROW() &amp; " - " &amp; MID($AD$1, FIND("]",$AD$1,1)+1,LEN($AD$1))</f>
        <v>Column1.Code_postal_(brut) 17 - Récaptiulatif</v>
      </c>
      <c r="R17" t="str">
        <f ca="1">DPE_33340[[#Headers],[Column1.Période_construction]] &amp; " " &amp;  ROW() &amp; " - " &amp; MID($AD$1, FIND("]",$AD$1,1)+1,LEN($AD$1))</f>
        <v>Column1.Période_construction 17 - Récaptiulatif</v>
      </c>
      <c r="S17" t="str">
        <f ca="1">DPE_33340[[#Headers],[Column1.Code_postal_(BAN)]] &amp; " " &amp;  ROW() &amp; " - " &amp; MID($AD$1, FIND("]",$AD$1,1)+1,LEN($AD$1))</f>
        <v>Column1.Code_postal_(BAN) 17 - Récaptiulatif</v>
      </c>
      <c r="T17" t="str">
        <f ca="1">DPE_33340[[#Headers],[Column1.Type_bâtiment]] &amp; " " &amp;  ROW() &amp; " - " &amp; MID($AD$1, FIND("]",$AD$1,1)+1,LEN($AD$1))</f>
        <v>Column1.Type_bâtiment 17 - Récaptiulatif</v>
      </c>
      <c r="U17" t="str">
        <f ca="1">DPE_33340[[#Headers],[Column1.Etiquette_GES]] &amp; " " &amp;  ROW() &amp; " - " &amp; MID($AD$1, FIND("]",$AD$1,1)+1,LEN($AD$1))</f>
        <v>Column1.Etiquette_GES 17 - Récaptiulatif</v>
      </c>
      <c r="V17" t="str">
        <f ca="1">DPE_33340[[#Headers],[Column1.Etiquette_DPE]] &amp; " " &amp;  ROW() &amp; " - " &amp; MID($AD$1, FIND("]",$AD$1,1)+1,LEN($AD$1))</f>
        <v>Column1.Etiquette_DPE 17 - Récaptiulatif</v>
      </c>
      <c r="W17" t="str">
        <f ca="1">DPE_33340[[#Headers],[Column1.Nom__commune_(Brut)]] &amp; " " &amp;  ROW() &amp; " - " &amp; MID($AD$1, FIND("]",$AD$1,1)+1,LEN($AD$1))</f>
        <v>Column1.Nom__commune_(Brut) 17 - Récaptiulatif</v>
      </c>
      <c r="X17" t="str">
        <f ca="1">DPE_33340[[#Headers],[Column1.Identifiant__BAN]] &amp; " " &amp;  ROW() &amp; " - " &amp; MID($AD$1, FIND("]",$AD$1,1)+1,LEN($AD$1))</f>
        <v>Column1.Identifiant__BAN 17 - Récaptiulatif</v>
      </c>
      <c r="Y17" t="str">
        <f ca="1">DPE_33340[[#Headers],[Column1.Nom__rue_(BAN)]] &amp; " " &amp;  ROW() &amp; " - " &amp; MID($AD$1, FIND("]",$AD$1,1)+1,LEN($AD$1))</f>
        <v>Column1.Nom__rue_(BAN) 17 - Récaptiulatif</v>
      </c>
      <c r="Z17" t="str">
        <f ca="1">DPE_33340[[#Headers],[Column1.Score_BAN]] &amp; " " &amp;  ROW() &amp; " - " &amp; MID($AD$1, FIND("]",$AD$1,1)+1,LEN($AD$1))</f>
        <v>Column1.Score_BAN 17 - Récaptiulatif</v>
      </c>
      <c r="AA17" t="str">
        <f ca="1">DPE_33340[[#Headers],[Column1.Logement_traversant_(0/1)]] &amp; " " &amp;  ROW() &amp; " - " &amp; MID($AD$1, FIND("]",$AD$1,1)+1,LEN($AD$1))</f>
        <v>Column1.Logement_traversant_(0/1) 17 - Récaptiulatif</v>
      </c>
      <c r="AB17" t="str">
        <f ca="1">DPE_33340[[#Headers],[Column1.Nombre_appartement]] &amp; " " &amp;  ROW() &amp; " - " &amp; MID($AD$1, FIND("]",$AD$1,1)+1,LEN($AD$1))</f>
        <v>Column1.Nombre_appartement 17 - Récaptiulatif</v>
      </c>
      <c r="AC17" t="str">
        <f ca="1">DPE_33340[[#Headers],[Column1.Surface_habitable_immeuble]] &amp; " " &amp;  ROW() &amp; " - " &amp; MID($AD$1, FIND("]",$AD$1,1)+1,LEN($AD$1))</f>
        <v>Column1.Surface_habitable_immeuble 17 - Récaptiulatif</v>
      </c>
    </row>
    <row r="18" spans="1:29" x14ac:dyDescent="0.25">
      <c r="A18" s="4">
        <v>44859</v>
      </c>
      <c r="B18" s="4">
        <v>44859</v>
      </c>
      <c r="C18" s="4">
        <v>44859</v>
      </c>
      <c r="D18" t="str">
        <f ca="1">DPE_33340[[#Headers],[Column1.Adresse_(BAN)]] &amp; " " &amp;  ROW() &amp; " - " &amp; MID($AD$1, FIND("]",$AD$1,1)+1,LEN($AD$1))</f>
        <v>Column1.Adresse_(BAN) 18 - Récaptiulatif</v>
      </c>
      <c r="E18" t="str">
        <f ca="1">DPE_33340[[#Headers],[Column1.Nom__commune_(BAN)]] &amp; " " &amp;  ROW() &amp; " - " &amp; MID($AD$1, FIND("]",$AD$1,1)+1,LEN($AD$1))</f>
        <v>Column1.Nom__commune_(BAN) 18 - Récaptiulatif</v>
      </c>
      <c r="F18" t="str">
        <f ca="1">DPE_33340[[#Headers],[Column1.Nombre_niveau_logement]] &amp; " " &amp;  ROW() &amp; " - " &amp; MID($AD$1, FIND("]",$AD$1,1)+1,LEN($AD$1))</f>
        <v>Column1.Nombre_niveau_logement 18 - Récaptiulatif</v>
      </c>
      <c r="G18" t="str">
        <f ca="1">DPE_33340[[#Headers],[Column1.Année_construction]] &amp; " " &amp;  ROW() &amp; " - " &amp; MID($AD$1, FIND("]",$AD$1,1)+1,LEN($AD$1))</f>
        <v>Column1.Année_construction 18 - Récaptiulatif</v>
      </c>
      <c r="H18" t="str">
        <f ca="1">DPE_33340[[#Headers],[Column1.N°_étage_appartement]] &amp; " " &amp;  ROW() &amp; " - " &amp; MID($AD$1, FIND("]",$AD$1,1)+1,LEN($AD$1))</f>
        <v>Column1.N°_étage_appartement 18 - Récaptiulatif</v>
      </c>
      <c r="I18" t="str">
        <f ca="1">DPE_33340[[#Headers],[Column1.Surface_habitable_desservie_par_installation_ECS]] &amp; " " &amp;  ROW() &amp; " - " &amp; MID($AD$1, FIND("]",$AD$1,1)+1,LEN($AD$1))</f>
        <v>Column1.Surface_habitable_desservie_par_installation_ECS 18 - Récaptiulatif</v>
      </c>
      <c r="J18" t="str">
        <f ca="1">DPE_33340[[#Headers],[Column1.Complément_d''adresse_logement]] &amp; " " &amp;  ROW() &amp; " - " &amp; MID($AD$1, FIND("]",$AD$1,1)+1,LEN($AD$1))</f>
        <v>Column1.Complément_d'adresse_logement 18 - Récaptiulatif</v>
      </c>
      <c r="K18" t="str">
        <f ca="1">DPE_33340[[#Headers],[Column1.Description_installation_chauffage_n°1]] &amp; " " &amp;  ROW() &amp; " - " &amp; MID($AD$1, FIND("]",$AD$1,1)+1,LEN($AD$1))</f>
        <v>Column1.Description_installation_chauffage_n°1 18 - Récaptiulatif</v>
      </c>
      <c r="L18" t="str">
        <f ca="1">DPE_33340[[#Headers],[Column1.N°_voie_(BAN)]] &amp; " " &amp;  ROW() &amp; " - " &amp; MID($AD$1, FIND("]",$AD$1,1)+1,LEN($AD$1))</f>
        <v>Column1.N°_voie_(BAN) 18 - Récaptiulatif</v>
      </c>
      <c r="M18" t="str">
        <f ca="1">DPE_33340[[#Headers],[Column1.N°DPE]] &amp; " " &amp;  ROW() &amp; " - " &amp; MID($AD$1, FIND("]",$AD$1,1)+1,LEN($AD$1))</f>
        <v>Column1.N°DPE 18 - Récaptiulatif</v>
      </c>
      <c r="N18" t="str">
        <f ca="1">DPE_33340[[#Headers],[Column1.Adresse_brute]] &amp; " " &amp;  ROW() &amp; " - " &amp; MID($AD$1, FIND("]",$AD$1,1)+1,LEN($AD$1))</f>
        <v>Column1.Adresse_brute 18 - Récaptiulatif</v>
      </c>
      <c r="O18" t="str">
        <f ca="1">DPE_33340[[#Headers],[Column1.Nombre_logements_desservis_par_installation_ECS]] &amp; " " &amp;  ROW() &amp; " - " &amp; MID($AD$1, FIND("]",$AD$1,1)+1,LEN($AD$1))</f>
        <v>Column1.Nombre_logements_desservis_par_installation_ECS 18 - Récaptiulatif</v>
      </c>
      <c r="P18" t="str">
        <f ca="1">DPE_33340[[#Headers],[Column1.Surface_habitable_logement]] &amp; " " &amp;  ROW() &amp; " - " &amp; MID($AD$1, FIND("]",$AD$1,1)+1,LEN($AD$1))</f>
        <v>Column1.Surface_habitable_logement 18 - Récaptiulatif</v>
      </c>
      <c r="Q18" t="str">
        <f ca="1">DPE_33340[[#Headers],[Column1.Code_postal_(brut)]] &amp; " " &amp;  ROW() &amp; " - " &amp; MID($AD$1, FIND("]",$AD$1,1)+1,LEN($AD$1))</f>
        <v>Column1.Code_postal_(brut) 18 - Récaptiulatif</v>
      </c>
      <c r="R18" t="str">
        <f ca="1">DPE_33340[[#Headers],[Column1.Période_construction]] &amp; " " &amp;  ROW() &amp; " - " &amp; MID($AD$1, FIND("]",$AD$1,1)+1,LEN($AD$1))</f>
        <v>Column1.Période_construction 18 - Récaptiulatif</v>
      </c>
      <c r="S18" t="str">
        <f ca="1">DPE_33340[[#Headers],[Column1.Code_postal_(BAN)]] &amp; " " &amp;  ROW() &amp; " - " &amp; MID($AD$1, FIND("]",$AD$1,1)+1,LEN($AD$1))</f>
        <v>Column1.Code_postal_(BAN) 18 - Récaptiulatif</v>
      </c>
      <c r="T18" t="str">
        <f ca="1">DPE_33340[[#Headers],[Column1.Type_bâtiment]] &amp; " " &amp;  ROW() &amp; " - " &amp; MID($AD$1, FIND("]",$AD$1,1)+1,LEN($AD$1))</f>
        <v>Column1.Type_bâtiment 18 - Récaptiulatif</v>
      </c>
      <c r="U18" t="str">
        <f ca="1">DPE_33340[[#Headers],[Column1.Etiquette_GES]] &amp; " " &amp;  ROW() &amp; " - " &amp; MID($AD$1, FIND("]",$AD$1,1)+1,LEN($AD$1))</f>
        <v>Column1.Etiquette_GES 18 - Récaptiulatif</v>
      </c>
      <c r="V18" t="str">
        <f ca="1">DPE_33340[[#Headers],[Column1.Etiquette_DPE]] &amp; " " &amp;  ROW() &amp; " - " &amp; MID($AD$1, FIND("]",$AD$1,1)+1,LEN($AD$1))</f>
        <v>Column1.Etiquette_DPE 18 - Récaptiulatif</v>
      </c>
      <c r="W18" t="str">
        <f ca="1">DPE_33340[[#Headers],[Column1.Nom__commune_(Brut)]] &amp; " " &amp;  ROW() &amp; " - " &amp; MID($AD$1, FIND("]",$AD$1,1)+1,LEN($AD$1))</f>
        <v>Column1.Nom__commune_(Brut) 18 - Récaptiulatif</v>
      </c>
      <c r="X18" t="str">
        <f ca="1">DPE_33340[[#Headers],[Column1.Identifiant__BAN]] &amp; " " &amp;  ROW() &amp; " - " &amp; MID($AD$1, FIND("]",$AD$1,1)+1,LEN($AD$1))</f>
        <v>Column1.Identifiant__BAN 18 - Récaptiulatif</v>
      </c>
      <c r="Y18" t="str">
        <f ca="1">DPE_33340[[#Headers],[Column1.Nom__rue_(BAN)]] &amp; " " &amp;  ROW() &amp; " - " &amp; MID($AD$1, FIND("]",$AD$1,1)+1,LEN($AD$1))</f>
        <v>Column1.Nom__rue_(BAN) 18 - Récaptiulatif</v>
      </c>
      <c r="Z18" t="str">
        <f ca="1">DPE_33340[[#Headers],[Column1.Score_BAN]] &amp; " " &amp;  ROW() &amp; " - " &amp; MID($AD$1, FIND("]",$AD$1,1)+1,LEN($AD$1))</f>
        <v>Column1.Score_BAN 18 - Récaptiulatif</v>
      </c>
      <c r="AA18" t="str">
        <f ca="1">DPE_33340[[#Headers],[Column1.Logement_traversant_(0/1)]] &amp; " " &amp;  ROW() &amp; " - " &amp; MID($AD$1, FIND("]",$AD$1,1)+1,LEN($AD$1))</f>
        <v>Column1.Logement_traversant_(0/1) 18 - Récaptiulatif</v>
      </c>
      <c r="AB18" t="str">
        <f ca="1">DPE_33340[[#Headers],[Column1.Nombre_appartement]] &amp; " " &amp;  ROW() &amp; " - " &amp; MID($AD$1, FIND("]",$AD$1,1)+1,LEN($AD$1))</f>
        <v>Column1.Nombre_appartement 18 - Récaptiulatif</v>
      </c>
      <c r="AC18" t="str">
        <f ca="1">DPE_33340[[#Headers],[Column1.Surface_habitable_immeuble]] &amp; " " &amp;  ROW() &amp; " - " &amp; MID($AD$1, FIND("]",$AD$1,1)+1,LEN($AD$1))</f>
        <v>Column1.Surface_habitable_immeuble 18 - Récaptiulatif</v>
      </c>
    </row>
    <row r="19" spans="1:29" x14ac:dyDescent="0.25">
      <c r="A19" s="4">
        <v>44858</v>
      </c>
      <c r="B19" s="4">
        <v>44858</v>
      </c>
      <c r="C19" s="4">
        <v>44868</v>
      </c>
      <c r="D19" t="str">
        <f ca="1">DPE_33340[[#Headers],[Column1.Adresse_(BAN)]] &amp; " " &amp;  ROW() &amp; " - " &amp; MID($AD$1, FIND("]",$AD$1,1)+1,LEN($AD$1))</f>
        <v>Column1.Adresse_(BAN) 19 - Récaptiulatif</v>
      </c>
      <c r="E19" t="str">
        <f ca="1">DPE_33340[[#Headers],[Column1.Nom__commune_(BAN)]] &amp; " " &amp;  ROW() &amp; " - " &amp; MID($AD$1, FIND("]",$AD$1,1)+1,LEN($AD$1))</f>
        <v>Column1.Nom__commune_(BAN) 19 - Récaptiulatif</v>
      </c>
      <c r="F19" t="str">
        <f ca="1">DPE_33340[[#Headers],[Column1.Nombre_niveau_logement]] &amp; " " &amp;  ROW() &amp; " - " &amp; MID($AD$1, FIND("]",$AD$1,1)+1,LEN($AD$1))</f>
        <v>Column1.Nombre_niveau_logement 19 - Récaptiulatif</v>
      </c>
      <c r="G19" t="str">
        <f ca="1">DPE_33340[[#Headers],[Column1.Année_construction]] &amp; " " &amp;  ROW() &amp; " - " &amp; MID($AD$1, FIND("]",$AD$1,1)+1,LEN($AD$1))</f>
        <v>Column1.Année_construction 19 - Récaptiulatif</v>
      </c>
      <c r="H19" t="str">
        <f ca="1">DPE_33340[[#Headers],[Column1.N°_étage_appartement]] &amp; " " &amp;  ROW() &amp; " - " &amp; MID($AD$1, FIND("]",$AD$1,1)+1,LEN($AD$1))</f>
        <v>Column1.N°_étage_appartement 19 - Récaptiulatif</v>
      </c>
      <c r="I19" t="str">
        <f ca="1">DPE_33340[[#Headers],[Column1.Surface_habitable_desservie_par_installation_ECS]] &amp; " " &amp;  ROW() &amp; " - " &amp; MID($AD$1, FIND("]",$AD$1,1)+1,LEN($AD$1))</f>
        <v>Column1.Surface_habitable_desservie_par_installation_ECS 19 - Récaptiulatif</v>
      </c>
      <c r="J19" t="str">
        <f ca="1">DPE_33340[[#Headers],[Column1.Complément_d''adresse_logement]] &amp; " " &amp;  ROW() &amp; " - " &amp; MID($AD$1, FIND("]",$AD$1,1)+1,LEN($AD$1))</f>
        <v>Column1.Complément_d'adresse_logement 19 - Récaptiulatif</v>
      </c>
      <c r="K19" t="str">
        <f ca="1">DPE_33340[[#Headers],[Column1.Description_installation_chauffage_n°1]] &amp; " " &amp;  ROW() &amp; " - " &amp; MID($AD$1, FIND("]",$AD$1,1)+1,LEN($AD$1))</f>
        <v>Column1.Description_installation_chauffage_n°1 19 - Récaptiulatif</v>
      </c>
      <c r="L19" t="str">
        <f ca="1">DPE_33340[[#Headers],[Column1.N°_voie_(BAN)]] &amp; " " &amp;  ROW() &amp; " - " &amp; MID($AD$1, FIND("]",$AD$1,1)+1,LEN($AD$1))</f>
        <v>Column1.N°_voie_(BAN) 19 - Récaptiulatif</v>
      </c>
      <c r="M19" t="str">
        <f ca="1">DPE_33340[[#Headers],[Column1.N°DPE]] &amp; " " &amp;  ROW() &amp; " - " &amp; MID($AD$1, FIND("]",$AD$1,1)+1,LEN($AD$1))</f>
        <v>Column1.N°DPE 19 - Récaptiulatif</v>
      </c>
      <c r="N19" t="str">
        <f ca="1">DPE_33340[[#Headers],[Column1.Adresse_brute]] &amp; " " &amp;  ROW() &amp; " - " &amp; MID($AD$1, FIND("]",$AD$1,1)+1,LEN($AD$1))</f>
        <v>Column1.Adresse_brute 19 - Récaptiulatif</v>
      </c>
      <c r="O19" t="str">
        <f ca="1">DPE_33340[[#Headers],[Column1.Nombre_logements_desservis_par_installation_ECS]] &amp; " " &amp;  ROW() &amp; " - " &amp; MID($AD$1, FIND("]",$AD$1,1)+1,LEN($AD$1))</f>
        <v>Column1.Nombre_logements_desservis_par_installation_ECS 19 - Récaptiulatif</v>
      </c>
      <c r="P19" t="str">
        <f ca="1">DPE_33340[[#Headers],[Column1.Surface_habitable_logement]] &amp; " " &amp;  ROW() &amp; " - " &amp; MID($AD$1, FIND("]",$AD$1,1)+1,LEN($AD$1))</f>
        <v>Column1.Surface_habitable_logement 19 - Récaptiulatif</v>
      </c>
      <c r="Q19" t="str">
        <f ca="1">DPE_33340[[#Headers],[Column1.Code_postal_(brut)]] &amp; " " &amp;  ROW() &amp; " - " &amp; MID($AD$1, FIND("]",$AD$1,1)+1,LEN($AD$1))</f>
        <v>Column1.Code_postal_(brut) 19 - Récaptiulatif</v>
      </c>
      <c r="R19" t="str">
        <f ca="1">DPE_33340[[#Headers],[Column1.Période_construction]] &amp; " " &amp;  ROW() &amp; " - " &amp; MID($AD$1, FIND("]",$AD$1,1)+1,LEN($AD$1))</f>
        <v>Column1.Période_construction 19 - Récaptiulatif</v>
      </c>
      <c r="S19" t="str">
        <f ca="1">DPE_33340[[#Headers],[Column1.Code_postal_(BAN)]] &amp; " " &amp;  ROW() &amp; " - " &amp; MID($AD$1, FIND("]",$AD$1,1)+1,LEN($AD$1))</f>
        <v>Column1.Code_postal_(BAN) 19 - Récaptiulatif</v>
      </c>
      <c r="T19" t="str">
        <f ca="1">DPE_33340[[#Headers],[Column1.Type_bâtiment]] &amp; " " &amp;  ROW() &amp; " - " &amp; MID($AD$1, FIND("]",$AD$1,1)+1,LEN($AD$1))</f>
        <v>Column1.Type_bâtiment 19 - Récaptiulatif</v>
      </c>
      <c r="U19" t="str">
        <f ca="1">DPE_33340[[#Headers],[Column1.Etiquette_GES]] &amp; " " &amp;  ROW() &amp; " - " &amp; MID($AD$1, FIND("]",$AD$1,1)+1,LEN($AD$1))</f>
        <v>Column1.Etiquette_GES 19 - Récaptiulatif</v>
      </c>
      <c r="V19" t="str">
        <f ca="1">DPE_33340[[#Headers],[Column1.Etiquette_DPE]] &amp; " " &amp;  ROW() &amp; " - " &amp; MID($AD$1, FIND("]",$AD$1,1)+1,LEN($AD$1))</f>
        <v>Column1.Etiquette_DPE 19 - Récaptiulatif</v>
      </c>
      <c r="W19" t="str">
        <f ca="1">DPE_33340[[#Headers],[Column1.Nom__commune_(Brut)]] &amp; " " &amp;  ROW() &amp; " - " &amp; MID($AD$1, FIND("]",$AD$1,1)+1,LEN($AD$1))</f>
        <v>Column1.Nom__commune_(Brut) 19 - Récaptiulatif</v>
      </c>
      <c r="X19" t="str">
        <f ca="1">DPE_33340[[#Headers],[Column1.Identifiant__BAN]] &amp; " " &amp;  ROW() &amp; " - " &amp; MID($AD$1, FIND("]",$AD$1,1)+1,LEN($AD$1))</f>
        <v>Column1.Identifiant__BAN 19 - Récaptiulatif</v>
      </c>
      <c r="Y19" t="str">
        <f ca="1">DPE_33340[[#Headers],[Column1.Nom__rue_(BAN)]] &amp; " " &amp;  ROW() &amp; " - " &amp; MID($AD$1, FIND("]",$AD$1,1)+1,LEN($AD$1))</f>
        <v>Column1.Nom__rue_(BAN) 19 - Récaptiulatif</v>
      </c>
      <c r="Z19" t="str">
        <f ca="1">DPE_33340[[#Headers],[Column1.Score_BAN]] &amp; " " &amp;  ROW() &amp; " - " &amp; MID($AD$1, FIND("]",$AD$1,1)+1,LEN($AD$1))</f>
        <v>Column1.Score_BAN 19 - Récaptiulatif</v>
      </c>
      <c r="AA19" t="str">
        <f ca="1">DPE_33340[[#Headers],[Column1.Logement_traversant_(0/1)]] &amp; " " &amp;  ROW() &amp; " - " &amp; MID($AD$1, FIND("]",$AD$1,1)+1,LEN($AD$1))</f>
        <v>Column1.Logement_traversant_(0/1) 19 - Récaptiulatif</v>
      </c>
      <c r="AB19" t="str">
        <f ca="1">DPE_33340[[#Headers],[Column1.Nombre_appartement]] &amp; " " &amp;  ROW() &amp; " - " &amp; MID($AD$1, FIND("]",$AD$1,1)+1,LEN($AD$1))</f>
        <v>Column1.Nombre_appartement 19 - Récaptiulatif</v>
      </c>
      <c r="AC19" t="str">
        <f ca="1">DPE_33340[[#Headers],[Column1.Surface_habitable_immeuble]] &amp; " " &amp;  ROW() &amp; " - " &amp; MID($AD$1, FIND("]",$AD$1,1)+1,LEN($AD$1))</f>
        <v>Column1.Surface_habitable_immeuble 19 - Récaptiulatif</v>
      </c>
    </row>
    <row r="20" spans="1:29" x14ac:dyDescent="0.25">
      <c r="A20" s="4">
        <v>44858</v>
      </c>
      <c r="B20" s="4">
        <v>44858</v>
      </c>
      <c r="C20" s="4">
        <v>44858</v>
      </c>
      <c r="D20" t="str">
        <f ca="1">DPE_33340[[#Headers],[Column1.Adresse_(BAN)]] &amp; " " &amp;  ROW() &amp; " - " &amp; MID($AD$1, FIND("]",$AD$1,1)+1,LEN($AD$1))</f>
        <v>Column1.Adresse_(BAN) 20 - Récaptiulatif</v>
      </c>
      <c r="E20" t="str">
        <f ca="1">DPE_33340[[#Headers],[Column1.Nom__commune_(BAN)]] &amp; " " &amp;  ROW() &amp; " - " &amp; MID($AD$1, FIND("]",$AD$1,1)+1,LEN($AD$1))</f>
        <v>Column1.Nom__commune_(BAN) 20 - Récaptiulatif</v>
      </c>
      <c r="F20" t="str">
        <f ca="1">DPE_33340[[#Headers],[Column1.Nombre_niveau_logement]] &amp; " " &amp;  ROW() &amp; " - " &amp; MID($AD$1, FIND("]",$AD$1,1)+1,LEN($AD$1))</f>
        <v>Column1.Nombre_niveau_logement 20 - Récaptiulatif</v>
      </c>
      <c r="G20" t="str">
        <f ca="1">DPE_33340[[#Headers],[Column1.Année_construction]] &amp; " " &amp;  ROW() &amp; " - " &amp; MID($AD$1, FIND("]",$AD$1,1)+1,LEN($AD$1))</f>
        <v>Column1.Année_construction 20 - Récaptiulatif</v>
      </c>
      <c r="H20" t="str">
        <f ca="1">DPE_33340[[#Headers],[Column1.N°_étage_appartement]] &amp; " " &amp;  ROW() &amp; " - " &amp; MID($AD$1, FIND("]",$AD$1,1)+1,LEN($AD$1))</f>
        <v>Column1.N°_étage_appartement 20 - Récaptiulatif</v>
      </c>
      <c r="I20" t="str">
        <f ca="1">DPE_33340[[#Headers],[Column1.Surface_habitable_desservie_par_installation_ECS]] &amp; " " &amp;  ROW() &amp; " - " &amp; MID($AD$1, FIND("]",$AD$1,1)+1,LEN($AD$1))</f>
        <v>Column1.Surface_habitable_desservie_par_installation_ECS 20 - Récaptiulatif</v>
      </c>
      <c r="J20" t="str">
        <f ca="1">DPE_33340[[#Headers],[Column1.Complément_d''adresse_logement]] &amp; " " &amp;  ROW() &amp; " - " &amp; MID($AD$1, FIND("]",$AD$1,1)+1,LEN($AD$1))</f>
        <v>Column1.Complément_d'adresse_logement 20 - Récaptiulatif</v>
      </c>
      <c r="K20" t="str">
        <f ca="1">DPE_33340[[#Headers],[Column1.Description_installation_chauffage_n°1]] &amp; " " &amp;  ROW() &amp; " - " &amp; MID($AD$1, FIND("]",$AD$1,1)+1,LEN($AD$1))</f>
        <v>Column1.Description_installation_chauffage_n°1 20 - Récaptiulatif</v>
      </c>
      <c r="L20" t="str">
        <f ca="1">DPE_33340[[#Headers],[Column1.N°_voie_(BAN)]] &amp; " " &amp;  ROW() &amp; " - " &amp; MID($AD$1, FIND("]",$AD$1,1)+1,LEN($AD$1))</f>
        <v>Column1.N°_voie_(BAN) 20 - Récaptiulatif</v>
      </c>
      <c r="M20" t="str">
        <f ca="1">DPE_33340[[#Headers],[Column1.N°DPE]] &amp; " " &amp;  ROW() &amp; " - " &amp; MID($AD$1, FIND("]",$AD$1,1)+1,LEN($AD$1))</f>
        <v>Column1.N°DPE 20 - Récaptiulatif</v>
      </c>
      <c r="N20" t="str">
        <f ca="1">DPE_33340[[#Headers],[Column1.Adresse_brute]] &amp; " " &amp;  ROW() &amp; " - " &amp; MID($AD$1, FIND("]",$AD$1,1)+1,LEN($AD$1))</f>
        <v>Column1.Adresse_brute 20 - Récaptiulatif</v>
      </c>
      <c r="O20" t="str">
        <f ca="1">DPE_33340[[#Headers],[Column1.Nombre_logements_desservis_par_installation_ECS]] &amp; " " &amp;  ROW() &amp; " - " &amp; MID($AD$1, FIND("]",$AD$1,1)+1,LEN($AD$1))</f>
        <v>Column1.Nombre_logements_desservis_par_installation_ECS 20 - Récaptiulatif</v>
      </c>
      <c r="P20" t="str">
        <f ca="1">DPE_33340[[#Headers],[Column1.Surface_habitable_logement]] &amp; " " &amp;  ROW() &amp; " - " &amp; MID($AD$1, FIND("]",$AD$1,1)+1,LEN($AD$1))</f>
        <v>Column1.Surface_habitable_logement 20 - Récaptiulatif</v>
      </c>
      <c r="Q20" t="str">
        <f ca="1">DPE_33340[[#Headers],[Column1.Code_postal_(brut)]] &amp; " " &amp;  ROW() &amp; " - " &amp; MID($AD$1, FIND("]",$AD$1,1)+1,LEN($AD$1))</f>
        <v>Column1.Code_postal_(brut) 20 - Récaptiulatif</v>
      </c>
      <c r="R20" t="str">
        <f ca="1">DPE_33340[[#Headers],[Column1.Période_construction]] &amp; " " &amp;  ROW() &amp; " - " &amp; MID($AD$1, FIND("]",$AD$1,1)+1,LEN($AD$1))</f>
        <v>Column1.Période_construction 20 - Récaptiulatif</v>
      </c>
      <c r="S20" t="str">
        <f ca="1">DPE_33340[[#Headers],[Column1.Code_postal_(BAN)]] &amp; " " &amp;  ROW() &amp; " - " &amp; MID($AD$1, FIND("]",$AD$1,1)+1,LEN($AD$1))</f>
        <v>Column1.Code_postal_(BAN) 20 - Récaptiulatif</v>
      </c>
      <c r="T20" t="str">
        <f ca="1">DPE_33340[[#Headers],[Column1.Type_bâtiment]] &amp; " " &amp;  ROW() &amp; " - " &amp; MID($AD$1, FIND("]",$AD$1,1)+1,LEN($AD$1))</f>
        <v>Column1.Type_bâtiment 20 - Récaptiulatif</v>
      </c>
      <c r="U20" t="str">
        <f ca="1">DPE_33340[[#Headers],[Column1.Etiquette_GES]] &amp; " " &amp;  ROW() &amp; " - " &amp; MID($AD$1, FIND("]",$AD$1,1)+1,LEN($AD$1))</f>
        <v>Column1.Etiquette_GES 20 - Récaptiulatif</v>
      </c>
      <c r="V20" t="str">
        <f ca="1">DPE_33340[[#Headers],[Column1.Etiquette_DPE]] &amp; " " &amp;  ROW() &amp; " - " &amp; MID($AD$1, FIND("]",$AD$1,1)+1,LEN($AD$1))</f>
        <v>Column1.Etiquette_DPE 20 - Récaptiulatif</v>
      </c>
      <c r="W20" t="str">
        <f ca="1">DPE_33340[[#Headers],[Column1.Nom__commune_(Brut)]] &amp; " " &amp;  ROW() &amp; " - " &amp; MID($AD$1, FIND("]",$AD$1,1)+1,LEN($AD$1))</f>
        <v>Column1.Nom__commune_(Brut) 20 - Récaptiulatif</v>
      </c>
      <c r="X20" t="str">
        <f ca="1">DPE_33340[[#Headers],[Column1.Identifiant__BAN]] &amp; " " &amp;  ROW() &amp; " - " &amp; MID($AD$1, FIND("]",$AD$1,1)+1,LEN($AD$1))</f>
        <v>Column1.Identifiant__BAN 20 - Récaptiulatif</v>
      </c>
      <c r="Y20" t="str">
        <f ca="1">DPE_33340[[#Headers],[Column1.Nom__rue_(BAN)]] &amp; " " &amp;  ROW() &amp; " - " &amp; MID($AD$1, FIND("]",$AD$1,1)+1,LEN($AD$1))</f>
        <v>Column1.Nom__rue_(BAN) 20 - Récaptiulatif</v>
      </c>
      <c r="Z20" t="str">
        <f ca="1">DPE_33340[[#Headers],[Column1.Score_BAN]] &amp; " " &amp;  ROW() &amp; " - " &amp; MID($AD$1, FIND("]",$AD$1,1)+1,LEN($AD$1))</f>
        <v>Column1.Score_BAN 20 - Récaptiulatif</v>
      </c>
      <c r="AA20" t="str">
        <f ca="1">DPE_33340[[#Headers],[Column1.Logement_traversant_(0/1)]] &amp; " " &amp;  ROW() &amp; " - " &amp; MID($AD$1, FIND("]",$AD$1,1)+1,LEN($AD$1))</f>
        <v>Column1.Logement_traversant_(0/1) 20 - Récaptiulatif</v>
      </c>
      <c r="AB20" t="str">
        <f ca="1">DPE_33340[[#Headers],[Column1.Nombre_appartement]] &amp; " " &amp;  ROW() &amp; " - " &amp; MID($AD$1, FIND("]",$AD$1,1)+1,LEN($AD$1))</f>
        <v>Column1.Nombre_appartement 20 - Récaptiulatif</v>
      </c>
      <c r="AC20" t="str">
        <f ca="1">DPE_33340[[#Headers],[Column1.Surface_habitable_immeuble]] &amp; " " &amp;  ROW() &amp; " - " &amp; MID($AD$1, FIND("]",$AD$1,1)+1,LEN($AD$1))</f>
        <v>Column1.Surface_habitable_immeuble 20 - Récaptiulatif</v>
      </c>
    </row>
    <row r="21" spans="1:29" x14ac:dyDescent="0.25">
      <c r="A21" s="4">
        <v>44858</v>
      </c>
      <c r="B21" s="4">
        <v>44858</v>
      </c>
      <c r="C21" s="4">
        <v>44868</v>
      </c>
      <c r="D21" t="str">
        <f ca="1">DPE_33340[[#Headers],[Column1.Adresse_(BAN)]] &amp; " " &amp;  ROW() &amp; " - " &amp; MID($AD$1, FIND("]",$AD$1,1)+1,LEN($AD$1))</f>
        <v>Column1.Adresse_(BAN) 21 - Récaptiulatif</v>
      </c>
      <c r="E21" t="str">
        <f ca="1">DPE_33340[[#Headers],[Column1.Nom__commune_(BAN)]] &amp; " " &amp;  ROW() &amp; " - " &amp; MID($AD$1, FIND("]",$AD$1,1)+1,LEN($AD$1))</f>
        <v>Column1.Nom__commune_(BAN) 21 - Récaptiulatif</v>
      </c>
      <c r="F21" t="str">
        <f ca="1">DPE_33340[[#Headers],[Column1.Nombre_niveau_logement]] &amp; " " &amp;  ROW() &amp; " - " &amp; MID($AD$1, FIND("]",$AD$1,1)+1,LEN($AD$1))</f>
        <v>Column1.Nombre_niveau_logement 21 - Récaptiulatif</v>
      </c>
      <c r="G21" t="str">
        <f ca="1">DPE_33340[[#Headers],[Column1.Année_construction]] &amp; " " &amp;  ROW() &amp; " - " &amp; MID($AD$1, FIND("]",$AD$1,1)+1,LEN($AD$1))</f>
        <v>Column1.Année_construction 21 - Récaptiulatif</v>
      </c>
      <c r="H21" t="str">
        <f ca="1">DPE_33340[[#Headers],[Column1.N°_étage_appartement]] &amp; " " &amp;  ROW() &amp; " - " &amp; MID($AD$1, FIND("]",$AD$1,1)+1,LEN($AD$1))</f>
        <v>Column1.N°_étage_appartement 21 - Récaptiulatif</v>
      </c>
      <c r="I21" t="str">
        <f ca="1">DPE_33340[[#Headers],[Column1.Surface_habitable_desservie_par_installation_ECS]] &amp; " " &amp;  ROW() &amp; " - " &amp; MID($AD$1, FIND("]",$AD$1,1)+1,LEN($AD$1))</f>
        <v>Column1.Surface_habitable_desservie_par_installation_ECS 21 - Récaptiulatif</v>
      </c>
      <c r="J21" t="str">
        <f ca="1">DPE_33340[[#Headers],[Column1.Complément_d''adresse_logement]] &amp; " " &amp;  ROW() &amp; " - " &amp; MID($AD$1, FIND("]",$AD$1,1)+1,LEN($AD$1))</f>
        <v>Column1.Complément_d'adresse_logement 21 - Récaptiulatif</v>
      </c>
      <c r="K21" t="str">
        <f ca="1">DPE_33340[[#Headers],[Column1.Description_installation_chauffage_n°1]] &amp; " " &amp;  ROW() &amp; " - " &amp; MID($AD$1, FIND("]",$AD$1,1)+1,LEN($AD$1))</f>
        <v>Column1.Description_installation_chauffage_n°1 21 - Récaptiulatif</v>
      </c>
      <c r="L21" t="str">
        <f ca="1">DPE_33340[[#Headers],[Column1.N°_voie_(BAN)]] &amp; " " &amp;  ROW() &amp; " - " &amp; MID($AD$1, FIND("]",$AD$1,1)+1,LEN($AD$1))</f>
        <v>Column1.N°_voie_(BAN) 21 - Récaptiulatif</v>
      </c>
      <c r="M21" t="str">
        <f ca="1">DPE_33340[[#Headers],[Column1.N°DPE]] &amp; " " &amp;  ROW() &amp; " - " &amp; MID($AD$1, FIND("]",$AD$1,1)+1,LEN($AD$1))</f>
        <v>Column1.N°DPE 21 - Récaptiulatif</v>
      </c>
      <c r="N21" t="str">
        <f ca="1">DPE_33340[[#Headers],[Column1.Adresse_brute]] &amp; " " &amp;  ROW() &amp; " - " &amp; MID($AD$1, FIND("]",$AD$1,1)+1,LEN($AD$1))</f>
        <v>Column1.Adresse_brute 21 - Récaptiulatif</v>
      </c>
      <c r="O21" t="str">
        <f ca="1">DPE_33340[[#Headers],[Column1.Nombre_logements_desservis_par_installation_ECS]] &amp; " " &amp;  ROW() &amp; " - " &amp; MID($AD$1, FIND("]",$AD$1,1)+1,LEN($AD$1))</f>
        <v>Column1.Nombre_logements_desservis_par_installation_ECS 21 - Récaptiulatif</v>
      </c>
      <c r="P21" t="str">
        <f ca="1">DPE_33340[[#Headers],[Column1.Surface_habitable_logement]] &amp; " " &amp;  ROW() &amp; " - " &amp; MID($AD$1, FIND("]",$AD$1,1)+1,LEN($AD$1))</f>
        <v>Column1.Surface_habitable_logement 21 - Récaptiulatif</v>
      </c>
      <c r="Q21" t="str">
        <f ca="1">DPE_33340[[#Headers],[Column1.Code_postal_(brut)]] &amp; " " &amp;  ROW() &amp; " - " &amp; MID($AD$1, FIND("]",$AD$1,1)+1,LEN($AD$1))</f>
        <v>Column1.Code_postal_(brut) 21 - Récaptiulatif</v>
      </c>
      <c r="R21" t="str">
        <f ca="1">DPE_33340[[#Headers],[Column1.Période_construction]] &amp; " " &amp;  ROW() &amp; " - " &amp; MID($AD$1, FIND("]",$AD$1,1)+1,LEN($AD$1))</f>
        <v>Column1.Période_construction 21 - Récaptiulatif</v>
      </c>
      <c r="S21" t="str">
        <f ca="1">DPE_33340[[#Headers],[Column1.Code_postal_(BAN)]] &amp; " " &amp;  ROW() &amp; " - " &amp; MID($AD$1, FIND("]",$AD$1,1)+1,LEN($AD$1))</f>
        <v>Column1.Code_postal_(BAN) 21 - Récaptiulatif</v>
      </c>
      <c r="T21" t="str">
        <f ca="1">DPE_33340[[#Headers],[Column1.Type_bâtiment]] &amp; " " &amp;  ROW() &amp; " - " &amp; MID($AD$1, FIND("]",$AD$1,1)+1,LEN($AD$1))</f>
        <v>Column1.Type_bâtiment 21 - Récaptiulatif</v>
      </c>
      <c r="U21" t="str">
        <f ca="1">DPE_33340[[#Headers],[Column1.Etiquette_GES]] &amp; " " &amp;  ROW() &amp; " - " &amp; MID($AD$1, FIND("]",$AD$1,1)+1,LEN($AD$1))</f>
        <v>Column1.Etiquette_GES 21 - Récaptiulatif</v>
      </c>
      <c r="V21" t="str">
        <f ca="1">DPE_33340[[#Headers],[Column1.Etiquette_DPE]] &amp; " " &amp;  ROW() &amp; " - " &amp; MID($AD$1, FIND("]",$AD$1,1)+1,LEN($AD$1))</f>
        <v>Column1.Etiquette_DPE 21 - Récaptiulatif</v>
      </c>
      <c r="W21" t="str">
        <f ca="1">DPE_33340[[#Headers],[Column1.Nom__commune_(Brut)]] &amp; " " &amp;  ROW() &amp; " - " &amp; MID($AD$1, FIND("]",$AD$1,1)+1,LEN($AD$1))</f>
        <v>Column1.Nom__commune_(Brut) 21 - Récaptiulatif</v>
      </c>
      <c r="X21" t="str">
        <f ca="1">DPE_33340[[#Headers],[Column1.Identifiant__BAN]] &amp; " " &amp;  ROW() &amp; " - " &amp; MID($AD$1, FIND("]",$AD$1,1)+1,LEN($AD$1))</f>
        <v>Column1.Identifiant__BAN 21 - Récaptiulatif</v>
      </c>
      <c r="Y21" t="str">
        <f ca="1">DPE_33340[[#Headers],[Column1.Nom__rue_(BAN)]] &amp; " " &amp;  ROW() &amp; " - " &amp; MID($AD$1, FIND("]",$AD$1,1)+1,LEN($AD$1))</f>
        <v>Column1.Nom__rue_(BAN) 21 - Récaptiulatif</v>
      </c>
      <c r="Z21" t="str">
        <f ca="1">DPE_33340[[#Headers],[Column1.Score_BAN]] &amp; " " &amp;  ROW() &amp; " - " &amp; MID($AD$1, FIND("]",$AD$1,1)+1,LEN($AD$1))</f>
        <v>Column1.Score_BAN 21 - Récaptiulatif</v>
      </c>
      <c r="AA21" t="str">
        <f ca="1">DPE_33340[[#Headers],[Column1.Logement_traversant_(0/1)]] &amp; " " &amp;  ROW() &amp; " - " &amp; MID($AD$1, FIND("]",$AD$1,1)+1,LEN($AD$1))</f>
        <v>Column1.Logement_traversant_(0/1) 21 - Récaptiulatif</v>
      </c>
      <c r="AB21" t="str">
        <f ca="1">DPE_33340[[#Headers],[Column1.Nombre_appartement]] &amp; " " &amp;  ROW() &amp; " - " &amp; MID($AD$1, FIND("]",$AD$1,1)+1,LEN($AD$1))</f>
        <v>Column1.Nombre_appartement 21 - Récaptiulatif</v>
      </c>
      <c r="AC21" t="str">
        <f ca="1">DPE_33340[[#Headers],[Column1.Surface_habitable_immeuble]] &amp; " " &amp;  ROW() &amp; " - " &amp; MID($AD$1, FIND("]",$AD$1,1)+1,LEN($AD$1))</f>
        <v>Column1.Surface_habitable_immeuble 21 - Récaptiulatif</v>
      </c>
    </row>
    <row r="22" spans="1:29" x14ac:dyDescent="0.25">
      <c r="A22" s="4">
        <v>44858</v>
      </c>
      <c r="B22" s="4">
        <v>44858</v>
      </c>
      <c r="C22" s="4">
        <v>44868</v>
      </c>
      <c r="D22" t="str">
        <f ca="1">DPE_33340[[#Headers],[Column1.Adresse_(BAN)]] &amp; " " &amp;  ROW() &amp; " - " &amp; MID($AD$1, FIND("]",$AD$1,1)+1,LEN($AD$1))</f>
        <v>Column1.Adresse_(BAN) 22 - Récaptiulatif</v>
      </c>
      <c r="E22" t="str">
        <f ca="1">DPE_33340[[#Headers],[Column1.Nom__commune_(BAN)]] &amp; " " &amp;  ROW() &amp; " - " &amp; MID($AD$1, FIND("]",$AD$1,1)+1,LEN($AD$1))</f>
        <v>Column1.Nom__commune_(BAN) 22 - Récaptiulatif</v>
      </c>
      <c r="F22" t="str">
        <f ca="1">DPE_33340[[#Headers],[Column1.Nombre_niveau_logement]] &amp; " " &amp;  ROW() &amp; " - " &amp; MID($AD$1, FIND("]",$AD$1,1)+1,LEN($AD$1))</f>
        <v>Column1.Nombre_niveau_logement 22 - Récaptiulatif</v>
      </c>
      <c r="G22" t="str">
        <f ca="1">DPE_33340[[#Headers],[Column1.Année_construction]] &amp; " " &amp;  ROW() &amp; " - " &amp; MID($AD$1, FIND("]",$AD$1,1)+1,LEN($AD$1))</f>
        <v>Column1.Année_construction 22 - Récaptiulatif</v>
      </c>
      <c r="H22" t="str">
        <f ca="1">DPE_33340[[#Headers],[Column1.N°_étage_appartement]] &amp; " " &amp;  ROW() &amp; " - " &amp; MID($AD$1, FIND("]",$AD$1,1)+1,LEN($AD$1))</f>
        <v>Column1.N°_étage_appartement 22 - Récaptiulatif</v>
      </c>
      <c r="I22" t="str">
        <f ca="1">DPE_33340[[#Headers],[Column1.Surface_habitable_desservie_par_installation_ECS]] &amp; " " &amp;  ROW() &amp; " - " &amp; MID($AD$1, FIND("]",$AD$1,1)+1,LEN($AD$1))</f>
        <v>Column1.Surface_habitable_desservie_par_installation_ECS 22 - Récaptiulatif</v>
      </c>
      <c r="J22" t="str">
        <f ca="1">DPE_33340[[#Headers],[Column1.Complément_d''adresse_logement]] &amp; " " &amp;  ROW() &amp; " - " &amp; MID($AD$1, FIND("]",$AD$1,1)+1,LEN($AD$1))</f>
        <v>Column1.Complément_d'adresse_logement 22 - Récaptiulatif</v>
      </c>
      <c r="K22" t="str">
        <f ca="1">DPE_33340[[#Headers],[Column1.Description_installation_chauffage_n°1]] &amp; " " &amp;  ROW() &amp; " - " &amp; MID($AD$1, FIND("]",$AD$1,1)+1,LEN($AD$1))</f>
        <v>Column1.Description_installation_chauffage_n°1 22 - Récaptiulatif</v>
      </c>
      <c r="L22" t="str">
        <f ca="1">DPE_33340[[#Headers],[Column1.N°_voie_(BAN)]] &amp; " " &amp;  ROW() &amp; " - " &amp; MID($AD$1, FIND("]",$AD$1,1)+1,LEN($AD$1))</f>
        <v>Column1.N°_voie_(BAN) 22 - Récaptiulatif</v>
      </c>
      <c r="M22" t="str">
        <f ca="1">DPE_33340[[#Headers],[Column1.N°DPE]] &amp; " " &amp;  ROW() &amp; " - " &amp; MID($AD$1, FIND("]",$AD$1,1)+1,LEN($AD$1))</f>
        <v>Column1.N°DPE 22 - Récaptiulatif</v>
      </c>
      <c r="N22" t="str">
        <f ca="1">DPE_33340[[#Headers],[Column1.Adresse_brute]] &amp; " " &amp;  ROW() &amp; " - " &amp; MID($AD$1, FIND("]",$AD$1,1)+1,LEN($AD$1))</f>
        <v>Column1.Adresse_brute 22 - Récaptiulatif</v>
      </c>
      <c r="O22" t="str">
        <f ca="1">DPE_33340[[#Headers],[Column1.Nombre_logements_desservis_par_installation_ECS]] &amp; " " &amp;  ROW() &amp; " - " &amp; MID($AD$1, FIND("]",$AD$1,1)+1,LEN($AD$1))</f>
        <v>Column1.Nombre_logements_desservis_par_installation_ECS 22 - Récaptiulatif</v>
      </c>
      <c r="P22" t="str">
        <f ca="1">DPE_33340[[#Headers],[Column1.Surface_habitable_logement]] &amp; " " &amp;  ROW() &amp; " - " &amp; MID($AD$1, FIND("]",$AD$1,1)+1,LEN($AD$1))</f>
        <v>Column1.Surface_habitable_logement 22 - Récaptiulatif</v>
      </c>
      <c r="Q22" t="str">
        <f ca="1">DPE_33340[[#Headers],[Column1.Code_postal_(brut)]] &amp; " " &amp;  ROW() &amp; " - " &amp; MID($AD$1, FIND("]",$AD$1,1)+1,LEN($AD$1))</f>
        <v>Column1.Code_postal_(brut) 22 - Récaptiulatif</v>
      </c>
      <c r="R22" t="str">
        <f ca="1">DPE_33340[[#Headers],[Column1.Période_construction]] &amp; " " &amp;  ROW() &amp; " - " &amp; MID($AD$1, FIND("]",$AD$1,1)+1,LEN($AD$1))</f>
        <v>Column1.Période_construction 22 - Récaptiulatif</v>
      </c>
      <c r="S22" t="str">
        <f ca="1">DPE_33340[[#Headers],[Column1.Code_postal_(BAN)]] &amp; " " &amp;  ROW() &amp; " - " &amp; MID($AD$1, FIND("]",$AD$1,1)+1,LEN($AD$1))</f>
        <v>Column1.Code_postal_(BAN) 22 - Récaptiulatif</v>
      </c>
      <c r="T22" t="str">
        <f ca="1">DPE_33340[[#Headers],[Column1.Type_bâtiment]] &amp; " " &amp;  ROW() &amp; " - " &amp; MID($AD$1, FIND("]",$AD$1,1)+1,LEN($AD$1))</f>
        <v>Column1.Type_bâtiment 22 - Récaptiulatif</v>
      </c>
      <c r="U22" t="str">
        <f ca="1">DPE_33340[[#Headers],[Column1.Etiquette_GES]] &amp; " " &amp;  ROW() &amp; " - " &amp; MID($AD$1, FIND("]",$AD$1,1)+1,LEN($AD$1))</f>
        <v>Column1.Etiquette_GES 22 - Récaptiulatif</v>
      </c>
      <c r="V22" t="str">
        <f ca="1">DPE_33340[[#Headers],[Column1.Etiquette_DPE]] &amp; " " &amp;  ROW() &amp; " - " &amp; MID($AD$1, FIND("]",$AD$1,1)+1,LEN($AD$1))</f>
        <v>Column1.Etiquette_DPE 22 - Récaptiulatif</v>
      </c>
      <c r="W22" t="str">
        <f ca="1">DPE_33340[[#Headers],[Column1.Nom__commune_(Brut)]] &amp; " " &amp;  ROW() &amp; " - " &amp; MID($AD$1, FIND("]",$AD$1,1)+1,LEN($AD$1))</f>
        <v>Column1.Nom__commune_(Brut) 22 - Récaptiulatif</v>
      </c>
      <c r="X22" t="str">
        <f ca="1">DPE_33340[[#Headers],[Column1.Identifiant__BAN]] &amp; " " &amp;  ROW() &amp; " - " &amp; MID($AD$1, FIND("]",$AD$1,1)+1,LEN($AD$1))</f>
        <v>Column1.Identifiant__BAN 22 - Récaptiulatif</v>
      </c>
      <c r="Y22" t="str">
        <f ca="1">DPE_33340[[#Headers],[Column1.Nom__rue_(BAN)]] &amp; " " &amp;  ROW() &amp; " - " &amp; MID($AD$1, FIND("]",$AD$1,1)+1,LEN($AD$1))</f>
        <v>Column1.Nom__rue_(BAN) 22 - Récaptiulatif</v>
      </c>
      <c r="Z22" t="str">
        <f ca="1">DPE_33340[[#Headers],[Column1.Score_BAN]] &amp; " " &amp;  ROW() &amp; " - " &amp; MID($AD$1, FIND("]",$AD$1,1)+1,LEN($AD$1))</f>
        <v>Column1.Score_BAN 22 - Récaptiulatif</v>
      </c>
      <c r="AA22" t="str">
        <f ca="1">DPE_33340[[#Headers],[Column1.Logement_traversant_(0/1)]] &amp; " " &amp;  ROW() &amp; " - " &amp; MID($AD$1, FIND("]",$AD$1,1)+1,LEN($AD$1))</f>
        <v>Column1.Logement_traversant_(0/1) 22 - Récaptiulatif</v>
      </c>
      <c r="AB22" t="str">
        <f ca="1">DPE_33340[[#Headers],[Column1.Nombre_appartement]] &amp; " " &amp;  ROW() &amp; " - " &amp; MID($AD$1, FIND("]",$AD$1,1)+1,LEN($AD$1))</f>
        <v>Column1.Nombre_appartement 22 - Récaptiulatif</v>
      </c>
      <c r="AC22" t="str">
        <f ca="1">DPE_33340[[#Headers],[Column1.Surface_habitable_immeuble]] &amp; " " &amp;  ROW() &amp; " - " &amp; MID($AD$1, FIND("]",$AD$1,1)+1,LEN($AD$1))</f>
        <v>Column1.Surface_habitable_immeuble 22 - Récaptiulatif</v>
      </c>
    </row>
    <row r="23" spans="1:29" x14ac:dyDescent="0.25">
      <c r="A23" s="4">
        <v>44855</v>
      </c>
      <c r="B23" s="4">
        <v>44857</v>
      </c>
      <c r="C23" s="4">
        <v>44857</v>
      </c>
      <c r="D23" t="str">
        <f ca="1">DPE_33340[[#Headers],[Column1.Adresse_(BAN)]] &amp; " " &amp;  ROW() &amp; " - " &amp; MID($AD$1, FIND("]",$AD$1,1)+1,LEN($AD$1))</f>
        <v>Column1.Adresse_(BAN) 23 - Récaptiulatif</v>
      </c>
      <c r="E23" t="str">
        <f ca="1">DPE_33340[[#Headers],[Column1.Nom__commune_(BAN)]] &amp; " " &amp;  ROW() &amp; " - " &amp; MID($AD$1, FIND("]",$AD$1,1)+1,LEN($AD$1))</f>
        <v>Column1.Nom__commune_(BAN) 23 - Récaptiulatif</v>
      </c>
      <c r="F23" t="str">
        <f ca="1">DPE_33340[[#Headers],[Column1.Nombre_niveau_logement]] &amp; " " &amp;  ROW() &amp; " - " &amp; MID($AD$1, FIND("]",$AD$1,1)+1,LEN($AD$1))</f>
        <v>Column1.Nombre_niveau_logement 23 - Récaptiulatif</v>
      </c>
      <c r="G23" t="str">
        <f ca="1">DPE_33340[[#Headers],[Column1.Année_construction]] &amp; " " &amp;  ROW() &amp; " - " &amp; MID($AD$1, FIND("]",$AD$1,1)+1,LEN($AD$1))</f>
        <v>Column1.Année_construction 23 - Récaptiulatif</v>
      </c>
      <c r="H23" t="str">
        <f ca="1">DPE_33340[[#Headers],[Column1.N°_étage_appartement]] &amp; " " &amp;  ROW() &amp; " - " &amp; MID($AD$1, FIND("]",$AD$1,1)+1,LEN($AD$1))</f>
        <v>Column1.N°_étage_appartement 23 - Récaptiulatif</v>
      </c>
      <c r="I23" t="str">
        <f ca="1">DPE_33340[[#Headers],[Column1.Surface_habitable_desservie_par_installation_ECS]] &amp; " " &amp;  ROW() &amp; " - " &amp; MID($AD$1, FIND("]",$AD$1,1)+1,LEN($AD$1))</f>
        <v>Column1.Surface_habitable_desservie_par_installation_ECS 23 - Récaptiulatif</v>
      </c>
      <c r="J23" t="str">
        <f ca="1">DPE_33340[[#Headers],[Column1.Complément_d''adresse_logement]] &amp; " " &amp;  ROW() &amp; " - " &amp; MID($AD$1, FIND("]",$AD$1,1)+1,LEN($AD$1))</f>
        <v>Column1.Complément_d'adresse_logement 23 - Récaptiulatif</v>
      </c>
      <c r="K23" t="str">
        <f ca="1">DPE_33340[[#Headers],[Column1.Description_installation_chauffage_n°1]] &amp; " " &amp;  ROW() &amp; " - " &amp; MID($AD$1, FIND("]",$AD$1,1)+1,LEN($AD$1))</f>
        <v>Column1.Description_installation_chauffage_n°1 23 - Récaptiulatif</v>
      </c>
      <c r="L23" t="str">
        <f ca="1">DPE_33340[[#Headers],[Column1.N°_voie_(BAN)]] &amp; " " &amp;  ROW() &amp; " - " &amp; MID($AD$1, FIND("]",$AD$1,1)+1,LEN($AD$1))</f>
        <v>Column1.N°_voie_(BAN) 23 - Récaptiulatif</v>
      </c>
      <c r="M23" t="str">
        <f ca="1">DPE_33340[[#Headers],[Column1.N°DPE]] &amp; " " &amp;  ROW() &amp; " - " &amp; MID($AD$1, FIND("]",$AD$1,1)+1,LEN($AD$1))</f>
        <v>Column1.N°DPE 23 - Récaptiulatif</v>
      </c>
      <c r="N23" t="str">
        <f ca="1">DPE_33340[[#Headers],[Column1.Adresse_brute]] &amp; " " &amp;  ROW() &amp; " - " &amp; MID($AD$1, FIND("]",$AD$1,1)+1,LEN($AD$1))</f>
        <v>Column1.Adresse_brute 23 - Récaptiulatif</v>
      </c>
      <c r="O23" t="str">
        <f ca="1">DPE_33340[[#Headers],[Column1.Nombre_logements_desservis_par_installation_ECS]] &amp; " " &amp;  ROW() &amp; " - " &amp; MID($AD$1, FIND("]",$AD$1,1)+1,LEN($AD$1))</f>
        <v>Column1.Nombre_logements_desservis_par_installation_ECS 23 - Récaptiulatif</v>
      </c>
      <c r="P23" t="str">
        <f ca="1">DPE_33340[[#Headers],[Column1.Surface_habitable_logement]] &amp; " " &amp;  ROW() &amp; " - " &amp; MID($AD$1, FIND("]",$AD$1,1)+1,LEN($AD$1))</f>
        <v>Column1.Surface_habitable_logement 23 - Récaptiulatif</v>
      </c>
      <c r="Q23" t="str">
        <f ca="1">DPE_33340[[#Headers],[Column1.Code_postal_(brut)]] &amp; " " &amp;  ROW() &amp; " - " &amp; MID($AD$1, FIND("]",$AD$1,1)+1,LEN($AD$1))</f>
        <v>Column1.Code_postal_(brut) 23 - Récaptiulatif</v>
      </c>
      <c r="R23" t="str">
        <f ca="1">DPE_33340[[#Headers],[Column1.Période_construction]] &amp; " " &amp;  ROW() &amp; " - " &amp; MID($AD$1, FIND("]",$AD$1,1)+1,LEN($AD$1))</f>
        <v>Column1.Période_construction 23 - Récaptiulatif</v>
      </c>
      <c r="S23" t="str">
        <f ca="1">DPE_33340[[#Headers],[Column1.Code_postal_(BAN)]] &amp; " " &amp;  ROW() &amp; " - " &amp; MID($AD$1, FIND("]",$AD$1,1)+1,LEN($AD$1))</f>
        <v>Column1.Code_postal_(BAN) 23 - Récaptiulatif</v>
      </c>
      <c r="T23" t="str">
        <f ca="1">DPE_33340[[#Headers],[Column1.Type_bâtiment]] &amp; " " &amp;  ROW() &amp; " - " &amp; MID($AD$1, FIND("]",$AD$1,1)+1,LEN($AD$1))</f>
        <v>Column1.Type_bâtiment 23 - Récaptiulatif</v>
      </c>
      <c r="U23" t="str">
        <f ca="1">DPE_33340[[#Headers],[Column1.Etiquette_GES]] &amp; " " &amp;  ROW() &amp; " - " &amp; MID($AD$1, FIND("]",$AD$1,1)+1,LEN($AD$1))</f>
        <v>Column1.Etiquette_GES 23 - Récaptiulatif</v>
      </c>
      <c r="V23" t="str">
        <f ca="1">DPE_33340[[#Headers],[Column1.Etiquette_DPE]] &amp; " " &amp;  ROW() &amp; " - " &amp; MID($AD$1, FIND("]",$AD$1,1)+1,LEN($AD$1))</f>
        <v>Column1.Etiquette_DPE 23 - Récaptiulatif</v>
      </c>
      <c r="W23" t="str">
        <f ca="1">DPE_33340[[#Headers],[Column1.Nom__commune_(Brut)]] &amp; " " &amp;  ROW() &amp; " - " &amp; MID($AD$1, FIND("]",$AD$1,1)+1,LEN($AD$1))</f>
        <v>Column1.Nom__commune_(Brut) 23 - Récaptiulatif</v>
      </c>
      <c r="X23" t="str">
        <f ca="1">DPE_33340[[#Headers],[Column1.Identifiant__BAN]] &amp; " " &amp;  ROW() &amp; " - " &amp; MID($AD$1, FIND("]",$AD$1,1)+1,LEN($AD$1))</f>
        <v>Column1.Identifiant__BAN 23 - Récaptiulatif</v>
      </c>
      <c r="Y23" t="str">
        <f ca="1">DPE_33340[[#Headers],[Column1.Nom__rue_(BAN)]] &amp; " " &amp;  ROW() &amp; " - " &amp; MID($AD$1, FIND("]",$AD$1,1)+1,LEN($AD$1))</f>
        <v>Column1.Nom__rue_(BAN) 23 - Récaptiulatif</v>
      </c>
      <c r="Z23" t="str">
        <f ca="1">DPE_33340[[#Headers],[Column1.Score_BAN]] &amp; " " &amp;  ROW() &amp; " - " &amp; MID($AD$1, FIND("]",$AD$1,1)+1,LEN($AD$1))</f>
        <v>Column1.Score_BAN 23 - Récaptiulatif</v>
      </c>
      <c r="AA23" t="str">
        <f ca="1">DPE_33340[[#Headers],[Column1.Logement_traversant_(0/1)]] &amp; " " &amp;  ROW() &amp; " - " &amp; MID($AD$1, FIND("]",$AD$1,1)+1,LEN($AD$1))</f>
        <v>Column1.Logement_traversant_(0/1) 23 - Récaptiulatif</v>
      </c>
      <c r="AB23" t="str">
        <f ca="1">DPE_33340[[#Headers],[Column1.Nombre_appartement]] &amp; " " &amp;  ROW() &amp; " - " &amp; MID($AD$1, FIND("]",$AD$1,1)+1,LEN($AD$1))</f>
        <v>Column1.Nombre_appartement 23 - Récaptiulatif</v>
      </c>
      <c r="AC23" t="str">
        <f ca="1">DPE_33340[[#Headers],[Column1.Surface_habitable_immeuble]] &amp; " " &amp;  ROW() &amp; " - " &amp; MID($AD$1, FIND("]",$AD$1,1)+1,LEN($AD$1))</f>
        <v>Column1.Surface_habitable_immeuble 23 - Récaptiulatif</v>
      </c>
    </row>
    <row r="24" spans="1:29" x14ac:dyDescent="0.25">
      <c r="A24" s="4">
        <v>44855</v>
      </c>
      <c r="B24" s="4">
        <v>44857</v>
      </c>
      <c r="C24" s="4">
        <v>44857</v>
      </c>
      <c r="D24" t="str">
        <f ca="1">DPE_33340[[#Headers],[Column1.Adresse_(BAN)]] &amp; " " &amp;  ROW() &amp; " - " &amp; MID($AD$1, FIND("]",$AD$1,1)+1,LEN($AD$1))</f>
        <v>Column1.Adresse_(BAN) 24 - Récaptiulatif</v>
      </c>
      <c r="E24" t="str">
        <f ca="1">DPE_33340[[#Headers],[Column1.Nom__commune_(BAN)]] &amp; " " &amp;  ROW() &amp; " - " &amp; MID($AD$1, FIND("]",$AD$1,1)+1,LEN($AD$1))</f>
        <v>Column1.Nom__commune_(BAN) 24 - Récaptiulatif</v>
      </c>
      <c r="F24" t="str">
        <f ca="1">DPE_33340[[#Headers],[Column1.Nombre_niveau_logement]] &amp; " " &amp;  ROW() &amp; " - " &amp; MID($AD$1, FIND("]",$AD$1,1)+1,LEN($AD$1))</f>
        <v>Column1.Nombre_niveau_logement 24 - Récaptiulatif</v>
      </c>
      <c r="G24" t="str">
        <f ca="1">DPE_33340[[#Headers],[Column1.Année_construction]] &amp; " " &amp;  ROW() &amp; " - " &amp; MID($AD$1, FIND("]",$AD$1,1)+1,LEN($AD$1))</f>
        <v>Column1.Année_construction 24 - Récaptiulatif</v>
      </c>
      <c r="H24" t="str">
        <f ca="1">DPE_33340[[#Headers],[Column1.N°_étage_appartement]] &amp; " " &amp;  ROW() &amp; " - " &amp; MID($AD$1, FIND("]",$AD$1,1)+1,LEN($AD$1))</f>
        <v>Column1.N°_étage_appartement 24 - Récaptiulatif</v>
      </c>
      <c r="I24" t="str">
        <f ca="1">DPE_33340[[#Headers],[Column1.Surface_habitable_desservie_par_installation_ECS]] &amp; " " &amp;  ROW() &amp; " - " &amp; MID($AD$1, FIND("]",$AD$1,1)+1,LEN($AD$1))</f>
        <v>Column1.Surface_habitable_desservie_par_installation_ECS 24 - Récaptiulatif</v>
      </c>
      <c r="J24" t="str">
        <f ca="1">DPE_33340[[#Headers],[Column1.Complément_d''adresse_logement]] &amp; " " &amp;  ROW() &amp; " - " &amp; MID($AD$1, FIND("]",$AD$1,1)+1,LEN($AD$1))</f>
        <v>Column1.Complément_d'adresse_logement 24 - Récaptiulatif</v>
      </c>
      <c r="K24" t="str">
        <f ca="1">DPE_33340[[#Headers],[Column1.Description_installation_chauffage_n°1]] &amp; " " &amp;  ROW() &amp; " - " &amp; MID($AD$1, FIND("]",$AD$1,1)+1,LEN($AD$1))</f>
        <v>Column1.Description_installation_chauffage_n°1 24 - Récaptiulatif</v>
      </c>
      <c r="L24" t="str">
        <f ca="1">DPE_33340[[#Headers],[Column1.N°_voie_(BAN)]] &amp; " " &amp;  ROW() &amp; " - " &amp; MID($AD$1, FIND("]",$AD$1,1)+1,LEN($AD$1))</f>
        <v>Column1.N°_voie_(BAN) 24 - Récaptiulatif</v>
      </c>
      <c r="M24" t="str">
        <f ca="1">DPE_33340[[#Headers],[Column1.N°DPE]] &amp; " " &amp;  ROW() &amp; " - " &amp; MID($AD$1, FIND("]",$AD$1,1)+1,LEN($AD$1))</f>
        <v>Column1.N°DPE 24 - Récaptiulatif</v>
      </c>
      <c r="N24" t="str">
        <f ca="1">DPE_33340[[#Headers],[Column1.Adresse_brute]] &amp; " " &amp;  ROW() &amp; " - " &amp; MID($AD$1, FIND("]",$AD$1,1)+1,LEN($AD$1))</f>
        <v>Column1.Adresse_brute 24 - Récaptiulatif</v>
      </c>
      <c r="O24" t="str">
        <f ca="1">DPE_33340[[#Headers],[Column1.Nombre_logements_desservis_par_installation_ECS]] &amp; " " &amp;  ROW() &amp; " - " &amp; MID($AD$1, FIND("]",$AD$1,1)+1,LEN($AD$1))</f>
        <v>Column1.Nombre_logements_desservis_par_installation_ECS 24 - Récaptiulatif</v>
      </c>
      <c r="P24" t="str">
        <f ca="1">DPE_33340[[#Headers],[Column1.Surface_habitable_logement]] &amp; " " &amp;  ROW() &amp; " - " &amp; MID($AD$1, FIND("]",$AD$1,1)+1,LEN($AD$1))</f>
        <v>Column1.Surface_habitable_logement 24 - Récaptiulatif</v>
      </c>
      <c r="Q24" t="str">
        <f ca="1">DPE_33340[[#Headers],[Column1.Code_postal_(brut)]] &amp; " " &amp;  ROW() &amp; " - " &amp; MID($AD$1, FIND("]",$AD$1,1)+1,LEN($AD$1))</f>
        <v>Column1.Code_postal_(brut) 24 - Récaptiulatif</v>
      </c>
      <c r="R24" t="str">
        <f ca="1">DPE_33340[[#Headers],[Column1.Période_construction]] &amp; " " &amp;  ROW() &amp; " - " &amp; MID($AD$1, FIND("]",$AD$1,1)+1,LEN($AD$1))</f>
        <v>Column1.Période_construction 24 - Récaptiulatif</v>
      </c>
      <c r="S24" t="str">
        <f ca="1">DPE_33340[[#Headers],[Column1.Code_postal_(BAN)]] &amp; " " &amp;  ROW() &amp; " - " &amp; MID($AD$1, FIND("]",$AD$1,1)+1,LEN($AD$1))</f>
        <v>Column1.Code_postal_(BAN) 24 - Récaptiulatif</v>
      </c>
      <c r="T24" t="str">
        <f ca="1">DPE_33340[[#Headers],[Column1.Type_bâtiment]] &amp; " " &amp;  ROW() &amp; " - " &amp; MID($AD$1, FIND("]",$AD$1,1)+1,LEN($AD$1))</f>
        <v>Column1.Type_bâtiment 24 - Récaptiulatif</v>
      </c>
      <c r="U24" t="str">
        <f ca="1">DPE_33340[[#Headers],[Column1.Etiquette_GES]] &amp; " " &amp;  ROW() &amp; " - " &amp; MID($AD$1, FIND("]",$AD$1,1)+1,LEN($AD$1))</f>
        <v>Column1.Etiquette_GES 24 - Récaptiulatif</v>
      </c>
      <c r="V24" t="str">
        <f ca="1">DPE_33340[[#Headers],[Column1.Etiquette_DPE]] &amp; " " &amp;  ROW() &amp; " - " &amp; MID($AD$1, FIND("]",$AD$1,1)+1,LEN($AD$1))</f>
        <v>Column1.Etiquette_DPE 24 - Récaptiulatif</v>
      </c>
      <c r="W24" t="str">
        <f ca="1">DPE_33340[[#Headers],[Column1.Nom__commune_(Brut)]] &amp; " " &amp;  ROW() &amp; " - " &amp; MID($AD$1, FIND("]",$AD$1,1)+1,LEN($AD$1))</f>
        <v>Column1.Nom__commune_(Brut) 24 - Récaptiulatif</v>
      </c>
      <c r="X24" t="str">
        <f ca="1">DPE_33340[[#Headers],[Column1.Identifiant__BAN]] &amp; " " &amp;  ROW() &amp; " - " &amp; MID($AD$1, FIND("]",$AD$1,1)+1,LEN($AD$1))</f>
        <v>Column1.Identifiant__BAN 24 - Récaptiulatif</v>
      </c>
      <c r="Y24" t="str">
        <f ca="1">DPE_33340[[#Headers],[Column1.Nom__rue_(BAN)]] &amp; " " &amp;  ROW() &amp; " - " &amp; MID($AD$1, FIND("]",$AD$1,1)+1,LEN($AD$1))</f>
        <v>Column1.Nom__rue_(BAN) 24 - Récaptiulatif</v>
      </c>
      <c r="Z24" t="str">
        <f ca="1">DPE_33340[[#Headers],[Column1.Score_BAN]] &amp; " " &amp;  ROW() &amp; " - " &amp; MID($AD$1, FIND("]",$AD$1,1)+1,LEN($AD$1))</f>
        <v>Column1.Score_BAN 24 - Récaptiulatif</v>
      </c>
      <c r="AA24" t="str">
        <f ca="1">DPE_33340[[#Headers],[Column1.Logement_traversant_(0/1)]] &amp; " " &amp;  ROW() &amp; " - " &amp; MID($AD$1, FIND("]",$AD$1,1)+1,LEN($AD$1))</f>
        <v>Column1.Logement_traversant_(0/1) 24 - Récaptiulatif</v>
      </c>
      <c r="AB24" t="str">
        <f ca="1">DPE_33340[[#Headers],[Column1.Nombre_appartement]] &amp; " " &amp;  ROW() &amp; " - " &amp; MID($AD$1, FIND("]",$AD$1,1)+1,LEN($AD$1))</f>
        <v>Column1.Nombre_appartement 24 - Récaptiulatif</v>
      </c>
      <c r="AC24" t="str">
        <f ca="1">DPE_33340[[#Headers],[Column1.Surface_habitable_immeuble]] &amp; " " &amp;  ROW() &amp; " - " &amp; MID($AD$1, FIND("]",$AD$1,1)+1,LEN($AD$1))</f>
        <v>Column1.Surface_habitable_immeuble 24 - Récaptiulatif</v>
      </c>
    </row>
    <row r="25" spans="1:29" x14ac:dyDescent="0.25">
      <c r="A25" s="4">
        <v>44853</v>
      </c>
      <c r="B25" s="4">
        <v>44855</v>
      </c>
      <c r="C25" s="4">
        <v>44855</v>
      </c>
      <c r="D25" t="str">
        <f ca="1">DPE_33340[[#Headers],[Column1.Adresse_(BAN)]] &amp; " " &amp;  ROW() &amp; " - " &amp; MID($AD$1, FIND("]",$AD$1,1)+1,LEN($AD$1))</f>
        <v>Column1.Adresse_(BAN) 25 - Récaptiulatif</v>
      </c>
      <c r="E25" t="str">
        <f ca="1">DPE_33340[[#Headers],[Column1.Nom__commune_(BAN)]] &amp; " " &amp;  ROW() &amp; " - " &amp; MID($AD$1, FIND("]",$AD$1,1)+1,LEN($AD$1))</f>
        <v>Column1.Nom__commune_(BAN) 25 - Récaptiulatif</v>
      </c>
      <c r="F25" t="str">
        <f ca="1">DPE_33340[[#Headers],[Column1.Nombre_niveau_logement]] &amp; " " &amp;  ROW() &amp; " - " &amp; MID($AD$1, FIND("]",$AD$1,1)+1,LEN($AD$1))</f>
        <v>Column1.Nombre_niveau_logement 25 - Récaptiulatif</v>
      </c>
      <c r="G25" t="str">
        <f ca="1">DPE_33340[[#Headers],[Column1.Année_construction]] &amp; " " &amp;  ROW() &amp; " - " &amp; MID($AD$1, FIND("]",$AD$1,1)+1,LEN($AD$1))</f>
        <v>Column1.Année_construction 25 - Récaptiulatif</v>
      </c>
      <c r="H25" t="str">
        <f ca="1">DPE_33340[[#Headers],[Column1.N°_étage_appartement]] &amp; " " &amp;  ROW() &amp; " - " &amp; MID($AD$1, FIND("]",$AD$1,1)+1,LEN($AD$1))</f>
        <v>Column1.N°_étage_appartement 25 - Récaptiulatif</v>
      </c>
      <c r="I25" t="str">
        <f ca="1">DPE_33340[[#Headers],[Column1.Surface_habitable_desservie_par_installation_ECS]] &amp; " " &amp;  ROW() &amp; " - " &amp; MID($AD$1, FIND("]",$AD$1,1)+1,LEN($AD$1))</f>
        <v>Column1.Surface_habitable_desservie_par_installation_ECS 25 - Récaptiulatif</v>
      </c>
      <c r="J25" t="str">
        <f ca="1">DPE_33340[[#Headers],[Column1.Complément_d''adresse_logement]] &amp; " " &amp;  ROW() &amp; " - " &amp; MID($AD$1, FIND("]",$AD$1,1)+1,LEN($AD$1))</f>
        <v>Column1.Complément_d'adresse_logement 25 - Récaptiulatif</v>
      </c>
      <c r="K25" t="str">
        <f ca="1">DPE_33340[[#Headers],[Column1.Description_installation_chauffage_n°1]] &amp; " " &amp;  ROW() &amp; " - " &amp; MID($AD$1, FIND("]",$AD$1,1)+1,LEN($AD$1))</f>
        <v>Column1.Description_installation_chauffage_n°1 25 - Récaptiulatif</v>
      </c>
      <c r="L25" t="str">
        <f ca="1">DPE_33340[[#Headers],[Column1.N°_voie_(BAN)]] &amp; " " &amp;  ROW() &amp; " - " &amp; MID($AD$1, FIND("]",$AD$1,1)+1,LEN($AD$1))</f>
        <v>Column1.N°_voie_(BAN) 25 - Récaptiulatif</v>
      </c>
      <c r="M25" t="str">
        <f ca="1">DPE_33340[[#Headers],[Column1.N°DPE]] &amp; " " &amp;  ROW() &amp; " - " &amp; MID($AD$1, FIND("]",$AD$1,1)+1,LEN($AD$1))</f>
        <v>Column1.N°DPE 25 - Récaptiulatif</v>
      </c>
      <c r="N25" t="str">
        <f ca="1">DPE_33340[[#Headers],[Column1.Adresse_brute]] &amp; " " &amp;  ROW() &amp; " - " &amp; MID($AD$1, FIND("]",$AD$1,1)+1,LEN($AD$1))</f>
        <v>Column1.Adresse_brute 25 - Récaptiulatif</v>
      </c>
      <c r="O25" t="str">
        <f ca="1">DPE_33340[[#Headers],[Column1.Nombre_logements_desservis_par_installation_ECS]] &amp; " " &amp;  ROW() &amp; " - " &amp; MID($AD$1, FIND("]",$AD$1,1)+1,LEN($AD$1))</f>
        <v>Column1.Nombre_logements_desservis_par_installation_ECS 25 - Récaptiulatif</v>
      </c>
      <c r="P25" t="str">
        <f ca="1">DPE_33340[[#Headers],[Column1.Surface_habitable_logement]] &amp; " " &amp;  ROW() &amp; " - " &amp; MID($AD$1, FIND("]",$AD$1,1)+1,LEN($AD$1))</f>
        <v>Column1.Surface_habitable_logement 25 - Récaptiulatif</v>
      </c>
      <c r="Q25" t="str">
        <f ca="1">DPE_33340[[#Headers],[Column1.Code_postal_(brut)]] &amp; " " &amp;  ROW() &amp; " - " &amp; MID($AD$1, FIND("]",$AD$1,1)+1,LEN($AD$1))</f>
        <v>Column1.Code_postal_(brut) 25 - Récaptiulatif</v>
      </c>
      <c r="R25" t="str">
        <f ca="1">DPE_33340[[#Headers],[Column1.Période_construction]] &amp; " " &amp;  ROW() &amp; " - " &amp; MID($AD$1, FIND("]",$AD$1,1)+1,LEN($AD$1))</f>
        <v>Column1.Période_construction 25 - Récaptiulatif</v>
      </c>
      <c r="S25" t="str">
        <f ca="1">DPE_33340[[#Headers],[Column1.Code_postal_(BAN)]] &amp; " " &amp;  ROW() &amp; " - " &amp; MID($AD$1, FIND("]",$AD$1,1)+1,LEN($AD$1))</f>
        <v>Column1.Code_postal_(BAN) 25 - Récaptiulatif</v>
      </c>
      <c r="T25" t="str">
        <f ca="1">DPE_33340[[#Headers],[Column1.Type_bâtiment]] &amp; " " &amp;  ROW() &amp; " - " &amp; MID($AD$1, FIND("]",$AD$1,1)+1,LEN($AD$1))</f>
        <v>Column1.Type_bâtiment 25 - Récaptiulatif</v>
      </c>
      <c r="U25" t="str">
        <f ca="1">DPE_33340[[#Headers],[Column1.Etiquette_GES]] &amp; " " &amp;  ROW() &amp; " - " &amp; MID($AD$1, FIND("]",$AD$1,1)+1,LEN($AD$1))</f>
        <v>Column1.Etiquette_GES 25 - Récaptiulatif</v>
      </c>
      <c r="V25" t="str">
        <f ca="1">DPE_33340[[#Headers],[Column1.Etiquette_DPE]] &amp; " " &amp;  ROW() &amp; " - " &amp; MID($AD$1, FIND("]",$AD$1,1)+1,LEN($AD$1))</f>
        <v>Column1.Etiquette_DPE 25 - Récaptiulatif</v>
      </c>
      <c r="W25" t="str">
        <f ca="1">DPE_33340[[#Headers],[Column1.Nom__commune_(Brut)]] &amp; " " &amp;  ROW() &amp; " - " &amp; MID($AD$1, FIND("]",$AD$1,1)+1,LEN($AD$1))</f>
        <v>Column1.Nom__commune_(Brut) 25 - Récaptiulatif</v>
      </c>
      <c r="X25" t="str">
        <f ca="1">DPE_33340[[#Headers],[Column1.Identifiant__BAN]] &amp; " " &amp;  ROW() &amp; " - " &amp; MID($AD$1, FIND("]",$AD$1,1)+1,LEN($AD$1))</f>
        <v>Column1.Identifiant__BAN 25 - Récaptiulatif</v>
      </c>
      <c r="Y25" t="str">
        <f ca="1">DPE_33340[[#Headers],[Column1.Nom__rue_(BAN)]] &amp; " " &amp;  ROW() &amp; " - " &amp; MID($AD$1, FIND("]",$AD$1,1)+1,LEN($AD$1))</f>
        <v>Column1.Nom__rue_(BAN) 25 - Récaptiulatif</v>
      </c>
      <c r="Z25" t="str">
        <f ca="1">DPE_33340[[#Headers],[Column1.Score_BAN]] &amp; " " &amp;  ROW() &amp; " - " &amp; MID($AD$1, FIND("]",$AD$1,1)+1,LEN($AD$1))</f>
        <v>Column1.Score_BAN 25 - Récaptiulatif</v>
      </c>
      <c r="AA25" t="str">
        <f ca="1">DPE_33340[[#Headers],[Column1.Logement_traversant_(0/1)]] &amp; " " &amp;  ROW() &amp; " - " &amp; MID($AD$1, FIND("]",$AD$1,1)+1,LEN($AD$1))</f>
        <v>Column1.Logement_traversant_(0/1) 25 - Récaptiulatif</v>
      </c>
      <c r="AB25" t="str">
        <f ca="1">DPE_33340[[#Headers],[Column1.Nombre_appartement]] &amp; " " &amp;  ROW() &amp; " - " &amp; MID($AD$1, FIND("]",$AD$1,1)+1,LEN($AD$1))</f>
        <v>Column1.Nombre_appartement 25 - Récaptiulatif</v>
      </c>
      <c r="AC25" t="str">
        <f ca="1">DPE_33340[[#Headers],[Column1.Surface_habitable_immeuble]] &amp; " " &amp;  ROW() &amp; " - " &amp; MID($AD$1, FIND("]",$AD$1,1)+1,LEN($AD$1))</f>
        <v>Column1.Surface_habitable_immeuble 25 - Récaptiulatif</v>
      </c>
    </row>
    <row r="26" spans="1:29" x14ac:dyDescent="0.25">
      <c r="A26" s="4">
        <v>44851</v>
      </c>
      <c r="B26" s="4">
        <v>44855</v>
      </c>
      <c r="C26" s="4">
        <v>44855</v>
      </c>
      <c r="D26" t="str">
        <f ca="1">DPE_33340[[#Headers],[Column1.Adresse_(BAN)]] &amp; " " &amp;  ROW() &amp; " - " &amp; MID($AD$1, FIND("]",$AD$1,1)+1,LEN($AD$1))</f>
        <v>Column1.Adresse_(BAN) 26 - Récaptiulatif</v>
      </c>
      <c r="E26" t="str">
        <f ca="1">DPE_33340[[#Headers],[Column1.Nom__commune_(BAN)]] &amp; " " &amp;  ROW() &amp; " - " &amp; MID($AD$1, FIND("]",$AD$1,1)+1,LEN($AD$1))</f>
        <v>Column1.Nom__commune_(BAN) 26 - Récaptiulatif</v>
      </c>
      <c r="F26" t="str">
        <f ca="1">DPE_33340[[#Headers],[Column1.Nombre_niveau_logement]] &amp; " " &amp;  ROW() &amp; " - " &amp; MID($AD$1, FIND("]",$AD$1,1)+1,LEN($AD$1))</f>
        <v>Column1.Nombre_niveau_logement 26 - Récaptiulatif</v>
      </c>
      <c r="G26" t="str">
        <f ca="1">DPE_33340[[#Headers],[Column1.Année_construction]] &amp; " " &amp;  ROW() &amp; " - " &amp; MID($AD$1, FIND("]",$AD$1,1)+1,LEN($AD$1))</f>
        <v>Column1.Année_construction 26 - Récaptiulatif</v>
      </c>
      <c r="H26" t="str">
        <f ca="1">DPE_33340[[#Headers],[Column1.N°_étage_appartement]] &amp; " " &amp;  ROW() &amp; " - " &amp; MID($AD$1, FIND("]",$AD$1,1)+1,LEN($AD$1))</f>
        <v>Column1.N°_étage_appartement 26 - Récaptiulatif</v>
      </c>
      <c r="I26" t="str">
        <f ca="1">DPE_33340[[#Headers],[Column1.Surface_habitable_desservie_par_installation_ECS]] &amp; " " &amp;  ROW() &amp; " - " &amp; MID($AD$1, FIND("]",$AD$1,1)+1,LEN($AD$1))</f>
        <v>Column1.Surface_habitable_desservie_par_installation_ECS 26 - Récaptiulatif</v>
      </c>
      <c r="J26" t="str">
        <f ca="1">DPE_33340[[#Headers],[Column1.Complément_d''adresse_logement]] &amp; " " &amp;  ROW() &amp; " - " &amp; MID($AD$1, FIND("]",$AD$1,1)+1,LEN($AD$1))</f>
        <v>Column1.Complément_d'adresse_logement 26 - Récaptiulatif</v>
      </c>
      <c r="K26" t="str">
        <f ca="1">DPE_33340[[#Headers],[Column1.Description_installation_chauffage_n°1]] &amp; " " &amp;  ROW() &amp; " - " &amp; MID($AD$1, FIND("]",$AD$1,1)+1,LEN($AD$1))</f>
        <v>Column1.Description_installation_chauffage_n°1 26 - Récaptiulatif</v>
      </c>
      <c r="L26" t="str">
        <f ca="1">DPE_33340[[#Headers],[Column1.N°_voie_(BAN)]] &amp; " " &amp;  ROW() &amp; " - " &amp; MID($AD$1, FIND("]",$AD$1,1)+1,LEN($AD$1))</f>
        <v>Column1.N°_voie_(BAN) 26 - Récaptiulatif</v>
      </c>
      <c r="M26" t="str">
        <f ca="1">DPE_33340[[#Headers],[Column1.N°DPE]] &amp; " " &amp;  ROW() &amp; " - " &amp; MID($AD$1, FIND("]",$AD$1,1)+1,LEN($AD$1))</f>
        <v>Column1.N°DPE 26 - Récaptiulatif</v>
      </c>
      <c r="N26" t="str">
        <f ca="1">DPE_33340[[#Headers],[Column1.Adresse_brute]] &amp; " " &amp;  ROW() &amp; " - " &amp; MID($AD$1, FIND("]",$AD$1,1)+1,LEN($AD$1))</f>
        <v>Column1.Adresse_brute 26 - Récaptiulatif</v>
      </c>
      <c r="O26" t="str">
        <f ca="1">DPE_33340[[#Headers],[Column1.Nombre_logements_desservis_par_installation_ECS]] &amp; " " &amp;  ROW() &amp; " - " &amp; MID($AD$1, FIND("]",$AD$1,1)+1,LEN($AD$1))</f>
        <v>Column1.Nombre_logements_desservis_par_installation_ECS 26 - Récaptiulatif</v>
      </c>
      <c r="P26" t="str">
        <f ca="1">DPE_33340[[#Headers],[Column1.Surface_habitable_logement]] &amp; " " &amp;  ROW() &amp; " - " &amp; MID($AD$1, FIND("]",$AD$1,1)+1,LEN($AD$1))</f>
        <v>Column1.Surface_habitable_logement 26 - Récaptiulatif</v>
      </c>
      <c r="Q26" t="str">
        <f ca="1">DPE_33340[[#Headers],[Column1.Code_postal_(brut)]] &amp; " " &amp;  ROW() &amp; " - " &amp; MID($AD$1, FIND("]",$AD$1,1)+1,LEN($AD$1))</f>
        <v>Column1.Code_postal_(brut) 26 - Récaptiulatif</v>
      </c>
      <c r="R26" t="str">
        <f ca="1">DPE_33340[[#Headers],[Column1.Période_construction]] &amp; " " &amp;  ROW() &amp; " - " &amp; MID($AD$1, FIND("]",$AD$1,1)+1,LEN($AD$1))</f>
        <v>Column1.Période_construction 26 - Récaptiulatif</v>
      </c>
      <c r="S26" t="str">
        <f ca="1">DPE_33340[[#Headers],[Column1.Code_postal_(BAN)]] &amp; " " &amp;  ROW() &amp; " - " &amp; MID($AD$1, FIND("]",$AD$1,1)+1,LEN($AD$1))</f>
        <v>Column1.Code_postal_(BAN) 26 - Récaptiulatif</v>
      </c>
      <c r="T26" t="str">
        <f ca="1">DPE_33340[[#Headers],[Column1.Type_bâtiment]] &amp; " " &amp;  ROW() &amp; " - " &amp; MID($AD$1, FIND("]",$AD$1,1)+1,LEN($AD$1))</f>
        <v>Column1.Type_bâtiment 26 - Récaptiulatif</v>
      </c>
      <c r="U26" t="str">
        <f ca="1">DPE_33340[[#Headers],[Column1.Etiquette_GES]] &amp; " " &amp;  ROW() &amp; " - " &amp; MID($AD$1, FIND("]",$AD$1,1)+1,LEN($AD$1))</f>
        <v>Column1.Etiquette_GES 26 - Récaptiulatif</v>
      </c>
      <c r="V26" t="str">
        <f ca="1">DPE_33340[[#Headers],[Column1.Etiquette_DPE]] &amp; " " &amp;  ROW() &amp; " - " &amp; MID($AD$1, FIND("]",$AD$1,1)+1,LEN($AD$1))</f>
        <v>Column1.Etiquette_DPE 26 - Récaptiulatif</v>
      </c>
      <c r="W26" t="str">
        <f ca="1">DPE_33340[[#Headers],[Column1.Nom__commune_(Brut)]] &amp; " " &amp;  ROW() &amp; " - " &amp; MID($AD$1, FIND("]",$AD$1,1)+1,LEN($AD$1))</f>
        <v>Column1.Nom__commune_(Brut) 26 - Récaptiulatif</v>
      </c>
      <c r="X26" t="str">
        <f ca="1">DPE_33340[[#Headers],[Column1.Identifiant__BAN]] &amp; " " &amp;  ROW() &amp; " - " &amp; MID($AD$1, FIND("]",$AD$1,1)+1,LEN($AD$1))</f>
        <v>Column1.Identifiant__BAN 26 - Récaptiulatif</v>
      </c>
      <c r="Y26" t="str">
        <f ca="1">DPE_33340[[#Headers],[Column1.Nom__rue_(BAN)]] &amp; " " &amp;  ROW() &amp; " - " &amp; MID($AD$1, FIND("]",$AD$1,1)+1,LEN($AD$1))</f>
        <v>Column1.Nom__rue_(BAN) 26 - Récaptiulatif</v>
      </c>
      <c r="Z26" t="str">
        <f ca="1">DPE_33340[[#Headers],[Column1.Score_BAN]] &amp; " " &amp;  ROW() &amp; " - " &amp; MID($AD$1, FIND("]",$AD$1,1)+1,LEN($AD$1))</f>
        <v>Column1.Score_BAN 26 - Récaptiulatif</v>
      </c>
      <c r="AA26" t="str">
        <f ca="1">DPE_33340[[#Headers],[Column1.Logement_traversant_(0/1)]] &amp; " " &amp;  ROW() &amp; " - " &amp; MID($AD$1, FIND("]",$AD$1,1)+1,LEN($AD$1))</f>
        <v>Column1.Logement_traversant_(0/1) 26 - Récaptiulatif</v>
      </c>
      <c r="AB26" t="str">
        <f ca="1">DPE_33340[[#Headers],[Column1.Nombre_appartement]] &amp; " " &amp;  ROW() &amp; " - " &amp; MID($AD$1, FIND("]",$AD$1,1)+1,LEN($AD$1))</f>
        <v>Column1.Nombre_appartement 26 - Récaptiulatif</v>
      </c>
      <c r="AC26" t="str">
        <f ca="1">DPE_33340[[#Headers],[Column1.Surface_habitable_immeuble]] &amp; " " &amp;  ROW() &amp; " - " &amp; MID($AD$1, FIND("]",$AD$1,1)+1,LEN($AD$1))</f>
        <v>Column1.Surface_habitable_immeuble 26 - Récaptiulatif</v>
      </c>
    </row>
    <row r="27" spans="1:29" x14ac:dyDescent="0.25">
      <c r="A27" s="4">
        <v>44853</v>
      </c>
      <c r="B27" s="4">
        <v>44853</v>
      </c>
      <c r="C27" s="4">
        <v>44853</v>
      </c>
      <c r="D27" t="str">
        <f ca="1">DPE_33340[[#Headers],[Column1.Adresse_(BAN)]] &amp; " " &amp;  ROW() &amp; " - " &amp; MID($AD$1, FIND("]",$AD$1,1)+1,LEN($AD$1))</f>
        <v>Column1.Adresse_(BAN) 27 - Récaptiulatif</v>
      </c>
      <c r="E27" t="str">
        <f ca="1">DPE_33340[[#Headers],[Column1.Nom__commune_(BAN)]] &amp; " " &amp;  ROW() &amp; " - " &amp; MID($AD$1, FIND("]",$AD$1,1)+1,LEN($AD$1))</f>
        <v>Column1.Nom__commune_(BAN) 27 - Récaptiulatif</v>
      </c>
      <c r="F27" t="str">
        <f ca="1">DPE_33340[[#Headers],[Column1.Nombre_niveau_logement]] &amp; " " &amp;  ROW() &amp; " - " &amp; MID($AD$1, FIND("]",$AD$1,1)+1,LEN($AD$1))</f>
        <v>Column1.Nombre_niveau_logement 27 - Récaptiulatif</v>
      </c>
      <c r="G27" t="str">
        <f ca="1">DPE_33340[[#Headers],[Column1.Année_construction]] &amp; " " &amp;  ROW() &amp; " - " &amp; MID($AD$1, FIND("]",$AD$1,1)+1,LEN($AD$1))</f>
        <v>Column1.Année_construction 27 - Récaptiulatif</v>
      </c>
      <c r="H27" t="str">
        <f ca="1">DPE_33340[[#Headers],[Column1.N°_étage_appartement]] &amp; " " &amp;  ROW() &amp; " - " &amp; MID($AD$1, FIND("]",$AD$1,1)+1,LEN($AD$1))</f>
        <v>Column1.N°_étage_appartement 27 - Récaptiulatif</v>
      </c>
      <c r="I27" t="str">
        <f ca="1">DPE_33340[[#Headers],[Column1.Surface_habitable_desservie_par_installation_ECS]] &amp; " " &amp;  ROW() &amp; " - " &amp; MID($AD$1, FIND("]",$AD$1,1)+1,LEN($AD$1))</f>
        <v>Column1.Surface_habitable_desservie_par_installation_ECS 27 - Récaptiulatif</v>
      </c>
      <c r="J27" t="str">
        <f ca="1">DPE_33340[[#Headers],[Column1.Complément_d''adresse_logement]] &amp; " " &amp;  ROW() &amp; " - " &amp; MID($AD$1, FIND("]",$AD$1,1)+1,LEN($AD$1))</f>
        <v>Column1.Complément_d'adresse_logement 27 - Récaptiulatif</v>
      </c>
      <c r="K27" t="str">
        <f ca="1">DPE_33340[[#Headers],[Column1.Description_installation_chauffage_n°1]] &amp; " " &amp;  ROW() &amp; " - " &amp; MID($AD$1, FIND("]",$AD$1,1)+1,LEN($AD$1))</f>
        <v>Column1.Description_installation_chauffage_n°1 27 - Récaptiulatif</v>
      </c>
      <c r="L27" t="str">
        <f ca="1">DPE_33340[[#Headers],[Column1.N°_voie_(BAN)]] &amp; " " &amp;  ROW() &amp; " - " &amp; MID($AD$1, FIND("]",$AD$1,1)+1,LEN($AD$1))</f>
        <v>Column1.N°_voie_(BAN) 27 - Récaptiulatif</v>
      </c>
      <c r="M27" t="str">
        <f ca="1">DPE_33340[[#Headers],[Column1.N°DPE]] &amp; " " &amp;  ROW() &amp; " - " &amp; MID($AD$1, FIND("]",$AD$1,1)+1,LEN($AD$1))</f>
        <v>Column1.N°DPE 27 - Récaptiulatif</v>
      </c>
      <c r="N27" t="str">
        <f ca="1">DPE_33340[[#Headers],[Column1.Adresse_brute]] &amp; " " &amp;  ROW() &amp; " - " &amp; MID($AD$1, FIND("]",$AD$1,1)+1,LEN($AD$1))</f>
        <v>Column1.Adresse_brute 27 - Récaptiulatif</v>
      </c>
      <c r="O27" t="str">
        <f ca="1">DPE_33340[[#Headers],[Column1.Nombre_logements_desservis_par_installation_ECS]] &amp; " " &amp;  ROW() &amp; " - " &amp; MID($AD$1, FIND("]",$AD$1,1)+1,LEN($AD$1))</f>
        <v>Column1.Nombre_logements_desservis_par_installation_ECS 27 - Récaptiulatif</v>
      </c>
      <c r="P27" t="str">
        <f ca="1">DPE_33340[[#Headers],[Column1.Surface_habitable_logement]] &amp; " " &amp;  ROW() &amp; " - " &amp; MID($AD$1, FIND("]",$AD$1,1)+1,LEN($AD$1))</f>
        <v>Column1.Surface_habitable_logement 27 - Récaptiulatif</v>
      </c>
      <c r="Q27" t="str">
        <f ca="1">DPE_33340[[#Headers],[Column1.Code_postal_(brut)]] &amp; " " &amp;  ROW() &amp; " - " &amp; MID($AD$1, FIND("]",$AD$1,1)+1,LEN($AD$1))</f>
        <v>Column1.Code_postal_(brut) 27 - Récaptiulatif</v>
      </c>
      <c r="R27" t="str">
        <f ca="1">DPE_33340[[#Headers],[Column1.Période_construction]] &amp; " " &amp;  ROW() &amp; " - " &amp; MID($AD$1, FIND("]",$AD$1,1)+1,LEN($AD$1))</f>
        <v>Column1.Période_construction 27 - Récaptiulatif</v>
      </c>
      <c r="S27" t="str">
        <f ca="1">DPE_33340[[#Headers],[Column1.Code_postal_(BAN)]] &amp; " " &amp;  ROW() &amp; " - " &amp; MID($AD$1, FIND("]",$AD$1,1)+1,LEN($AD$1))</f>
        <v>Column1.Code_postal_(BAN) 27 - Récaptiulatif</v>
      </c>
      <c r="T27" t="str">
        <f ca="1">DPE_33340[[#Headers],[Column1.Type_bâtiment]] &amp; " " &amp;  ROW() &amp; " - " &amp; MID($AD$1, FIND("]",$AD$1,1)+1,LEN($AD$1))</f>
        <v>Column1.Type_bâtiment 27 - Récaptiulatif</v>
      </c>
      <c r="U27" t="str">
        <f ca="1">DPE_33340[[#Headers],[Column1.Etiquette_GES]] &amp; " " &amp;  ROW() &amp; " - " &amp; MID($AD$1, FIND("]",$AD$1,1)+1,LEN($AD$1))</f>
        <v>Column1.Etiquette_GES 27 - Récaptiulatif</v>
      </c>
      <c r="V27" t="str">
        <f ca="1">DPE_33340[[#Headers],[Column1.Etiquette_DPE]] &amp; " " &amp;  ROW() &amp; " - " &amp; MID($AD$1, FIND("]",$AD$1,1)+1,LEN($AD$1))</f>
        <v>Column1.Etiquette_DPE 27 - Récaptiulatif</v>
      </c>
      <c r="W27" t="str">
        <f ca="1">DPE_33340[[#Headers],[Column1.Nom__commune_(Brut)]] &amp; " " &amp;  ROW() &amp; " - " &amp; MID($AD$1, FIND("]",$AD$1,1)+1,LEN($AD$1))</f>
        <v>Column1.Nom__commune_(Brut) 27 - Récaptiulatif</v>
      </c>
      <c r="X27" t="str">
        <f ca="1">DPE_33340[[#Headers],[Column1.Identifiant__BAN]] &amp; " " &amp;  ROW() &amp; " - " &amp; MID($AD$1, FIND("]",$AD$1,1)+1,LEN($AD$1))</f>
        <v>Column1.Identifiant__BAN 27 - Récaptiulatif</v>
      </c>
      <c r="Y27" t="str">
        <f ca="1">DPE_33340[[#Headers],[Column1.Nom__rue_(BAN)]] &amp; " " &amp;  ROW() &amp; " - " &amp; MID($AD$1, FIND("]",$AD$1,1)+1,LEN($AD$1))</f>
        <v>Column1.Nom__rue_(BAN) 27 - Récaptiulatif</v>
      </c>
      <c r="Z27" t="str">
        <f ca="1">DPE_33340[[#Headers],[Column1.Score_BAN]] &amp; " " &amp;  ROW() &amp; " - " &amp; MID($AD$1, FIND("]",$AD$1,1)+1,LEN($AD$1))</f>
        <v>Column1.Score_BAN 27 - Récaptiulatif</v>
      </c>
      <c r="AA27" t="str">
        <f ca="1">DPE_33340[[#Headers],[Column1.Logement_traversant_(0/1)]] &amp; " " &amp;  ROW() &amp; " - " &amp; MID($AD$1, FIND("]",$AD$1,1)+1,LEN($AD$1))</f>
        <v>Column1.Logement_traversant_(0/1) 27 - Récaptiulatif</v>
      </c>
      <c r="AB27" t="str">
        <f ca="1">DPE_33340[[#Headers],[Column1.Nombre_appartement]] &amp; " " &amp;  ROW() &amp; " - " &amp; MID($AD$1, FIND("]",$AD$1,1)+1,LEN($AD$1))</f>
        <v>Column1.Nombre_appartement 27 - Récaptiulatif</v>
      </c>
      <c r="AC27" t="str">
        <f ca="1">DPE_33340[[#Headers],[Column1.Surface_habitable_immeuble]] &amp; " " &amp;  ROW() &amp; " - " &amp; MID($AD$1, FIND("]",$AD$1,1)+1,LEN($AD$1))</f>
        <v>Column1.Surface_habitable_immeuble 27 - Récaptiulatif</v>
      </c>
    </row>
    <row r="28" spans="1:29" x14ac:dyDescent="0.25">
      <c r="A28" s="4">
        <v>44851</v>
      </c>
      <c r="B28" s="4">
        <v>44851</v>
      </c>
      <c r="C28" s="4">
        <v>44851</v>
      </c>
      <c r="D28" t="str">
        <f ca="1">DPE_33340[[#Headers],[Column1.Adresse_(BAN)]] &amp; " " &amp;  ROW() &amp; " - " &amp; MID($AD$1, FIND("]",$AD$1,1)+1,LEN($AD$1))</f>
        <v>Column1.Adresse_(BAN) 28 - Récaptiulatif</v>
      </c>
      <c r="E28" t="str">
        <f ca="1">DPE_33340[[#Headers],[Column1.Nom__commune_(BAN)]] &amp; " " &amp;  ROW() &amp; " - " &amp; MID($AD$1, FIND("]",$AD$1,1)+1,LEN($AD$1))</f>
        <v>Column1.Nom__commune_(BAN) 28 - Récaptiulatif</v>
      </c>
      <c r="F28" t="str">
        <f ca="1">DPE_33340[[#Headers],[Column1.Nombre_niveau_logement]] &amp; " " &amp;  ROW() &amp; " - " &amp; MID($AD$1, FIND("]",$AD$1,1)+1,LEN($AD$1))</f>
        <v>Column1.Nombre_niveau_logement 28 - Récaptiulatif</v>
      </c>
      <c r="G28" t="str">
        <f ca="1">DPE_33340[[#Headers],[Column1.Année_construction]] &amp; " " &amp;  ROW() &amp; " - " &amp; MID($AD$1, FIND("]",$AD$1,1)+1,LEN($AD$1))</f>
        <v>Column1.Année_construction 28 - Récaptiulatif</v>
      </c>
      <c r="H28" t="str">
        <f ca="1">DPE_33340[[#Headers],[Column1.N°_étage_appartement]] &amp; " " &amp;  ROW() &amp; " - " &amp; MID($AD$1, FIND("]",$AD$1,1)+1,LEN($AD$1))</f>
        <v>Column1.N°_étage_appartement 28 - Récaptiulatif</v>
      </c>
      <c r="I28" t="str">
        <f ca="1">DPE_33340[[#Headers],[Column1.Surface_habitable_desservie_par_installation_ECS]] &amp; " " &amp;  ROW() &amp; " - " &amp; MID($AD$1, FIND("]",$AD$1,1)+1,LEN($AD$1))</f>
        <v>Column1.Surface_habitable_desservie_par_installation_ECS 28 - Récaptiulatif</v>
      </c>
      <c r="J28" t="str">
        <f ca="1">DPE_33340[[#Headers],[Column1.Complément_d''adresse_logement]] &amp; " " &amp;  ROW() &amp; " - " &amp; MID($AD$1, FIND("]",$AD$1,1)+1,LEN($AD$1))</f>
        <v>Column1.Complément_d'adresse_logement 28 - Récaptiulatif</v>
      </c>
      <c r="K28" t="str">
        <f ca="1">DPE_33340[[#Headers],[Column1.Description_installation_chauffage_n°1]] &amp; " " &amp;  ROW() &amp; " - " &amp; MID($AD$1, FIND("]",$AD$1,1)+1,LEN($AD$1))</f>
        <v>Column1.Description_installation_chauffage_n°1 28 - Récaptiulatif</v>
      </c>
      <c r="L28" t="str">
        <f ca="1">DPE_33340[[#Headers],[Column1.N°_voie_(BAN)]] &amp; " " &amp;  ROW() &amp; " - " &amp; MID($AD$1, FIND("]",$AD$1,1)+1,LEN($AD$1))</f>
        <v>Column1.N°_voie_(BAN) 28 - Récaptiulatif</v>
      </c>
      <c r="M28" t="str">
        <f ca="1">DPE_33340[[#Headers],[Column1.N°DPE]] &amp; " " &amp;  ROW() &amp; " - " &amp; MID($AD$1, FIND("]",$AD$1,1)+1,LEN($AD$1))</f>
        <v>Column1.N°DPE 28 - Récaptiulatif</v>
      </c>
      <c r="N28" t="str">
        <f ca="1">DPE_33340[[#Headers],[Column1.Adresse_brute]] &amp; " " &amp;  ROW() &amp; " - " &amp; MID($AD$1, FIND("]",$AD$1,1)+1,LEN($AD$1))</f>
        <v>Column1.Adresse_brute 28 - Récaptiulatif</v>
      </c>
      <c r="O28" t="str">
        <f ca="1">DPE_33340[[#Headers],[Column1.Nombre_logements_desservis_par_installation_ECS]] &amp; " " &amp;  ROW() &amp; " - " &amp; MID($AD$1, FIND("]",$AD$1,1)+1,LEN($AD$1))</f>
        <v>Column1.Nombre_logements_desservis_par_installation_ECS 28 - Récaptiulatif</v>
      </c>
      <c r="P28" t="str">
        <f ca="1">DPE_33340[[#Headers],[Column1.Surface_habitable_logement]] &amp; " " &amp;  ROW() &amp; " - " &amp; MID($AD$1, FIND("]",$AD$1,1)+1,LEN($AD$1))</f>
        <v>Column1.Surface_habitable_logement 28 - Récaptiulatif</v>
      </c>
      <c r="Q28" t="str">
        <f ca="1">DPE_33340[[#Headers],[Column1.Code_postal_(brut)]] &amp; " " &amp;  ROW() &amp; " - " &amp; MID($AD$1, FIND("]",$AD$1,1)+1,LEN($AD$1))</f>
        <v>Column1.Code_postal_(brut) 28 - Récaptiulatif</v>
      </c>
      <c r="R28" t="str">
        <f ca="1">DPE_33340[[#Headers],[Column1.Période_construction]] &amp; " " &amp;  ROW() &amp; " - " &amp; MID($AD$1, FIND("]",$AD$1,1)+1,LEN($AD$1))</f>
        <v>Column1.Période_construction 28 - Récaptiulatif</v>
      </c>
      <c r="S28" t="str">
        <f ca="1">DPE_33340[[#Headers],[Column1.Code_postal_(BAN)]] &amp; " " &amp;  ROW() &amp; " - " &amp; MID($AD$1, FIND("]",$AD$1,1)+1,LEN($AD$1))</f>
        <v>Column1.Code_postal_(BAN) 28 - Récaptiulatif</v>
      </c>
      <c r="T28" t="str">
        <f ca="1">DPE_33340[[#Headers],[Column1.Type_bâtiment]] &amp; " " &amp;  ROW() &amp; " - " &amp; MID($AD$1, FIND("]",$AD$1,1)+1,LEN($AD$1))</f>
        <v>Column1.Type_bâtiment 28 - Récaptiulatif</v>
      </c>
      <c r="U28" t="str">
        <f ca="1">DPE_33340[[#Headers],[Column1.Etiquette_GES]] &amp; " " &amp;  ROW() &amp; " - " &amp; MID($AD$1, FIND("]",$AD$1,1)+1,LEN($AD$1))</f>
        <v>Column1.Etiquette_GES 28 - Récaptiulatif</v>
      </c>
      <c r="V28" t="str">
        <f ca="1">DPE_33340[[#Headers],[Column1.Etiquette_DPE]] &amp; " " &amp;  ROW() &amp; " - " &amp; MID($AD$1, FIND("]",$AD$1,1)+1,LEN($AD$1))</f>
        <v>Column1.Etiquette_DPE 28 - Récaptiulatif</v>
      </c>
      <c r="W28" t="str">
        <f ca="1">DPE_33340[[#Headers],[Column1.Nom__commune_(Brut)]] &amp; " " &amp;  ROW() &amp; " - " &amp; MID($AD$1, FIND("]",$AD$1,1)+1,LEN($AD$1))</f>
        <v>Column1.Nom__commune_(Brut) 28 - Récaptiulatif</v>
      </c>
      <c r="X28" t="str">
        <f ca="1">DPE_33340[[#Headers],[Column1.Identifiant__BAN]] &amp; " " &amp;  ROW() &amp; " - " &amp; MID($AD$1, FIND("]",$AD$1,1)+1,LEN($AD$1))</f>
        <v>Column1.Identifiant__BAN 28 - Récaptiulatif</v>
      </c>
      <c r="Y28" t="str">
        <f ca="1">DPE_33340[[#Headers],[Column1.Nom__rue_(BAN)]] &amp; " " &amp;  ROW() &amp; " - " &amp; MID($AD$1, FIND("]",$AD$1,1)+1,LEN($AD$1))</f>
        <v>Column1.Nom__rue_(BAN) 28 - Récaptiulatif</v>
      </c>
      <c r="Z28" t="str">
        <f ca="1">DPE_33340[[#Headers],[Column1.Score_BAN]] &amp; " " &amp;  ROW() &amp; " - " &amp; MID($AD$1, FIND("]",$AD$1,1)+1,LEN($AD$1))</f>
        <v>Column1.Score_BAN 28 - Récaptiulatif</v>
      </c>
      <c r="AA28" t="str">
        <f ca="1">DPE_33340[[#Headers],[Column1.Logement_traversant_(0/1)]] &amp; " " &amp;  ROW() &amp; " - " &amp; MID($AD$1, FIND("]",$AD$1,1)+1,LEN($AD$1))</f>
        <v>Column1.Logement_traversant_(0/1) 28 - Récaptiulatif</v>
      </c>
      <c r="AB28" t="str">
        <f ca="1">DPE_33340[[#Headers],[Column1.Nombre_appartement]] &amp; " " &amp;  ROW() &amp; " - " &amp; MID($AD$1, FIND("]",$AD$1,1)+1,LEN($AD$1))</f>
        <v>Column1.Nombre_appartement 28 - Récaptiulatif</v>
      </c>
      <c r="AC28" t="str">
        <f ca="1">DPE_33340[[#Headers],[Column1.Surface_habitable_immeuble]] &amp; " " &amp;  ROW() &amp; " - " &amp; MID($AD$1, FIND("]",$AD$1,1)+1,LEN($AD$1))</f>
        <v>Column1.Surface_habitable_immeuble 28 - Récaptiulatif</v>
      </c>
    </row>
    <row r="29" spans="1:29" x14ac:dyDescent="0.25">
      <c r="A29" s="4">
        <v>44846</v>
      </c>
      <c r="B29" s="4">
        <v>44850</v>
      </c>
      <c r="C29" s="4">
        <v>44850</v>
      </c>
      <c r="D29" t="str">
        <f ca="1">DPE_33340[[#Headers],[Column1.Adresse_(BAN)]] &amp; " " &amp;  ROW() &amp; " - " &amp; MID($AD$1, FIND("]",$AD$1,1)+1,LEN($AD$1))</f>
        <v>Column1.Adresse_(BAN) 29 - Récaptiulatif</v>
      </c>
      <c r="E29" t="str">
        <f ca="1">DPE_33340[[#Headers],[Column1.Nom__commune_(BAN)]] &amp; " " &amp;  ROW() &amp; " - " &amp; MID($AD$1, FIND("]",$AD$1,1)+1,LEN($AD$1))</f>
        <v>Column1.Nom__commune_(BAN) 29 - Récaptiulatif</v>
      </c>
      <c r="F29" t="str">
        <f ca="1">DPE_33340[[#Headers],[Column1.Nombre_niveau_logement]] &amp; " " &amp;  ROW() &amp; " - " &amp; MID($AD$1, FIND("]",$AD$1,1)+1,LEN($AD$1))</f>
        <v>Column1.Nombre_niveau_logement 29 - Récaptiulatif</v>
      </c>
      <c r="G29" t="str">
        <f ca="1">DPE_33340[[#Headers],[Column1.Année_construction]] &amp; " " &amp;  ROW() &amp; " - " &amp; MID($AD$1, FIND("]",$AD$1,1)+1,LEN($AD$1))</f>
        <v>Column1.Année_construction 29 - Récaptiulatif</v>
      </c>
      <c r="H29" t="str">
        <f ca="1">DPE_33340[[#Headers],[Column1.N°_étage_appartement]] &amp; " " &amp;  ROW() &amp; " - " &amp; MID($AD$1, FIND("]",$AD$1,1)+1,LEN($AD$1))</f>
        <v>Column1.N°_étage_appartement 29 - Récaptiulatif</v>
      </c>
      <c r="I29" t="str">
        <f ca="1">DPE_33340[[#Headers],[Column1.Surface_habitable_desservie_par_installation_ECS]] &amp; " " &amp;  ROW() &amp; " - " &amp; MID($AD$1, FIND("]",$AD$1,1)+1,LEN($AD$1))</f>
        <v>Column1.Surface_habitable_desservie_par_installation_ECS 29 - Récaptiulatif</v>
      </c>
      <c r="J29" t="str">
        <f ca="1">DPE_33340[[#Headers],[Column1.Complément_d''adresse_logement]] &amp; " " &amp;  ROW() &amp; " - " &amp; MID($AD$1, FIND("]",$AD$1,1)+1,LEN($AD$1))</f>
        <v>Column1.Complément_d'adresse_logement 29 - Récaptiulatif</v>
      </c>
      <c r="K29" t="str">
        <f ca="1">DPE_33340[[#Headers],[Column1.Description_installation_chauffage_n°1]] &amp; " " &amp;  ROW() &amp; " - " &amp; MID($AD$1, FIND("]",$AD$1,1)+1,LEN($AD$1))</f>
        <v>Column1.Description_installation_chauffage_n°1 29 - Récaptiulatif</v>
      </c>
      <c r="L29" t="str">
        <f ca="1">DPE_33340[[#Headers],[Column1.N°_voie_(BAN)]] &amp; " " &amp;  ROW() &amp; " - " &amp; MID($AD$1, FIND("]",$AD$1,1)+1,LEN($AD$1))</f>
        <v>Column1.N°_voie_(BAN) 29 - Récaptiulatif</v>
      </c>
      <c r="M29" t="str">
        <f ca="1">DPE_33340[[#Headers],[Column1.N°DPE]] &amp; " " &amp;  ROW() &amp; " - " &amp; MID($AD$1, FIND("]",$AD$1,1)+1,LEN($AD$1))</f>
        <v>Column1.N°DPE 29 - Récaptiulatif</v>
      </c>
      <c r="N29" t="str">
        <f ca="1">DPE_33340[[#Headers],[Column1.Adresse_brute]] &amp; " " &amp;  ROW() &amp; " - " &amp; MID($AD$1, FIND("]",$AD$1,1)+1,LEN($AD$1))</f>
        <v>Column1.Adresse_brute 29 - Récaptiulatif</v>
      </c>
      <c r="O29" t="str">
        <f ca="1">DPE_33340[[#Headers],[Column1.Nombre_logements_desservis_par_installation_ECS]] &amp; " " &amp;  ROW() &amp; " - " &amp; MID($AD$1, FIND("]",$AD$1,1)+1,LEN($AD$1))</f>
        <v>Column1.Nombre_logements_desservis_par_installation_ECS 29 - Récaptiulatif</v>
      </c>
      <c r="P29" t="str">
        <f ca="1">DPE_33340[[#Headers],[Column1.Surface_habitable_logement]] &amp; " " &amp;  ROW() &amp; " - " &amp; MID($AD$1, FIND("]",$AD$1,1)+1,LEN($AD$1))</f>
        <v>Column1.Surface_habitable_logement 29 - Récaptiulatif</v>
      </c>
      <c r="Q29" t="str">
        <f ca="1">DPE_33340[[#Headers],[Column1.Code_postal_(brut)]] &amp; " " &amp;  ROW() &amp; " - " &amp; MID($AD$1, FIND("]",$AD$1,1)+1,LEN($AD$1))</f>
        <v>Column1.Code_postal_(brut) 29 - Récaptiulatif</v>
      </c>
      <c r="R29" t="str">
        <f ca="1">DPE_33340[[#Headers],[Column1.Période_construction]] &amp; " " &amp;  ROW() &amp; " - " &amp; MID($AD$1, FIND("]",$AD$1,1)+1,LEN($AD$1))</f>
        <v>Column1.Période_construction 29 - Récaptiulatif</v>
      </c>
      <c r="S29" t="str">
        <f ca="1">DPE_33340[[#Headers],[Column1.Code_postal_(BAN)]] &amp; " " &amp;  ROW() &amp; " - " &amp; MID($AD$1, FIND("]",$AD$1,1)+1,LEN($AD$1))</f>
        <v>Column1.Code_postal_(BAN) 29 - Récaptiulatif</v>
      </c>
      <c r="T29" t="str">
        <f ca="1">DPE_33340[[#Headers],[Column1.Type_bâtiment]] &amp; " " &amp;  ROW() &amp; " - " &amp; MID($AD$1, FIND("]",$AD$1,1)+1,LEN($AD$1))</f>
        <v>Column1.Type_bâtiment 29 - Récaptiulatif</v>
      </c>
      <c r="U29" t="str">
        <f ca="1">DPE_33340[[#Headers],[Column1.Etiquette_GES]] &amp; " " &amp;  ROW() &amp; " - " &amp; MID($AD$1, FIND("]",$AD$1,1)+1,LEN($AD$1))</f>
        <v>Column1.Etiquette_GES 29 - Récaptiulatif</v>
      </c>
      <c r="V29" t="str">
        <f ca="1">DPE_33340[[#Headers],[Column1.Etiquette_DPE]] &amp; " " &amp;  ROW() &amp; " - " &amp; MID($AD$1, FIND("]",$AD$1,1)+1,LEN($AD$1))</f>
        <v>Column1.Etiquette_DPE 29 - Récaptiulatif</v>
      </c>
      <c r="W29" t="str">
        <f ca="1">DPE_33340[[#Headers],[Column1.Nom__commune_(Brut)]] &amp; " " &amp;  ROW() &amp; " - " &amp; MID($AD$1, FIND("]",$AD$1,1)+1,LEN($AD$1))</f>
        <v>Column1.Nom__commune_(Brut) 29 - Récaptiulatif</v>
      </c>
      <c r="X29" t="str">
        <f ca="1">DPE_33340[[#Headers],[Column1.Identifiant__BAN]] &amp; " " &amp;  ROW() &amp; " - " &amp; MID($AD$1, FIND("]",$AD$1,1)+1,LEN($AD$1))</f>
        <v>Column1.Identifiant__BAN 29 - Récaptiulatif</v>
      </c>
      <c r="Y29" t="str">
        <f ca="1">DPE_33340[[#Headers],[Column1.Nom__rue_(BAN)]] &amp; " " &amp;  ROW() &amp; " - " &amp; MID($AD$1, FIND("]",$AD$1,1)+1,LEN($AD$1))</f>
        <v>Column1.Nom__rue_(BAN) 29 - Récaptiulatif</v>
      </c>
      <c r="Z29" t="str">
        <f ca="1">DPE_33340[[#Headers],[Column1.Score_BAN]] &amp; " " &amp;  ROW() &amp; " - " &amp; MID($AD$1, FIND("]",$AD$1,1)+1,LEN($AD$1))</f>
        <v>Column1.Score_BAN 29 - Récaptiulatif</v>
      </c>
      <c r="AA29" t="str">
        <f ca="1">DPE_33340[[#Headers],[Column1.Logement_traversant_(0/1)]] &amp; " " &amp;  ROW() &amp; " - " &amp; MID($AD$1, FIND("]",$AD$1,1)+1,LEN($AD$1))</f>
        <v>Column1.Logement_traversant_(0/1) 29 - Récaptiulatif</v>
      </c>
      <c r="AB29" t="str">
        <f ca="1">DPE_33340[[#Headers],[Column1.Nombre_appartement]] &amp; " " &amp;  ROW() &amp; " - " &amp; MID($AD$1, FIND("]",$AD$1,1)+1,LEN($AD$1))</f>
        <v>Column1.Nombre_appartement 29 - Récaptiulatif</v>
      </c>
      <c r="AC29" t="str">
        <f ca="1">DPE_33340[[#Headers],[Column1.Surface_habitable_immeuble]] &amp; " " &amp;  ROW() &amp; " - " &amp; MID($AD$1, FIND("]",$AD$1,1)+1,LEN($AD$1))</f>
        <v>Column1.Surface_habitable_immeuble 29 - Récaptiulatif</v>
      </c>
    </row>
    <row r="30" spans="1:29" x14ac:dyDescent="0.25">
      <c r="A30" s="4">
        <v>44841</v>
      </c>
      <c r="B30" s="4">
        <v>44850</v>
      </c>
      <c r="C30" s="4">
        <v>44850</v>
      </c>
      <c r="D30" t="str">
        <f ca="1">DPE_33340[[#Headers],[Column1.Adresse_(BAN)]] &amp; " " &amp;  ROW() &amp; " - " &amp; MID($AD$1, FIND("]",$AD$1,1)+1,LEN($AD$1))</f>
        <v>Column1.Adresse_(BAN) 30 - Récaptiulatif</v>
      </c>
      <c r="E30" t="str">
        <f ca="1">DPE_33340[[#Headers],[Column1.Nom__commune_(BAN)]] &amp; " " &amp;  ROW() &amp; " - " &amp; MID($AD$1, FIND("]",$AD$1,1)+1,LEN($AD$1))</f>
        <v>Column1.Nom__commune_(BAN) 30 - Récaptiulatif</v>
      </c>
      <c r="F30" t="str">
        <f ca="1">DPE_33340[[#Headers],[Column1.Nombre_niveau_logement]] &amp; " " &amp;  ROW() &amp; " - " &amp; MID($AD$1, FIND("]",$AD$1,1)+1,LEN($AD$1))</f>
        <v>Column1.Nombre_niveau_logement 30 - Récaptiulatif</v>
      </c>
      <c r="G30" t="str">
        <f ca="1">DPE_33340[[#Headers],[Column1.Année_construction]] &amp; " " &amp;  ROW() &amp; " - " &amp; MID($AD$1, FIND("]",$AD$1,1)+1,LEN($AD$1))</f>
        <v>Column1.Année_construction 30 - Récaptiulatif</v>
      </c>
      <c r="H30" t="str">
        <f ca="1">DPE_33340[[#Headers],[Column1.N°_étage_appartement]] &amp; " " &amp;  ROW() &amp; " - " &amp; MID($AD$1, FIND("]",$AD$1,1)+1,LEN($AD$1))</f>
        <v>Column1.N°_étage_appartement 30 - Récaptiulatif</v>
      </c>
      <c r="I30" t="str">
        <f ca="1">DPE_33340[[#Headers],[Column1.Surface_habitable_desservie_par_installation_ECS]] &amp; " " &amp;  ROW() &amp; " - " &amp; MID($AD$1, FIND("]",$AD$1,1)+1,LEN($AD$1))</f>
        <v>Column1.Surface_habitable_desservie_par_installation_ECS 30 - Récaptiulatif</v>
      </c>
      <c r="J30" t="str">
        <f ca="1">DPE_33340[[#Headers],[Column1.Complément_d''adresse_logement]] &amp; " " &amp;  ROW() &amp; " - " &amp; MID($AD$1, FIND("]",$AD$1,1)+1,LEN($AD$1))</f>
        <v>Column1.Complément_d'adresse_logement 30 - Récaptiulatif</v>
      </c>
      <c r="K30" t="str">
        <f ca="1">DPE_33340[[#Headers],[Column1.Description_installation_chauffage_n°1]] &amp; " " &amp;  ROW() &amp; " - " &amp; MID($AD$1, FIND("]",$AD$1,1)+1,LEN($AD$1))</f>
        <v>Column1.Description_installation_chauffage_n°1 30 - Récaptiulatif</v>
      </c>
      <c r="L30" t="str">
        <f ca="1">DPE_33340[[#Headers],[Column1.N°_voie_(BAN)]] &amp; " " &amp;  ROW() &amp; " - " &amp; MID($AD$1, FIND("]",$AD$1,1)+1,LEN($AD$1))</f>
        <v>Column1.N°_voie_(BAN) 30 - Récaptiulatif</v>
      </c>
      <c r="M30" t="str">
        <f ca="1">DPE_33340[[#Headers],[Column1.N°DPE]] &amp; " " &amp;  ROW() &amp; " - " &amp; MID($AD$1, FIND("]",$AD$1,1)+1,LEN($AD$1))</f>
        <v>Column1.N°DPE 30 - Récaptiulatif</v>
      </c>
      <c r="N30" t="str">
        <f ca="1">DPE_33340[[#Headers],[Column1.Adresse_brute]] &amp; " " &amp;  ROW() &amp; " - " &amp; MID($AD$1, FIND("]",$AD$1,1)+1,LEN($AD$1))</f>
        <v>Column1.Adresse_brute 30 - Récaptiulatif</v>
      </c>
      <c r="O30" t="str">
        <f ca="1">DPE_33340[[#Headers],[Column1.Nombre_logements_desservis_par_installation_ECS]] &amp; " " &amp;  ROW() &amp; " - " &amp; MID($AD$1, FIND("]",$AD$1,1)+1,LEN($AD$1))</f>
        <v>Column1.Nombre_logements_desservis_par_installation_ECS 30 - Récaptiulatif</v>
      </c>
      <c r="P30" t="str">
        <f ca="1">DPE_33340[[#Headers],[Column1.Surface_habitable_logement]] &amp; " " &amp;  ROW() &amp; " - " &amp; MID($AD$1, FIND("]",$AD$1,1)+1,LEN($AD$1))</f>
        <v>Column1.Surface_habitable_logement 30 - Récaptiulatif</v>
      </c>
      <c r="Q30" t="str">
        <f ca="1">DPE_33340[[#Headers],[Column1.Code_postal_(brut)]] &amp; " " &amp;  ROW() &amp; " - " &amp; MID($AD$1, FIND("]",$AD$1,1)+1,LEN($AD$1))</f>
        <v>Column1.Code_postal_(brut) 30 - Récaptiulatif</v>
      </c>
      <c r="R30" t="str">
        <f ca="1">DPE_33340[[#Headers],[Column1.Période_construction]] &amp; " " &amp;  ROW() &amp; " - " &amp; MID($AD$1, FIND("]",$AD$1,1)+1,LEN($AD$1))</f>
        <v>Column1.Période_construction 30 - Récaptiulatif</v>
      </c>
      <c r="S30" t="str">
        <f ca="1">DPE_33340[[#Headers],[Column1.Code_postal_(BAN)]] &amp; " " &amp;  ROW() &amp; " - " &amp; MID($AD$1, FIND("]",$AD$1,1)+1,LEN($AD$1))</f>
        <v>Column1.Code_postal_(BAN) 30 - Récaptiulatif</v>
      </c>
      <c r="T30" t="str">
        <f ca="1">DPE_33340[[#Headers],[Column1.Type_bâtiment]] &amp; " " &amp;  ROW() &amp; " - " &amp; MID($AD$1, FIND("]",$AD$1,1)+1,LEN($AD$1))</f>
        <v>Column1.Type_bâtiment 30 - Récaptiulatif</v>
      </c>
      <c r="U30" t="str">
        <f ca="1">DPE_33340[[#Headers],[Column1.Etiquette_GES]] &amp; " " &amp;  ROW() &amp; " - " &amp; MID($AD$1, FIND("]",$AD$1,1)+1,LEN($AD$1))</f>
        <v>Column1.Etiquette_GES 30 - Récaptiulatif</v>
      </c>
      <c r="V30" t="str">
        <f ca="1">DPE_33340[[#Headers],[Column1.Etiquette_DPE]] &amp; " " &amp;  ROW() &amp; " - " &amp; MID($AD$1, FIND("]",$AD$1,1)+1,LEN($AD$1))</f>
        <v>Column1.Etiquette_DPE 30 - Récaptiulatif</v>
      </c>
      <c r="W30" t="str">
        <f ca="1">DPE_33340[[#Headers],[Column1.Nom__commune_(Brut)]] &amp; " " &amp;  ROW() &amp; " - " &amp; MID($AD$1, FIND("]",$AD$1,1)+1,LEN($AD$1))</f>
        <v>Column1.Nom__commune_(Brut) 30 - Récaptiulatif</v>
      </c>
      <c r="X30" t="str">
        <f ca="1">DPE_33340[[#Headers],[Column1.Identifiant__BAN]] &amp; " " &amp;  ROW() &amp; " - " &amp; MID($AD$1, FIND("]",$AD$1,1)+1,LEN($AD$1))</f>
        <v>Column1.Identifiant__BAN 30 - Récaptiulatif</v>
      </c>
      <c r="Y30" t="str">
        <f ca="1">DPE_33340[[#Headers],[Column1.Nom__rue_(BAN)]] &amp; " " &amp;  ROW() &amp; " - " &amp; MID($AD$1, FIND("]",$AD$1,1)+1,LEN($AD$1))</f>
        <v>Column1.Nom__rue_(BAN) 30 - Récaptiulatif</v>
      </c>
      <c r="Z30" t="str">
        <f ca="1">DPE_33340[[#Headers],[Column1.Score_BAN]] &amp; " " &amp;  ROW() &amp; " - " &amp; MID($AD$1, FIND("]",$AD$1,1)+1,LEN($AD$1))</f>
        <v>Column1.Score_BAN 30 - Récaptiulatif</v>
      </c>
      <c r="AA30" t="str">
        <f ca="1">DPE_33340[[#Headers],[Column1.Logement_traversant_(0/1)]] &amp; " " &amp;  ROW() &amp; " - " &amp; MID($AD$1, FIND("]",$AD$1,1)+1,LEN($AD$1))</f>
        <v>Column1.Logement_traversant_(0/1) 30 - Récaptiulatif</v>
      </c>
      <c r="AB30" t="str">
        <f ca="1">DPE_33340[[#Headers],[Column1.Nombre_appartement]] &amp; " " &amp;  ROW() &amp; " - " &amp; MID($AD$1, FIND("]",$AD$1,1)+1,LEN($AD$1))</f>
        <v>Column1.Nombre_appartement 30 - Récaptiulatif</v>
      </c>
      <c r="AC30" t="str">
        <f ca="1">DPE_33340[[#Headers],[Column1.Surface_habitable_immeuble]] &amp; " " &amp;  ROW() &amp; " - " &amp; MID($AD$1, FIND("]",$AD$1,1)+1,LEN($AD$1))</f>
        <v>Column1.Surface_habitable_immeuble 30 - Récaptiulatif</v>
      </c>
    </row>
    <row r="31" spans="1:29" x14ac:dyDescent="0.25">
      <c r="A31" s="4">
        <v>44846</v>
      </c>
      <c r="B31" s="4">
        <v>44850</v>
      </c>
      <c r="C31" s="4">
        <v>44850</v>
      </c>
      <c r="D31" t="str">
        <f ca="1">DPE_33340[[#Headers],[Column1.Adresse_(BAN)]] &amp; " " &amp;  ROW() &amp; " - " &amp; MID($AD$1, FIND("]",$AD$1,1)+1,LEN($AD$1))</f>
        <v>Column1.Adresse_(BAN) 31 - Récaptiulatif</v>
      </c>
      <c r="E31" t="str">
        <f ca="1">DPE_33340[[#Headers],[Column1.Nom__commune_(BAN)]] &amp; " " &amp;  ROW() &amp; " - " &amp; MID($AD$1, FIND("]",$AD$1,1)+1,LEN($AD$1))</f>
        <v>Column1.Nom__commune_(BAN) 31 - Récaptiulatif</v>
      </c>
      <c r="F31" t="str">
        <f ca="1">DPE_33340[[#Headers],[Column1.Nombre_niveau_logement]] &amp; " " &amp;  ROW() &amp; " - " &amp; MID($AD$1, FIND("]",$AD$1,1)+1,LEN($AD$1))</f>
        <v>Column1.Nombre_niveau_logement 31 - Récaptiulatif</v>
      </c>
      <c r="G31" t="str">
        <f ca="1">DPE_33340[[#Headers],[Column1.Année_construction]] &amp; " " &amp;  ROW() &amp; " - " &amp; MID($AD$1, FIND("]",$AD$1,1)+1,LEN($AD$1))</f>
        <v>Column1.Année_construction 31 - Récaptiulatif</v>
      </c>
      <c r="H31" t="str">
        <f ca="1">DPE_33340[[#Headers],[Column1.N°_étage_appartement]] &amp; " " &amp;  ROW() &amp; " - " &amp; MID($AD$1, FIND("]",$AD$1,1)+1,LEN($AD$1))</f>
        <v>Column1.N°_étage_appartement 31 - Récaptiulatif</v>
      </c>
      <c r="I31" t="str">
        <f ca="1">DPE_33340[[#Headers],[Column1.Surface_habitable_desservie_par_installation_ECS]] &amp; " " &amp;  ROW() &amp; " - " &amp; MID($AD$1, FIND("]",$AD$1,1)+1,LEN($AD$1))</f>
        <v>Column1.Surface_habitable_desservie_par_installation_ECS 31 - Récaptiulatif</v>
      </c>
      <c r="J31" t="str">
        <f ca="1">DPE_33340[[#Headers],[Column1.Complément_d''adresse_logement]] &amp; " " &amp;  ROW() &amp; " - " &amp; MID($AD$1, FIND("]",$AD$1,1)+1,LEN($AD$1))</f>
        <v>Column1.Complément_d'adresse_logement 31 - Récaptiulatif</v>
      </c>
      <c r="K31" t="str">
        <f ca="1">DPE_33340[[#Headers],[Column1.Description_installation_chauffage_n°1]] &amp; " " &amp;  ROW() &amp; " - " &amp; MID($AD$1, FIND("]",$AD$1,1)+1,LEN($AD$1))</f>
        <v>Column1.Description_installation_chauffage_n°1 31 - Récaptiulatif</v>
      </c>
      <c r="L31" t="str">
        <f ca="1">DPE_33340[[#Headers],[Column1.N°_voie_(BAN)]] &amp; " " &amp;  ROW() &amp; " - " &amp; MID($AD$1, FIND("]",$AD$1,1)+1,LEN($AD$1))</f>
        <v>Column1.N°_voie_(BAN) 31 - Récaptiulatif</v>
      </c>
      <c r="M31" t="str">
        <f ca="1">DPE_33340[[#Headers],[Column1.N°DPE]] &amp; " " &amp;  ROW() &amp; " - " &amp; MID($AD$1, FIND("]",$AD$1,1)+1,LEN($AD$1))</f>
        <v>Column1.N°DPE 31 - Récaptiulatif</v>
      </c>
      <c r="N31" t="str">
        <f ca="1">DPE_33340[[#Headers],[Column1.Adresse_brute]] &amp; " " &amp;  ROW() &amp; " - " &amp; MID($AD$1, FIND("]",$AD$1,1)+1,LEN($AD$1))</f>
        <v>Column1.Adresse_brute 31 - Récaptiulatif</v>
      </c>
      <c r="O31" t="str">
        <f ca="1">DPE_33340[[#Headers],[Column1.Nombre_logements_desservis_par_installation_ECS]] &amp; " " &amp;  ROW() &amp; " - " &amp; MID($AD$1, FIND("]",$AD$1,1)+1,LEN($AD$1))</f>
        <v>Column1.Nombre_logements_desservis_par_installation_ECS 31 - Récaptiulatif</v>
      </c>
      <c r="P31" t="str">
        <f ca="1">DPE_33340[[#Headers],[Column1.Surface_habitable_logement]] &amp; " " &amp;  ROW() &amp; " - " &amp; MID($AD$1, FIND("]",$AD$1,1)+1,LEN($AD$1))</f>
        <v>Column1.Surface_habitable_logement 31 - Récaptiulatif</v>
      </c>
      <c r="Q31" t="str">
        <f ca="1">DPE_33340[[#Headers],[Column1.Code_postal_(brut)]] &amp; " " &amp;  ROW() &amp; " - " &amp; MID($AD$1, FIND("]",$AD$1,1)+1,LEN($AD$1))</f>
        <v>Column1.Code_postal_(brut) 31 - Récaptiulatif</v>
      </c>
      <c r="R31" t="str">
        <f ca="1">DPE_33340[[#Headers],[Column1.Période_construction]] &amp; " " &amp;  ROW() &amp; " - " &amp; MID($AD$1, FIND("]",$AD$1,1)+1,LEN($AD$1))</f>
        <v>Column1.Période_construction 31 - Récaptiulatif</v>
      </c>
      <c r="S31" t="str">
        <f ca="1">DPE_33340[[#Headers],[Column1.Code_postal_(BAN)]] &amp; " " &amp;  ROW() &amp; " - " &amp; MID($AD$1, FIND("]",$AD$1,1)+1,LEN($AD$1))</f>
        <v>Column1.Code_postal_(BAN) 31 - Récaptiulatif</v>
      </c>
      <c r="T31" t="str">
        <f ca="1">DPE_33340[[#Headers],[Column1.Type_bâtiment]] &amp; " " &amp;  ROW() &amp; " - " &amp; MID($AD$1, FIND("]",$AD$1,1)+1,LEN($AD$1))</f>
        <v>Column1.Type_bâtiment 31 - Récaptiulatif</v>
      </c>
      <c r="U31" t="str">
        <f ca="1">DPE_33340[[#Headers],[Column1.Etiquette_GES]] &amp; " " &amp;  ROW() &amp; " - " &amp; MID($AD$1, FIND("]",$AD$1,1)+1,LEN($AD$1))</f>
        <v>Column1.Etiquette_GES 31 - Récaptiulatif</v>
      </c>
      <c r="V31" t="str">
        <f ca="1">DPE_33340[[#Headers],[Column1.Etiquette_DPE]] &amp; " " &amp;  ROW() &amp; " - " &amp; MID($AD$1, FIND("]",$AD$1,1)+1,LEN($AD$1))</f>
        <v>Column1.Etiquette_DPE 31 - Récaptiulatif</v>
      </c>
      <c r="W31" t="str">
        <f ca="1">DPE_33340[[#Headers],[Column1.Nom__commune_(Brut)]] &amp; " " &amp;  ROW() &amp; " - " &amp; MID($AD$1, FIND("]",$AD$1,1)+1,LEN($AD$1))</f>
        <v>Column1.Nom__commune_(Brut) 31 - Récaptiulatif</v>
      </c>
      <c r="X31" t="str">
        <f ca="1">DPE_33340[[#Headers],[Column1.Identifiant__BAN]] &amp; " " &amp;  ROW() &amp; " - " &amp; MID($AD$1, FIND("]",$AD$1,1)+1,LEN($AD$1))</f>
        <v>Column1.Identifiant__BAN 31 - Récaptiulatif</v>
      </c>
      <c r="Y31" t="str">
        <f ca="1">DPE_33340[[#Headers],[Column1.Nom__rue_(BAN)]] &amp; " " &amp;  ROW() &amp; " - " &amp; MID($AD$1, FIND("]",$AD$1,1)+1,LEN($AD$1))</f>
        <v>Column1.Nom__rue_(BAN) 31 - Récaptiulatif</v>
      </c>
      <c r="Z31" t="str">
        <f ca="1">DPE_33340[[#Headers],[Column1.Score_BAN]] &amp; " " &amp;  ROW() &amp; " - " &amp; MID($AD$1, FIND("]",$AD$1,1)+1,LEN($AD$1))</f>
        <v>Column1.Score_BAN 31 - Récaptiulatif</v>
      </c>
      <c r="AA31" t="str">
        <f ca="1">DPE_33340[[#Headers],[Column1.Logement_traversant_(0/1)]] &amp; " " &amp;  ROW() &amp; " - " &amp; MID($AD$1, FIND("]",$AD$1,1)+1,LEN($AD$1))</f>
        <v>Column1.Logement_traversant_(0/1) 31 - Récaptiulatif</v>
      </c>
      <c r="AB31" t="str">
        <f ca="1">DPE_33340[[#Headers],[Column1.Nombre_appartement]] &amp; " " &amp;  ROW() &amp; " - " &amp; MID($AD$1, FIND("]",$AD$1,1)+1,LEN($AD$1))</f>
        <v>Column1.Nombre_appartement 31 - Récaptiulatif</v>
      </c>
      <c r="AC31" t="str">
        <f ca="1">DPE_33340[[#Headers],[Column1.Surface_habitable_immeuble]] &amp; " " &amp;  ROW() &amp; " - " &amp; MID($AD$1, FIND("]",$AD$1,1)+1,LEN($AD$1))</f>
        <v>Column1.Surface_habitable_immeuble 31 - Récaptiulatif</v>
      </c>
    </row>
    <row r="32" spans="1:29" x14ac:dyDescent="0.25">
      <c r="A32" s="4">
        <v>44847</v>
      </c>
      <c r="B32" s="4">
        <v>44848</v>
      </c>
      <c r="C32" s="4">
        <v>44848</v>
      </c>
      <c r="D32" t="str">
        <f ca="1">DPE_33340[[#Headers],[Column1.Adresse_(BAN)]] &amp; " " &amp;  ROW() &amp; " - " &amp; MID($AD$1, FIND("]",$AD$1,1)+1,LEN($AD$1))</f>
        <v>Column1.Adresse_(BAN) 32 - Récaptiulatif</v>
      </c>
      <c r="E32" t="str">
        <f ca="1">DPE_33340[[#Headers],[Column1.Nom__commune_(BAN)]] &amp; " " &amp;  ROW() &amp; " - " &amp; MID($AD$1, FIND("]",$AD$1,1)+1,LEN($AD$1))</f>
        <v>Column1.Nom__commune_(BAN) 32 - Récaptiulatif</v>
      </c>
      <c r="F32" t="str">
        <f ca="1">DPE_33340[[#Headers],[Column1.Nombre_niveau_logement]] &amp; " " &amp;  ROW() &amp; " - " &amp; MID($AD$1, FIND("]",$AD$1,1)+1,LEN($AD$1))</f>
        <v>Column1.Nombre_niveau_logement 32 - Récaptiulatif</v>
      </c>
      <c r="G32" t="str">
        <f ca="1">DPE_33340[[#Headers],[Column1.Année_construction]] &amp; " " &amp;  ROW() &amp; " - " &amp; MID($AD$1, FIND("]",$AD$1,1)+1,LEN($AD$1))</f>
        <v>Column1.Année_construction 32 - Récaptiulatif</v>
      </c>
      <c r="H32" t="str">
        <f ca="1">DPE_33340[[#Headers],[Column1.N°_étage_appartement]] &amp; " " &amp;  ROW() &amp; " - " &amp; MID($AD$1, FIND("]",$AD$1,1)+1,LEN($AD$1))</f>
        <v>Column1.N°_étage_appartement 32 - Récaptiulatif</v>
      </c>
      <c r="I32" t="str">
        <f ca="1">DPE_33340[[#Headers],[Column1.Surface_habitable_desservie_par_installation_ECS]] &amp; " " &amp;  ROW() &amp; " - " &amp; MID($AD$1, FIND("]",$AD$1,1)+1,LEN($AD$1))</f>
        <v>Column1.Surface_habitable_desservie_par_installation_ECS 32 - Récaptiulatif</v>
      </c>
      <c r="J32" t="str">
        <f ca="1">DPE_33340[[#Headers],[Column1.Complément_d''adresse_logement]] &amp; " " &amp;  ROW() &amp; " - " &amp; MID($AD$1, FIND("]",$AD$1,1)+1,LEN($AD$1))</f>
        <v>Column1.Complément_d'adresse_logement 32 - Récaptiulatif</v>
      </c>
      <c r="K32" t="str">
        <f ca="1">DPE_33340[[#Headers],[Column1.Description_installation_chauffage_n°1]] &amp; " " &amp;  ROW() &amp; " - " &amp; MID($AD$1, FIND("]",$AD$1,1)+1,LEN($AD$1))</f>
        <v>Column1.Description_installation_chauffage_n°1 32 - Récaptiulatif</v>
      </c>
      <c r="L32" t="str">
        <f ca="1">DPE_33340[[#Headers],[Column1.N°_voie_(BAN)]] &amp; " " &amp;  ROW() &amp; " - " &amp; MID($AD$1, FIND("]",$AD$1,1)+1,LEN($AD$1))</f>
        <v>Column1.N°_voie_(BAN) 32 - Récaptiulatif</v>
      </c>
      <c r="M32" t="str">
        <f ca="1">DPE_33340[[#Headers],[Column1.N°DPE]] &amp; " " &amp;  ROW() &amp; " - " &amp; MID($AD$1, FIND("]",$AD$1,1)+1,LEN($AD$1))</f>
        <v>Column1.N°DPE 32 - Récaptiulatif</v>
      </c>
      <c r="N32" t="str">
        <f ca="1">DPE_33340[[#Headers],[Column1.Adresse_brute]] &amp; " " &amp;  ROW() &amp; " - " &amp; MID($AD$1, FIND("]",$AD$1,1)+1,LEN($AD$1))</f>
        <v>Column1.Adresse_brute 32 - Récaptiulatif</v>
      </c>
      <c r="O32" t="str">
        <f ca="1">DPE_33340[[#Headers],[Column1.Nombre_logements_desservis_par_installation_ECS]] &amp; " " &amp;  ROW() &amp; " - " &amp; MID($AD$1, FIND("]",$AD$1,1)+1,LEN($AD$1))</f>
        <v>Column1.Nombre_logements_desservis_par_installation_ECS 32 - Récaptiulatif</v>
      </c>
      <c r="P32" t="str">
        <f ca="1">DPE_33340[[#Headers],[Column1.Surface_habitable_logement]] &amp; " " &amp;  ROW() &amp; " - " &amp; MID($AD$1, FIND("]",$AD$1,1)+1,LEN($AD$1))</f>
        <v>Column1.Surface_habitable_logement 32 - Récaptiulatif</v>
      </c>
      <c r="Q32" t="str">
        <f ca="1">DPE_33340[[#Headers],[Column1.Code_postal_(brut)]] &amp; " " &amp;  ROW() &amp; " - " &amp; MID($AD$1, FIND("]",$AD$1,1)+1,LEN($AD$1))</f>
        <v>Column1.Code_postal_(brut) 32 - Récaptiulatif</v>
      </c>
      <c r="R32" t="str">
        <f ca="1">DPE_33340[[#Headers],[Column1.Période_construction]] &amp; " " &amp;  ROW() &amp; " - " &amp; MID($AD$1, FIND("]",$AD$1,1)+1,LEN($AD$1))</f>
        <v>Column1.Période_construction 32 - Récaptiulatif</v>
      </c>
      <c r="S32" t="str">
        <f ca="1">DPE_33340[[#Headers],[Column1.Code_postal_(BAN)]] &amp; " " &amp;  ROW() &amp; " - " &amp; MID($AD$1, FIND("]",$AD$1,1)+1,LEN($AD$1))</f>
        <v>Column1.Code_postal_(BAN) 32 - Récaptiulatif</v>
      </c>
      <c r="T32" t="str">
        <f ca="1">DPE_33340[[#Headers],[Column1.Type_bâtiment]] &amp; " " &amp;  ROW() &amp; " - " &amp; MID($AD$1, FIND("]",$AD$1,1)+1,LEN($AD$1))</f>
        <v>Column1.Type_bâtiment 32 - Récaptiulatif</v>
      </c>
      <c r="U32" t="str">
        <f ca="1">DPE_33340[[#Headers],[Column1.Etiquette_GES]] &amp; " " &amp;  ROW() &amp; " - " &amp; MID($AD$1, FIND("]",$AD$1,1)+1,LEN($AD$1))</f>
        <v>Column1.Etiquette_GES 32 - Récaptiulatif</v>
      </c>
      <c r="V32" t="str">
        <f ca="1">DPE_33340[[#Headers],[Column1.Etiquette_DPE]] &amp; " " &amp;  ROW() &amp; " - " &amp; MID($AD$1, FIND("]",$AD$1,1)+1,LEN($AD$1))</f>
        <v>Column1.Etiquette_DPE 32 - Récaptiulatif</v>
      </c>
      <c r="W32" t="str">
        <f ca="1">DPE_33340[[#Headers],[Column1.Nom__commune_(Brut)]] &amp; " " &amp;  ROW() &amp; " - " &amp; MID($AD$1, FIND("]",$AD$1,1)+1,LEN($AD$1))</f>
        <v>Column1.Nom__commune_(Brut) 32 - Récaptiulatif</v>
      </c>
      <c r="X32" t="str">
        <f ca="1">DPE_33340[[#Headers],[Column1.Identifiant__BAN]] &amp; " " &amp;  ROW() &amp; " - " &amp; MID($AD$1, FIND("]",$AD$1,1)+1,LEN($AD$1))</f>
        <v>Column1.Identifiant__BAN 32 - Récaptiulatif</v>
      </c>
      <c r="Y32" t="str">
        <f ca="1">DPE_33340[[#Headers],[Column1.Nom__rue_(BAN)]] &amp; " " &amp;  ROW() &amp; " - " &amp; MID($AD$1, FIND("]",$AD$1,1)+1,LEN($AD$1))</f>
        <v>Column1.Nom__rue_(BAN) 32 - Récaptiulatif</v>
      </c>
      <c r="Z32" t="str">
        <f ca="1">DPE_33340[[#Headers],[Column1.Score_BAN]] &amp; " " &amp;  ROW() &amp; " - " &amp; MID($AD$1, FIND("]",$AD$1,1)+1,LEN($AD$1))</f>
        <v>Column1.Score_BAN 32 - Récaptiulatif</v>
      </c>
      <c r="AA32" t="str">
        <f ca="1">DPE_33340[[#Headers],[Column1.Logement_traversant_(0/1)]] &amp; " " &amp;  ROW() &amp; " - " &amp; MID($AD$1, FIND("]",$AD$1,1)+1,LEN($AD$1))</f>
        <v>Column1.Logement_traversant_(0/1) 32 - Récaptiulatif</v>
      </c>
      <c r="AB32" t="str">
        <f ca="1">DPE_33340[[#Headers],[Column1.Nombre_appartement]] &amp; " " &amp;  ROW() &amp; " - " &amp; MID($AD$1, FIND("]",$AD$1,1)+1,LEN($AD$1))</f>
        <v>Column1.Nombre_appartement 32 - Récaptiulatif</v>
      </c>
      <c r="AC32" t="str">
        <f ca="1">DPE_33340[[#Headers],[Column1.Surface_habitable_immeuble]] &amp; " " &amp;  ROW() &amp; " - " &amp; MID($AD$1, FIND("]",$AD$1,1)+1,LEN($AD$1))</f>
        <v>Column1.Surface_habitable_immeuble 32 - Récaptiulatif</v>
      </c>
    </row>
    <row r="33" spans="1:29" x14ac:dyDescent="0.25">
      <c r="A33" s="4">
        <v>44847</v>
      </c>
      <c r="B33" s="4">
        <v>44847</v>
      </c>
      <c r="C33" s="4">
        <v>44847</v>
      </c>
      <c r="D33" t="str">
        <f ca="1">DPE_33340[[#Headers],[Column1.Adresse_(BAN)]] &amp; " " &amp;  ROW() &amp; " - " &amp; MID($AD$1, FIND("]",$AD$1,1)+1,LEN($AD$1))</f>
        <v>Column1.Adresse_(BAN) 33 - Récaptiulatif</v>
      </c>
      <c r="E33" t="str">
        <f ca="1">DPE_33340[[#Headers],[Column1.Nom__commune_(BAN)]] &amp; " " &amp;  ROW() &amp; " - " &amp; MID($AD$1, FIND("]",$AD$1,1)+1,LEN($AD$1))</f>
        <v>Column1.Nom__commune_(BAN) 33 - Récaptiulatif</v>
      </c>
      <c r="F33" t="str">
        <f ca="1">DPE_33340[[#Headers],[Column1.Nombre_niveau_logement]] &amp; " " &amp;  ROW() &amp; " - " &amp; MID($AD$1, FIND("]",$AD$1,1)+1,LEN($AD$1))</f>
        <v>Column1.Nombre_niveau_logement 33 - Récaptiulatif</v>
      </c>
      <c r="G33" t="str">
        <f ca="1">DPE_33340[[#Headers],[Column1.Année_construction]] &amp; " " &amp;  ROW() &amp; " - " &amp; MID($AD$1, FIND("]",$AD$1,1)+1,LEN($AD$1))</f>
        <v>Column1.Année_construction 33 - Récaptiulatif</v>
      </c>
      <c r="H33" t="str">
        <f ca="1">DPE_33340[[#Headers],[Column1.N°_étage_appartement]] &amp; " " &amp;  ROW() &amp; " - " &amp; MID($AD$1, FIND("]",$AD$1,1)+1,LEN($AD$1))</f>
        <v>Column1.N°_étage_appartement 33 - Récaptiulatif</v>
      </c>
      <c r="I33" t="str">
        <f ca="1">DPE_33340[[#Headers],[Column1.Surface_habitable_desservie_par_installation_ECS]] &amp; " " &amp;  ROW() &amp; " - " &amp; MID($AD$1, FIND("]",$AD$1,1)+1,LEN($AD$1))</f>
        <v>Column1.Surface_habitable_desservie_par_installation_ECS 33 - Récaptiulatif</v>
      </c>
      <c r="J33" t="str">
        <f ca="1">DPE_33340[[#Headers],[Column1.Complément_d''adresse_logement]] &amp; " " &amp;  ROW() &amp; " - " &amp; MID($AD$1, FIND("]",$AD$1,1)+1,LEN($AD$1))</f>
        <v>Column1.Complément_d'adresse_logement 33 - Récaptiulatif</v>
      </c>
      <c r="K33" t="str">
        <f ca="1">DPE_33340[[#Headers],[Column1.Description_installation_chauffage_n°1]] &amp; " " &amp;  ROW() &amp; " - " &amp; MID($AD$1, FIND("]",$AD$1,1)+1,LEN($AD$1))</f>
        <v>Column1.Description_installation_chauffage_n°1 33 - Récaptiulatif</v>
      </c>
      <c r="L33" t="str">
        <f ca="1">DPE_33340[[#Headers],[Column1.N°_voie_(BAN)]] &amp; " " &amp;  ROW() &amp; " - " &amp; MID($AD$1, FIND("]",$AD$1,1)+1,LEN($AD$1))</f>
        <v>Column1.N°_voie_(BAN) 33 - Récaptiulatif</v>
      </c>
      <c r="M33" t="str">
        <f ca="1">DPE_33340[[#Headers],[Column1.N°DPE]] &amp; " " &amp;  ROW() &amp; " - " &amp; MID($AD$1, FIND("]",$AD$1,1)+1,LEN($AD$1))</f>
        <v>Column1.N°DPE 33 - Récaptiulatif</v>
      </c>
      <c r="N33" t="str">
        <f ca="1">DPE_33340[[#Headers],[Column1.Adresse_brute]] &amp; " " &amp;  ROW() &amp; " - " &amp; MID($AD$1, FIND("]",$AD$1,1)+1,LEN($AD$1))</f>
        <v>Column1.Adresse_brute 33 - Récaptiulatif</v>
      </c>
      <c r="O33" t="str">
        <f ca="1">DPE_33340[[#Headers],[Column1.Nombre_logements_desservis_par_installation_ECS]] &amp; " " &amp;  ROW() &amp; " - " &amp; MID($AD$1, FIND("]",$AD$1,1)+1,LEN($AD$1))</f>
        <v>Column1.Nombre_logements_desservis_par_installation_ECS 33 - Récaptiulatif</v>
      </c>
      <c r="P33" t="str">
        <f ca="1">DPE_33340[[#Headers],[Column1.Surface_habitable_logement]] &amp; " " &amp;  ROW() &amp; " - " &amp; MID($AD$1, FIND("]",$AD$1,1)+1,LEN($AD$1))</f>
        <v>Column1.Surface_habitable_logement 33 - Récaptiulatif</v>
      </c>
      <c r="Q33" t="str">
        <f ca="1">DPE_33340[[#Headers],[Column1.Code_postal_(brut)]] &amp; " " &amp;  ROW() &amp; " - " &amp; MID($AD$1, FIND("]",$AD$1,1)+1,LEN($AD$1))</f>
        <v>Column1.Code_postal_(brut) 33 - Récaptiulatif</v>
      </c>
      <c r="R33" t="str">
        <f ca="1">DPE_33340[[#Headers],[Column1.Période_construction]] &amp; " " &amp;  ROW() &amp; " - " &amp; MID($AD$1, FIND("]",$AD$1,1)+1,LEN($AD$1))</f>
        <v>Column1.Période_construction 33 - Récaptiulatif</v>
      </c>
      <c r="S33" t="str">
        <f ca="1">DPE_33340[[#Headers],[Column1.Code_postal_(BAN)]] &amp; " " &amp;  ROW() &amp; " - " &amp; MID($AD$1, FIND("]",$AD$1,1)+1,LEN($AD$1))</f>
        <v>Column1.Code_postal_(BAN) 33 - Récaptiulatif</v>
      </c>
      <c r="T33" t="str">
        <f ca="1">DPE_33340[[#Headers],[Column1.Type_bâtiment]] &amp; " " &amp;  ROW() &amp; " - " &amp; MID($AD$1, FIND("]",$AD$1,1)+1,LEN($AD$1))</f>
        <v>Column1.Type_bâtiment 33 - Récaptiulatif</v>
      </c>
      <c r="U33" t="str">
        <f ca="1">DPE_33340[[#Headers],[Column1.Etiquette_GES]] &amp; " " &amp;  ROW() &amp; " - " &amp; MID($AD$1, FIND("]",$AD$1,1)+1,LEN($AD$1))</f>
        <v>Column1.Etiquette_GES 33 - Récaptiulatif</v>
      </c>
      <c r="V33" t="str">
        <f ca="1">DPE_33340[[#Headers],[Column1.Etiquette_DPE]] &amp; " " &amp;  ROW() &amp; " - " &amp; MID($AD$1, FIND("]",$AD$1,1)+1,LEN($AD$1))</f>
        <v>Column1.Etiquette_DPE 33 - Récaptiulatif</v>
      </c>
      <c r="W33" t="str">
        <f ca="1">DPE_33340[[#Headers],[Column1.Nom__commune_(Brut)]] &amp; " " &amp;  ROW() &amp; " - " &amp; MID($AD$1, FIND("]",$AD$1,1)+1,LEN($AD$1))</f>
        <v>Column1.Nom__commune_(Brut) 33 - Récaptiulatif</v>
      </c>
      <c r="X33" t="str">
        <f ca="1">DPE_33340[[#Headers],[Column1.Identifiant__BAN]] &amp; " " &amp;  ROW() &amp; " - " &amp; MID($AD$1, FIND("]",$AD$1,1)+1,LEN($AD$1))</f>
        <v>Column1.Identifiant__BAN 33 - Récaptiulatif</v>
      </c>
      <c r="Y33" t="str">
        <f ca="1">DPE_33340[[#Headers],[Column1.Nom__rue_(BAN)]] &amp; " " &amp;  ROW() &amp; " - " &amp; MID($AD$1, FIND("]",$AD$1,1)+1,LEN($AD$1))</f>
        <v>Column1.Nom__rue_(BAN) 33 - Récaptiulatif</v>
      </c>
      <c r="Z33" t="str">
        <f ca="1">DPE_33340[[#Headers],[Column1.Score_BAN]] &amp; " " &amp;  ROW() &amp; " - " &amp; MID($AD$1, FIND("]",$AD$1,1)+1,LEN($AD$1))</f>
        <v>Column1.Score_BAN 33 - Récaptiulatif</v>
      </c>
      <c r="AA33" t="str">
        <f ca="1">DPE_33340[[#Headers],[Column1.Logement_traversant_(0/1)]] &amp; " " &amp;  ROW() &amp; " - " &amp; MID($AD$1, FIND("]",$AD$1,1)+1,LEN($AD$1))</f>
        <v>Column1.Logement_traversant_(0/1) 33 - Récaptiulatif</v>
      </c>
      <c r="AB33" t="str">
        <f ca="1">DPE_33340[[#Headers],[Column1.Nombre_appartement]] &amp; " " &amp;  ROW() &amp; " - " &amp; MID($AD$1, FIND("]",$AD$1,1)+1,LEN($AD$1))</f>
        <v>Column1.Nombre_appartement 33 - Récaptiulatif</v>
      </c>
      <c r="AC33" t="str">
        <f ca="1">DPE_33340[[#Headers],[Column1.Surface_habitable_immeuble]] &amp; " " &amp;  ROW() &amp; " - " &amp; MID($AD$1, FIND("]",$AD$1,1)+1,LEN($AD$1))</f>
        <v>Column1.Surface_habitable_immeuble 33 - Récaptiulatif</v>
      </c>
    </row>
    <row r="34" spans="1:29" x14ac:dyDescent="0.25">
      <c r="A34" s="4">
        <v>44847</v>
      </c>
      <c r="B34" s="4">
        <v>44847</v>
      </c>
      <c r="C34" s="4">
        <v>44847</v>
      </c>
      <c r="D34" t="str">
        <f ca="1">DPE_33340[[#Headers],[Column1.Adresse_(BAN)]] &amp; " " &amp;  ROW() &amp; " - " &amp; MID($AD$1, FIND("]",$AD$1,1)+1,LEN($AD$1))</f>
        <v>Column1.Adresse_(BAN) 34 - Récaptiulatif</v>
      </c>
      <c r="E34" t="str">
        <f ca="1">DPE_33340[[#Headers],[Column1.Nom__commune_(BAN)]] &amp; " " &amp;  ROW() &amp; " - " &amp; MID($AD$1, FIND("]",$AD$1,1)+1,LEN($AD$1))</f>
        <v>Column1.Nom__commune_(BAN) 34 - Récaptiulatif</v>
      </c>
      <c r="F34" t="str">
        <f ca="1">DPE_33340[[#Headers],[Column1.Nombre_niveau_logement]] &amp; " " &amp;  ROW() &amp; " - " &amp; MID($AD$1, FIND("]",$AD$1,1)+1,LEN($AD$1))</f>
        <v>Column1.Nombre_niveau_logement 34 - Récaptiulatif</v>
      </c>
      <c r="G34" t="str">
        <f ca="1">DPE_33340[[#Headers],[Column1.Année_construction]] &amp; " " &amp;  ROW() &amp; " - " &amp; MID($AD$1, FIND("]",$AD$1,1)+1,LEN($AD$1))</f>
        <v>Column1.Année_construction 34 - Récaptiulatif</v>
      </c>
      <c r="H34" t="str">
        <f ca="1">DPE_33340[[#Headers],[Column1.N°_étage_appartement]] &amp; " " &amp;  ROW() &amp; " - " &amp; MID($AD$1, FIND("]",$AD$1,1)+1,LEN($AD$1))</f>
        <v>Column1.N°_étage_appartement 34 - Récaptiulatif</v>
      </c>
      <c r="I34" t="str">
        <f ca="1">DPE_33340[[#Headers],[Column1.Surface_habitable_desservie_par_installation_ECS]] &amp; " " &amp;  ROW() &amp; " - " &amp; MID($AD$1, FIND("]",$AD$1,1)+1,LEN($AD$1))</f>
        <v>Column1.Surface_habitable_desservie_par_installation_ECS 34 - Récaptiulatif</v>
      </c>
      <c r="J34" t="str">
        <f ca="1">DPE_33340[[#Headers],[Column1.Complément_d''adresse_logement]] &amp; " " &amp;  ROW() &amp; " - " &amp; MID($AD$1, FIND("]",$AD$1,1)+1,LEN($AD$1))</f>
        <v>Column1.Complément_d'adresse_logement 34 - Récaptiulatif</v>
      </c>
      <c r="K34" t="str">
        <f ca="1">DPE_33340[[#Headers],[Column1.Description_installation_chauffage_n°1]] &amp; " " &amp;  ROW() &amp; " - " &amp; MID($AD$1, FIND("]",$AD$1,1)+1,LEN($AD$1))</f>
        <v>Column1.Description_installation_chauffage_n°1 34 - Récaptiulatif</v>
      </c>
      <c r="L34" t="str">
        <f ca="1">DPE_33340[[#Headers],[Column1.N°_voie_(BAN)]] &amp; " " &amp;  ROW() &amp; " - " &amp; MID($AD$1, FIND("]",$AD$1,1)+1,LEN($AD$1))</f>
        <v>Column1.N°_voie_(BAN) 34 - Récaptiulatif</v>
      </c>
      <c r="M34" t="str">
        <f ca="1">DPE_33340[[#Headers],[Column1.N°DPE]] &amp; " " &amp;  ROW() &amp; " - " &amp; MID($AD$1, FIND("]",$AD$1,1)+1,LEN($AD$1))</f>
        <v>Column1.N°DPE 34 - Récaptiulatif</v>
      </c>
      <c r="N34" t="str">
        <f ca="1">DPE_33340[[#Headers],[Column1.Adresse_brute]] &amp; " " &amp;  ROW() &amp; " - " &amp; MID($AD$1, FIND("]",$AD$1,1)+1,LEN($AD$1))</f>
        <v>Column1.Adresse_brute 34 - Récaptiulatif</v>
      </c>
      <c r="O34" t="str">
        <f ca="1">DPE_33340[[#Headers],[Column1.Nombre_logements_desservis_par_installation_ECS]] &amp; " " &amp;  ROW() &amp; " - " &amp; MID($AD$1, FIND("]",$AD$1,1)+1,LEN($AD$1))</f>
        <v>Column1.Nombre_logements_desservis_par_installation_ECS 34 - Récaptiulatif</v>
      </c>
      <c r="P34" t="str">
        <f ca="1">DPE_33340[[#Headers],[Column1.Surface_habitable_logement]] &amp; " " &amp;  ROW() &amp; " - " &amp; MID($AD$1, FIND("]",$AD$1,1)+1,LEN($AD$1))</f>
        <v>Column1.Surface_habitable_logement 34 - Récaptiulatif</v>
      </c>
      <c r="Q34" t="str">
        <f ca="1">DPE_33340[[#Headers],[Column1.Code_postal_(brut)]] &amp; " " &amp;  ROW() &amp; " - " &amp; MID($AD$1, FIND("]",$AD$1,1)+1,LEN($AD$1))</f>
        <v>Column1.Code_postal_(brut) 34 - Récaptiulatif</v>
      </c>
      <c r="R34" t="str">
        <f ca="1">DPE_33340[[#Headers],[Column1.Période_construction]] &amp; " " &amp;  ROW() &amp; " - " &amp; MID($AD$1, FIND("]",$AD$1,1)+1,LEN($AD$1))</f>
        <v>Column1.Période_construction 34 - Récaptiulatif</v>
      </c>
      <c r="S34" t="str">
        <f ca="1">DPE_33340[[#Headers],[Column1.Code_postal_(BAN)]] &amp; " " &amp;  ROW() &amp; " - " &amp; MID($AD$1, FIND("]",$AD$1,1)+1,LEN($AD$1))</f>
        <v>Column1.Code_postal_(BAN) 34 - Récaptiulatif</v>
      </c>
      <c r="T34" t="str">
        <f ca="1">DPE_33340[[#Headers],[Column1.Type_bâtiment]] &amp; " " &amp;  ROW() &amp; " - " &amp; MID($AD$1, FIND("]",$AD$1,1)+1,LEN($AD$1))</f>
        <v>Column1.Type_bâtiment 34 - Récaptiulatif</v>
      </c>
      <c r="U34" t="str">
        <f ca="1">DPE_33340[[#Headers],[Column1.Etiquette_GES]] &amp; " " &amp;  ROW() &amp; " - " &amp; MID($AD$1, FIND("]",$AD$1,1)+1,LEN($AD$1))</f>
        <v>Column1.Etiquette_GES 34 - Récaptiulatif</v>
      </c>
      <c r="V34" t="str">
        <f ca="1">DPE_33340[[#Headers],[Column1.Etiquette_DPE]] &amp; " " &amp;  ROW() &amp; " - " &amp; MID($AD$1, FIND("]",$AD$1,1)+1,LEN($AD$1))</f>
        <v>Column1.Etiquette_DPE 34 - Récaptiulatif</v>
      </c>
      <c r="W34" t="str">
        <f ca="1">DPE_33340[[#Headers],[Column1.Nom__commune_(Brut)]] &amp; " " &amp;  ROW() &amp; " - " &amp; MID($AD$1, FIND("]",$AD$1,1)+1,LEN($AD$1))</f>
        <v>Column1.Nom__commune_(Brut) 34 - Récaptiulatif</v>
      </c>
      <c r="X34" t="str">
        <f ca="1">DPE_33340[[#Headers],[Column1.Identifiant__BAN]] &amp; " " &amp;  ROW() &amp; " - " &amp; MID($AD$1, FIND("]",$AD$1,1)+1,LEN($AD$1))</f>
        <v>Column1.Identifiant__BAN 34 - Récaptiulatif</v>
      </c>
      <c r="Y34" t="str">
        <f ca="1">DPE_33340[[#Headers],[Column1.Nom__rue_(BAN)]] &amp; " " &amp;  ROW() &amp; " - " &amp; MID($AD$1, FIND("]",$AD$1,1)+1,LEN($AD$1))</f>
        <v>Column1.Nom__rue_(BAN) 34 - Récaptiulatif</v>
      </c>
      <c r="Z34" t="str">
        <f ca="1">DPE_33340[[#Headers],[Column1.Score_BAN]] &amp; " " &amp;  ROW() &amp; " - " &amp; MID($AD$1, FIND("]",$AD$1,1)+1,LEN($AD$1))</f>
        <v>Column1.Score_BAN 34 - Récaptiulatif</v>
      </c>
      <c r="AA34" t="str">
        <f ca="1">DPE_33340[[#Headers],[Column1.Logement_traversant_(0/1)]] &amp; " " &amp;  ROW() &amp; " - " &amp; MID($AD$1, FIND("]",$AD$1,1)+1,LEN($AD$1))</f>
        <v>Column1.Logement_traversant_(0/1) 34 - Récaptiulatif</v>
      </c>
      <c r="AB34" t="str">
        <f ca="1">DPE_33340[[#Headers],[Column1.Nombre_appartement]] &amp; " " &amp;  ROW() &amp; " - " &amp; MID($AD$1, FIND("]",$AD$1,1)+1,LEN($AD$1))</f>
        <v>Column1.Nombre_appartement 34 - Récaptiulatif</v>
      </c>
      <c r="AC34" t="str">
        <f ca="1">DPE_33340[[#Headers],[Column1.Surface_habitable_immeuble]] &amp; " " &amp;  ROW() &amp; " - " &amp; MID($AD$1, FIND("]",$AD$1,1)+1,LEN($AD$1))</f>
        <v>Column1.Surface_habitable_immeuble 34 - Récaptiulatif</v>
      </c>
    </row>
    <row r="35" spans="1:29" x14ac:dyDescent="0.25">
      <c r="A35" s="4">
        <v>44847</v>
      </c>
      <c r="B35" s="4">
        <v>44847</v>
      </c>
      <c r="C35" s="4">
        <v>44847</v>
      </c>
      <c r="D35" t="str">
        <f ca="1">DPE_33340[[#Headers],[Column1.Adresse_(BAN)]] &amp; " " &amp;  ROW() &amp; " - " &amp; MID($AD$1, FIND("]",$AD$1,1)+1,LEN($AD$1))</f>
        <v>Column1.Adresse_(BAN) 35 - Récaptiulatif</v>
      </c>
      <c r="E35" t="str">
        <f ca="1">DPE_33340[[#Headers],[Column1.Nom__commune_(BAN)]] &amp; " " &amp;  ROW() &amp; " - " &amp; MID($AD$1, FIND("]",$AD$1,1)+1,LEN($AD$1))</f>
        <v>Column1.Nom__commune_(BAN) 35 - Récaptiulatif</v>
      </c>
      <c r="F35" t="str">
        <f ca="1">DPE_33340[[#Headers],[Column1.Nombre_niveau_logement]] &amp; " " &amp;  ROW() &amp; " - " &amp; MID($AD$1, FIND("]",$AD$1,1)+1,LEN($AD$1))</f>
        <v>Column1.Nombre_niveau_logement 35 - Récaptiulatif</v>
      </c>
      <c r="G35" t="str">
        <f ca="1">DPE_33340[[#Headers],[Column1.Année_construction]] &amp; " " &amp;  ROW() &amp; " - " &amp; MID($AD$1, FIND("]",$AD$1,1)+1,LEN($AD$1))</f>
        <v>Column1.Année_construction 35 - Récaptiulatif</v>
      </c>
      <c r="H35" t="str">
        <f ca="1">DPE_33340[[#Headers],[Column1.N°_étage_appartement]] &amp; " " &amp;  ROW() &amp; " - " &amp; MID($AD$1, FIND("]",$AD$1,1)+1,LEN($AD$1))</f>
        <v>Column1.N°_étage_appartement 35 - Récaptiulatif</v>
      </c>
      <c r="I35" t="str">
        <f ca="1">DPE_33340[[#Headers],[Column1.Surface_habitable_desservie_par_installation_ECS]] &amp; " " &amp;  ROW() &amp; " - " &amp; MID($AD$1, FIND("]",$AD$1,1)+1,LEN($AD$1))</f>
        <v>Column1.Surface_habitable_desservie_par_installation_ECS 35 - Récaptiulatif</v>
      </c>
      <c r="J35" t="str">
        <f ca="1">DPE_33340[[#Headers],[Column1.Complément_d''adresse_logement]] &amp; " " &amp;  ROW() &amp; " - " &amp; MID($AD$1, FIND("]",$AD$1,1)+1,LEN($AD$1))</f>
        <v>Column1.Complément_d'adresse_logement 35 - Récaptiulatif</v>
      </c>
      <c r="K35" t="str">
        <f ca="1">DPE_33340[[#Headers],[Column1.Description_installation_chauffage_n°1]] &amp; " " &amp;  ROW() &amp; " - " &amp; MID($AD$1, FIND("]",$AD$1,1)+1,LEN($AD$1))</f>
        <v>Column1.Description_installation_chauffage_n°1 35 - Récaptiulatif</v>
      </c>
      <c r="L35" t="str">
        <f ca="1">DPE_33340[[#Headers],[Column1.N°_voie_(BAN)]] &amp; " " &amp;  ROW() &amp; " - " &amp; MID($AD$1, FIND("]",$AD$1,1)+1,LEN($AD$1))</f>
        <v>Column1.N°_voie_(BAN) 35 - Récaptiulatif</v>
      </c>
      <c r="M35" t="str">
        <f ca="1">DPE_33340[[#Headers],[Column1.N°DPE]] &amp; " " &amp;  ROW() &amp; " - " &amp; MID($AD$1, FIND("]",$AD$1,1)+1,LEN($AD$1))</f>
        <v>Column1.N°DPE 35 - Récaptiulatif</v>
      </c>
      <c r="N35" t="str">
        <f ca="1">DPE_33340[[#Headers],[Column1.Adresse_brute]] &amp; " " &amp;  ROW() &amp; " - " &amp; MID($AD$1, FIND("]",$AD$1,1)+1,LEN($AD$1))</f>
        <v>Column1.Adresse_brute 35 - Récaptiulatif</v>
      </c>
      <c r="O35" t="str">
        <f ca="1">DPE_33340[[#Headers],[Column1.Nombre_logements_desservis_par_installation_ECS]] &amp; " " &amp;  ROW() &amp; " - " &amp; MID($AD$1, FIND("]",$AD$1,1)+1,LEN($AD$1))</f>
        <v>Column1.Nombre_logements_desservis_par_installation_ECS 35 - Récaptiulatif</v>
      </c>
      <c r="P35" t="str">
        <f ca="1">DPE_33340[[#Headers],[Column1.Surface_habitable_logement]] &amp; " " &amp;  ROW() &amp; " - " &amp; MID($AD$1, FIND("]",$AD$1,1)+1,LEN($AD$1))</f>
        <v>Column1.Surface_habitable_logement 35 - Récaptiulatif</v>
      </c>
      <c r="Q35" t="str">
        <f ca="1">DPE_33340[[#Headers],[Column1.Code_postal_(brut)]] &amp; " " &amp;  ROW() &amp; " - " &amp; MID($AD$1, FIND("]",$AD$1,1)+1,LEN($AD$1))</f>
        <v>Column1.Code_postal_(brut) 35 - Récaptiulatif</v>
      </c>
      <c r="R35" t="str">
        <f ca="1">DPE_33340[[#Headers],[Column1.Période_construction]] &amp; " " &amp;  ROW() &amp; " - " &amp; MID($AD$1, FIND("]",$AD$1,1)+1,LEN($AD$1))</f>
        <v>Column1.Période_construction 35 - Récaptiulatif</v>
      </c>
      <c r="S35" t="str">
        <f ca="1">DPE_33340[[#Headers],[Column1.Code_postal_(BAN)]] &amp; " " &amp;  ROW() &amp; " - " &amp; MID($AD$1, FIND("]",$AD$1,1)+1,LEN($AD$1))</f>
        <v>Column1.Code_postal_(BAN) 35 - Récaptiulatif</v>
      </c>
      <c r="T35" t="str">
        <f ca="1">DPE_33340[[#Headers],[Column1.Type_bâtiment]] &amp; " " &amp;  ROW() &amp; " - " &amp; MID($AD$1, FIND("]",$AD$1,1)+1,LEN($AD$1))</f>
        <v>Column1.Type_bâtiment 35 - Récaptiulatif</v>
      </c>
      <c r="U35" t="str">
        <f ca="1">DPE_33340[[#Headers],[Column1.Etiquette_GES]] &amp; " " &amp;  ROW() &amp; " - " &amp; MID($AD$1, FIND("]",$AD$1,1)+1,LEN($AD$1))</f>
        <v>Column1.Etiquette_GES 35 - Récaptiulatif</v>
      </c>
      <c r="V35" t="str">
        <f ca="1">DPE_33340[[#Headers],[Column1.Etiquette_DPE]] &amp; " " &amp;  ROW() &amp; " - " &amp; MID($AD$1, FIND("]",$AD$1,1)+1,LEN($AD$1))</f>
        <v>Column1.Etiquette_DPE 35 - Récaptiulatif</v>
      </c>
      <c r="W35" t="str">
        <f ca="1">DPE_33340[[#Headers],[Column1.Nom__commune_(Brut)]] &amp; " " &amp;  ROW() &amp; " - " &amp; MID($AD$1, FIND("]",$AD$1,1)+1,LEN($AD$1))</f>
        <v>Column1.Nom__commune_(Brut) 35 - Récaptiulatif</v>
      </c>
      <c r="X35" t="str">
        <f ca="1">DPE_33340[[#Headers],[Column1.Identifiant__BAN]] &amp; " " &amp;  ROW() &amp; " - " &amp; MID($AD$1, FIND("]",$AD$1,1)+1,LEN($AD$1))</f>
        <v>Column1.Identifiant__BAN 35 - Récaptiulatif</v>
      </c>
      <c r="Y35" t="str">
        <f ca="1">DPE_33340[[#Headers],[Column1.Nom__rue_(BAN)]] &amp; " " &amp;  ROW() &amp; " - " &amp; MID($AD$1, FIND("]",$AD$1,1)+1,LEN($AD$1))</f>
        <v>Column1.Nom__rue_(BAN) 35 - Récaptiulatif</v>
      </c>
      <c r="Z35" t="str">
        <f ca="1">DPE_33340[[#Headers],[Column1.Score_BAN]] &amp; " " &amp;  ROW() &amp; " - " &amp; MID($AD$1, FIND("]",$AD$1,1)+1,LEN($AD$1))</f>
        <v>Column1.Score_BAN 35 - Récaptiulatif</v>
      </c>
      <c r="AA35" t="str">
        <f ca="1">DPE_33340[[#Headers],[Column1.Logement_traversant_(0/1)]] &amp; " " &amp;  ROW() &amp; " - " &amp; MID($AD$1, FIND("]",$AD$1,1)+1,LEN($AD$1))</f>
        <v>Column1.Logement_traversant_(0/1) 35 - Récaptiulatif</v>
      </c>
      <c r="AB35" t="str">
        <f ca="1">DPE_33340[[#Headers],[Column1.Nombre_appartement]] &amp; " " &amp;  ROW() &amp; " - " &amp; MID($AD$1, FIND("]",$AD$1,1)+1,LEN($AD$1))</f>
        <v>Column1.Nombre_appartement 35 - Récaptiulatif</v>
      </c>
      <c r="AC35" t="str">
        <f ca="1">DPE_33340[[#Headers],[Column1.Surface_habitable_immeuble]] &amp; " " &amp;  ROW() &amp; " - " &amp; MID($AD$1, FIND("]",$AD$1,1)+1,LEN($AD$1))</f>
        <v>Column1.Surface_habitable_immeuble 35 - Récaptiulatif</v>
      </c>
    </row>
    <row r="36" spans="1:29" x14ac:dyDescent="0.25">
      <c r="A36" s="4">
        <v>44846</v>
      </c>
      <c r="B36" s="4">
        <v>44846</v>
      </c>
      <c r="C36" s="4">
        <v>44848</v>
      </c>
      <c r="D36" t="str">
        <f ca="1">DPE_33340[[#Headers],[Column1.Adresse_(BAN)]] &amp; " " &amp;  ROW() &amp; " - " &amp; MID($AD$1, FIND("]",$AD$1,1)+1,LEN($AD$1))</f>
        <v>Column1.Adresse_(BAN) 36 - Récaptiulatif</v>
      </c>
      <c r="E36" t="str">
        <f ca="1">DPE_33340[[#Headers],[Column1.Nom__commune_(BAN)]] &amp; " " &amp;  ROW() &amp; " - " &amp; MID($AD$1, FIND("]",$AD$1,1)+1,LEN($AD$1))</f>
        <v>Column1.Nom__commune_(BAN) 36 - Récaptiulatif</v>
      </c>
      <c r="F36" t="str">
        <f ca="1">DPE_33340[[#Headers],[Column1.Nombre_niveau_logement]] &amp; " " &amp;  ROW() &amp; " - " &amp; MID($AD$1, FIND("]",$AD$1,1)+1,LEN($AD$1))</f>
        <v>Column1.Nombre_niveau_logement 36 - Récaptiulatif</v>
      </c>
      <c r="G36" t="str">
        <f ca="1">DPE_33340[[#Headers],[Column1.Année_construction]] &amp; " " &amp;  ROW() &amp; " - " &amp; MID($AD$1, FIND("]",$AD$1,1)+1,LEN($AD$1))</f>
        <v>Column1.Année_construction 36 - Récaptiulatif</v>
      </c>
      <c r="H36" t="str">
        <f ca="1">DPE_33340[[#Headers],[Column1.N°_étage_appartement]] &amp; " " &amp;  ROW() &amp; " - " &amp; MID($AD$1, FIND("]",$AD$1,1)+1,LEN($AD$1))</f>
        <v>Column1.N°_étage_appartement 36 - Récaptiulatif</v>
      </c>
      <c r="I36" t="str">
        <f ca="1">DPE_33340[[#Headers],[Column1.Surface_habitable_desservie_par_installation_ECS]] &amp; " " &amp;  ROW() &amp; " - " &amp; MID($AD$1, FIND("]",$AD$1,1)+1,LEN($AD$1))</f>
        <v>Column1.Surface_habitable_desservie_par_installation_ECS 36 - Récaptiulatif</v>
      </c>
      <c r="J36" t="str">
        <f ca="1">DPE_33340[[#Headers],[Column1.Complément_d''adresse_logement]] &amp; " " &amp;  ROW() &amp; " - " &amp; MID($AD$1, FIND("]",$AD$1,1)+1,LEN($AD$1))</f>
        <v>Column1.Complément_d'adresse_logement 36 - Récaptiulatif</v>
      </c>
      <c r="K36" t="str">
        <f ca="1">DPE_33340[[#Headers],[Column1.Description_installation_chauffage_n°1]] &amp; " " &amp;  ROW() &amp; " - " &amp; MID($AD$1, FIND("]",$AD$1,1)+1,LEN($AD$1))</f>
        <v>Column1.Description_installation_chauffage_n°1 36 - Récaptiulatif</v>
      </c>
      <c r="L36" t="str">
        <f ca="1">DPE_33340[[#Headers],[Column1.N°_voie_(BAN)]] &amp; " " &amp;  ROW() &amp; " - " &amp; MID($AD$1, FIND("]",$AD$1,1)+1,LEN($AD$1))</f>
        <v>Column1.N°_voie_(BAN) 36 - Récaptiulatif</v>
      </c>
      <c r="M36" t="str">
        <f ca="1">DPE_33340[[#Headers],[Column1.N°DPE]] &amp; " " &amp;  ROW() &amp; " - " &amp; MID($AD$1, FIND("]",$AD$1,1)+1,LEN($AD$1))</f>
        <v>Column1.N°DPE 36 - Récaptiulatif</v>
      </c>
      <c r="N36" t="str">
        <f ca="1">DPE_33340[[#Headers],[Column1.Adresse_brute]] &amp; " " &amp;  ROW() &amp; " - " &amp; MID($AD$1, FIND("]",$AD$1,1)+1,LEN($AD$1))</f>
        <v>Column1.Adresse_brute 36 - Récaptiulatif</v>
      </c>
      <c r="O36" t="str">
        <f ca="1">DPE_33340[[#Headers],[Column1.Nombre_logements_desservis_par_installation_ECS]] &amp; " " &amp;  ROW() &amp; " - " &amp; MID($AD$1, FIND("]",$AD$1,1)+1,LEN($AD$1))</f>
        <v>Column1.Nombre_logements_desservis_par_installation_ECS 36 - Récaptiulatif</v>
      </c>
      <c r="P36" t="str">
        <f ca="1">DPE_33340[[#Headers],[Column1.Surface_habitable_logement]] &amp; " " &amp;  ROW() &amp; " - " &amp; MID($AD$1, FIND("]",$AD$1,1)+1,LEN($AD$1))</f>
        <v>Column1.Surface_habitable_logement 36 - Récaptiulatif</v>
      </c>
      <c r="Q36" t="str">
        <f ca="1">DPE_33340[[#Headers],[Column1.Code_postal_(brut)]] &amp; " " &amp;  ROW() &amp; " - " &amp; MID($AD$1, FIND("]",$AD$1,1)+1,LEN($AD$1))</f>
        <v>Column1.Code_postal_(brut) 36 - Récaptiulatif</v>
      </c>
      <c r="R36" t="str">
        <f ca="1">DPE_33340[[#Headers],[Column1.Période_construction]] &amp; " " &amp;  ROW() &amp; " - " &amp; MID($AD$1, FIND("]",$AD$1,1)+1,LEN($AD$1))</f>
        <v>Column1.Période_construction 36 - Récaptiulatif</v>
      </c>
      <c r="S36" t="str">
        <f ca="1">DPE_33340[[#Headers],[Column1.Code_postal_(BAN)]] &amp; " " &amp;  ROW() &amp; " - " &amp; MID($AD$1, FIND("]",$AD$1,1)+1,LEN($AD$1))</f>
        <v>Column1.Code_postal_(BAN) 36 - Récaptiulatif</v>
      </c>
      <c r="T36" t="str">
        <f ca="1">DPE_33340[[#Headers],[Column1.Type_bâtiment]] &amp; " " &amp;  ROW() &amp; " - " &amp; MID($AD$1, FIND("]",$AD$1,1)+1,LEN($AD$1))</f>
        <v>Column1.Type_bâtiment 36 - Récaptiulatif</v>
      </c>
      <c r="U36" t="str">
        <f ca="1">DPE_33340[[#Headers],[Column1.Etiquette_GES]] &amp; " " &amp;  ROW() &amp; " - " &amp; MID($AD$1, FIND("]",$AD$1,1)+1,LEN($AD$1))</f>
        <v>Column1.Etiquette_GES 36 - Récaptiulatif</v>
      </c>
      <c r="V36" t="str">
        <f ca="1">DPE_33340[[#Headers],[Column1.Etiquette_DPE]] &amp; " " &amp;  ROW() &amp; " - " &amp; MID($AD$1, FIND("]",$AD$1,1)+1,LEN($AD$1))</f>
        <v>Column1.Etiquette_DPE 36 - Récaptiulatif</v>
      </c>
      <c r="W36" t="str">
        <f ca="1">DPE_33340[[#Headers],[Column1.Nom__commune_(Brut)]] &amp; " " &amp;  ROW() &amp; " - " &amp; MID($AD$1, FIND("]",$AD$1,1)+1,LEN($AD$1))</f>
        <v>Column1.Nom__commune_(Brut) 36 - Récaptiulatif</v>
      </c>
      <c r="X36" t="str">
        <f ca="1">DPE_33340[[#Headers],[Column1.Identifiant__BAN]] &amp; " " &amp;  ROW() &amp; " - " &amp; MID($AD$1, FIND("]",$AD$1,1)+1,LEN($AD$1))</f>
        <v>Column1.Identifiant__BAN 36 - Récaptiulatif</v>
      </c>
      <c r="Y36" t="str">
        <f ca="1">DPE_33340[[#Headers],[Column1.Nom__rue_(BAN)]] &amp; " " &amp;  ROW() &amp; " - " &amp; MID($AD$1, FIND("]",$AD$1,1)+1,LEN($AD$1))</f>
        <v>Column1.Nom__rue_(BAN) 36 - Récaptiulatif</v>
      </c>
      <c r="Z36" t="str">
        <f ca="1">DPE_33340[[#Headers],[Column1.Score_BAN]] &amp; " " &amp;  ROW() &amp; " - " &amp; MID($AD$1, FIND("]",$AD$1,1)+1,LEN($AD$1))</f>
        <v>Column1.Score_BAN 36 - Récaptiulatif</v>
      </c>
      <c r="AA36" t="str">
        <f ca="1">DPE_33340[[#Headers],[Column1.Logement_traversant_(0/1)]] &amp; " " &amp;  ROW() &amp; " - " &amp; MID($AD$1, FIND("]",$AD$1,1)+1,LEN($AD$1))</f>
        <v>Column1.Logement_traversant_(0/1) 36 - Récaptiulatif</v>
      </c>
      <c r="AB36" t="str">
        <f ca="1">DPE_33340[[#Headers],[Column1.Nombre_appartement]] &amp; " " &amp;  ROW() &amp; " - " &amp; MID($AD$1, FIND("]",$AD$1,1)+1,LEN($AD$1))</f>
        <v>Column1.Nombre_appartement 36 - Récaptiulatif</v>
      </c>
      <c r="AC36" t="str">
        <f ca="1">DPE_33340[[#Headers],[Column1.Surface_habitable_immeuble]] &amp; " " &amp;  ROW() &amp; " - " &amp; MID($AD$1, FIND("]",$AD$1,1)+1,LEN($AD$1))</f>
        <v>Column1.Surface_habitable_immeuble 36 - Récaptiulatif</v>
      </c>
    </row>
    <row r="37" spans="1:29" x14ac:dyDescent="0.25">
      <c r="A37" s="4">
        <v>44844</v>
      </c>
      <c r="B37" s="4">
        <v>44845</v>
      </c>
      <c r="C37" s="4">
        <v>44845</v>
      </c>
      <c r="D37" t="str">
        <f ca="1">DPE_33340[[#Headers],[Column1.Adresse_(BAN)]] &amp; " " &amp;  ROW() &amp; " - " &amp; MID($AD$1, FIND("]",$AD$1,1)+1,LEN($AD$1))</f>
        <v>Column1.Adresse_(BAN) 37 - Récaptiulatif</v>
      </c>
      <c r="E37" t="str">
        <f ca="1">DPE_33340[[#Headers],[Column1.Nom__commune_(BAN)]] &amp; " " &amp;  ROW() &amp; " - " &amp; MID($AD$1, FIND("]",$AD$1,1)+1,LEN($AD$1))</f>
        <v>Column1.Nom__commune_(BAN) 37 - Récaptiulatif</v>
      </c>
      <c r="F37" t="str">
        <f ca="1">DPE_33340[[#Headers],[Column1.Nombre_niveau_logement]] &amp; " " &amp;  ROW() &amp; " - " &amp; MID($AD$1, FIND("]",$AD$1,1)+1,LEN($AD$1))</f>
        <v>Column1.Nombre_niveau_logement 37 - Récaptiulatif</v>
      </c>
      <c r="G37" t="str">
        <f ca="1">DPE_33340[[#Headers],[Column1.Année_construction]] &amp; " " &amp;  ROW() &amp; " - " &amp; MID($AD$1, FIND("]",$AD$1,1)+1,LEN($AD$1))</f>
        <v>Column1.Année_construction 37 - Récaptiulatif</v>
      </c>
      <c r="H37" t="str">
        <f ca="1">DPE_33340[[#Headers],[Column1.N°_étage_appartement]] &amp; " " &amp;  ROW() &amp; " - " &amp; MID($AD$1, FIND("]",$AD$1,1)+1,LEN($AD$1))</f>
        <v>Column1.N°_étage_appartement 37 - Récaptiulatif</v>
      </c>
      <c r="I37" t="str">
        <f ca="1">DPE_33340[[#Headers],[Column1.Surface_habitable_desservie_par_installation_ECS]] &amp; " " &amp;  ROW() &amp; " - " &amp; MID($AD$1, FIND("]",$AD$1,1)+1,LEN($AD$1))</f>
        <v>Column1.Surface_habitable_desservie_par_installation_ECS 37 - Récaptiulatif</v>
      </c>
      <c r="J37" t="str">
        <f ca="1">DPE_33340[[#Headers],[Column1.Complément_d''adresse_logement]] &amp; " " &amp;  ROW() &amp; " - " &amp; MID($AD$1, FIND("]",$AD$1,1)+1,LEN($AD$1))</f>
        <v>Column1.Complément_d'adresse_logement 37 - Récaptiulatif</v>
      </c>
      <c r="K37" t="str">
        <f ca="1">DPE_33340[[#Headers],[Column1.Description_installation_chauffage_n°1]] &amp; " " &amp;  ROW() &amp; " - " &amp; MID($AD$1, FIND("]",$AD$1,1)+1,LEN($AD$1))</f>
        <v>Column1.Description_installation_chauffage_n°1 37 - Récaptiulatif</v>
      </c>
      <c r="L37" t="str">
        <f ca="1">DPE_33340[[#Headers],[Column1.N°_voie_(BAN)]] &amp; " " &amp;  ROW() &amp; " - " &amp; MID($AD$1, FIND("]",$AD$1,1)+1,LEN($AD$1))</f>
        <v>Column1.N°_voie_(BAN) 37 - Récaptiulatif</v>
      </c>
      <c r="M37" t="str">
        <f ca="1">DPE_33340[[#Headers],[Column1.N°DPE]] &amp; " " &amp;  ROW() &amp; " - " &amp; MID($AD$1, FIND("]",$AD$1,1)+1,LEN($AD$1))</f>
        <v>Column1.N°DPE 37 - Récaptiulatif</v>
      </c>
      <c r="N37" t="str">
        <f ca="1">DPE_33340[[#Headers],[Column1.Adresse_brute]] &amp; " " &amp;  ROW() &amp; " - " &amp; MID($AD$1, FIND("]",$AD$1,1)+1,LEN($AD$1))</f>
        <v>Column1.Adresse_brute 37 - Récaptiulatif</v>
      </c>
      <c r="O37" t="str">
        <f ca="1">DPE_33340[[#Headers],[Column1.Nombre_logements_desservis_par_installation_ECS]] &amp; " " &amp;  ROW() &amp; " - " &amp; MID($AD$1, FIND("]",$AD$1,1)+1,LEN($AD$1))</f>
        <v>Column1.Nombre_logements_desservis_par_installation_ECS 37 - Récaptiulatif</v>
      </c>
      <c r="P37" t="str">
        <f ca="1">DPE_33340[[#Headers],[Column1.Surface_habitable_logement]] &amp; " " &amp;  ROW() &amp; " - " &amp; MID($AD$1, FIND("]",$AD$1,1)+1,LEN($AD$1))</f>
        <v>Column1.Surface_habitable_logement 37 - Récaptiulatif</v>
      </c>
      <c r="Q37" t="str">
        <f ca="1">DPE_33340[[#Headers],[Column1.Code_postal_(brut)]] &amp; " " &amp;  ROW() &amp; " - " &amp; MID($AD$1, FIND("]",$AD$1,1)+1,LEN($AD$1))</f>
        <v>Column1.Code_postal_(brut) 37 - Récaptiulatif</v>
      </c>
      <c r="R37" t="str">
        <f ca="1">DPE_33340[[#Headers],[Column1.Période_construction]] &amp; " " &amp;  ROW() &amp; " - " &amp; MID($AD$1, FIND("]",$AD$1,1)+1,LEN($AD$1))</f>
        <v>Column1.Période_construction 37 - Récaptiulatif</v>
      </c>
      <c r="S37" t="str">
        <f ca="1">DPE_33340[[#Headers],[Column1.Code_postal_(BAN)]] &amp; " " &amp;  ROW() &amp; " - " &amp; MID($AD$1, FIND("]",$AD$1,1)+1,LEN($AD$1))</f>
        <v>Column1.Code_postal_(BAN) 37 - Récaptiulatif</v>
      </c>
      <c r="T37" t="str">
        <f ca="1">DPE_33340[[#Headers],[Column1.Type_bâtiment]] &amp; " " &amp;  ROW() &amp; " - " &amp; MID($AD$1, FIND("]",$AD$1,1)+1,LEN($AD$1))</f>
        <v>Column1.Type_bâtiment 37 - Récaptiulatif</v>
      </c>
      <c r="U37" t="str">
        <f ca="1">DPE_33340[[#Headers],[Column1.Etiquette_GES]] &amp; " " &amp;  ROW() &amp; " - " &amp; MID($AD$1, FIND("]",$AD$1,1)+1,LEN($AD$1))</f>
        <v>Column1.Etiquette_GES 37 - Récaptiulatif</v>
      </c>
      <c r="V37" t="str">
        <f ca="1">DPE_33340[[#Headers],[Column1.Etiquette_DPE]] &amp; " " &amp;  ROW() &amp; " - " &amp; MID($AD$1, FIND("]",$AD$1,1)+1,LEN($AD$1))</f>
        <v>Column1.Etiquette_DPE 37 - Récaptiulatif</v>
      </c>
      <c r="W37" t="str">
        <f ca="1">DPE_33340[[#Headers],[Column1.Nom__commune_(Brut)]] &amp; " " &amp;  ROW() &amp; " - " &amp; MID($AD$1, FIND("]",$AD$1,1)+1,LEN($AD$1))</f>
        <v>Column1.Nom__commune_(Brut) 37 - Récaptiulatif</v>
      </c>
      <c r="X37" t="str">
        <f ca="1">DPE_33340[[#Headers],[Column1.Identifiant__BAN]] &amp; " " &amp;  ROW() &amp; " - " &amp; MID($AD$1, FIND("]",$AD$1,1)+1,LEN($AD$1))</f>
        <v>Column1.Identifiant__BAN 37 - Récaptiulatif</v>
      </c>
      <c r="Y37" t="str">
        <f ca="1">DPE_33340[[#Headers],[Column1.Nom__rue_(BAN)]] &amp; " " &amp;  ROW() &amp; " - " &amp; MID($AD$1, FIND("]",$AD$1,1)+1,LEN($AD$1))</f>
        <v>Column1.Nom__rue_(BAN) 37 - Récaptiulatif</v>
      </c>
      <c r="Z37" t="str">
        <f ca="1">DPE_33340[[#Headers],[Column1.Score_BAN]] &amp; " " &amp;  ROW() &amp; " - " &amp; MID($AD$1, FIND("]",$AD$1,1)+1,LEN($AD$1))</f>
        <v>Column1.Score_BAN 37 - Récaptiulatif</v>
      </c>
      <c r="AA37" t="str">
        <f ca="1">DPE_33340[[#Headers],[Column1.Logement_traversant_(0/1)]] &amp; " " &amp;  ROW() &amp; " - " &amp; MID($AD$1, FIND("]",$AD$1,1)+1,LEN($AD$1))</f>
        <v>Column1.Logement_traversant_(0/1) 37 - Récaptiulatif</v>
      </c>
      <c r="AB37" t="str">
        <f ca="1">DPE_33340[[#Headers],[Column1.Nombre_appartement]] &amp; " " &amp;  ROW() &amp; " - " &amp; MID($AD$1, FIND("]",$AD$1,1)+1,LEN($AD$1))</f>
        <v>Column1.Nombre_appartement 37 - Récaptiulatif</v>
      </c>
      <c r="AC37" t="str">
        <f ca="1">DPE_33340[[#Headers],[Column1.Surface_habitable_immeuble]] &amp; " " &amp;  ROW() &amp; " - " &amp; MID($AD$1, FIND("]",$AD$1,1)+1,LEN($AD$1))</f>
        <v>Column1.Surface_habitable_immeuble 37 - Récaptiulatif</v>
      </c>
    </row>
    <row r="38" spans="1:29" x14ac:dyDescent="0.25">
      <c r="A38" s="4">
        <v>44845</v>
      </c>
      <c r="B38" s="4">
        <v>44845</v>
      </c>
      <c r="C38" s="4">
        <v>44845</v>
      </c>
      <c r="D38" t="str">
        <f ca="1">DPE_33340[[#Headers],[Column1.Adresse_(BAN)]] &amp; " " &amp;  ROW() &amp; " - " &amp; MID($AD$1, FIND("]",$AD$1,1)+1,LEN($AD$1))</f>
        <v>Column1.Adresse_(BAN) 38 - Récaptiulatif</v>
      </c>
      <c r="E38" t="str">
        <f ca="1">DPE_33340[[#Headers],[Column1.Nom__commune_(BAN)]] &amp; " " &amp;  ROW() &amp; " - " &amp; MID($AD$1, FIND("]",$AD$1,1)+1,LEN($AD$1))</f>
        <v>Column1.Nom__commune_(BAN) 38 - Récaptiulatif</v>
      </c>
      <c r="F38" t="str">
        <f ca="1">DPE_33340[[#Headers],[Column1.Nombre_niveau_logement]] &amp; " " &amp;  ROW() &amp; " - " &amp; MID($AD$1, FIND("]",$AD$1,1)+1,LEN($AD$1))</f>
        <v>Column1.Nombre_niveau_logement 38 - Récaptiulatif</v>
      </c>
      <c r="G38" t="str">
        <f ca="1">DPE_33340[[#Headers],[Column1.Année_construction]] &amp; " " &amp;  ROW() &amp; " - " &amp; MID($AD$1, FIND("]",$AD$1,1)+1,LEN($AD$1))</f>
        <v>Column1.Année_construction 38 - Récaptiulatif</v>
      </c>
      <c r="H38" t="str">
        <f ca="1">DPE_33340[[#Headers],[Column1.N°_étage_appartement]] &amp; " " &amp;  ROW() &amp; " - " &amp; MID($AD$1, FIND("]",$AD$1,1)+1,LEN($AD$1))</f>
        <v>Column1.N°_étage_appartement 38 - Récaptiulatif</v>
      </c>
      <c r="I38" t="str">
        <f ca="1">DPE_33340[[#Headers],[Column1.Surface_habitable_desservie_par_installation_ECS]] &amp; " " &amp;  ROW() &amp; " - " &amp; MID($AD$1, FIND("]",$AD$1,1)+1,LEN($AD$1))</f>
        <v>Column1.Surface_habitable_desservie_par_installation_ECS 38 - Récaptiulatif</v>
      </c>
      <c r="J38" t="str">
        <f ca="1">DPE_33340[[#Headers],[Column1.Complément_d''adresse_logement]] &amp; " " &amp;  ROW() &amp; " - " &amp; MID($AD$1, FIND("]",$AD$1,1)+1,LEN($AD$1))</f>
        <v>Column1.Complément_d'adresse_logement 38 - Récaptiulatif</v>
      </c>
      <c r="K38" t="str">
        <f ca="1">DPE_33340[[#Headers],[Column1.Description_installation_chauffage_n°1]] &amp; " " &amp;  ROW() &amp; " - " &amp; MID($AD$1, FIND("]",$AD$1,1)+1,LEN($AD$1))</f>
        <v>Column1.Description_installation_chauffage_n°1 38 - Récaptiulatif</v>
      </c>
      <c r="L38" t="str">
        <f ca="1">DPE_33340[[#Headers],[Column1.N°_voie_(BAN)]] &amp; " " &amp;  ROW() &amp; " - " &amp; MID($AD$1, FIND("]",$AD$1,1)+1,LEN($AD$1))</f>
        <v>Column1.N°_voie_(BAN) 38 - Récaptiulatif</v>
      </c>
      <c r="M38" t="str">
        <f ca="1">DPE_33340[[#Headers],[Column1.N°DPE]] &amp; " " &amp;  ROW() &amp; " - " &amp; MID($AD$1, FIND("]",$AD$1,1)+1,LEN($AD$1))</f>
        <v>Column1.N°DPE 38 - Récaptiulatif</v>
      </c>
      <c r="N38" t="str">
        <f ca="1">DPE_33340[[#Headers],[Column1.Adresse_brute]] &amp; " " &amp;  ROW() &amp; " - " &amp; MID($AD$1, FIND("]",$AD$1,1)+1,LEN($AD$1))</f>
        <v>Column1.Adresse_brute 38 - Récaptiulatif</v>
      </c>
      <c r="O38" t="str">
        <f ca="1">DPE_33340[[#Headers],[Column1.Nombre_logements_desservis_par_installation_ECS]] &amp; " " &amp;  ROW() &amp; " - " &amp; MID($AD$1, FIND("]",$AD$1,1)+1,LEN($AD$1))</f>
        <v>Column1.Nombre_logements_desservis_par_installation_ECS 38 - Récaptiulatif</v>
      </c>
      <c r="P38" t="str">
        <f ca="1">DPE_33340[[#Headers],[Column1.Surface_habitable_logement]] &amp; " " &amp;  ROW() &amp; " - " &amp; MID($AD$1, FIND("]",$AD$1,1)+1,LEN($AD$1))</f>
        <v>Column1.Surface_habitable_logement 38 - Récaptiulatif</v>
      </c>
      <c r="Q38" t="str">
        <f ca="1">DPE_33340[[#Headers],[Column1.Code_postal_(brut)]] &amp; " " &amp;  ROW() &amp; " - " &amp; MID($AD$1, FIND("]",$AD$1,1)+1,LEN($AD$1))</f>
        <v>Column1.Code_postal_(brut) 38 - Récaptiulatif</v>
      </c>
      <c r="R38" t="str">
        <f ca="1">DPE_33340[[#Headers],[Column1.Période_construction]] &amp; " " &amp;  ROW() &amp; " - " &amp; MID($AD$1, FIND("]",$AD$1,1)+1,LEN($AD$1))</f>
        <v>Column1.Période_construction 38 - Récaptiulatif</v>
      </c>
      <c r="S38" t="str">
        <f ca="1">DPE_33340[[#Headers],[Column1.Code_postal_(BAN)]] &amp; " " &amp;  ROW() &amp; " - " &amp; MID($AD$1, FIND("]",$AD$1,1)+1,LEN($AD$1))</f>
        <v>Column1.Code_postal_(BAN) 38 - Récaptiulatif</v>
      </c>
      <c r="T38" t="str">
        <f ca="1">DPE_33340[[#Headers],[Column1.Type_bâtiment]] &amp; " " &amp;  ROW() &amp; " - " &amp; MID($AD$1, FIND("]",$AD$1,1)+1,LEN($AD$1))</f>
        <v>Column1.Type_bâtiment 38 - Récaptiulatif</v>
      </c>
      <c r="U38" t="str">
        <f ca="1">DPE_33340[[#Headers],[Column1.Etiquette_GES]] &amp; " " &amp;  ROW() &amp; " - " &amp; MID($AD$1, FIND("]",$AD$1,1)+1,LEN($AD$1))</f>
        <v>Column1.Etiquette_GES 38 - Récaptiulatif</v>
      </c>
      <c r="V38" t="str">
        <f ca="1">DPE_33340[[#Headers],[Column1.Etiquette_DPE]] &amp; " " &amp;  ROW() &amp; " - " &amp; MID($AD$1, FIND("]",$AD$1,1)+1,LEN($AD$1))</f>
        <v>Column1.Etiquette_DPE 38 - Récaptiulatif</v>
      </c>
      <c r="W38" t="str">
        <f ca="1">DPE_33340[[#Headers],[Column1.Nom__commune_(Brut)]] &amp; " " &amp;  ROW() &amp; " - " &amp; MID($AD$1, FIND("]",$AD$1,1)+1,LEN($AD$1))</f>
        <v>Column1.Nom__commune_(Brut) 38 - Récaptiulatif</v>
      </c>
      <c r="X38" t="str">
        <f ca="1">DPE_33340[[#Headers],[Column1.Identifiant__BAN]] &amp; " " &amp;  ROW() &amp; " - " &amp; MID($AD$1, FIND("]",$AD$1,1)+1,LEN($AD$1))</f>
        <v>Column1.Identifiant__BAN 38 - Récaptiulatif</v>
      </c>
      <c r="Y38" t="str">
        <f ca="1">DPE_33340[[#Headers],[Column1.Nom__rue_(BAN)]] &amp; " " &amp;  ROW() &amp; " - " &amp; MID($AD$1, FIND("]",$AD$1,1)+1,LEN($AD$1))</f>
        <v>Column1.Nom__rue_(BAN) 38 - Récaptiulatif</v>
      </c>
      <c r="Z38" t="str">
        <f ca="1">DPE_33340[[#Headers],[Column1.Score_BAN]] &amp; " " &amp;  ROW() &amp; " - " &amp; MID($AD$1, FIND("]",$AD$1,1)+1,LEN($AD$1))</f>
        <v>Column1.Score_BAN 38 - Récaptiulatif</v>
      </c>
      <c r="AA38" t="str">
        <f ca="1">DPE_33340[[#Headers],[Column1.Logement_traversant_(0/1)]] &amp; " " &amp;  ROW() &amp; " - " &amp; MID($AD$1, FIND("]",$AD$1,1)+1,LEN($AD$1))</f>
        <v>Column1.Logement_traversant_(0/1) 38 - Récaptiulatif</v>
      </c>
      <c r="AB38" t="str">
        <f ca="1">DPE_33340[[#Headers],[Column1.Nombre_appartement]] &amp; " " &amp;  ROW() &amp; " - " &amp; MID($AD$1, FIND("]",$AD$1,1)+1,LEN($AD$1))</f>
        <v>Column1.Nombre_appartement 38 - Récaptiulatif</v>
      </c>
      <c r="AC38" t="str">
        <f ca="1">DPE_33340[[#Headers],[Column1.Surface_habitable_immeuble]] &amp; " " &amp;  ROW() &amp; " - " &amp; MID($AD$1, FIND("]",$AD$1,1)+1,LEN($AD$1))</f>
        <v>Column1.Surface_habitable_immeuble 38 - Récaptiulatif</v>
      </c>
    </row>
    <row r="39" spans="1:29" x14ac:dyDescent="0.25">
      <c r="A39" s="4">
        <v>44841</v>
      </c>
      <c r="B39" s="4">
        <v>44844</v>
      </c>
      <c r="C39" s="4">
        <v>44845</v>
      </c>
      <c r="D39" t="str">
        <f ca="1">DPE_33340[[#Headers],[Column1.Adresse_(BAN)]] &amp; " " &amp;  ROW() &amp; " - " &amp; MID($AD$1, FIND("]",$AD$1,1)+1,LEN($AD$1))</f>
        <v>Column1.Adresse_(BAN) 39 - Récaptiulatif</v>
      </c>
      <c r="E39" t="str">
        <f ca="1">DPE_33340[[#Headers],[Column1.Nom__commune_(BAN)]] &amp; " " &amp;  ROW() &amp; " - " &amp; MID($AD$1, FIND("]",$AD$1,1)+1,LEN($AD$1))</f>
        <v>Column1.Nom__commune_(BAN) 39 - Récaptiulatif</v>
      </c>
      <c r="F39" t="str">
        <f ca="1">DPE_33340[[#Headers],[Column1.Nombre_niveau_logement]] &amp; " " &amp;  ROW() &amp; " - " &amp; MID($AD$1, FIND("]",$AD$1,1)+1,LEN($AD$1))</f>
        <v>Column1.Nombre_niveau_logement 39 - Récaptiulatif</v>
      </c>
      <c r="G39" t="str">
        <f ca="1">DPE_33340[[#Headers],[Column1.Année_construction]] &amp; " " &amp;  ROW() &amp; " - " &amp; MID($AD$1, FIND("]",$AD$1,1)+1,LEN($AD$1))</f>
        <v>Column1.Année_construction 39 - Récaptiulatif</v>
      </c>
      <c r="H39" t="str">
        <f ca="1">DPE_33340[[#Headers],[Column1.N°_étage_appartement]] &amp; " " &amp;  ROW() &amp; " - " &amp; MID($AD$1, FIND("]",$AD$1,1)+1,LEN($AD$1))</f>
        <v>Column1.N°_étage_appartement 39 - Récaptiulatif</v>
      </c>
      <c r="I39" t="str">
        <f ca="1">DPE_33340[[#Headers],[Column1.Surface_habitable_desservie_par_installation_ECS]] &amp; " " &amp;  ROW() &amp; " - " &amp; MID($AD$1, FIND("]",$AD$1,1)+1,LEN($AD$1))</f>
        <v>Column1.Surface_habitable_desservie_par_installation_ECS 39 - Récaptiulatif</v>
      </c>
      <c r="J39" t="str">
        <f ca="1">DPE_33340[[#Headers],[Column1.Complément_d''adresse_logement]] &amp; " " &amp;  ROW() &amp; " - " &amp; MID($AD$1, FIND("]",$AD$1,1)+1,LEN($AD$1))</f>
        <v>Column1.Complément_d'adresse_logement 39 - Récaptiulatif</v>
      </c>
      <c r="K39" t="str">
        <f ca="1">DPE_33340[[#Headers],[Column1.Description_installation_chauffage_n°1]] &amp; " " &amp;  ROW() &amp; " - " &amp; MID($AD$1, FIND("]",$AD$1,1)+1,LEN($AD$1))</f>
        <v>Column1.Description_installation_chauffage_n°1 39 - Récaptiulatif</v>
      </c>
      <c r="L39" t="str">
        <f ca="1">DPE_33340[[#Headers],[Column1.N°_voie_(BAN)]] &amp; " " &amp;  ROW() &amp; " - " &amp; MID($AD$1, FIND("]",$AD$1,1)+1,LEN($AD$1))</f>
        <v>Column1.N°_voie_(BAN) 39 - Récaptiulatif</v>
      </c>
      <c r="M39" t="str">
        <f ca="1">DPE_33340[[#Headers],[Column1.N°DPE]] &amp; " " &amp;  ROW() &amp; " - " &amp; MID($AD$1, FIND("]",$AD$1,1)+1,LEN($AD$1))</f>
        <v>Column1.N°DPE 39 - Récaptiulatif</v>
      </c>
      <c r="N39" t="str">
        <f ca="1">DPE_33340[[#Headers],[Column1.Adresse_brute]] &amp; " " &amp;  ROW() &amp; " - " &amp; MID($AD$1, FIND("]",$AD$1,1)+1,LEN($AD$1))</f>
        <v>Column1.Adresse_brute 39 - Récaptiulatif</v>
      </c>
      <c r="O39" t="str">
        <f ca="1">DPE_33340[[#Headers],[Column1.Nombre_logements_desservis_par_installation_ECS]] &amp; " " &amp;  ROW() &amp; " - " &amp; MID($AD$1, FIND("]",$AD$1,1)+1,LEN($AD$1))</f>
        <v>Column1.Nombre_logements_desservis_par_installation_ECS 39 - Récaptiulatif</v>
      </c>
      <c r="P39" t="str">
        <f ca="1">DPE_33340[[#Headers],[Column1.Surface_habitable_logement]] &amp; " " &amp;  ROW() &amp; " - " &amp; MID($AD$1, FIND("]",$AD$1,1)+1,LEN($AD$1))</f>
        <v>Column1.Surface_habitable_logement 39 - Récaptiulatif</v>
      </c>
      <c r="Q39" t="str">
        <f ca="1">DPE_33340[[#Headers],[Column1.Code_postal_(brut)]] &amp; " " &amp;  ROW() &amp; " - " &amp; MID($AD$1, FIND("]",$AD$1,1)+1,LEN($AD$1))</f>
        <v>Column1.Code_postal_(brut) 39 - Récaptiulatif</v>
      </c>
      <c r="R39" t="str">
        <f ca="1">DPE_33340[[#Headers],[Column1.Période_construction]] &amp; " " &amp;  ROW() &amp; " - " &amp; MID($AD$1, FIND("]",$AD$1,1)+1,LEN($AD$1))</f>
        <v>Column1.Période_construction 39 - Récaptiulatif</v>
      </c>
      <c r="S39" t="str">
        <f ca="1">DPE_33340[[#Headers],[Column1.Code_postal_(BAN)]] &amp; " " &amp;  ROW() &amp; " - " &amp; MID($AD$1, FIND("]",$AD$1,1)+1,LEN($AD$1))</f>
        <v>Column1.Code_postal_(BAN) 39 - Récaptiulatif</v>
      </c>
      <c r="T39" t="str">
        <f ca="1">DPE_33340[[#Headers],[Column1.Type_bâtiment]] &amp; " " &amp;  ROW() &amp; " - " &amp; MID($AD$1, FIND("]",$AD$1,1)+1,LEN($AD$1))</f>
        <v>Column1.Type_bâtiment 39 - Récaptiulatif</v>
      </c>
      <c r="U39" t="str">
        <f ca="1">DPE_33340[[#Headers],[Column1.Etiquette_GES]] &amp; " " &amp;  ROW() &amp; " - " &amp; MID($AD$1, FIND("]",$AD$1,1)+1,LEN($AD$1))</f>
        <v>Column1.Etiquette_GES 39 - Récaptiulatif</v>
      </c>
      <c r="V39" t="str">
        <f ca="1">DPE_33340[[#Headers],[Column1.Etiquette_DPE]] &amp; " " &amp;  ROW() &amp; " - " &amp; MID($AD$1, FIND("]",$AD$1,1)+1,LEN($AD$1))</f>
        <v>Column1.Etiquette_DPE 39 - Récaptiulatif</v>
      </c>
      <c r="W39" t="str">
        <f ca="1">DPE_33340[[#Headers],[Column1.Nom__commune_(Brut)]] &amp; " " &amp;  ROW() &amp; " - " &amp; MID($AD$1, FIND("]",$AD$1,1)+1,LEN($AD$1))</f>
        <v>Column1.Nom__commune_(Brut) 39 - Récaptiulatif</v>
      </c>
      <c r="X39" t="str">
        <f ca="1">DPE_33340[[#Headers],[Column1.Identifiant__BAN]] &amp; " " &amp;  ROW() &amp; " - " &amp; MID($AD$1, FIND("]",$AD$1,1)+1,LEN($AD$1))</f>
        <v>Column1.Identifiant__BAN 39 - Récaptiulatif</v>
      </c>
      <c r="Y39" t="str">
        <f ca="1">DPE_33340[[#Headers],[Column1.Nom__rue_(BAN)]] &amp; " " &amp;  ROW() &amp; " - " &amp; MID($AD$1, FIND("]",$AD$1,1)+1,LEN($AD$1))</f>
        <v>Column1.Nom__rue_(BAN) 39 - Récaptiulatif</v>
      </c>
      <c r="Z39" t="str">
        <f ca="1">DPE_33340[[#Headers],[Column1.Score_BAN]] &amp; " " &amp;  ROW() &amp; " - " &amp; MID($AD$1, FIND("]",$AD$1,1)+1,LEN($AD$1))</f>
        <v>Column1.Score_BAN 39 - Récaptiulatif</v>
      </c>
      <c r="AA39" t="str">
        <f ca="1">DPE_33340[[#Headers],[Column1.Logement_traversant_(0/1)]] &amp; " " &amp;  ROW() &amp; " - " &amp; MID($AD$1, FIND("]",$AD$1,1)+1,LEN($AD$1))</f>
        <v>Column1.Logement_traversant_(0/1) 39 - Récaptiulatif</v>
      </c>
      <c r="AB39" t="str">
        <f ca="1">DPE_33340[[#Headers],[Column1.Nombre_appartement]] &amp; " " &amp;  ROW() &amp; " - " &amp; MID($AD$1, FIND("]",$AD$1,1)+1,LEN($AD$1))</f>
        <v>Column1.Nombre_appartement 39 - Récaptiulatif</v>
      </c>
      <c r="AC39" t="str">
        <f ca="1">DPE_33340[[#Headers],[Column1.Surface_habitable_immeuble]] &amp; " " &amp;  ROW() &amp; " - " &amp; MID($AD$1, FIND("]",$AD$1,1)+1,LEN($AD$1))</f>
        <v>Column1.Surface_habitable_immeuble 39 - Récaptiulatif</v>
      </c>
    </row>
    <row r="40" spans="1:29" x14ac:dyDescent="0.25">
      <c r="A40" s="4">
        <v>44844</v>
      </c>
      <c r="B40" s="4">
        <v>44844</v>
      </c>
      <c r="C40" s="4">
        <v>44844</v>
      </c>
      <c r="D40" t="str">
        <f ca="1">DPE_33340[[#Headers],[Column1.Adresse_(BAN)]] &amp; " " &amp;  ROW() &amp; " - " &amp; MID($AD$1, FIND("]",$AD$1,1)+1,LEN($AD$1))</f>
        <v>Column1.Adresse_(BAN) 40 - Récaptiulatif</v>
      </c>
      <c r="E40" t="str">
        <f ca="1">DPE_33340[[#Headers],[Column1.Nom__commune_(BAN)]] &amp; " " &amp;  ROW() &amp; " - " &amp; MID($AD$1, FIND("]",$AD$1,1)+1,LEN($AD$1))</f>
        <v>Column1.Nom__commune_(BAN) 40 - Récaptiulatif</v>
      </c>
      <c r="F40" t="str">
        <f ca="1">DPE_33340[[#Headers],[Column1.Nombre_niveau_logement]] &amp; " " &amp;  ROW() &amp; " - " &amp; MID($AD$1, FIND("]",$AD$1,1)+1,LEN($AD$1))</f>
        <v>Column1.Nombre_niveau_logement 40 - Récaptiulatif</v>
      </c>
      <c r="G40" t="str">
        <f ca="1">DPE_33340[[#Headers],[Column1.Année_construction]] &amp; " " &amp;  ROW() &amp; " - " &amp; MID($AD$1, FIND("]",$AD$1,1)+1,LEN($AD$1))</f>
        <v>Column1.Année_construction 40 - Récaptiulatif</v>
      </c>
      <c r="H40" t="str">
        <f ca="1">DPE_33340[[#Headers],[Column1.N°_étage_appartement]] &amp; " " &amp;  ROW() &amp; " - " &amp; MID($AD$1, FIND("]",$AD$1,1)+1,LEN($AD$1))</f>
        <v>Column1.N°_étage_appartement 40 - Récaptiulatif</v>
      </c>
      <c r="I40" t="str">
        <f ca="1">DPE_33340[[#Headers],[Column1.Surface_habitable_desservie_par_installation_ECS]] &amp; " " &amp;  ROW() &amp; " - " &amp; MID($AD$1, FIND("]",$AD$1,1)+1,LEN($AD$1))</f>
        <v>Column1.Surface_habitable_desservie_par_installation_ECS 40 - Récaptiulatif</v>
      </c>
      <c r="J40" t="str">
        <f ca="1">DPE_33340[[#Headers],[Column1.Complément_d''adresse_logement]] &amp; " " &amp;  ROW() &amp; " - " &amp; MID($AD$1, FIND("]",$AD$1,1)+1,LEN($AD$1))</f>
        <v>Column1.Complément_d'adresse_logement 40 - Récaptiulatif</v>
      </c>
      <c r="K40" t="str">
        <f ca="1">DPE_33340[[#Headers],[Column1.Description_installation_chauffage_n°1]] &amp; " " &amp;  ROW() &amp; " - " &amp; MID($AD$1, FIND("]",$AD$1,1)+1,LEN($AD$1))</f>
        <v>Column1.Description_installation_chauffage_n°1 40 - Récaptiulatif</v>
      </c>
      <c r="L40" t="str">
        <f ca="1">DPE_33340[[#Headers],[Column1.N°_voie_(BAN)]] &amp; " " &amp;  ROW() &amp; " - " &amp; MID($AD$1, FIND("]",$AD$1,1)+1,LEN($AD$1))</f>
        <v>Column1.N°_voie_(BAN) 40 - Récaptiulatif</v>
      </c>
      <c r="M40" t="str">
        <f ca="1">DPE_33340[[#Headers],[Column1.N°DPE]] &amp; " " &amp;  ROW() &amp; " - " &amp; MID($AD$1, FIND("]",$AD$1,1)+1,LEN($AD$1))</f>
        <v>Column1.N°DPE 40 - Récaptiulatif</v>
      </c>
      <c r="N40" t="str">
        <f ca="1">DPE_33340[[#Headers],[Column1.Adresse_brute]] &amp; " " &amp;  ROW() &amp; " - " &amp; MID($AD$1, FIND("]",$AD$1,1)+1,LEN($AD$1))</f>
        <v>Column1.Adresse_brute 40 - Récaptiulatif</v>
      </c>
      <c r="O40" t="str">
        <f ca="1">DPE_33340[[#Headers],[Column1.Nombre_logements_desservis_par_installation_ECS]] &amp; " " &amp;  ROW() &amp; " - " &amp; MID($AD$1, FIND("]",$AD$1,1)+1,LEN($AD$1))</f>
        <v>Column1.Nombre_logements_desservis_par_installation_ECS 40 - Récaptiulatif</v>
      </c>
      <c r="P40" t="str">
        <f ca="1">DPE_33340[[#Headers],[Column1.Surface_habitable_logement]] &amp; " " &amp;  ROW() &amp; " - " &amp; MID($AD$1, FIND("]",$AD$1,1)+1,LEN($AD$1))</f>
        <v>Column1.Surface_habitable_logement 40 - Récaptiulatif</v>
      </c>
      <c r="Q40" t="str">
        <f ca="1">DPE_33340[[#Headers],[Column1.Code_postal_(brut)]] &amp; " " &amp;  ROW() &amp; " - " &amp; MID($AD$1, FIND("]",$AD$1,1)+1,LEN($AD$1))</f>
        <v>Column1.Code_postal_(brut) 40 - Récaptiulatif</v>
      </c>
      <c r="R40" t="str">
        <f ca="1">DPE_33340[[#Headers],[Column1.Période_construction]] &amp; " " &amp;  ROW() &amp; " - " &amp; MID($AD$1, FIND("]",$AD$1,1)+1,LEN($AD$1))</f>
        <v>Column1.Période_construction 40 - Récaptiulatif</v>
      </c>
      <c r="S40" t="str">
        <f ca="1">DPE_33340[[#Headers],[Column1.Code_postal_(BAN)]] &amp; " " &amp;  ROW() &amp; " - " &amp; MID($AD$1, FIND("]",$AD$1,1)+1,LEN($AD$1))</f>
        <v>Column1.Code_postal_(BAN) 40 - Récaptiulatif</v>
      </c>
      <c r="T40" t="str">
        <f ca="1">DPE_33340[[#Headers],[Column1.Type_bâtiment]] &amp; " " &amp;  ROW() &amp; " - " &amp; MID($AD$1, FIND("]",$AD$1,1)+1,LEN($AD$1))</f>
        <v>Column1.Type_bâtiment 40 - Récaptiulatif</v>
      </c>
      <c r="U40" t="str">
        <f ca="1">DPE_33340[[#Headers],[Column1.Etiquette_GES]] &amp; " " &amp;  ROW() &amp; " - " &amp; MID($AD$1, FIND("]",$AD$1,1)+1,LEN($AD$1))</f>
        <v>Column1.Etiquette_GES 40 - Récaptiulatif</v>
      </c>
      <c r="V40" t="str">
        <f ca="1">DPE_33340[[#Headers],[Column1.Etiquette_DPE]] &amp; " " &amp;  ROW() &amp; " - " &amp; MID($AD$1, FIND("]",$AD$1,1)+1,LEN($AD$1))</f>
        <v>Column1.Etiquette_DPE 40 - Récaptiulatif</v>
      </c>
      <c r="W40" t="str">
        <f ca="1">DPE_33340[[#Headers],[Column1.Nom__commune_(Brut)]] &amp; " " &amp;  ROW() &amp; " - " &amp; MID($AD$1, FIND("]",$AD$1,1)+1,LEN($AD$1))</f>
        <v>Column1.Nom__commune_(Brut) 40 - Récaptiulatif</v>
      </c>
      <c r="X40" t="str">
        <f ca="1">DPE_33340[[#Headers],[Column1.Identifiant__BAN]] &amp; " " &amp;  ROW() &amp; " - " &amp; MID($AD$1, FIND("]",$AD$1,1)+1,LEN($AD$1))</f>
        <v>Column1.Identifiant__BAN 40 - Récaptiulatif</v>
      </c>
      <c r="Y40" t="str">
        <f ca="1">DPE_33340[[#Headers],[Column1.Nom__rue_(BAN)]] &amp; " " &amp;  ROW() &amp; " - " &amp; MID($AD$1, FIND("]",$AD$1,1)+1,LEN($AD$1))</f>
        <v>Column1.Nom__rue_(BAN) 40 - Récaptiulatif</v>
      </c>
      <c r="Z40" t="str">
        <f ca="1">DPE_33340[[#Headers],[Column1.Score_BAN]] &amp; " " &amp;  ROW() &amp; " - " &amp; MID($AD$1, FIND("]",$AD$1,1)+1,LEN($AD$1))</f>
        <v>Column1.Score_BAN 40 - Récaptiulatif</v>
      </c>
      <c r="AA40" t="str">
        <f ca="1">DPE_33340[[#Headers],[Column1.Logement_traversant_(0/1)]] &amp; " " &amp;  ROW() &amp; " - " &amp; MID($AD$1, FIND("]",$AD$1,1)+1,LEN($AD$1))</f>
        <v>Column1.Logement_traversant_(0/1) 40 - Récaptiulatif</v>
      </c>
      <c r="AB40" t="str">
        <f ca="1">DPE_33340[[#Headers],[Column1.Nombre_appartement]] &amp; " " &amp;  ROW() &amp; " - " &amp; MID($AD$1, FIND("]",$AD$1,1)+1,LEN($AD$1))</f>
        <v>Column1.Nombre_appartement 40 - Récaptiulatif</v>
      </c>
      <c r="AC40" t="str">
        <f ca="1">DPE_33340[[#Headers],[Column1.Surface_habitable_immeuble]] &amp; " " &amp;  ROW() &amp; " - " &amp; MID($AD$1, FIND("]",$AD$1,1)+1,LEN($AD$1))</f>
        <v>Column1.Surface_habitable_immeuble 40 - Récaptiulatif</v>
      </c>
    </row>
    <row r="41" spans="1:29" x14ac:dyDescent="0.25">
      <c r="A41" s="4">
        <v>44841</v>
      </c>
      <c r="B41" s="4">
        <v>44842</v>
      </c>
      <c r="C41" s="4">
        <v>44842</v>
      </c>
      <c r="D41" t="str">
        <f ca="1">DPE_33340[[#Headers],[Column1.Adresse_(BAN)]] &amp; " " &amp;  ROW() &amp; " - " &amp; MID($AD$1, FIND("]",$AD$1,1)+1,LEN($AD$1))</f>
        <v>Column1.Adresse_(BAN) 41 - Récaptiulatif</v>
      </c>
      <c r="E41" t="str">
        <f ca="1">DPE_33340[[#Headers],[Column1.Nom__commune_(BAN)]] &amp; " " &amp;  ROW() &amp; " - " &amp; MID($AD$1, FIND("]",$AD$1,1)+1,LEN($AD$1))</f>
        <v>Column1.Nom__commune_(BAN) 41 - Récaptiulatif</v>
      </c>
      <c r="F41" t="str">
        <f ca="1">DPE_33340[[#Headers],[Column1.Nombre_niveau_logement]] &amp; " " &amp;  ROW() &amp; " - " &amp; MID($AD$1, FIND("]",$AD$1,1)+1,LEN($AD$1))</f>
        <v>Column1.Nombre_niveau_logement 41 - Récaptiulatif</v>
      </c>
      <c r="G41" t="str">
        <f ca="1">DPE_33340[[#Headers],[Column1.Année_construction]] &amp; " " &amp;  ROW() &amp; " - " &amp; MID($AD$1, FIND("]",$AD$1,1)+1,LEN($AD$1))</f>
        <v>Column1.Année_construction 41 - Récaptiulatif</v>
      </c>
      <c r="H41" t="str">
        <f ca="1">DPE_33340[[#Headers],[Column1.N°_étage_appartement]] &amp; " " &amp;  ROW() &amp; " - " &amp; MID($AD$1, FIND("]",$AD$1,1)+1,LEN($AD$1))</f>
        <v>Column1.N°_étage_appartement 41 - Récaptiulatif</v>
      </c>
      <c r="I41" t="str">
        <f ca="1">DPE_33340[[#Headers],[Column1.Surface_habitable_desservie_par_installation_ECS]] &amp; " " &amp;  ROW() &amp; " - " &amp; MID($AD$1, FIND("]",$AD$1,1)+1,LEN($AD$1))</f>
        <v>Column1.Surface_habitable_desservie_par_installation_ECS 41 - Récaptiulatif</v>
      </c>
      <c r="J41" t="str">
        <f ca="1">DPE_33340[[#Headers],[Column1.Complément_d''adresse_logement]] &amp; " " &amp;  ROW() &amp; " - " &amp; MID($AD$1, FIND("]",$AD$1,1)+1,LEN($AD$1))</f>
        <v>Column1.Complément_d'adresse_logement 41 - Récaptiulatif</v>
      </c>
      <c r="K41" t="str">
        <f ca="1">DPE_33340[[#Headers],[Column1.Description_installation_chauffage_n°1]] &amp; " " &amp;  ROW() &amp; " - " &amp; MID($AD$1, FIND("]",$AD$1,1)+1,LEN($AD$1))</f>
        <v>Column1.Description_installation_chauffage_n°1 41 - Récaptiulatif</v>
      </c>
      <c r="L41" t="str">
        <f ca="1">DPE_33340[[#Headers],[Column1.N°_voie_(BAN)]] &amp; " " &amp;  ROW() &amp; " - " &amp; MID($AD$1, FIND("]",$AD$1,1)+1,LEN($AD$1))</f>
        <v>Column1.N°_voie_(BAN) 41 - Récaptiulatif</v>
      </c>
      <c r="M41" t="str">
        <f ca="1">DPE_33340[[#Headers],[Column1.N°DPE]] &amp; " " &amp;  ROW() &amp; " - " &amp; MID($AD$1, FIND("]",$AD$1,1)+1,LEN($AD$1))</f>
        <v>Column1.N°DPE 41 - Récaptiulatif</v>
      </c>
      <c r="N41" t="str">
        <f ca="1">DPE_33340[[#Headers],[Column1.Adresse_brute]] &amp; " " &amp;  ROW() &amp; " - " &amp; MID($AD$1, FIND("]",$AD$1,1)+1,LEN($AD$1))</f>
        <v>Column1.Adresse_brute 41 - Récaptiulatif</v>
      </c>
      <c r="O41" t="str">
        <f ca="1">DPE_33340[[#Headers],[Column1.Nombre_logements_desservis_par_installation_ECS]] &amp; " " &amp;  ROW() &amp; " - " &amp; MID($AD$1, FIND("]",$AD$1,1)+1,LEN($AD$1))</f>
        <v>Column1.Nombre_logements_desservis_par_installation_ECS 41 - Récaptiulatif</v>
      </c>
      <c r="P41" t="str">
        <f ca="1">DPE_33340[[#Headers],[Column1.Surface_habitable_logement]] &amp; " " &amp;  ROW() &amp; " - " &amp; MID($AD$1, FIND("]",$AD$1,1)+1,LEN($AD$1))</f>
        <v>Column1.Surface_habitable_logement 41 - Récaptiulatif</v>
      </c>
      <c r="Q41" t="str">
        <f ca="1">DPE_33340[[#Headers],[Column1.Code_postal_(brut)]] &amp; " " &amp;  ROW() &amp; " - " &amp; MID($AD$1, FIND("]",$AD$1,1)+1,LEN($AD$1))</f>
        <v>Column1.Code_postal_(brut) 41 - Récaptiulatif</v>
      </c>
      <c r="R41" t="str">
        <f ca="1">DPE_33340[[#Headers],[Column1.Période_construction]] &amp; " " &amp;  ROW() &amp; " - " &amp; MID($AD$1, FIND("]",$AD$1,1)+1,LEN($AD$1))</f>
        <v>Column1.Période_construction 41 - Récaptiulatif</v>
      </c>
      <c r="S41" t="str">
        <f ca="1">DPE_33340[[#Headers],[Column1.Code_postal_(BAN)]] &amp; " " &amp;  ROW() &amp; " - " &amp; MID($AD$1, FIND("]",$AD$1,1)+1,LEN($AD$1))</f>
        <v>Column1.Code_postal_(BAN) 41 - Récaptiulatif</v>
      </c>
      <c r="T41" t="str">
        <f ca="1">DPE_33340[[#Headers],[Column1.Type_bâtiment]] &amp; " " &amp;  ROW() &amp; " - " &amp; MID($AD$1, FIND("]",$AD$1,1)+1,LEN($AD$1))</f>
        <v>Column1.Type_bâtiment 41 - Récaptiulatif</v>
      </c>
      <c r="U41" t="str">
        <f ca="1">DPE_33340[[#Headers],[Column1.Etiquette_GES]] &amp; " " &amp;  ROW() &amp; " - " &amp; MID($AD$1, FIND("]",$AD$1,1)+1,LEN($AD$1))</f>
        <v>Column1.Etiquette_GES 41 - Récaptiulatif</v>
      </c>
      <c r="V41" t="str">
        <f ca="1">DPE_33340[[#Headers],[Column1.Etiquette_DPE]] &amp; " " &amp;  ROW() &amp; " - " &amp; MID($AD$1, FIND("]",$AD$1,1)+1,LEN($AD$1))</f>
        <v>Column1.Etiquette_DPE 41 - Récaptiulatif</v>
      </c>
      <c r="W41" t="str">
        <f ca="1">DPE_33340[[#Headers],[Column1.Nom__commune_(Brut)]] &amp; " " &amp;  ROW() &amp; " - " &amp; MID($AD$1, FIND("]",$AD$1,1)+1,LEN($AD$1))</f>
        <v>Column1.Nom__commune_(Brut) 41 - Récaptiulatif</v>
      </c>
      <c r="X41" t="str">
        <f ca="1">DPE_33340[[#Headers],[Column1.Identifiant__BAN]] &amp; " " &amp;  ROW() &amp; " - " &amp; MID($AD$1, FIND("]",$AD$1,1)+1,LEN($AD$1))</f>
        <v>Column1.Identifiant__BAN 41 - Récaptiulatif</v>
      </c>
      <c r="Y41" t="str">
        <f ca="1">DPE_33340[[#Headers],[Column1.Nom__rue_(BAN)]] &amp; " " &amp;  ROW() &amp; " - " &amp; MID($AD$1, FIND("]",$AD$1,1)+1,LEN($AD$1))</f>
        <v>Column1.Nom__rue_(BAN) 41 - Récaptiulatif</v>
      </c>
      <c r="Z41" t="str">
        <f ca="1">DPE_33340[[#Headers],[Column1.Score_BAN]] &amp; " " &amp;  ROW() &amp; " - " &amp; MID($AD$1, FIND("]",$AD$1,1)+1,LEN($AD$1))</f>
        <v>Column1.Score_BAN 41 - Récaptiulatif</v>
      </c>
      <c r="AA41" t="str">
        <f ca="1">DPE_33340[[#Headers],[Column1.Logement_traversant_(0/1)]] &amp; " " &amp;  ROW() &amp; " - " &amp; MID($AD$1, FIND("]",$AD$1,1)+1,LEN($AD$1))</f>
        <v>Column1.Logement_traversant_(0/1) 41 - Récaptiulatif</v>
      </c>
      <c r="AB41" t="str">
        <f ca="1">DPE_33340[[#Headers],[Column1.Nombre_appartement]] &amp; " " &amp;  ROW() &amp; " - " &amp; MID($AD$1, FIND("]",$AD$1,1)+1,LEN($AD$1))</f>
        <v>Column1.Nombre_appartement 41 - Récaptiulatif</v>
      </c>
      <c r="AC41" t="str">
        <f ca="1">DPE_33340[[#Headers],[Column1.Surface_habitable_immeuble]] &amp; " " &amp;  ROW() &amp; " - " &amp; MID($AD$1, FIND("]",$AD$1,1)+1,LEN($AD$1))</f>
        <v>Column1.Surface_habitable_immeuble 41 - Récaptiulatif</v>
      </c>
    </row>
    <row r="42" spans="1:29" x14ac:dyDescent="0.25">
      <c r="A42" s="4">
        <v>44841</v>
      </c>
      <c r="B42" s="4">
        <v>44841</v>
      </c>
      <c r="C42" s="4">
        <v>44841</v>
      </c>
      <c r="D42" t="str">
        <f ca="1">DPE_33340[[#Headers],[Column1.Adresse_(BAN)]] &amp; " " &amp;  ROW() &amp; " - " &amp; MID($AD$1, FIND("]",$AD$1,1)+1,LEN($AD$1))</f>
        <v>Column1.Adresse_(BAN) 42 - Récaptiulatif</v>
      </c>
      <c r="E42" t="str">
        <f ca="1">DPE_33340[[#Headers],[Column1.Nom__commune_(BAN)]] &amp; " " &amp;  ROW() &amp; " - " &amp; MID($AD$1, FIND("]",$AD$1,1)+1,LEN($AD$1))</f>
        <v>Column1.Nom__commune_(BAN) 42 - Récaptiulatif</v>
      </c>
      <c r="F42" t="str">
        <f ca="1">DPE_33340[[#Headers],[Column1.Nombre_niveau_logement]] &amp; " " &amp;  ROW() &amp; " - " &amp; MID($AD$1, FIND("]",$AD$1,1)+1,LEN($AD$1))</f>
        <v>Column1.Nombre_niveau_logement 42 - Récaptiulatif</v>
      </c>
      <c r="G42" t="str">
        <f ca="1">DPE_33340[[#Headers],[Column1.Année_construction]] &amp; " " &amp;  ROW() &amp; " - " &amp; MID($AD$1, FIND("]",$AD$1,1)+1,LEN($AD$1))</f>
        <v>Column1.Année_construction 42 - Récaptiulatif</v>
      </c>
      <c r="H42" t="str">
        <f ca="1">DPE_33340[[#Headers],[Column1.N°_étage_appartement]] &amp; " " &amp;  ROW() &amp; " - " &amp; MID($AD$1, FIND("]",$AD$1,1)+1,LEN($AD$1))</f>
        <v>Column1.N°_étage_appartement 42 - Récaptiulatif</v>
      </c>
      <c r="I42" t="str">
        <f ca="1">DPE_33340[[#Headers],[Column1.Surface_habitable_desservie_par_installation_ECS]] &amp; " " &amp;  ROW() &amp; " - " &amp; MID($AD$1, FIND("]",$AD$1,1)+1,LEN($AD$1))</f>
        <v>Column1.Surface_habitable_desservie_par_installation_ECS 42 - Récaptiulatif</v>
      </c>
      <c r="J42" t="str">
        <f ca="1">DPE_33340[[#Headers],[Column1.Complément_d''adresse_logement]] &amp; " " &amp;  ROW() &amp; " - " &amp; MID($AD$1, FIND("]",$AD$1,1)+1,LEN($AD$1))</f>
        <v>Column1.Complément_d'adresse_logement 42 - Récaptiulatif</v>
      </c>
      <c r="K42" t="str">
        <f ca="1">DPE_33340[[#Headers],[Column1.Description_installation_chauffage_n°1]] &amp; " " &amp;  ROW() &amp; " - " &amp; MID($AD$1, FIND("]",$AD$1,1)+1,LEN($AD$1))</f>
        <v>Column1.Description_installation_chauffage_n°1 42 - Récaptiulatif</v>
      </c>
      <c r="L42" t="str">
        <f ca="1">DPE_33340[[#Headers],[Column1.N°_voie_(BAN)]] &amp; " " &amp;  ROW() &amp; " - " &amp; MID($AD$1, FIND("]",$AD$1,1)+1,LEN($AD$1))</f>
        <v>Column1.N°_voie_(BAN) 42 - Récaptiulatif</v>
      </c>
      <c r="M42" t="str">
        <f ca="1">DPE_33340[[#Headers],[Column1.N°DPE]] &amp; " " &amp;  ROW() &amp; " - " &amp; MID($AD$1, FIND("]",$AD$1,1)+1,LEN($AD$1))</f>
        <v>Column1.N°DPE 42 - Récaptiulatif</v>
      </c>
      <c r="N42" t="str">
        <f ca="1">DPE_33340[[#Headers],[Column1.Adresse_brute]] &amp; " " &amp;  ROW() &amp; " - " &amp; MID($AD$1, FIND("]",$AD$1,1)+1,LEN($AD$1))</f>
        <v>Column1.Adresse_brute 42 - Récaptiulatif</v>
      </c>
      <c r="O42" t="str">
        <f ca="1">DPE_33340[[#Headers],[Column1.Nombre_logements_desservis_par_installation_ECS]] &amp; " " &amp;  ROW() &amp; " - " &amp; MID($AD$1, FIND("]",$AD$1,1)+1,LEN($AD$1))</f>
        <v>Column1.Nombre_logements_desservis_par_installation_ECS 42 - Récaptiulatif</v>
      </c>
      <c r="P42" t="str">
        <f ca="1">DPE_33340[[#Headers],[Column1.Surface_habitable_logement]] &amp; " " &amp;  ROW() &amp; " - " &amp; MID($AD$1, FIND("]",$AD$1,1)+1,LEN($AD$1))</f>
        <v>Column1.Surface_habitable_logement 42 - Récaptiulatif</v>
      </c>
      <c r="Q42" t="str">
        <f ca="1">DPE_33340[[#Headers],[Column1.Code_postal_(brut)]] &amp; " " &amp;  ROW() &amp; " - " &amp; MID($AD$1, FIND("]",$AD$1,1)+1,LEN($AD$1))</f>
        <v>Column1.Code_postal_(brut) 42 - Récaptiulatif</v>
      </c>
      <c r="R42" t="str">
        <f ca="1">DPE_33340[[#Headers],[Column1.Période_construction]] &amp; " " &amp;  ROW() &amp; " - " &amp; MID($AD$1, FIND("]",$AD$1,1)+1,LEN($AD$1))</f>
        <v>Column1.Période_construction 42 - Récaptiulatif</v>
      </c>
      <c r="S42" t="str">
        <f ca="1">DPE_33340[[#Headers],[Column1.Code_postal_(BAN)]] &amp; " " &amp;  ROW() &amp; " - " &amp; MID($AD$1, FIND("]",$AD$1,1)+1,LEN($AD$1))</f>
        <v>Column1.Code_postal_(BAN) 42 - Récaptiulatif</v>
      </c>
      <c r="T42" t="str">
        <f ca="1">DPE_33340[[#Headers],[Column1.Type_bâtiment]] &amp; " " &amp;  ROW() &amp; " - " &amp; MID($AD$1, FIND("]",$AD$1,1)+1,LEN($AD$1))</f>
        <v>Column1.Type_bâtiment 42 - Récaptiulatif</v>
      </c>
      <c r="U42" t="str">
        <f ca="1">DPE_33340[[#Headers],[Column1.Etiquette_GES]] &amp; " " &amp;  ROW() &amp; " - " &amp; MID($AD$1, FIND("]",$AD$1,1)+1,LEN($AD$1))</f>
        <v>Column1.Etiquette_GES 42 - Récaptiulatif</v>
      </c>
      <c r="V42" t="str">
        <f ca="1">DPE_33340[[#Headers],[Column1.Etiquette_DPE]] &amp; " " &amp;  ROW() &amp; " - " &amp; MID($AD$1, FIND("]",$AD$1,1)+1,LEN($AD$1))</f>
        <v>Column1.Etiquette_DPE 42 - Récaptiulatif</v>
      </c>
      <c r="W42" t="str">
        <f ca="1">DPE_33340[[#Headers],[Column1.Nom__commune_(Brut)]] &amp; " " &amp;  ROW() &amp; " - " &amp; MID($AD$1, FIND("]",$AD$1,1)+1,LEN($AD$1))</f>
        <v>Column1.Nom__commune_(Brut) 42 - Récaptiulatif</v>
      </c>
      <c r="X42" t="str">
        <f ca="1">DPE_33340[[#Headers],[Column1.Identifiant__BAN]] &amp; " " &amp;  ROW() &amp; " - " &amp; MID($AD$1, FIND("]",$AD$1,1)+1,LEN($AD$1))</f>
        <v>Column1.Identifiant__BAN 42 - Récaptiulatif</v>
      </c>
      <c r="Y42" t="str">
        <f ca="1">DPE_33340[[#Headers],[Column1.Nom__rue_(BAN)]] &amp; " " &amp;  ROW() &amp; " - " &amp; MID($AD$1, FIND("]",$AD$1,1)+1,LEN($AD$1))</f>
        <v>Column1.Nom__rue_(BAN) 42 - Récaptiulatif</v>
      </c>
      <c r="Z42" t="str">
        <f ca="1">DPE_33340[[#Headers],[Column1.Score_BAN]] &amp; " " &amp;  ROW() &amp; " - " &amp; MID($AD$1, FIND("]",$AD$1,1)+1,LEN($AD$1))</f>
        <v>Column1.Score_BAN 42 - Récaptiulatif</v>
      </c>
      <c r="AA42" t="str">
        <f ca="1">DPE_33340[[#Headers],[Column1.Logement_traversant_(0/1)]] &amp; " " &amp;  ROW() &amp; " - " &amp; MID($AD$1, FIND("]",$AD$1,1)+1,LEN($AD$1))</f>
        <v>Column1.Logement_traversant_(0/1) 42 - Récaptiulatif</v>
      </c>
      <c r="AB42" t="str">
        <f ca="1">DPE_33340[[#Headers],[Column1.Nombre_appartement]] &amp; " " &amp;  ROW() &amp; " - " &amp; MID($AD$1, FIND("]",$AD$1,1)+1,LEN($AD$1))</f>
        <v>Column1.Nombre_appartement 42 - Récaptiulatif</v>
      </c>
      <c r="AC42" t="str">
        <f ca="1">DPE_33340[[#Headers],[Column1.Surface_habitable_immeuble]] &amp; " " &amp;  ROW() &amp; " - " &amp; MID($AD$1, FIND("]",$AD$1,1)+1,LEN($AD$1))</f>
        <v>Column1.Surface_habitable_immeuble 42 - Récaptiulatif</v>
      </c>
    </row>
    <row r="43" spans="1:29" x14ac:dyDescent="0.25">
      <c r="A43" s="4">
        <v>44840</v>
      </c>
      <c r="B43" s="4">
        <v>44840</v>
      </c>
      <c r="C43" s="4">
        <v>44840</v>
      </c>
      <c r="D43" t="str">
        <f ca="1">DPE_33340[[#Headers],[Column1.Adresse_(BAN)]] &amp; " " &amp;  ROW() &amp; " - " &amp; MID($AD$1, FIND("]",$AD$1,1)+1,LEN($AD$1))</f>
        <v>Column1.Adresse_(BAN) 43 - Récaptiulatif</v>
      </c>
      <c r="E43" t="str">
        <f ca="1">DPE_33340[[#Headers],[Column1.Nom__commune_(BAN)]] &amp; " " &amp;  ROW() &amp; " - " &amp; MID($AD$1, FIND("]",$AD$1,1)+1,LEN($AD$1))</f>
        <v>Column1.Nom__commune_(BAN) 43 - Récaptiulatif</v>
      </c>
      <c r="F43" t="str">
        <f ca="1">DPE_33340[[#Headers],[Column1.Nombre_niveau_logement]] &amp; " " &amp;  ROW() &amp; " - " &amp; MID($AD$1, FIND("]",$AD$1,1)+1,LEN($AD$1))</f>
        <v>Column1.Nombre_niveau_logement 43 - Récaptiulatif</v>
      </c>
      <c r="G43" t="str">
        <f ca="1">DPE_33340[[#Headers],[Column1.Année_construction]] &amp; " " &amp;  ROW() &amp; " - " &amp; MID($AD$1, FIND("]",$AD$1,1)+1,LEN($AD$1))</f>
        <v>Column1.Année_construction 43 - Récaptiulatif</v>
      </c>
      <c r="H43" t="str">
        <f ca="1">DPE_33340[[#Headers],[Column1.N°_étage_appartement]] &amp; " " &amp;  ROW() &amp; " - " &amp; MID($AD$1, FIND("]",$AD$1,1)+1,LEN($AD$1))</f>
        <v>Column1.N°_étage_appartement 43 - Récaptiulatif</v>
      </c>
      <c r="I43" t="str">
        <f ca="1">DPE_33340[[#Headers],[Column1.Surface_habitable_desservie_par_installation_ECS]] &amp; " " &amp;  ROW() &amp; " - " &amp; MID($AD$1, FIND("]",$AD$1,1)+1,LEN($AD$1))</f>
        <v>Column1.Surface_habitable_desservie_par_installation_ECS 43 - Récaptiulatif</v>
      </c>
      <c r="J43" t="str">
        <f ca="1">DPE_33340[[#Headers],[Column1.Complément_d''adresse_logement]] &amp; " " &amp;  ROW() &amp; " - " &amp; MID($AD$1, FIND("]",$AD$1,1)+1,LEN($AD$1))</f>
        <v>Column1.Complément_d'adresse_logement 43 - Récaptiulatif</v>
      </c>
      <c r="K43" t="str">
        <f ca="1">DPE_33340[[#Headers],[Column1.Description_installation_chauffage_n°1]] &amp; " " &amp;  ROW() &amp; " - " &amp; MID($AD$1, FIND("]",$AD$1,1)+1,LEN($AD$1))</f>
        <v>Column1.Description_installation_chauffage_n°1 43 - Récaptiulatif</v>
      </c>
      <c r="L43" t="str">
        <f ca="1">DPE_33340[[#Headers],[Column1.N°_voie_(BAN)]] &amp; " " &amp;  ROW() &amp; " - " &amp; MID($AD$1, FIND("]",$AD$1,1)+1,LEN($AD$1))</f>
        <v>Column1.N°_voie_(BAN) 43 - Récaptiulatif</v>
      </c>
      <c r="M43" t="str">
        <f ca="1">DPE_33340[[#Headers],[Column1.N°DPE]] &amp; " " &amp;  ROW() &amp; " - " &amp; MID($AD$1, FIND("]",$AD$1,1)+1,LEN($AD$1))</f>
        <v>Column1.N°DPE 43 - Récaptiulatif</v>
      </c>
      <c r="N43" t="str">
        <f ca="1">DPE_33340[[#Headers],[Column1.Adresse_brute]] &amp; " " &amp;  ROW() &amp; " - " &amp; MID($AD$1, FIND("]",$AD$1,1)+1,LEN($AD$1))</f>
        <v>Column1.Adresse_brute 43 - Récaptiulatif</v>
      </c>
      <c r="O43" t="str">
        <f ca="1">DPE_33340[[#Headers],[Column1.Nombre_logements_desservis_par_installation_ECS]] &amp; " " &amp;  ROW() &amp; " - " &amp; MID($AD$1, FIND("]",$AD$1,1)+1,LEN($AD$1))</f>
        <v>Column1.Nombre_logements_desservis_par_installation_ECS 43 - Récaptiulatif</v>
      </c>
      <c r="P43" t="str">
        <f ca="1">DPE_33340[[#Headers],[Column1.Surface_habitable_logement]] &amp; " " &amp;  ROW() &amp; " - " &amp; MID($AD$1, FIND("]",$AD$1,1)+1,LEN($AD$1))</f>
        <v>Column1.Surface_habitable_logement 43 - Récaptiulatif</v>
      </c>
      <c r="Q43" t="str">
        <f ca="1">DPE_33340[[#Headers],[Column1.Code_postal_(brut)]] &amp; " " &amp;  ROW() &amp; " - " &amp; MID($AD$1, FIND("]",$AD$1,1)+1,LEN($AD$1))</f>
        <v>Column1.Code_postal_(brut) 43 - Récaptiulatif</v>
      </c>
      <c r="R43" t="str">
        <f ca="1">DPE_33340[[#Headers],[Column1.Période_construction]] &amp; " " &amp;  ROW() &amp; " - " &amp; MID($AD$1, FIND("]",$AD$1,1)+1,LEN($AD$1))</f>
        <v>Column1.Période_construction 43 - Récaptiulatif</v>
      </c>
      <c r="S43" t="str">
        <f ca="1">DPE_33340[[#Headers],[Column1.Code_postal_(BAN)]] &amp; " " &amp;  ROW() &amp; " - " &amp; MID($AD$1, FIND("]",$AD$1,1)+1,LEN($AD$1))</f>
        <v>Column1.Code_postal_(BAN) 43 - Récaptiulatif</v>
      </c>
      <c r="T43" t="str">
        <f ca="1">DPE_33340[[#Headers],[Column1.Type_bâtiment]] &amp; " " &amp;  ROW() &amp; " - " &amp; MID($AD$1, FIND("]",$AD$1,1)+1,LEN($AD$1))</f>
        <v>Column1.Type_bâtiment 43 - Récaptiulatif</v>
      </c>
      <c r="U43" t="str">
        <f ca="1">DPE_33340[[#Headers],[Column1.Etiquette_GES]] &amp; " " &amp;  ROW() &amp; " - " &amp; MID($AD$1, FIND("]",$AD$1,1)+1,LEN($AD$1))</f>
        <v>Column1.Etiquette_GES 43 - Récaptiulatif</v>
      </c>
      <c r="V43" t="str">
        <f ca="1">DPE_33340[[#Headers],[Column1.Etiquette_DPE]] &amp; " " &amp;  ROW() &amp; " - " &amp; MID($AD$1, FIND("]",$AD$1,1)+1,LEN($AD$1))</f>
        <v>Column1.Etiquette_DPE 43 - Récaptiulatif</v>
      </c>
      <c r="W43" t="str">
        <f ca="1">DPE_33340[[#Headers],[Column1.Nom__commune_(Brut)]] &amp; " " &amp;  ROW() &amp; " - " &amp; MID($AD$1, FIND("]",$AD$1,1)+1,LEN($AD$1))</f>
        <v>Column1.Nom__commune_(Brut) 43 - Récaptiulatif</v>
      </c>
      <c r="X43" t="str">
        <f ca="1">DPE_33340[[#Headers],[Column1.Identifiant__BAN]] &amp; " " &amp;  ROW() &amp; " - " &amp; MID($AD$1, FIND("]",$AD$1,1)+1,LEN($AD$1))</f>
        <v>Column1.Identifiant__BAN 43 - Récaptiulatif</v>
      </c>
      <c r="Y43" t="str">
        <f ca="1">DPE_33340[[#Headers],[Column1.Nom__rue_(BAN)]] &amp; " " &amp;  ROW() &amp; " - " &amp; MID($AD$1, FIND("]",$AD$1,1)+1,LEN($AD$1))</f>
        <v>Column1.Nom__rue_(BAN) 43 - Récaptiulatif</v>
      </c>
      <c r="Z43" t="str">
        <f ca="1">DPE_33340[[#Headers],[Column1.Score_BAN]] &amp; " " &amp;  ROW() &amp; " - " &amp; MID($AD$1, FIND("]",$AD$1,1)+1,LEN($AD$1))</f>
        <v>Column1.Score_BAN 43 - Récaptiulatif</v>
      </c>
      <c r="AA43" t="str">
        <f ca="1">DPE_33340[[#Headers],[Column1.Logement_traversant_(0/1)]] &amp; " " &amp;  ROW() &amp; " - " &amp; MID($AD$1, FIND("]",$AD$1,1)+1,LEN($AD$1))</f>
        <v>Column1.Logement_traversant_(0/1) 43 - Récaptiulatif</v>
      </c>
      <c r="AB43" t="str">
        <f ca="1">DPE_33340[[#Headers],[Column1.Nombre_appartement]] &amp; " " &amp;  ROW() &amp; " - " &amp; MID($AD$1, FIND("]",$AD$1,1)+1,LEN($AD$1))</f>
        <v>Column1.Nombre_appartement 43 - Récaptiulatif</v>
      </c>
      <c r="AC43" t="str">
        <f ca="1">DPE_33340[[#Headers],[Column1.Surface_habitable_immeuble]] &amp; " " &amp;  ROW() &amp; " - " &amp; MID($AD$1, FIND("]",$AD$1,1)+1,LEN($AD$1))</f>
        <v>Column1.Surface_habitable_immeuble 43 - Récaptiulatif</v>
      </c>
    </row>
    <row r="44" spans="1:29" x14ac:dyDescent="0.25">
      <c r="A44" s="4">
        <v>44837</v>
      </c>
      <c r="B44" s="4">
        <v>44840</v>
      </c>
      <c r="C44" s="4">
        <v>44840</v>
      </c>
      <c r="D44" t="str">
        <f ca="1">DPE_33340[[#Headers],[Column1.Adresse_(BAN)]] &amp; " " &amp;  ROW() &amp; " - " &amp; MID($AD$1, FIND("]",$AD$1,1)+1,LEN($AD$1))</f>
        <v>Column1.Adresse_(BAN) 44 - Récaptiulatif</v>
      </c>
      <c r="E44" t="str">
        <f ca="1">DPE_33340[[#Headers],[Column1.Nom__commune_(BAN)]] &amp; " " &amp;  ROW() &amp; " - " &amp; MID($AD$1, FIND("]",$AD$1,1)+1,LEN($AD$1))</f>
        <v>Column1.Nom__commune_(BAN) 44 - Récaptiulatif</v>
      </c>
      <c r="F44" t="str">
        <f ca="1">DPE_33340[[#Headers],[Column1.Nombre_niveau_logement]] &amp; " " &amp;  ROW() &amp; " - " &amp; MID($AD$1, FIND("]",$AD$1,1)+1,LEN($AD$1))</f>
        <v>Column1.Nombre_niveau_logement 44 - Récaptiulatif</v>
      </c>
      <c r="G44" t="str">
        <f ca="1">DPE_33340[[#Headers],[Column1.Année_construction]] &amp; " " &amp;  ROW() &amp; " - " &amp; MID($AD$1, FIND("]",$AD$1,1)+1,LEN($AD$1))</f>
        <v>Column1.Année_construction 44 - Récaptiulatif</v>
      </c>
      <c r="H44" t="str">
        <f ca="1">DPE_33340[[#Headers],[Column1.N°_étage_appartement]] &amp; " " &amp;  ROW() &amp; " - " &amp; MID($AD$1, FIND("]",$AD$1,1)+1,LEN($AD$1))</f>
        <v>Column1.N°_étage_appartement 44 - Récaptiulatif</v>
      </c>
      <c r="I44" t="str">
        <f ca="1">DPE_33340[[#Headers],[Column1.Surface_habitable_desservie_par_installation_ECS]] &amp; " " &amp;  ROW() &amp; " - " &amp; MID($AD$1, FIND("]",$AD$1,1)+1,LEN($AD$1))</f>
        <v>Column1.Surface_habitable_desservie_par_installation_ECS 44 - Récaptiulatif</v>
      </c>
      <c r="J44" t="str">
        <f ca="1">DPE_33340[[#Headers],[Column1.Complément_d''adresse_logement]] &amp; " " &amp;  ROW() &amp; " - " &amp; MID($AD$1, FIND("]",$AD$1,1)+1,LEN($AD$1))</f>
        <v>Column1.Complément_d'adresse_logement 44 - Récaptiulatif</v>
      </c>
      <c r="K44" t="str">
        <f ca="1">DPE_33340[[#Headers],[Column1.Description_installation_chauffage_n°1]] &amp; " " &amp;  ROW() &amp; " - " &amp; MID($AD$1, FIND("]",$AD$1,1)+1,LEN($AD$1))</f>
        <v>Column1.Description_installation_chauffage_n°1 44 - Récaptiulatif</v>
      </c>
      <c r="L44" t="str">
        <f ca="1">DPE_33340[[#Headers],[Column1.N°_voie_(BAN)]] &amp; " " &amp;  ROW() &amp; " - " &amp; MID($AD$1, FIND("]",$AD$1,1)+1,LEN($AD$1))</f>
        <v>Column1.N°_voie_(BAN) 44 - Récaptiulatif</v>
      </c>
      <c r="M44" t="str">
        <f ca="1">DPE_33340[[#Headers],[Column1.N°DPE]] &amp; " " &amp;  ROW() &amp; " - " &amp; MID($AD$1, FIND("]",$AD$1,1)+1,LEN($AD$1))</f>
        <v>Column1.N°DPE 44 - Récaptiulatif</v>
      </c>
      <c r="N44" t="str">
        <f ca="1">DPE_33340[[#Headers],[Column1.Adresse_brute]] &amp; " " &amp;  ROW() &amp; " - " &amp; MID($AD$1, FIND("]",$AD$1,1)+1,LEN($AD$1))</f>
        <v>Column1.Adresse_brute 44 - Récaptiulatif</v>
      </c>
      <c r="O44" t="str">
        <f ca="1">DPE_33340[[#Headers],[Column1.Nombre_logements_desservis_par_installation_ECS]] &amp; " " &amp;  ROW() &amp; " - " &amp; MID($AD$1, FIND("]",$AD$1,1)+1,LEN($AD$1))</f>
        <v>Column1.Nombre_logements_desservis_par_installation_ECS 44 - Récaptiulatif</v>
      </c>
      <c r="P44" t="str">
        <f ca="1">DPE_33340[[#Headers],[Column1.Surface_habitable_logement]] &amp; " " &amp;  ROW() &amp; " - " &amp; MID($AD$1, FIND("]",$AD$1,1)+1,LEN($AD$1))</f>
        <v>Column1.Surface_habitable_logement 44 - Récaptiulatif</v>
      </c>
      <c r="Q44" t="str">
        <f ca="1">DPE_33340[[#Headers],[Column1.Code_postal_(brut)]] &amp; " " &amp;  ROW() &amp; " - " &amp; MID($AD$1, FIND("]",$AD$1,1)+1,LEN($AD$1))</f>
        <v>Column1.Code_postal_(brut) 44 - Récaptiulatif</v>
      </c>
      <c r="R44" t="str">
        <f ca="1">DPE_33340[[#Headers],[Column1.Période_construction]] &amp; " " &amp;  ROW() &amp; " - " &amp; MID($AD$1, FIND("]",$AD$1,1)+1,LEN($AD$1))</f>
        <v>Column1.Période_construction 44 - Récaptiulatif</v>
      </c>
      <c r="S44" t="str">
        <f ca="1">DPE_33340[[#Headers],[Column1.Code_postal_(BAN)]] &amp; " " &amp;  ROW() &amp; " - " &amp; MID($AD$1, FIND("]",$AD$1,1)+1,LEN($AD$1))</f>
        <v>Column1.Code_postal_(BAN) 44 - Récaptiulatif</v>
      </c>
      <c r="T44" t="str">
        <f ca="1">DPE_33340[[#Headers],[Column1.Type_bâtiment]] &amp; " " &amp;  ROW() &amp; " - " &amp; MID($AD$1, FIND("]",$AD$1,1)+1,LEN($AD$1))</f>
        <v>Column1.Type_bâtiment 44 - Récaptiulatif</v>
      </c>
      <c r="U44" t="str">
        <f ca="1">DPE_33340[[#Headers],[Column1.Etiquette_GES]] &amp; " " &amp;  ROW() &amp; " - " &amp; MID($AD$1, FIND("]",$AD$1,1)+1,LEN($AD$1))</f>
        <v>Column1.Etiquette_GES 44 - Récaptiulatif</v>
      </c>
      <c r="V44" t="str">
        <f ca="1">DPE_33340[[#Headers],[Column1.Etiquette_DPE]] &amp; " " &amp;  ROW() &amp; " - " &amp; MID($AD$1, FIND("]",$AD$1,1)+1,LEN($AD$1))</f>
        <v>Column1.Etiquette_DPE 44 - Récaptiulatif</v>
      </c>
      <c r="W44" t="str">
        <f ca="1">DPE_33340[[#Headers],[Column1.Nom__commune_(Brut)]] &amp; " " &amp;  ROW() &amp; " - " &amp; MID($AD$1, FIND("]",$AD$1,1)+1,LEN($AD$1))</f>
        <v>Column1.Nom__commune_(Brut) 44 - Récaptiulatif</v>
      </c>
      <c r="X44" t="str">
        <f ca="1">DPE_33340[[#Headers],[Column1.Identifiant__BAN]] &amp; " " &amp;  ROW() &amp; " - " &amp; MID($AD$1, FIND("]",$AD$1,1)+1,LEN($AD$1))</f>
        <v>Column1.Identifiant__BAN 44 - Récaptiulatif</v>
      </c>
      <c r="Y44" t="str">
        <f ca="1">DPE_33340[[#Headers],[Column1.Nom__rue_(BAN)]] &amp; " " &amp;  ROW() &amp; " - " &amp; MID($AD$1, FIND("]",$AD$1,1)+1,LEN($AD$1))</f>
        <v>Column1.Nom__rue_(BAN) 44 - Récaptiulatif</v>
      </c>
      <c r="Z44" t="str">
        <f ca="1">DPE_33340[[#Headers],[Column1.Score_BAN]] &amp; " " &amp;  ROW() &amp; " - " &amp; MID($AD$1, FIND("]",$AD$1,1)+1,LEN($AD$1))</f>
        <v>Column1.Score_BAN 44 - Récaptiulatif</v>
      </c>
      <c r="AA44" t="str">
        <f ca="1">DPE_33340[[#Headers],[Column1.Logement_traversant_(0/1)]] &amp; " " &amp;  ROW() &amp; " - " &amp; MID($AD$1, FIND("]",$AD$1,1)+1,LEN($AD$1))</f>
        <v>Column1.Logement_traversant_(0/1) 44 - Récaptiulatif</v>
      </c>
      <c r="AB44" t="str">
        <f ca="1">DPE_33340[[#Headers],[Column1.Nombre_appartement]] &amp; " " &amp;  ROW() &amp; " - " &amp; MID($AD$1, FIND("]",$AD$1,1)+1,LEN($AD$1))</f>
        <v>Column1.Nombre_appartement 44 - Récaptiulatif</v>
      </c>
      <c r="AC44" t="str">
        <f ca="1">DPE_33340[[#Headers],[Column1.Surface_habitable_immeuble]] &amp; " " &amp;  ROW() &amp; " - " &amp; MID($AD$1, FIND("]",$AD$1,1)+1,LEN($AD$1))</f>
        <v>Column1.Surface_habitable_immeuble 44 - Récaptiulatif</v>
      </c>
    </row>
    <row r="45" spans="1:29" x14ac:dyDescent="0.25">
      <c r="A45" s="4">
        <v>44838</v>
      </c>
      <c r="B45" s="4">
        <v>44839</v>
      </c>
      <c r="C45" s="4">
        <v>44839</v>
      </c>
      <c r="D45" t="str">
        <f ca="1">DPE_33340[[#Headers],[Column1.Adresse_(BAN)]] &amp; " " &amp;  ROW() &amp; " - " &amp; MID($AD$1, FIND("]",$AD$1,1)+1,LEN($AD$1))</f>
        <v>Column1.Adresse_(BAN) 45 - Récaptiulatif</v>
      </c>
      <c r="E45" t="str">
        <f ca="1">DPE_33340[[#Headers],[Column1.Nom__commune_(BAN)]] &amp; " " &amp;  ROW() &amp; " - " &amp; MID($AD$1, FIND("]",$AD$1,1)+1,LEN($AD$1))</f>
        <v>Column1.Nom__commune_(BAN) 45 - Récaptiulatif</v>
      </c>
      <c r="F45" t="str">
        <f ca="1">DPE_33340[[#Headers],[Column1.Nombre_niveau_logement]] &amp; " " &amp;  ROW() &amp; " - " &amp; MID($AD$1, FIND("]",$AD$1,1)+1,LEN($AD$1))</f>
        <v>Column1.Nombre_niveau_logement 45 - Récaptiulatif</v>
      </c>
      <c r="G45" t="str">
        <f ca="1">DPE_33340[[#Headers],[Column1.Année_construction]] &amp; " " &amp;  ROW() &amp; " - " &amp; MID($AD$1, FIND("]",$AD$1,1)+1,LEN($AD$1))</f>
        <v>Column1.Année_construction 45 - Récaptiulatif</v>
      </c>
      <c r="H45" t="str">
        <f ca="1">DPE_33340[[#Headers],[Column1.N°_étage_appartement]] &amp; " " &amp;  ROW() &amp; " - " &amp; MID($AD$1, FIND("]",$AD$1,1)+1,LEN($AD$1))</f>
        <v>Column1.N°_étage_appartement 45 - Récaptiulatif</v>
      </c>
      <c r="I45" t="str">
        <f ca="1">DPE_33340[[#Headers],[Column1.Surface_habitable_desservie_par_installation_ECS]] &amp; " " &amp;  ROW() &amp; " - " &amp; MID($AD$1, FIND("]",$AD$1,1)+1,LEN($AD$1))</f>
        <v>Column1.Surface_habitable_desservie_par_installation_ECS 45 - Récaptiulatif</v>
      </c>
      <c r="J45" t="str">
        <f ca="1">DPE_33340[[#Headers],[Column1.Complément_d''adresse_logement]] &amp; " " &amp;  ROW() &amp; " - " &amp; MID($AD$1, FIND("]",$AD$1,1)+1,LEN($AD$1))</f>
        <v>Column1.Complément_d'adresse_logement 45 - Récaptiulatif</v>
      </c>
      <c r="K45" t="str">
        <f ca="1">DPE_33340[[#Headers],[Column1.Description_installation_chauffage_n°1]] &amp; " " &amp;  ROW() &amp; " - " &amp; MID($AD$1, FIND("]",$AD$1,1)+1,LEN($AD$1))</f>
        <v>Column1.Description_installation_chauffage_n°1 45 - Récaptiulatif</v>
      </c>
      <c r="L45" t="str">
        <f ca="1">DPE_33340[[#Headers],[Column1.N°_voie_(BAN)]] &amp; " " &amp;  ROW() &amp; " - " &amp; MID($AD$1, FIND("]",$AD$1,1)+1,LEN($AD$1))</f>
        <v>Column1.N°_voie_(BAN) 45 - Récaptiulatif</v>
      </c>
      <c r="M45" t="str">
        <f ca="1">DPE_33340[[#Headers],[Column1.N°DPE]] &amp; " " &amp;  ROW() &amp; " - " &amp; MID($AD$1, FIND("]",$AD$1,1)+1,LEN($AD$1))</f>
        <v>Column1.N°DPE 45 - Récaptiulatif</v>
      </c>
      <c r="N45" t="str">
        <f ca="1">DPE_33340[[#Headers],[Column1.Adresse_brute]] &amp; " " &amp;  ROW() &amp; " - " &amp; MID($AD$1, FIND("]",$AD$1,1)+1,LEN($AD$1))</f>
        <v>Column1.Adresse_brute 45 - Récaptiulatif</v>
      </c>
      <c r="O45" t="str">
        <f ca="1">DPE_33340[[#Headers],[Column1.Nombre_logements_desservis_par_installation_ECS]] &amp; " " &amp;  ROW() &amp; " - " &amp; MID($AD$1, FIND("]",$AD$1,1)+1,LEN($AD$1))</f>
        <v>Column1.Nombre_logements_desservis_par_installation_ECS 45 - Récaptiulatif</v>
      </c>
      <c r="P45" t="str">
        <f ca="1">DPE_33340[[#Headers],[Column1.Surface_habitable_logement]] &amp; " " &amp;  ROW() &amp; " - " &amp; MID($AD$1, FIND("]",$AD$1,1)+1,LEN($AD$1))</f>
        <v>Column1.Surface_habitable_logement 45 - Récaptiulatif</v>
      </c>
      <c r="Q45" t="str">
        <f ca="1">DPE_33340[[#Headers],[Column1.Code_postal_(brut)]] &amp; " " &amp;  ROW() &amp; " - " &amp; MID($AD$1, FIND("]",$AD$1,1)+1,LEN($AD$1))</f>
        <v>Column1.Code_postal_(brut) 45 - Récaptiulatif</v>
      </c>
      <c r="R45" t="str">
        <f ca="1">DPE_33340[[#Headers],[Column1.Période_construction]] &amp; " " &amp;  ROW() &amp; " - " &amp; MID($AD$1, FIND("]",$AD$1,1)+1,LEN($AD$1))</f>
        <v>Column1.Période_construction 45 - Récaptiulatif</v>
      </c>
      <c r="S45" t="str">
        <f ca="1">DPE_33340[[#Headers],[Column1.Code_postal_(BAN)]] &amp; " " &amp;  ROW() &amp; " - " &amp; MID($AD$1, FIND("]",$AD$1,1)+1,LEN($AD$1))</f>
        <v>Column1.Code_postal_(BAN) 45 - Récaptiulatif</v>
      </c>
      <c r="T45" t="str">
        <f ca="1">DPE_33340[[#Headers],[Column1.Type_bâtiment]] &amp; " " &amp;  ROW() &amp; " - " &amp; MID($AD$1, FIND("]",$AD$1,1)+1,LEN($AD$1))</f>
        <v>Column1.Type_bâtiment 45 - Récaptiulatif</v>
      </c>
      <c r="U45" t="str">
        <f ca="1">DPE_33340[[#Headers],[Column1.Etiquette_GES]] &amp; " " &amp;  ROW() &amp; " - " &amp; MID($AD$1, FIND("]",$AD$1,1)+1,LEN($AD$1))</f>
        <v>Column1.Etiquette_GES 45 - Récaptiulatif</v>
      </c>
      <c r="V45" t="str">
        <f ca="1">DPE_33340[[#Headers],[Column1.Etiquette_DPE]] &amp; " " &amp;  ROW() &amp; " - " &amp; MID($AD$1, FIND("]",$AD$1,1)+1,LEN($AD$1))</f>
        <v>Column1.Etiquette_DPE 45 - Récaptiulatif</v>
      </c>
      <c r="W45" t="str">
        <f ca="1">DPE_33340[[#Headers],[Column1.Nom__commune_(Brut)]] &amp; " " &amp;  ROW() &amp; " - " &amp; MID($AD$1, FIND("]",$AD$1,1)+1,LEN($AD$1))</f>
        <v>Column1.Nom__commune_(Brut) 45 - Récaptiulatif</v>
      </c>
      <c r="X45" t="str">
        <f ca="1">DPE_33340[[#Headers],[Column1.Identifiant__BAN]] &amp; " " &amp;  ROW() &amp; " - " &amp; MID($AD$1, FIND("]",$AD$1,1)+1,LEN($AD$1))</f>
        <v>Column1.Identifiant__BAN 45 - Récaptiulatif</v>
      </c>
      <c r="Y45" t="str">
        <f ca="1">DPE_33340[[#Headers],[Column1.Nom__rue_(BAN)]] &amp; " " &amp;  ROW() &amp; " - " &amp; MID($AD$1, FIND("]",$AD$1,1)+1,LEN($AD$1))</f>
        <v>Column1.Nom__rue_(BAN) 45 - Récaptiulatif</v>
      </c>
      <c r="Z45" t="str">
        <f ca="1">DPE_33340[[#Headers],[Column1.Score_BAN]] &amp; " " &amp;  ROW() &amp; " - " &amp; MID($AD$1, FIND("]",$AD$1,1)+1,LEN($AD$1))</f>
        <v>Column1.Score_BAN 45 - Récaptiulatif</v>
      </c>
      <c r="AA45" t="str">
        <f ca="1">DPE_33340[[#Headers],[Column1.Logement_traversant_(0/1)]] &amp; " " &amp;  ROW() &amp; " - " &amp; MID($AD$1, FIND("]",$AD$1,1)+1,LEN($AD$1))</f>
        <v>Column1.Logement_traversant_(0/1) 45 - Récaptiulatif</v>
      </c>
      <c r="AB45" t="str">
        <f ca="1">DPE_33340[[#Headers],[Column1.Nombre_appartement]] &amp; " " &amp;  ROW() &amp; " - " &amp; MID($AD$1, FIND("]",$AD$1,1)+1,LEN($AD$1))</f>
        <v>Column1.Nombre_appartement 45 - Récaptiulatif</v>
      </c>
      <c r="AC45" t="str">
        <f ca="1">DPE_33340[[#Headers],[Column1.Surface_habitable_immeuble]] &amp; " " &amp;  ROW() &amp; " - " &amp; MID($AD$1, FIND("]",$AD$1,1)+1,LEN($AD$1))</f>
        <v>Column1.Surface_habitable_immeuble 45 - Récaptiulatif</v>
      </c>
    </row>
    <row r="46" spans="1:29" x14ac:dyDescent="0.25">
      <c r="A46" s="4">
        <v>44838</v>
      </c>
      <c r="B46" s="4">
        <v>44839</v>
      </c>
      <c r="C46" s="4">
        <v>44839</v>
      </c>
      <c r="D46" t="str">
        <f ca="1">DPE_33340[[#Headers],[Column1.Adresse_(BAN)]] &amp; " " &amp;  ROW() &amp; " - " &amp; MID($AD$1, FIND("]",$AD$1,1)+1,LEN($AD$1))</f>
        <v>Column1.Adresse_(BAN) 46 - Récaptiulatif</v>
      </c>
      <c r="E46" t="str">
        <f ca="1">DPE_33340[[#Headers],[Column1.Nom__commune_(BAN)]] &amp; " " &amp;  ROW() &amp; " - " &amp; MID($AD$1, FIND("]",$AD$1,1)+1,LEN($AD$1))</f>
        <v>Column1.Nom__commune_(BAN) 46 - Récaptiulatif</v>
      </c>
      <c r="F46" t="str">
        <f ca="1">DPE_33340[[#Headers],[Column1.Nombre_niveau_logement]] &amp; " " &amp;  ROW() &amp; " - " &amp; MID($AD$1, FIND("]",$AD$1,1)+1,LEN($AD$1))</f>
        <v>Column1.Nombre_niveau_logement 46 - Récaptiulatif</v>
      </c>
      <c r="G46" t="str">
        <f ca="1">DPE_33340[[#Headers],[Column1.Année_construction]] &amp; " " &amp;  ROW() &amp; " - " &amp; MID($AD$1, FIND("]",$AD$1,1)+1,LEN($AD$1))</f>
        <v>Column1.Année_construction 46 - Récaptiulatif</v>
      </c>
      <c r="H46" t="str">
        <f ca="1">DPE_33340[[#Headers],[Column1.N°_étage_appartement]] &amp; " " &amp;  ROW() &amp; " - " &amp; MID($AD$1, FIND("]",$AD$1,1)+1,LEN($AD$1))</f>
        <v>Column1.N°_étage_appartement 46 - Récaptiulatif</v>
      </c>
      <c r="I46" t="str">
        <f ca="1">DPE_33340[[#Headers],[Column1.Surface_habitable_desservie_par_installation_ECS]] &amp; " " &amp;  ROW() &amp; " - " &amp; MID($AD$1, FIND("]",$AD$1,1)+1,LEN($AD$1))</f>
        <v>Column1.Surface_habitable_desservie_par_installation_ECS 46 - Récaptiulatif</v>
      </c>
      <c r="J46" t="str">
        <f ca="1">DPE_33340[[#Headers],[Column1.Complément_d''adresse_logement]] &amp; " " &amp;  ROW() &amp; " - " &amp; MID($AD$1, FIND("]",$AD$1,1)+1,LEN($AD$1))</f>
        <v>Column1.Complément_d'adresse_logement 46 - Récaptiulatif</v>
      </c>
      <c r="K46" t="str">
        <f ca="1">DPE_33340[[#Headers],[Column1.Description_installation_chauffage_n°1]] &amp; " " &amp;  ROW() &amp; " - " &amp; MID($AD$1, FIND("]",$AD$1,1)+1,LEN($AD$1))</f>
        <v>Column1.Description_installation_chauffage_n°1 46 - Récaptiulatif</v>
      </c>
      <c r="L46" t="str">
        <f ca="1">DPE_33340[[#Headers],[Column1.N°_voie_(BAN)]] &amp; " " &amp;  ROW() &amp; " - " &amp; MID($AD$1, FIND("]",$AD$1,1)+1,LEN($AD$1))</f>
        <v>Column1.N°_voie_(BAN) 46 - Récaptiulatif</v>
      </c>
      <c r="M46" t="str">
        <f ca="1">DPE_33340[[#Headers],[Column1.N°DPE]] &amp; " " &amp;  ROW() &amp; " - " &amp; MID($AD$1, FIND("]",$AD$1,1)+1,LEN($AD$1))</f>
        <v>Column1.N°DPE 46 - Récaptiulatif</v>
      </c>
      <c r="N46" t="str">
        <f ca="1">DPE_33340[[#Headers],[Column1.Adresse_brute]] &amp; " " &amp;  ROW() &amp; " - " &amp; MID($AD$1, FIND("]",$AD$1,1)+1,LEN($AD$1))</f>
        <v>Column1.Adresse_brute 46 - Récaptiulatif</v>
      </c>
      <c r="O46" t="str">
        <f ca="1">DPE_33340[[#Headers],[Column1.Nombre_logements_desservis_par_installation_ECS]] &amp; " " &amp;  ROW() &amp; " - " &amp; MID($AD$1, FIND("]",$AD$1,1)+1,LEN($AD$1))</f>
        <v>Column1.Nombre_logements_desservis_par_installation_ECS 46 - Récaptiulatif</v>
      </c>
      <c r="P46" t="str">
        <f ca="1">DPE_33340[[#Headers],[Column1.Surface_habitable_logement]] &amp; " " &amp;  ROW() &amp; " - " &amp; MID($AD$1, FIND("]",$AD$1,1)+1,LEN($AD$1))</f>
        <v>Column1.Surface_habitable_logement 46 - Récaptiulatif</v>
      </c>
      <c r="Q46" t="str">
        <f ca="1">DPE_33340[[#Headers],[Column1.Code_postal_(brut)]] &amp; " " &amp;  ROW() &amp; " - " &amp; MID($AD$1, FIND("]",$AD$1,1)+1,LEN($AD$1))</f>
        <v>Column1.Code_postal_(brut) 46 - Récaptiulatif</v>
      </c>
      <c r="R46" t="str">
        <f ca="1">DPE_33340[[#Headers],[Column1.Période_construction]] &amp; " " &amp;  ROW() &amp; " - " &amp; MID($AD$1, FIND("]",$AD$1,1)+1,LEN($AD$1))</f>
        <v>Column1.Période_construction 46 - Récaptiulatif</v>
      </c>
      <c r="S46" t="str">
        <f ca="1">DPE_33340[[#Headers],[Column1.Code_postal_(BAN)]] &amp; " " &amp;  ROW() &amp; " - " &amp; MID($AD$1, FIND("]",$AD$1,1)+1,LEN($AD$1))</f>
        <v>Column1.Code_postal_(BAN) 46 - Récaptiulatif</v>
      </c>
      <c r="T46" t="str">
        <f ca="1">DPE_33340[[#Headers],[Column1.Type_bâtiment]] &amp; " " &amp;  ROW() &amp; " - " &amp; MID($AD$1, FIND("]",$AD$1,1)+1,LEN($AD$1))</f>
        <v>Column1.Type_bâtiment 46 - Récaptiulatif</v>
      </c>
      <c r="U46" t="str">
        <f ca="1">DPE_33340[[#Headers],[Column1.Etiquette_GES]] &amp; " " &amp;  ROW() &amp; " - " &amp; MID($AD$1, FIND("]",$AD$1,1)+1,LEN($AD$1))</f>
        <v>Column1.Etiquette_GES 46 - Récaptiulatif</v>
      </c>
      <c r="V46" t="str">
        <f ca="1">DPE_33340[[#Headers],[Column1.Etiquette_DPE]] &amp; " " &amp;  ROW() &amp; " - " &amp; MID($AD$1, FIND("]",$AD$1,1)+1,LEN($AD$1))</f>
        <v>Column1.Etiquette_DPE 46 - Récaptiulatif</v>
      </c>
      <c r="W46" t="str">
        <f ca="1">DPE_33340[[#Headers],[Column1.Nom__commune_(Brut)]] &amp; " " &amp;  ROW() &amp; " - " &amp; MID($AD$1, FIND("]",$AD$1,1)+1,LEN($AD$1))</f>
        <v>Column1.Nom__commune_(Brut) 46 - Récaptiulatif</v>
      </c>
      <c r="X46" t="str">
        <f ca="1">DPE_33340[[#Headers],[Column1.Identifiant__BAN]] &amp; " " &amp;  ROW() &amp; " - " &amp; MID($AD$1, FIND("]",$AD$1,1)+1,LEN($AD$1))</f>
        <v>Column1.Identifiant__BAN 46 - Récaptiulatif</v>
      </c>
      <c r="Y46" t="str">
        <f ca="1">DPE_33340[[#Headers],[Column1.Nom__rue_(BAN)]] &amp; " " &amp;  ROW() &amp; " - " &amp; MID($AD$1, FIND("]",$AD$1,1)+1,LEN($AD$1))</f>
        <v>Column1.Nom__rue_(BAN) 46 - Récaptiulatif</v>
      </c>
      <c r="Z46" t="str">
        <f ca="1">DPE_33340[[#Headers],[Column1.Score_BAN]] &amp; " " &amp;  ROW() &amp; " - " &amp; MID($AD$1, FIND("]",$AD$1,1)+1,LEN($AD$1))</f>
        <v>Column1.Score_BAN 46 - Récaptiulatif</v>
      </c>
      <c r="AA46" t="str">
        <f ca="1">DPE_33340[[#Headers],[Column1.Logement_traversant_(0/1)]] &amp; " " &amp;  ROW() &amp; " - " &amp; MID($AD$1, FIND("]",$AD$1,1)+1,LEN($AD$1))</f>
        <v>Column1.Logement_traversant_(0/1) 46 - Récaptiulatif</v>
      </c>
      <c r="AB46" t="str">
        <f ca="1">DPE_33340[[#Headers],[Column1.Nombre_appartement]] &amp; " " &amp;  ROW() &amp; " - " &amp; MID($AD$1, FIND("]",$AD$1,1)+1,LEN($AD$1))</f>
        <v>Column1.Nombre_appartement 46 - Récaptiulatif</v>
      </c>
      <c r="AC46" t="str">
        <f ca="1">DPE_33340[[#Headers],[Column1.Surface_habitable_immeuble]] &amp; " " &amp;  ROW() &amp; " - " &amp; MID($AD$1, FIND("]",$AD$1,1)+1,LEN($AD$1))</f>
        <v>Column1.Surface_habitable_immeuble 46 - Récaptiulatif</v>
      </c>
    </row>
    <row r="47" spans="1:29" x14ac:dyDescent="0.25">
      <c r="A47" s="4">
        <v>44827</v>
      </c>
      <c r="B47" s="4">
        <v>44838</v>
      </c>
      <c r="C47" s="4">
        <v>44838</v>
      </c>
      <c r="D47" t="str">
        <f ca="1">DPE_33340[[#Headers],[Column1.Adresse_(BAN)]] &amp; " " &amp;  ROW() &amp; " - " &amp; MID($AD$1, FIND("]",$AD$1,1)+1,LEN($AD$1))</f>
        <v>Column1.Adresse_(BAN) 47 - Récaptiulatif</v>
      </c>
      <c r="E47" t="str">
        <f ca="1">DPE_33340[[#Headers],[Column1.Nom__commune_(BAN)]] &amp; " " &amp;  ROW() &amp; " - " &amp; MID($AD$1, FIND("]",$AD$1,1)+1,LEN($AD$1))</f>
        <v>Column1.Nom__commune_(BAN) 47 - Récaptiulatif</v>
      </c>
      <c r="F47" t="str">
        <f ca="1">DPE_33340[[#Headers],[Column1.Nombre_niveau_logement]] &amp; " " &amp;  ROW() &amp; " - " &amp; MID($AD$1, FIND("]",$AD$1,1)+1,LEN($AD$1))</f>
        <v>Column1.Nombre_niveau_logement 47 - Récaptiulatif</v>
      </c>
      <c r="G47" t="str">
        <f ca="1">DPE_33340[[#Headers],[Column1.Année_construction]] &amp; " " &amp;  ROW() &amp; " - " &amp; MID($AD$1, FIND("]",$AD$1,1)+1,LEN($AD$1))</f>
        <v>Column1.Année_construction 47 - Récaptiulatif</v>
      </c>
      <c r="H47" t="str">
        <f ca="1">DPE_33340[[#Headers],[Column1.N°_étage_appartement]] &amp; " " &amp;  ROW() &amp; " - " &amp; MID($AD$1, FIND("]",$AD$1,1)+1,LEN($AD$1))</f>
        <v>Column1.N°_étage_appartement 47 - Récaptiulatif</v>
      </c>
      <c r="I47" t="str">
        <f ca="1">DPE_33340[[#Headers],[Column1.Surface_habitable_desservie_par_installation_ECS]] &amp; " " &amp;  ROW() &amp; " - " &amp; MID($AD$1, FIND("]",$AD$1,1)+1,LEN($AD$1))</f>
        <v>Column1.Surface_habitable_desservie_par_installation_ECS 47 - Récaptiulatif</v>
      </c>
      <c r="J47" t="str">
        <f ca="1">DPE_33340[[#Headers],[Column1.Complément_d''adresse_logement]] &amp; " " &amp;  ROW() &amp; " - " &amp; MID($AD$1, FIND("]",$AD$1,1)+1,LEN($AD$1))</f>
        <v>Column1.Complément_d'adresse_logement 47 - Récaptiulatif</v>
      </c>
      <c r="K47" t="str">
        <f ca="1">DPE_33340[[#Headers],[Column1.Description_installation_chauffage_n°1]] &amp; " " &amp;  ROW() &amp; " - " &amp; MID($AD$1, FIND("]",$AD$1,1)+1,LEN($AD$1))</f>
        <v>Column1.Description_installation_chauffage_n°1 47 - Récaptiulatif</v>
      </c>
      <c r="L47" t="str">
        <f ca="1">DPE_33340[[#Headers],[Column1.N°_voie_(BAN)]] &amp; " " &amp;  ROW() &amp; " - " &amp; MID($AD$1, FIND("]",$AD$1,1)+1,LEN($AD$1))</f>
        <v>Column1.N°_voie_(BAN) 47 - Récaptiulatif</v>
      </c>
      <c r="M47" t="str">
        <f ca="1">DPE_33340[[#Headers],[Column1.N°DPE]] &amp; " " &amp;  ROW() &amp; " - " &amp; MID($AD$1, FIND("]",$AD$1,1)+1,LEN($AD$1))</f>
        <v>Column1.N°DPE 47 - Récaptiulatif</v>
      </c>
      <c r="N47" t="str">
        <f ca="1">DPE_33340[[#Headers],[Column1.Adresse_brute]] &amp; " " &amp;  ROW() &amp; " - " &amp; MID($AD$1, FIND("]",$AD$1,1)+1,LEN($AD$1))</f>
        <v>Column1.Adresse_brute 47 - Récaptiulatif</v>
      </c>
      <c r="O47" t="str">
        <f ca="1">DPE_33340[[#Headers],[Column1.Nombre_logements_desservis_par_installation_ECS]] &amp; " " &amp;  ROW() &amp; " - " &amp; MID($AD$1, FIND("]",$AD$1,1)+1,LEN($AD$1))</f>
        <v>Column1.Nombre_logements_desservis_par_installation_ECS 47 - Récaptiulatif</v>
      </c>
      <c r="P47" t="str">
        <f ca="1">DPE_33340[[#Headers],[Column1.Surface_habitable_logement]] &amp; " " &amp;  ROW() &amp; " - " &amp; MID($AD$1, FIND("]",$AD$1,1)+1,LEN($AD$1))</f>
        <v>Column1.Surface_habitable_logement 47 - Récaptiulatif</v>
      </c>
      <c r="Q47" t="str">
        <f ca="1">DPE_33340[[#Headers],[Column1.Code_postal_(brut)]] &amp; " " &amp;  ROW() &amp; " - " &amp; MID($AD$1, FIND("]",$AD$1,1)+1,LEN($AD$1))</f>
        <v>Column1.Code_postal_(brut) 47 - Récaptiulatif</v>
      </c>
      <c r="R47" t="str">
        <f ca="1">DPE_33340[[#Headers],[Column1.Période_construction]] &amp; " " &amp;  ROW() &amp; " - " &amp; MID($AD$1, FIND("]",$AD$1,1)+1,LEN($AD$1))</f>
        <v>Column1.Période_construction 47 - Récaptiulatif</v>
      </c>
      <c r="S47" t="str">
        <f ca="1">DPE_33340[[#Headers],[Column1.Code_postal_(BAN)]] &amp; " " &amp;  ROW() &amp; " - " &amp; MID($AD$1, FIND("]",$AD$1,1)+1,LEN($AD$1))</f>
        <v>Column1.Code_postal_(BAN) 47 - Récaptiulatif</v>
      </c>
      <c r="T47" t="str">
        <f ca="1">DPE_33340[[#Headers],[Column1.Type_bâtiment]] &amp; " " &amp;  ROW() &amp; " - " &amp; MID($AD$1, FIND("]",$AD$1,1)+1,LEN($AD$1))</f>
        <v>Column1.Type_bâtiment 47 - Récaptiulatif</v>
      </c>
      <c r="U47" t="str">
        <f ca="1">DPE_33340[[#Headers],[Column1.Etiquette_GES]] &amp; " " &amp;  ROW() &amp; " - " &amp; MID($AD$1, FIND("]",$AD$1,1)+1,LEN($AD$1))</f>
        <v>Column1.Etiquette_GES 47 - Récaptiulatif</v>
      </c>
      <c r="V47" t="str">
        <f ca="1">DPE_33340[[#Headers],[Column1.Etiquette_DPE]] &amp; " " &amp;  ROW() &amp; " - " &amp; MID($AD$1, FIND("]",$AD$1,1)+1,LEN($AD$1))</f>
        <v>Column1.Etiquette_DPE 47 - Récaptiulatif</v>
      </c>
      <c r="W47" t="str">
        <f ca="1">DPE_33340[[#Headers],[Column1.Nom__commune_(Brut)]] &amp; " " &amp;  ROW() &amp; " - " &amp; MID($AD$1, FIND("]",$AD$1,1)+1,LEN($AD$1))</f>
        <v>Column1.Nom__commune_(Brut) 47 - Récaptiulatif</v>
      </c>
      <c r="X47" t="str">
        <f ca="1">DPE_33340[[#Headers],[Column1.Identifiant__BAN]] &amp; " " &amp;  ROW() &amp; " - " &amp; MID($AD$1, FIND("]",$AD$1,1)+1,LEN($AD$1))</f>
        <v>Column1.Identifiant__BAN 47 - Récaptiulatif</v>
      </c>
      <c r="Y47" t="str">
        <f ca="1">DPE_33340[[#Headers],[Column1.Nom__rue_(BAN)]] &amp; " " &amp;  ROW() &amp; " - " &amp; MID($AD$1, FIND("]",$AD$1,1)+1,LEN($AD$1))</f>
        <v>Column1.Nom__rue_(BAN) 47 - Récaptiulatif</v>
      </c>
      <c r="Z47" t="str">
        <f ca="1">DPE_33340[[#Headers],[Column1.Score_BAN]] &amp; " " &amp;  ROW() &amp; " - " &amp; MID($AD$1, FIND("]",$AD$1,1)+1,LEN($AD$1))</f>
        <v>Column1.Score_BAN 47 - Récaptiulatif</v>
      </c>
      <c r="AA47" t="str">
        <f ca="1">DPE_33340[[#Headers],[Column1.Logement_traversant_(0/1)]] &amp; " " &amp;  ROW() &amp; " - " &amp; MID($AD$1, FIND("]",$AD$1,1)+1,LEN($AD$1))</f>
        <v>Column1.Logement_traversant_(0/1) 47 - Récaptiulatif</v>
      </c>
      <c r="AB47" t="str">
        <f ca="1">DPE_33340[[#Headers],[Column1.Nombre_appartement]] &amp; " " &amp;  ROW() &amp; " - " &amp; MID($AD$1, FIND("]",$AD$1,1)+1,LEN($AD$1))</f>
        <v>Column1.Nombre_appartement 47 - Récaptiulatif</v>
      </c>
      <c r="AC47" t="str">
        <f ca="1">DPE_33340[[#Headers],[Column1.Surface_habitable_immeuble]] &amp; " " &amp;  ROW() &amp; " - " &amp; MID($AD$1, FIND("]",$AD$1,1)+1,LEN($AD$1))</f>
        <v>Column1.Surface_habitable_immeuble 47 - Récaptiulatif</v>
      </c>
    </row>
    <row r="48" spans="1:29" x14ac:dyDescent="0.25">
      <c r="A48" s="4">
        <v>44837</v>
      </c>
      <c r="B48" s="4">
        <v>44837</v>
      </c>
      <c r="C48" s="4">
        <v>44837</v>
      </c>
      <c r="D48" t="str">
        <f ca="1">DPE_33340[[#Headers],[Column1.Adresse_(BAN)]] &amp; " " &amp;  ROW() &amp; " - " &amp; MID($AD$1, FIND("]",$AD$1,1)+1,LEN($AD$1))</f>
        <v>Column1.Adresse_(BAN) 48 - Récaptiulatif</v>
      </c>
      <c r="E48" t="str">
        <f ca="1">DPE_33340[[#Headers],[Column1.Nom__commune_(BAN)]] &amp; " " &amp;  ROW() &amp; " - " &amp; MID($AD$1, FIND("]",$AD$1,1)+1,LEN($AD$1))</f>
        <v>Column1.Nom__commune_(BAN) 48 - Récaptiulatif</v>
      </c>
      <c r="F48" t="str">
        <f ca="1">DPE_33340[[#Headers],[Column1.Nombre_niveau_logement]] &amp; " " &amp;  ROW() &amp; " - " &amp; MID($AD$1, FIND("]",$AD$1,1)+1,LEN($AD$1))</f>
        <v>Column1.Nombre_niveau_logement 48 - Récaptiulatif</v>
      </c>
      <c r="G48" t="str">
        <f ca="1">DPE_33340[[#Headers],[Column1.Année_construction]] &amp; " " &amp;  ROW() &amp; " - " &amp; MID($AD$1, FIND("]",$AD$1,1)+1,LEN($AD$1))</f>
        <v>Column1.Année_construction 48 - Récaptiulatif</v>
      </c>
      <c r="H48" t="str">
        <f ca="1">DPE_33340[[#Headers],[Column1.N°_étage_appartement]] &amp; " " &amp;  ROW() &amp; " - " &amp; MID($AD$1, FIND("]",$AD$1,1)+1,LEN($AD$1))</f>
        <v>Column1.N°_étage_appartement 48 - Récaptiulatif</v>
      </c>
      <c r="I48" t="str">
        <f ca="1">DPE_33340[[#Headers],[Column1.Surface_habitable_desservie_par_installation_ECS]] &amp; " " &amp;  ROW() &amp; " - " &amp; MID($AD$1, FIND("]",$AD$1,1)+1,LEN($AD$1))</f>
        <v>Column1.Surface_habitable_desservie_par_installation_ECS 48 - Récaptiulatif</v>
      </c>
      <c r="J48" t="str">
        <f ca="1">DPE_33340[[#Headers],[Column1.Complément_d''adresse_logement]] &amp; " " &amp;  ROW() &amp; " - " &amp; MID($AD$1, FIND("]",$AD$1,1)+1,LEN($AD$1))</f>
        <v>Column1.Complément_d'adresse_logement 48 - Récaptiulatif</v>
      </c>
      <c r="K48" t="str">
        <f ca="1">DPE_33340[[#Headers],[Column1.Description_installation_chauffage_n°1]] &amp; " " &amp;  ROW() &amp; " - " &amp; MID($AD$1, FIND("]",$AD$1,1)+1,LEN($AD$1))</f>
        <v>Column1.Description_installation_chauffage_n°1 48 - Récaptiulatif</v>
      </c>
      <c r="L48" t="str">
        <f ca="1">DPE_33340[[#Headers],[Column1.N°_voie_(BAN)]] &amp; " " &amp;  ROW() &amp; " - " &amp; MID($AD$1, FIND("]",$AD$1,1)+1,LEN($AD$1))</f>
        <v>Column1.N°_voie_(BAN) 48 - Récaptiulatif</v>
      </c>
      <c r="M48" t="str">
        <f ca="1">DPE_33340[[#Headers],[Column1.N°DPE]] &amp; " " &amp;  ROW() &amp; " - " &amp; MID($AD$1, FIND("]",$AD$1,1)+1,LEN($AD$1))</f>
        <v>Column1.N°DPE 48 - Récaptiulatif</v>
      </c>
      <c r="N48" t="str">
        <f ca="1">DPE_33340[[#Headers],[Column1.Adresse_brute]] &amp; " " &amp;  ROW() &amp; " - " &amp; MID($AD$1, FIND("]",$AD$1,1)+1,LEN($AD$1))</f>
        <v>Column1.Adresse_brute 48 - Récaptiulatif</v>
      </c>
      <c r="O48" t="str">
        <f ca="1">DPE_33340[[#Headers],[Column1.Nombre_logements_desservis_par_installation_ECS]] &amp; " " &amp;  ROW() &amp; " - " &amp; MID($AD$1, FIND("]",$AD$1,1)+1,LEN($AD$1))</f>
        <v>Column1.Nombre_logements_desservis_par_installation_ECS 48 - Récaptiulatif</v>
      </c>
      <c r="P48" t="str">
        <f ca="1">DPE_33340[[#Headers],[Column1.Surface_habitable_logement]] &amp; " " &amp;  ROW() &amp; " - " &amp; MID($AD$1, FIND("]",$AD$1,1)+1,LEN($AD$1))</f>
        <v>Column1.Surface_habitable_logement 48 - Récaptiulatif</v>
      </c>
      <c r="Q48" t="str">
        <f ca="1">DPE_33340[[#Headers],[Column1.Code_postal_(brut)]] &amp; " " &amp;  ROW() &amp; " - " &amp; MID($AD$1, FIND("]",$AD$1,1)+1,LEN($AD$1))</f>
        <v>Column1.Code_postal_(brut) 48 - Récaptiulatif</v>
      </c>
      <c r="R48" t="str">
        <f ca="1">DPE_33340[[#Headers],[Column1.Période_construction]] &amp; " " &amp;  ROW() &amp; " - " &amp; MID($AD$1, FIND("]",$AD$1,1)+1,LEN($AD$1))</f>
        <v>Column1.Période_construction 48 - Récaptiulatif</v>
      </c>
      <c r="S48" t="str">
        <f ca="1">DPE_33340[[#Headers],[Column1.Code_postal_(BAN)]] &amp; " " &amp;  ROW() &amp; " - " &amp; MID($AD$1, FIND("]",$AD$1,1)+1,LEN($AD$1))</f>
        <v>Column1.Code_postal_(BAN) 48 - Récaptiulatif</v>
      </c>
      <c r="T48" t="str">
        <f ca="1">DPE_33340[[#Headers],[Column1.Type_bâtiment]] &amp; " " &amp;  ROW() &amp; " - " &amp; MID($AD$1, FIND("]",$AD$1,1)+1,LEN($AD$1))</f>
        <v>Column1.Type_bâtiment 48 - Récaptiulatif</v>
      </c>
      <c r="U48" t="str">
        <f ca="1">DPE_33340[[#Headers],[Column1.Etiquette_GES]] &amp; " " &amp;  ROW() &amp; " - " &amp; MID($AD$1, FIND("]",$AD$1,1)+1,LEN($AD$1))</f>
        <v>Column1.Etiquette_GES 48 - Récaptiulatif</v>
      </c>
      <c r="V48" t="str">
        <f ca="1">DPE_33340[[#Headers],[Column1.Etiquette_DPE]] &amp; " " &amp;  ROW() &amp; " - " &amp; MID($AD$1, FIND("]",$AD$1,1)+1,LEN($AD$1))</f>
        <v>Column1.Etiquette_DPE 48 - Récaptiulatif</v>
      </c>
      <c r="W48" t="str">
        <f ca="1">DPE_33340[[#Headers],[Column1.Nom__commune_(Brut)]] &amp; " " &amp;  ROW() &amp; " - " &amp; MID($AD$1, FIND("]",$AD$1,1)+1,LEN($AD$1))</f>
        <v>Column1.Nom__commune_(Brut) 48 - Récaptiulatif</v>
      </c>
      <c r="X48" t="str">
        <f ca="1">DPE_33340[[#Headers],[Column1.Identifiant__BAN]] &amp; " " &amp;  ROW() &amp; " - " &amp; MID($AD$1, FIND("]",$AD$1,1)+1,LEN($AD$1))</f>
        <v>Column1.Identifiant__BAN 48 - Récaptiulatif</v>
      </c>
      <c r="Y48" t="str">
        <f ca="1">DPE_33340[[#Headers],[Column1.Nom__rue_(BAN)]] &amp; " " &amp;  ROW() &amp; " - " &amp; MID($AD$1, FIND("]",$AD$1,1)+1,LEN($AD$1))</f>
        <v>Column1.Nom__rue_(BAN) 48 - Récaptiulatif</v>
      </c>
      <c r="Z48" t="str">
        <f ca="1">DPE_33340[[#Headers],[Column1.Score_BAN]] &amp; " " &amp;  ROW() &amp; " - " &amp; MID($AD$1, FIND("]",$AD$1,1)+1,LEN($AD$1))</f>
        <v>Column1.Score_BAN 48 - Récaptiulatif</v>
      </c>
      <c r="AA48" t="str">
        <f ca="1">DPE_33340[[#Headers],[Column1.Logement_traversant_(0/1)]] &amp; " " &amp;  ROW() &amp; " - " &amp; MID($AD$1, FIND("]",$AD$1,1)+1,LEN($AD$1))</f>
        <v>Column1.Logement_traversant_(0/1) 48 - Récaptiulatif</v>
      </c>
      <c r="AB48" t="str">
        <f ca="1">DPE_33340[[#Headers],[Column1.Nombre_appartement]] &amp; " " &amp;  ROW() &amp; " - " &amp; MID($AD$1, FIND("]",$AD$1,1)+1,LEN($AD$1))</f>
        <v>Column1.Nombre_appartement 48 - Récaptiulatif</v>
      </c>
      <c r="AC48" t="str">
        <f ca="1">DPE_33340[[#Headers],[Column1.Surface_habitable_immeuble]] &amp; " " &amp;  ROW() &amp; " - " &amp; MID($AD$1, FIND("]",$AD$1,1)+1,LEN($AD$1))</f>
        <v>Column1.Surface_habitable_immeuble 48 - Récaptiulatif</v>
      </c>
    </row>
    <row r="49" spans="1:29" x14ac:dyDescent="0.25">
      <c r="A49" s="4">
        <v>44837</v>
      </c>
      <c r="B49" s="4">
        <v>44837</v>
      </c>
      <c r="C49" s="4">
        <v>44837</v>
      </c>
      <c r="D49" t="str">
        <f ca="1">DPE_33340[[#Headers],[Column1.Adresse_(BAN)]] &amp; " " &amp;  ROW() &amp; " - " &amp; MID($AD$1, FIND("]",$AD$1,1)+1,LEN($AD$1))</f>
        <v>Column1.Adresse_(BAN) 49 - Récaptiulatif</v>
      </c>
      <c r="E49" t="str">
        <f ca="1">DPE_33340[[#Headers],[Column1.Nom__commune_(BAN)]] &amp; " " &amp;  ROW() &amp; " - " &amp; MID($AD$1, FIND("]",$AD$1,1)+1,LEN($AD$1))</f>
        <v>Column1.Nom__commune_(BAN) 49 - Récaptiulatif</v>
      </c>
      <c r="F49" t="str">
        <f ca="1">DPE_33340[[#Headers],[Column1.Nombre_niveau_logement]] &amp; " " &amp;  ROW() &amp; " - " &amp; MID($AD$1, FIND("]",$AD$1,1)+1,LEN($AD$1))</f>
        <v>Column1.Nombre_niveau_logement 49 - Récaptiulatif</v>
      </c>
      <c r="G49" t="str">
        <f ca="1">DPE_33340[[#Headers],[Column1.Année_construction]] &amp; " " &amp;  ROW() &amp; " - " &amp; MID($AD$1, FIND("]",$AD$1,1)+1,LEN($AD$1))</f>
        <v>Column1.Année_construction 49 - Récaptiulatif</v>
      </c>
      <c r="H49" t="str">
        <f ca="1">DPE_33340[[#Headers],[Column1.N°_étage_appartement]] &amp; " " &amp;  ROW() &amp; " - " &amp; MID($AD$1, FIND("]",$AD$1,1)+1,LEN($AD$1))</f>
        <v>Column1.N°_étage_appartement 49 - Récaptiulatif</v>
      </c>
      <c r="I49" t="str">
        <f ca="1">DPE_33340[[#Headers],[Column1.Surface_habitable_desservie_par_installation_ECS]] &amp; " " &amp;  ROW() &amp; " - " &amp; MID($AD$1, FIND("]",$AD$1,1)+1,LEN($AD$1))</f>
        <v>Column1.Surface_habitable_desservie_par_installation_ECS 49 - Récaptiulatif</v>
      </c>
      <c r="J49" t="str">
        <f ca="1">DPE_33340[[#Headers],[Column1.Complément_d''adresse_logement]] &amp; " " &amp;  ROW() &amp; " - " &amp; MID($AD$1, FIND("]",$AD$1,1)+1,LEN($AD$1))</f>
        <v>Column1.Complément_d'adresse_logement 49 - Récaptiulatif</v>
      </c>
      <c r="K49" t="str">
        <f ca="1">DPE_33340[[#Headers],[Column1.Description_installation_chauffage_n°1]] &amp; " " &amp;  ROW() &amp; " - " &amp; MID($AD$1, FIND("]",$AD$1,1)+1,LEN($AD$1))</f>
        <v>Column1.Description_installation_chauffage_n°1 49 - Récaptiulatif</v>
      </c>
      <c r="L49" t="str">
        <f ca="1">DPE_33340[[#Headers],[Column1.N°_voie_(BAN)]] &amp; " " &amp;  ROW() &amp; " - " &amp; MID($AD$1, FIND("]",$AD$1,1)+1,LEN($AD$1))</f>
        <v>Column1.N°_voie_(BAN) 49 - Récaptiulatif</v>
      </c>
      <c r="M49" t="str">
        <f ca="1">DPE_33340[[#Headers],[Column1.N°DPE]] &amp; " " &amp;  ROW() &amp; " - " &amp; MID($AD$1, FIND("]",$AD$1,1)+1,LEN($AD$1))</f>
        <v>Column1.N°DPE 49 - Récaptiulatif</v>
      </c>
      <c r="N49" t="str">
        <f ca="1">DPE_33340[[#Headers],[Column1.Adresse_brute]] &amp; " " &amp;  ROW() &amp; " - " &amp; MID($AD$1, FIND("]",$AD$1,1)+1,LEN($AD$1))</f>
        <v>Column1.Adresse_brute 49 - Récaptiulatif</v>
      </c>
      <c r="O49" t="str">
        <f ca="1">DPE_33340[[#Headers],[Column1.Nombre_logements_desservis_par_installation_ECS]] &amp; " " &amp;  ROW() &amp; " - " &amp; MID($AD$1, FIND("]",$AD$1,1)+1,LEN($AD$1))</f>
        <v>Column1.Nombre_logements_desservis_par_installation_ECS 49 - Récaptiulatif</v>
      </c>
      <c r="P49" t="str">
        <f ca="1">DPE_33340[[#Headers],[Column1.Surface_habitable_logement]] &amp; " " &amp;  ROW() &amp; " - " &amp; MID($AD$1, FIND("]",$AD$1,1)+1,LEN($AD$1))</f>
        <v>Column1.Surface_habitable_logement 49 - Récaptiulatif</v>
      </c>
      <c r="Q49" t="str">
        <f ca="1">DPE_33340[[#Headers],[Column1.Code_postal_(brut)]] &amp; " " &amp;  ROW() &amp; " - " &amp; MID($AD$1, FIND("]",$AD$1,1)+1,LEN($AD$1))</f>
        <v>Column1.Code_postal_(brut) 49 - Récaptiulatif</v>
      </c>
      <c r="R49" t="str">
        <f ca="1">DPE_33340[[#Headers],[Column1.Période_construction]] &amp; " " &amp;  ROW() &amp; " - " &amp; MID($AD$1, FIND("]",$AD$1,1)+1,LEN($AD$1))</f>
        <v>Column1.Période_construction 49 - Récaptiulatif</v>
      </c>
      <c r="S49" t="str">
        <f ca="1">DPE_33340[[#Headers],[Column1.Code_postal_(BAN)]] &amp; " " &amp;  ROW() &amp; " - " &amp; MID($AD$1, FIND("]",$AD$1,1)+1,LEN($AD$1))</f>
        <v>Column1.Code_postal_(BAN) 49 - Récaptiulatif</v>
      </c>
      <c r="T49" t="str">
        <f ca="1">DPE_33340[[#Headers],[Column1.Type_bâtiment]] &amp; " " &amp;  ROW() &amp; " - " &amp; MID($AD$1, FIND("]",$AD$1,1)+1,LEN($AD$1))</f>
        <v>Column1.Type_bâtiment 49 - Récaptiulatif</v>
      </c>
      <c r="U49" t="str">
        <f ca="1">DPE_33340[[#Headers],[Column1.Etiquette_GES]] &amp; " " &amp;  ROW() &amp; " - " &amp; MID($AD$1, FIND("]",$AD$1,1)+1,LEN($AD$1))</f>
        <v>Column1.Etiquette_GES 49 - Récaptiulatif</v>
      </c>
      <c r="V49" t="str">
        <f ca="1">DPE_33340[[#Headers],[Column1.Etiquette_DPE]] &amp; " " &amp;  ROW() &amp; " - " &amp; MID($AD$1, FIND("]",$AD$1,1)+1,LEN($AD$1))</f>
        <v>Column1.Etiquette_DPE 49 - Récaptiulatif</v>
      </c>
      <c r="W49" t="str">
        <f ca="1">DPE_33340[[#Headers],[Column1.Nom__commune_(Brut)]] &amp; " " &amp;  ROW() &amp; " - " &amp; MID($AD$1, FIND("]",$AD$1,1)+1,LEN($AD$1))</f>
        <v>Column1.Nom__commune_(Brut) 49 - Récaptiulatif</v>
      </c>
      <c r="X49" t="str">
        <f ca="1">DPE_33340[[#Headers],[Column1.Identifiant__BAN]] &amp; " " &amp;  ROW() &amp; " - " &amp; MID($AD$1, FIND("]",$AD$1,1)+1,LEN($AD$1))</f>
        <v>Column1.Identifiant__BAN 49 - Récaptiulatif</v>
      </c>
      <c r="Y49" t="str">
        <f ca="1">DPE_33340[[#Headers],[Column1.Nom__rue_(BAN)]] &amp; " " &amp;  ROW() &amp; " - " &amp; MID($AD$1, FIND("]",$AD$1,1)+1,LEN($AD$1))</f>
        <v>Column1.Nom__rue_(BAN) 49 - Récaptiulatif</v>
      </c>
      <c r="Z49" t="str">
        <f ca="1">DPE_33340[[#Headers],[Column1.Score_BAN]] &amp; " " &amp;  ROW() &amp; " - " &amp; MID($AD$1, FIND("]",$AD$1,1)+1,LEN($AD$1))</f>
        <v>Column1.Score_BAN 49 - Récaptiulatif</v>
      </c>
      <c r="AA49" t="str">
        <f ca="1">DPE_33340[[#Headers],[Column1.Logement_traversant_(0/1)]] &amp; " " &amp;  ROW() &amp; " - " &amp; MID($AD$1, FIND("]",$AD$1,1)+1,LEN($AD$1))</f>
        <v>Column1.Logement_traversant_(0/1) 49 - Récaptiulatif</v>
      </c>
      <c r="AB49" t="str">
        <f ca="1">DPE_33340[[#Headers],[Column1.Nombre_appartement]] &amp; " " &amp;  ROW() &amp; " - " &amp; MID($AD$1, FIND("]",$AD$1,1)+1,LEN($AD$1))</f>
        <v>Column1.Nombre_appartement 49 - Récaptiulatif</v>
      </c>
      <c r="AC49" t="str">
        <f ca="1">DPE_33340[[#Headers],[Column1.Surface_habitable_immeuble]] &amp; " " &amp;  ROW() &amp; " - " &amp; MID($AD$1, FIND("]",$AD$1,1)+1,LEN($AD$1))</f>
        <v>Column1.Surface_habitable_immeuble 49 - Récaptiulatif</v>
      </c>
    </row>
    <row r="50" spans="1:29" x14ac:dyDescent="0.25">
      <c r="A50" s="4">
        <v>44837</v>
      </c>
      <c r="B50" s="4">
        <v>44837</v>
      </c>
      <c r="C50" s="4">
        <v>44837</v>
      </c>
      <c r="D50" t="str">
        <f ca="1">DPE_33340[[#Headers],[Column1.Adresse_(BAN)]] &amp; " " &amp;  ROW() &amp; " - " &amp; MID($AD$1, FIND("]",$AD$1,1)+1,LEN($AD$1))</f>
        <v>Column1.Adresse_(BAN) 50 - Récaptiulatif</v>
      </c>
      <c r="E50" t="str">
        <f ca="1">DPE_33340[[#Headers],[Column1.Nom__commune_(BAN)]] &amp; " " &amp;  ROW() &amp; " - " &amp; MID($AD$1, FIND("]",$AD$1,1)+1,LEN($AD$1))</f>
        <v>Column1.Nom__commune_(BAN) 50 - Récaptiulatif</v>
      </c>
      <c r="F50" t="str">
        <f ca="1">DPE_33340[[#Headers],[Column1.Nombre_niveau_logement]] &amp; " " &amp;  ROW() &amp; " - " &amp; MID($AD$1, FIND("]",$AD$1,1)+1,LEN($AD$1))</f>
        <v>Column1.Nombre_niveau_logement 50 - Récaptiulatif</v>
      </c>
      <c r="G50" t="str">
        <f ca="1">DPE_33340[[#Headers],[Column1.Année_construction]] &amp; " " &amp;  ROW() &amp; " - " &amp; MID($AD$1, FIND("]",$AD$1,1)+1,LEN($AD$1))</f>
        <v>Column1.Année_construction 50 - Récaptiulatif</v>
      </c>
      <c r="H50" t="str">
        <f ca="1">DPE_33340[[#Headers],[Column1.N°_étage_appartement]] &amp; " " &amp;  ROW() &amp; " - " &amp; MID($AD$1, FIND("]",$AD$1,1)+1,LEN($AD$1))</f>
        <v>Column1.N°_étage_appartement 50 - Récaptiulatif</v>
      </c>
      <c r="I50" t="str">
        <f ca="1">DPE_33340[[#Headers],[Column1.Surface_habitable_desservie_par_installation_ECS]] &amp; " " &amp;  ROW() &amp; " - " &amp; MID($AD$1, FIND("]",$AD$1,1)+1,LEN($AD$1))</f>
        <v>Column1.Surface_habitable_desservie_par_installation_ECS 50 - Récaptiulatif</v>
      </c>
      <c r="J50" t="str">
        <f ca="1">DPE_33340[[#Headers],[Column1.Complément_d''adresse_logement]] &amp; " " &amp;  ROW() &amp; " - " &amp; MID($AD$1, FIND("]",$AD$1,1)+1,LEN($AD$1))</f>
        <v>Column1.Complément_d'adresse_logement 50 - Récaptiulatif</v>
      </c>
      <c r="K50" t="str">
        <f ca="1">DPE_33340[[#Headers],[Column1.Description_installation_chauffage_n°1]] &amp; " " &amp;  ROW() &amp; " - " &amp; MID($AD$1, FIND("]",$AD$1,1)+1,LEN($AD$1))</f>
        <v>Column1.Description_installation_chauffage_n°1 50 - Récaptiulatif</v>
      </c>
      <c r="L50" t="str">
        <f ca="1">DPE_33340[[#Headers],[Column1.N°_voie_(BAN)]] &amp; " " &amp;  ROW() &amp; " - " &amp; MID($AD$1, FIND("]",$AD$1,1)+1,LEN($AD$1))</f>
        <v>Column1.N°_voie_(BAN) 50 - Récaptiulatif</v>
      </c>
      <c r="M50" t="str">
        <f ca="1">DPE_33340[[#Headers],[Column1.N°DPE]] &amp; " " &amp;  ROW() &amp; " - " &amp; MID($AD$1, FIND("]",$AD$1,1)+1,LEN($AD$1))</f>
        <v>Column1.N°DPE 50 - Récaptiulatif</v>
      </c>
      <c r="N50" t="str">
        <f ca="1">DPE_33340[[#Headers],[Column1.Adresse_brute]] &amp; " " &amp;  ROW() &amp; " - " &amp; MID($AD$1, FIND("]",$AD$1,1)+1,LEN($AD$1))</f>
        <v>Column1.Adresse_brute 50 - Récaptiulatif</v>
      </c>
      <c r="O50" t="str">
        <f ca="1">DPE_33340[[#Headers],[Column1.Nombre_logements_desservis_par_installation_ECS]] &amp; " " &amp;  ROW() &amp; " - " &amp; MID($AD$1, FIND("]",$AD$1,1)+1,LEN($AD$1))</f>
        <v>Column1.Nombre_logements_desservis_par_installation_ECS 50 - Récaptiulatif</v>
      </c>
      <c r="P50" t="str">
        <f ca="1">DPE_33340[[#Headers],[Column1.Surface_habitable_logement]] &amp; " " &amp;  ROW() &amp; " - " &amp; MID($AD$1, FIND("]",$AD$1,1)+1,LEN($AD$1))</f>
        <v>Column1.Surface_habitable_logement 50 - Récaptiulatif</v>
      </c>
      <c r="Q50" t="str">
        <f ca="1">DPE_33340[[#Headers],[Column1.Code_postal_(brut)]] &amp; " " &amp;  ROW() &amp; " - " &amp; MID($AD$1, FIND("]",$AD$1,1)+1,LEN($AD$1))</f>
        <v>Column1.Code_postal_(brut) 50 - Récaptiulatif</v>
      </c>
      <c r="R50" t="str">
        <f ca="1">DPE_33340[[#Headers],[Column1.Période_construction]] &amp; " " &amp;  ROW() &amp; " - " &amp; MID($AD$1, FIND("]",$AD$1,1)+1,LEN($AD$1))</f>
        <v>Column1.Période_construction 50 - Récaptiulatif</v>
      </c>
      <c r="S50" t="str">
        <f ca="1">DPE_33340[[#Headers],[Column1.Code_postal_(BAN)]] &amp; " " &amp;  ROW() &amp; " - " &amp; MID($AD$1, FIND("]",$AD$1,1)+1,LEN($AD$1))</f>
        <v>Column1.Code_postal_(BAN) 50 - Récaptiulatif</v>
      </c>
      <c r="T50" t="str">
        <f ca="1">DPE_33340[[#Headers],[Column1.Type_bâtiment]] &amp; " " &amp;  ROW() &amp; " - " &amp; MID($AD$1, FIND("]",$AD$1,1)+1,LEN($AD$1))</f>
        <v>Column1.Type_bâtiment 50 - Récaptiulatif</v>
      </c>
      <c r="U50" t="str">
        <f ca="1">DPE_33340[[#Headers],[Column1.Etiquette_GES]] &amp; " " &amp;  ROW() &amp; " - " &amp; MID($AD$1, FIND("]",$AD$1,1)+1,LEN($AD$1))</f>
        <v>Column1.Etiquette_GES 50 - Récaptiulatif</v>
      </c>
      <c r="V50" t="str">
        <f ca="1">DPE_33340[[#Headers],[Column1.Etiquette_DPE]] &amp; " " &amp;  ROW() &amp; " - " &amp; MID($AD$1, FIND("]",$AD$1,1)+1,LEN($AD$1))</f>
        <v>Column1.Etiquette_DPE 50 - Récaptiulatif</v>
      </c>
      <c r="W50" t="str">
        <f ca="1">DPE_33340[[#Headers],[Column1.Nom__commune_(Brut)]] &amp; " " &amp;  ROW() &amp; " - " &amp; MID($AD$1, FIND("]",$AD$1,1)+1,LEN($AD$1))</f>
        <v>Column1.Nom__commune_(Brut) 50 - Récaptiulatif</v>
      </c>
      <c r="X50" t="str">
        <f ca="1">DPE_33340[[#Headers],[Column1.Identifiant__BAN]] &amp; " " &amp;  ROW() &amp; " - " &amp; MID($AD$1, FIND("]",$AD$1,1)+1,LEN($AD$1))</f>
        <v>Column1.Identifiant__BAN 50 - Récaptiulatif</v>
      </c>
      <c r="Y50" t="str">
        <f ca="1">DPE_33340[[#Headers],[Column1.Nom__rue_(BAN)]] &amp; " " &amp;  ROW() &amp; " - " &amp; MID($AD$1, FIND("]",$AD$1,1)+1,LEN($AD$1))</f>
        <v>Column1.Nom__rue_(BAN) 50 - Récaptiulatif</v>
      </c>
      <c r="Z50" t="str">
        <f ca="1">DPE_33340[[#Headers],[Column1.Score_BAN]] &amp; " " &amp;  ROW() &amp; " - " &amp; MID($AD$1, FIND("]",$AD$1,1)+1,LEN($AD$1))</f>
        <v>Column1.Score_BAN 50 - Récaptiulatif</v>
      </c>
      <c r="AA50" t="str">
        <f ca="1">DPE_33340[[#Headers],[Column1.Logement_traversant_(0/1)]] &amp; " " &amp;  ROW() &amp; " - " &amp; MID($AD$1, FIND("]",$AD$1,1)+1,LEN($AD$1))</f>
        <v>Column1.Logement_traversant_(0/1) 50 - Récaptiulatif</v>
      </c>
      <c r="AB50" t="str">
        <f ca="1">DPE_33340[[#Headers],[Column1.Nombre_appartement]] &amp; " " &amp;  ROW() &amp; " - " &amp; MID($AD$1, FIND("]",$AD$1,1)+1,LEN($AD$1))</f>
        <v>Column1.Nombre_appartement 50 - Récaptiulatif</v>
      </c>
      <c r="AC50" t="str">
        <f ca="1">DPE_33340[[#Headers],[Column1.Surface_habitable_immeuble]] &amp; " " &amp;  ROW() &amp; " - " &amp; MID($AD$1, FIND("]",$AD$1,1)+1,LEN($AD$1))</f>
        <v>Column1.Surface_habitable_immeuble 50 - Récaptiulatif</v>
      </c>
    </row>
    <row r="51" spans="1:29" x14ac:dyDescent="0.25">
      <c r="A51" s="4">
        <v>44837</v>
      </c>
      <c r="B51" s="4">
        <v>44837</v>
      </c>
      <c r="C51" s="4">
        <v>44837</v>
      </c>
      <c r="D51" t="str">
        <f ca="1">DPE_33340[[#Headers],[Column1.Adresse_(BAN)]] &amp; " " &amp;  ROW() &amp; " - " &amp; MID($AD$1, FIND("]",$AD$1,1)+1,LEN($AD$1))</f>
        <v>Column1.Adresse_(BAN) 51 - Récaptiulatif</v>
      </c>
      <c r="E51" t="str">
        <f ca="1">DPE_33340[[#Headers],[Column1.Nom__commune_(BAN)]] &amp; " " &amp;  ROW() &amp; " - " &amp; MID($AD$1, FIND("]",$AD$1,1)+1,LEN($AD$1))</f>
        <v>Column1.Nom__commune_(BAN) 51 - Récaptiulatif</v>
      </c>
      <c r="F51" t="str">
        <f ca="1">DPE_33340[[#Headers],[Column1.Nombre_niveau_logement]] &amp; " " &amp;  ROW() &amp; " - " &amp; MID($AD$1, FIND("]",$AD$1,1)+1,LEN($AD$1))</f>
        <v>Column1.Nombre_niveau_logement 51 - Récaptiulatif</v>
      </c>
      <c r="G51" t="str">
        <f ca="1">DPE_33340[[#Headers],[Column1.Année_construction]] &amp; " " &amp;  ROW() &amp; " - " &amp; MID($AD$1, FIND("]",$AD$1,1)+1,LEN($AD$1))</f>
        <v>Column1.Année_construction 51 - Récaptiulatif</v>
      </c>
      <c r="H51" t="str">
        <f ca="1">DPE_33340[[#Headers],[Column1.N°_étage_appartement]] &amp; " " &amp;  ROW() &amp; " - " &amp; MID($AD$1, FIND("]",$AD$1,1)+1,LEN($AD$1))</f>
        <v>Column1.N°_étage_appartement 51 - Récaptiulatif</v>
      </c>
      <c r="I51" t="str">
        <f ca="1">DPE_33340[[#Headers],[Column1.Surface_habitable_desservie_par_installation_ECS]] &amp; " " &amp;  ROW() &amp; " - " &amp; MID($AD$1, FIND("]",$AD$1,1)+1,LEN($AD$1))</f>
        <v>Column1.Surface_habitable_desservie_par_installation_ECS 51 - Récaptiulatif</v>
      </c>
      <c r="J51" t="str">
        <f ca="1">DPE_33340[[#Headers],[Column1.Complément_d''adresse_logement]] &amp; " " &amp;  ROW() &amp; " - " &amp; MID($AD$1, FIND("]",$AD$1,1)+1,LEN($AD$1))</f>
        <v>Column1.Complément_d'adresse_logement 51 - Récaptiulatif</v>
      </c>
      <c r="K51" t="str">
        <f ca="1">DPE_33340[[#Headers],[Column1.Description_installation_chauffage_n°1]] &amp; " " &amp;  ROW() &amp; " - " &amp; MID($AD$1, FIND("]",$AD$1,1)+1,LEN($AD$1))</f>
        <v>Column1.Description_installation_chauffage_n°1 51 - Récaptiulatif</v>
      </c>
      <c r="L51" t="str">
        <f ca="1">DPE_33340[[#Headers],[Column1.N°_voie_(BAN)]] &amp; " " &amp;  ROW() &amp; " - " &amp; MID($AD$1, FIND("]",$AD$1,1)+1,LEN($AD$1))</f>
        <v>Column1.N°_voie_(BAN) 51 - Récaptiulatif</v>
      </c>
      <c r="M51" t="str">
        <f ca="1">DPE_33340[[#Headers],[Column1.N°DPE]] &amp; " " &amp;  ROW() &amp; " - " &amp; MID($AD$1, FIND("]",$AD$1,1)+1,LEN($AD$1))</f>
        <v>Column1.N°DPE 51 - Récaptiulatif</v>
      </c>
      <c r="N51" t="str">
        <f ca="1">DPE_33340[[#Headers],[Column1.Adresse_brute]] &amp; " " &amp;  ROW() &amp; " - " &amp; MID($AD$1, FIND("]",$AD$1,1)+1,LEN($AD$1))</f>
        <v>Column1.Adresse_brute 51 - Récaptiulatif</v>
      </c>
      <c r="O51" t="str">
        <f ca="1">DPE_33340[[#Headers],[Column1.Nombre_logements_desservis_par_installation_ECS]] &amp; " " &amp;  ROW() &amp; " - " &amp; MID($AD$1, FIND("]",$AD$1,1)+1,LEN($AD$1))</f>
        <v>Column1.Nombre_logements_desservis_par_installation_ECS 51 - Récaptiulatif</v>
      </c>
      <c r="P51" t="str">
        <f ca="1">DPE_33340[[#Headers],[Column1.Surface_habitable_logement]] &amp; " " &amp;  ROW() &amp; " - " &amp; MID($AD$1, FIND("]",$AD$1,1)+1,LEN($AD$1))</f>
        <v>Column1.Surface_habitable_logement 51 - Récaptiulatif</v>
      </c>
      <c r="Q51" t="str">
        <f ca="1">DPE_33340[[#Headers],[Column1.Code_postal_(brut)]] &amp; " " &amp;  ROW() &amp; " - " &amp; MID($AD$1, FIND("]",$AD$1,1)+1,LEN($AD$1))</f>
        <v>Column1.Code_postal_(brut) 51 - Récaptiulatif</v>
      </c>
      <c r="R51" t="str">
        <f ca="1">DPE_33340[[#Headers],[Column1.Période_construction]] &amp; " " &amp;  ROW() &amp; " - " &amp; MID($AD$1, FIND("]",$AD$1,1)+1,LEN($AD$1))</f>
        <v>Column1.Période_construction 51 - Récaptiulatif</v>
      </c>
      <c r="S51" t="str">
        <f ca="1">DPE_33340[[#Headers],[Column1.Code_postal_(BAN)]] &amp; " " &amp;  ROW() &amp; " - " &amp; MID($AD$1, FIND("]",$AD$1,1)+1,LEN($AD$1))</f>
        <v>Column1.Code_postal_(BAN) 51 - Récaptiulatif</v>
      </c>
      <c r="T51" t="str">
        <f ca="1">DPE_33340[[#Headers],[Column1.Type_bâtiment]] &amp; " " &amp;  ROW() &amp; " - " &amp; MID($AD$1, FIND("]",$AD$1,1)+1,LEN($AD$1))</f>
        <v>Column1.Type_bâtiment 51 - Récaptiulatif</v>
      </c>
      <c r="U51" t="str">
        <f ca="1">DPE_33340[[#Headers],[Column1.Etiquette_GES]] &amp; " " &amp;  ROW() &amp; " - " &amp; MID($AD$1, FIND("]",$AD$1,1)+1,LEN($AD$1))</f>
        <v>Column1.Etiquette_GES 51 - Récaptiulatif</v>
      </c>
      <c r="V51" t="str">
        <f ca="1">DPE_33340[[#Headers],[Column1.Etiquette_DPE]] &amp; " " &amp;  ROW() &amp; " - " &amp; MID($AD$1, FIND("]",$AD$1,1)+1,LEN($AD$1))</f>
        <v>Column1.Etiquette_DPE 51 - Récaptiulatif</v>
      </c>
      <c r="W51" t="str">
        <f ca="1">DPE_33340[[#Headers],[Column1.Nom__commune_(Brut)]] &amp; " " &amp;  ROW() &amp; " - " &amp; MID($AD$1, FIND("]",$AD$1,1)+1,LEN($AD$1))</f>
        <v>Column1.Nom__commune_(Brut) 51 - Récaptiulatif</v>
      </c>
      <c r="X51" t="str">
        <f ca="1">DPE_33340[[#Headers],[Column1.Identifiant__BAN]] &amp; " " &amp;  ROW() &amp; " - " &amp; MID($AD$1, FIND("]",$AD$1,1)+1,LEN($AD$1))</f>
        <v>Column1.Identifiant__BAN 51 - Récaptiulatif</v>
      </c>
      <c r="Y51" t="str">
        <f ca="1">DPE_33340[[#Headers],[Column1.Nom__rue_(BAN)]] &amp; " " &amp;  ROW() &amp; " - " &amp; MID($AD$1, FIND("]",$AD$1,1)+1,LEN($AD$1))</f>
        <v>Column1.Nom__rue_(BAN) 51 - Récaptiulatif</v>
      </c>
      <c r="Z51" t="str">
        <f ca="1">DPE_33340[[#Headers],[Column1.Score_BAN]] &amp; " " &amp;  ROW() &amp; " - " &amp; MID($AD$1, FIND("]",$AD$1,1)+1,LEN($AD$1))</f>
        <v>Column1.Score_BAN 51 - Récaptiulatif</v>
      </c>
      <c r="AA51" t="str">
        <f ca="1">DPE_33340[[#Headers],[Column1.Logement_traversant_(0/1)]] &amp; " " &amp;  ROW() &amp; " - " &amp; MID($AD$1, FIND("]",$AD$1,1)+1,LEN($AD$1))</f>
        <v>Column1.Logement_traversant_(0/1) 51 - Récaptiulatif</v>
      </c>
      <c r="AB51" t="str">
        <f ca="1">DPE_33340[[#Headers],[Column1.Nombre_appartement]] &amp; " " &amp;  ROW() &amp; " - " &amp; MID($AD$1, FIND("]",$AD$1,1)+1,LEN($AD$1))</f>
        <v>Column1.Nombre_appartement 51 - Récaptiulatif</v>
      </c>
      <c r="AC51" t="str">
        <f ca="1">DPE_33340[[#Headers],[Column1.Surface_habitable_immeuble]] &amp; " " &amp;  ROW() &amp; " - " &amp; MID($AD$1, FIND("]",$AD$1,1)+1,LEN($AD$1))</f>
        <v>Column1.Surface_habitable_immeuble 51 - Récaptiulatif</v>
      </c>
    </row>
    <row r="52" spans="1:29" x14ac:dyDescent="0.25">
      <c r="A52" s="4">
        <v>44816</v>
      </c>
      <c r="B52" s="4">
        <v>44837</v>
      </c>
      <c r="C52" s="4">
        <v>44837</v>
      </c>
      <c r="D52" t="str">
        <f ca="1">DPE_33340[[#Headers],[Column1.Adresse_(BAN)]] &amp; " " &amp;  ROW() &amp; " - " &amp; MID($AD$1, FIND("]",$AD$1,1)+1,LEN($AD$1))</f>
        <v>Column1.Adresse_(BAN) 52 - Récaptiulatif</v>
      </c>
      <c r="E52" t="str">
        <f ca="1">DPE_33340[[#Headers],[Column1.Nom__commune_(BAN)]] &amp; " " &amp;  ROW() &amp; " - " &amp; MID($AD$1, FIND("]",$AD$1,1)+1,LEN($AD$1))</f>
        <v>Column1.Nom__commune_(BAN) 52 - Récaptiulatif</v>
      </c>
      <c r="F52" t="str">
        <f ca="1">DPE_33340[[#Headers],[Column1.Nombre_niveau_logement]] &amp; " " &amp;  ROW() &amp; " - " &amp; MID($AD$1, FIND("]",$AD$1,1)+1,LEN($AD$1))</f>
        <v>Column1.Nombre_niveau_logement 52 - Récaptiulatif</v>
      </c>
      <c r="G52" t="str">
        <f ca="1">DPE_33340[[#Headers],[Column1.Année_construction]] &amp; " " &amp;  ROW() &amp; " - " &amp; MID($AD$1, FIND("]",$AD$1,1)+1,LEN($AD$1))</f>
        <v>Column1.Année_construction 52 - Récaptiulatif</v>
      </c>
      <c r="H52" t="str">
        <f ca="1">DPE_33340[[#Headers],[Column1.N°_étage_appartement]] &amp; " " &amp;  ROW() &amp; " - " &amp; MID($AD$1, FIND("]",$AD$1,1)+1,LEN($AD$1))</f>
        <v>Column1.N°_étage_appartement 52 - Récaptiulatif</v>
      </c>
      <c r="I52" t="str">
        <f ca="1">DPE_33340[[#Headers],[Column1.Surface_habitable_desservie_par_installation_ECS]] &amp; " " &amp;  ROW() &amp; " - " &amp; MID($AD$1, FIND("]",$AD$1,1)+1,LEN($AD$1))</f>
        <v>Column1.Surface_habitable_desservie_par_installation_ECS 52 - Récaptiulatif</v>
      </c>
      <c r="J52" t="str">
        <f ca="1">DPE_33340[[#Headers],[Column1.Complément_d''adresse_logement]] &amp; " " &amp;  ROW() &amp; " - " &amp; MID($AD$1, FIND("]",$AD$1,1)+1,LEN($AD$1))</f>
        <v>Column1.Complément_d'adresse_logement 52 - Récaptiulatif</v>
      </c>
      <c r="K52" t="str">
        <f ca="1">DPE_33340[[#Headers],[Column1.Description_installation_chauffage_n°1]] &amp; " " &amp;  ROW() &amp; " - " &amp; MID($AD$1, FIND("]",$AD$1,1)+1,LEN($AD$1))</f>
        <v>Column1.Description_installation_chauffage_n°1 52 - Récaptiulatif</v>
      </c>
      <c r="L52" t="str">
        <f ca="1">DPE_33340[[#Headers],[Column1.N°_voie_(BAN)]] &amp; " " &amp;  ROW() &amp; " - " &amp; MID($AD$1, FIND("]",$AD$1,1)+1,LEN($AD$1))</f>
        <v>Column1.N°_voie_(BAN) 52 - Récaptiulatif</v>
      </c>
      <c r="M52" t="str">
        <f ca="1">DPE_33340[[#Headers],[Column1.N°DPE]] &amp; " " &amp;  ROW() &amp; " - " &amp; MID($AD$1, FIND("]",$AD$1,1)+1,LEN($AD$1))</f>
        <v>Column1.N°DPE 52 - Récaptiulatif</v>
      </c>
      <c r="N52" t="str">
        <f ca="1">DPE_33340[[#Headers],[Column1.Adresse_brute]] &amp; " " &amp;  ROW() &amp; " - " &amp; MID($AD$1, FIND("]",$AD$1,1)+1,LEN($AD$1))</f>
        <v>Column1.Adresse_brute 52 - Récaptiulatif</v>
      </c>
      <c r="O52" t="str">
        <f ca="1">DPE_33340[[#Headers],[Column1.Nombre_logements_desservis_par_installation_ECS]] &amp; " " &amp;  ROW() &amp; " - " &amp; MID($AD$1, FIND("]",$AD$1,1)+1,LEN($AD$1))</f>
        <v>Column1.Nombre_logements_desservis_par_installation_ECS 52 - Récaptiulatif</v>
      </c>
      <c r="P52" t="str">
        <f ca="1">DPE_33340[[#Headers],[Column1.Surface_habitable_logement]] &amp; " " &amp;  ROW() &amp; " - " &amp; MID($AD$1, FIND("]",$AD$1,1)+1,LEN($AD$1))</f>
        <v>Column1.Surface_habitable_logement 52 - Récaptiulatif</v>
      </c>
      <c r="Q52" t="str">
        <f ca="1">DPE_33340[[#Headers],[Column1.Code_postal_(brut)]] &amp; " " &amp;  ROW() &amp; " - " &amp; MID($AD$1, FIND("]",$AD$1,1)+1,LEN($AD$1))</f>
        <v>Column1.Code_postal_(brut) 52 - Récaptiulatif</v>
      </c>
      <c r="R52" t="str">
        <f ca="1">DPE_33340[[#Headers],[Column1.Période_construction]] &amp; " " &amp;  ROW() &amp; " - " &amp; MID($AD$1, FIND("]",$AD$1,1)+1,LEN($AD$1))</f>
        <v>Column1.Période_construction 52 - Récaptiulatif</v>
      </c>
      <c r="S52" t="str">
        <f ca="1">DPE_33340[[#Headers],[Column1.Code_postal_(BAN)]] &amp; " " &amp;  ROW() &amp; " - " &amp; MID($AD$1, FIND("]",$AD$1,1)+1,LEN($AD$1))</f>
        <v>Column1.Code_postal_(BAN) 52 - Récaptiulatif</v>
      </c>
      <c r="T52" t="str">
        <f ca="1">DPE_33340[[#Headers],[Column1.Type_bâtiment]] &amp; " " &amp;  ROW() &amp; " - " &amp; MID($AD$1, FIND("]",$AD$1,1)+1,LEN($AD$1))</f>
        <v>Column1.Type_bâtiment 52 - Récaptiulatif</v>
      </c>
      <c r="U52" t="str">
        <f ca="1">DPE_33340[[#Headers],[Column1.Etiquette_GES]] &amp; " " &amp;  ROW() &amp; " - " &amp; MID($AD$1, FIND("]",$AD$1,1)+1,LEN($AD$1))</f>
        <v>Column1.Etiquette_GES 52 - Récaptiulatif</v>
      </c>
      <c r="V52" t="str">
        <f ca="1">DPE_33340[[#Headers],[Column1.Etiquette_DPE]] &amp; " " &amp;  ROW() &amp; " - " &amp; MID($AD$1, FIND("]",$AD$1,1)+1,LEN($AD$1))</f>
        <v>Column1.Etiquette_DPE 52 - Récaptiulatif</v>
      </c>
      <c r="W52" t="str">
        <f ca="1">DPE_33340[[#Headers],[Column1.Nom__commune_(Brut)]] &amp; " " &amp;  ROW() &amp; " - " &amp; MID($AD$1, FIND("]",$AD$1,1)+1,LEN($AD$1))</f>
        <v>Column1.Nom__commune_(Brut) 52 - Récaptiulatif</v>
      </c>
      <c r="X52" t="str">
        <f ca="1">DPE_33340[[#Headers],[Column1.Identifiant__BAN]] &amp; " " &amp;  ROW() &amp; " - " &amp; MID($AD$1, FIND("]",$AD$1,1)+1,LEN($AD$1))</f>
        <v>Column1.Identifiant__BAN 52 - Récaptiulatif</v>
      </c>
      <c r="Y52" t="str">
        <f ca="1">DPE_33340[[#Headers],[Column1.Nom__rue_(BAN)]] &amp; " " &amp;  ROW() &amp; " - " &amp; MID($AD$1, FIND("]",$AD$1,1)+1,LEN($AD$1))</f>
        <v>Column1.Nom__rue_(BAN) 52 - Récaptiulatif</v>
      </c>
      <c r="Z52" t="str">
        <f ca="1">DPE_33340[[#Headers],[Column1.Score_BAN]] &amp; " " &amp;  ROW() &amp; " - " &amp; MID($AD$1, FIND("]",$AD$1,1)+1,LEN($AD$1))</f>
        <v>Column1.Score_BAN 52 - Récaptiulatif</v>
      </c>
      <c r="AA52" t="str">
        <f ca="1">DPE_33340[[#Headers],[Column1.Logement_traversant_(0/1)]] &amp; " " &amp;  ROW() &amp; " - " &amp; MID($AD$1, FIND("]",$AD$1,1)+1,LEN($AD$1))</f>
        <v>Column1.Logement_traversant_(0/1) 52 - Récaptiulatif</v>
      </c>
      <c r="AB52" t="str">
        <f ca="1">DPE_33340[[#Headers],[Column1.Nombre_appartement]] &amp; " " &amp;  ROW() &amp; " - " &amp; MID($AD$1, FIND("]",$AD$1,1)+1,LEN($AD$1))</f>
        <v>Column1.Nombre_appartement 52 - Récaptiulatif</v>
      </c>
      <c r="AC52" t="str">
        <f ca="1">DPE_33340[[#Headers],[Column1.Surface_habitable_immeuble]] &amp; " " &amp;  ROW() &amp; " - " &amp; MID($AD$1, FIND("]",$AD$1,1)+1,LEN($AD$1))</f>
        <v>Column1.Surface_habitable_immeuble 52 - Récaptiulatif</v>
      </c>
    </row>
    <row r="53" spans="1:29" x14ac:dyDescent="0.25">
      <c r="A53" s="4">
        <v>44837</v>
      </c>
      <c r="B53" s="4">
        <v>44837</v>
      </c>
      <c r="C53" s="4">
        <v>44837</v>
      </c>
      <c r="D53" t="str">
        <f ca="1">DPE_33340[[#Headers],[Column1.Adresse_(BAN)]] &amp; " " &amp;  ROW() &amp; " - " &amp; MID($AD$1, FIND("]",$AD$1,1)+1,LEN($AD$1))</f>
        <v>Column1.Adresse_(BAN) 53 - Récaptiulatif</v>
      </c>
      <c r="E53" t="str">
        <f ca="1">DPE_33340[[#Headers],[Column1.Nom__commune_(BAN)]] &amp; " " &amp;  ROW() &amp; " - " &amp; MID($AD$1, FIND("]",$AD$1,1)+1,LEN($AD$1))</f>
        <v>Column1.Nom__commune_(BAN) 53 - Récaptiulatif</v>
      </c>
      <c r="F53" t="str">
        <f ca="1">DPE_33340[[#Headers],[Column1.Nombre_niveau_logement]] &amp; " " &amp;  ROW() &amp; " - " &amp; MID($AD$1, FIND("]",$AD$1,1)+1,LEN($AD$1))</f>
        <v>Column1.Nombre_niveau_logement 53 - Récaptiulatif</v>
      </c>
      <c r="G53" t="str">
        <f ca="1">DPE_33340[[#Headers],[Column1.Année_construction]] &amp; " " &amp;  ROW() &amp; " - " &amp; MID($AD$1, FIND("]",$AD$1,1)+1,LEN($AD$1))</f>
        <v>Column1.Année_construction 53 - Récaptiulatif</v>
      </c>
      <c r="H53" t="str">
        <f ca="1">DPE_33340[[#Headers],[Column1.N°_étage_appartement]] &amp; " " &amp;  ROW() &amp; " - " &amp; MID($AD$1, FIND("]",$AD$1,1)+1,LEN($AD$1))</f>
        <v>Column1.N°_étage_appartement 53 - Récaptiulatif</v>
      </c>
      <c r="I53" t="str">
        <f ca="1">DPE_33340[[#Headers],[Column1.Surface_habitable_desservie_par_installation_ECS]] &amp; " " &amp;  ROW() &amp; " - " &amp; MID($AD$1, FIND("]",$AD$1,1)+1,LEN($AD$1))</f>
        <v>Column1.Surface_habitable_desservie_par_installation_ECS 53 - Récaptiulatif</v>
      </c>
      <c r="J53" t="str">
        <f ca="1">DPE_33340[[#Headers],[Column1.Complément_d''adresse_logement]] &amp; " " &amp;  ROW() &amp; " - " &amp; MID($AD$1, FIND("]",$AD$1,1)+1,LEN($AD$1))</f>
        <v>Column1.Complément_d'adresse_logement 53 - Récaptiulatif</v>
      </c>
      <c r="K53" t="str">
        <f ca="1">DPE_33340[[#Headers],[Column1.Description_installation_chauffage_n°1]] &amp; " " &amp;  ROW() &amp; " - " &amp; MID($AD$1, FIND("]",$AD$1,1)+1,LEN($AD$1))</f>
        <v>Column1.Description_installation_chauffage_n°1 53 - Récaptiulatif</v>
      </c>
      <c r="L53" t="str">
        <f ca="1">DPE_33340[[#Headers],[Column1.N°_voie_(BAN)]] &amp; " " &amp;  ROW() &amp; " - " &amp; MID($AD$1, FIND("]",$AD$1,1)+1,LEN($AD$1))</f>
        <v>Column1.N°_voie_(BAN) 53 - Récaptiulatif</v>
      </c>
      <c r="M53" t="str">
        <f ca="1">DPE_33340[[#Headers],[Column1.N°DPE]] &amp; " " &amp;  ROW() &amp; " - " &amp; MID($AD$1, FIND("]",$AD$1,1)+1,LEN($AD$1))</f>
        <v>Column1.N°DPE 53 - Récaptiulatif</v>
      </c>
      <c r="N53" t="str">
        <f ca="1">DPE_33340[[#Headers],[Column1.Adresse_brute]] &amp; " " &amp;  ROW() &amp; " - " &amp; MID($AD$1, FIND("]",$AD$1,1)+1,LEN($AD$1))</f>
        <v>Column1.Adresse_brute 53 - Récaptiulatif</v>
      </c>
      <c r="O53" t="str">
        <f ca="1">DPE_33340[[#Headers],[Column1.Nombre_logements_desservis_par_installation_ECS]] &amp; " " &amp;  ROW() &amp; " - " &amp; MID($AD$1, FIND("]",$AD$1,1)+1,LEN($AD$1))</f>
        <v>Column1.Nombre_logements_desservis_par_installation_ECS 53 - Récaptiulatif</v>
      </c>
      <c r="P53" t="str">
        <f ca="1">DPE_33340[[#Headers],[Column1.Surface_habitable_logement]] &amp; " " &amp;  ROW() &amp; " - " &amp; MID($AD$1, FIND("]",$AD$1,1)+1,LEN($AD$1))</f>
        <v>Column1.Surface_habitable_logement 53 - Récaptiulatif</v>
      </c>
      <c r="Q53" t="str">
        <f ca="1">DPE_33340[[#Headers],[Column1.Code_postal_(brut)]] &amp; " " &amp;  ROW() &amp; " - " &amp; MID($AD$1, FIND("]",$AD$1,1)+1,LEN($AD$1))</f>
        <v>Column1.Code_postal_(brut) 53 - Récaptiulatif</v>
      </c>
      <c r="R53" t="str">
        <f ca="1">DPE_33340[[#Headers],[Column1.Période_construction]] &amp; " " &amp;  ROW() &amp; " - " &amp; MID($AD$1, FIND("]",$AD$1,1)+1,LEN($AD$1))</f>
        <v>Column1.Période_construction 53 - Récaptiulatif</v>
      </c>
      <c r="S53" t="str">
        <f ca="1">DPE_33340[[#Headers],[Column1.Code_postal_(BAN)]] &amp; " " &amp;  ROW() &amp; " - " &amp; MID($AD$1, FIND("]",$AD$1,1)+1,LEN($AD$1))</f>
        <v>Column1.Code_postal_(BAN) 53 - Récaptiulatif</v>
      </c>
      <c r="T53" t="str">
        <f ca="1">DPE_33340[[#Headers],[Column1.Type_bâtiment]] &amp; " " &amp;  ROW() &amp; " - " &amp; MID($AD$1, FIND("]",$AD$1,1)+1,LEN($AD$1))</f>
        <v>Column1.Type_bâtiment 53 - Récaptiulatif</v>
      </c>
      <c r="U53" t="str">
        <f ca="1">DPE_33340[[#Headers],[Column1.Etiquette_GES]] &amp; " " &amp;  ROW() &amp; " - " &amp; MID($AD$1, FIND("]",$AD$1,1)+1,LEN($AD$1))</f>
        <v>Column1.Etiquette_GES 53 - Récaptiulatif</v>
      </c>
      <c r="V53" t="str">
        <f ca="1">DPE_33340[[#Headers],[Column1.Etiquette_DPE]] &amp; " " &amp;  ROW() &amp; " - " &amp; MID($AD$1, FIND("]",$AD$1,1)+1,LEN($AD$1))</f>
        <v>Column1.Etiquette_DPE 53 - Récaptiulatif</v>
      </c>
      <c r="W53" t="str">
        <f ca="1">DPE_33340[[#Headers],[Column1.Nom__commune_(Brut)]] &amp; " " &amp;  ROW() &amp; " - " &amp; MID($AD$1, FIND("]",$AD$1,1)+1,LEN($AD$1))</f>
        <v>Column1.Nom__commune_(Brut) 53 - Récaptiulatif</v>
      </c>
      <c r="X53" t="str">
        <f ca="1">DPE_33340[[#Headers],[Column1.Identifiant__BAN]] &amp; " " &amp;  ROW() &amp; " - " &amp; MID($AD$1, FIND("]",$AD$1,1)+1,LEN($AD$1))</f>
        <v>Column1.Identifiant__BAN 53 - Récaptiulatif</v>
      </c>
      <c r="Y53" t="str">
        <f ca="1">DPE_33340[[#Headers],[Column1.Nom__rue_(BAN)]] &amp; " " &amp;  ROW() &amp; " - " &amp; MID($AD$1, FIND("]",$AD$1,1)+1,LEN($AD$1))</f>
        <v>Column1.Nom__rue_(BAN) 53 - Récaptiulatif</v>
      </c>
      <c r="Z53" t="str">
        <f ca="1">DPE_33340[[#Headers],[Column1.Score_BAN]] &amp; " " &amp;  ROW() &amp; " - " &amp; MID($AD$1, FIND("]",$AD$1,1)+1,LEN($AD$1))</f>
        <v>Column1.Score_BAN 53 - Récaptiulatif</v>
      </c>
      <c r="AA53" t="str">
        <f ca="1">DPE_33340[[#Headers],[Column1.Logement_traversant_(0/1)]] &amp; " " &amp;  ROW() &amp; " - " &amp; MID($AD$1, FIND("]",$AD$1,1)+1,LEN($AD$1))</f>
        <v>Column1.Logement_traversant_(0/1) 53 - Récaptiulatif</v>
      </c>
      <c r="AB53" t="str">
        <f ca="1">DPE_33340[[#Headers],[Column1.Nombre_appartement]] &amp; " " &amp;  ROW() &amp; " - " &amp; MID($AD$1, FIND("]",$AD$1,1)+1,LEN($AD$1))</f>
        <v>Column1.Nombre_appartement 53 - Récaptiulatif</v>
      </c>
      <c r="AC53" t="str">
        <f ca="1">DPE_33340[[#Headers],[Column1.Surface_habitable_immeuble]] &amp; " " &amp;  ROW() &amp; " - " &amp; MID($AD$1, FIND("]",$AD$1,1)+1,LEN($AD$1))</f>
        <v>Column1.Surface_habitable_immeuble 53 - Récaptiulatif</v>
      </c>
    </row>
    <row r="54" spans="1:29" x14ac:dyDescent="0.25">
      <c r="A54" s="4">
        <v>44837</v>
      </c>
      <c r="B54" s="4">
        <v>44837</v>
      </c>
      <c r="C54" s="4">
        <v>44837</v>
      </c>
      <c r="D54" t="str">
        <f ca="1">DPE_33340[[#Headers],[Column1.Adresse_(BAN)]] &amp; " " &amp;  ROW() &amp; " - " &amp; MID($AD$1, FIND("]",$AD$1,1)+1,LEN($AD$1))</f>
        <v>Column1.Adresse_(BAN) 54 - Récaptiulatif</v>
      </c>
      <c r="E54" t="str">
        <f ca="1">DPE_33340[[#Headers],[Column1.Nom__commune_(BAN)]] &amp; " " &amp;  ROW() &amp; " - " &amp; MID($AD$1, FIND("]",$AD$1,1)+1,LEN($AD$1))</f>
        <v>Column1.Nom__commune_(BAN) 54 - Récaptiulatif</v>
      </c>
      <c r="F54" t="str">
        <f ca="1">DPE_33340[[#Headers],[Column1.Nombre_niveau_logement]] &amp; " " &amp;  ROW() &amp; " - " &amp; MID($AD$1, FIND("]",$AD$1,1)+1,LEN($AD$1))</f>
        <v>Column1.Nombre_niveau_logement 54 - Récaptiulatif</v>
      </c>
      <c r="G54" t="str">
        <f ca="1">DPE_33340[[#Headers],[Column1.Année_construction]] &amp; " " &amp;  ROW() &amp; " - " &amp; MID($AD$1, FIND("]",$AD$1,1)+1,LEN($AD$1))</f>
        <v>Column1.Année_construction 54 - Récaptiulatif</v>
      </c>
      <c r="H54" t="str">
        <f ca="1">DPE_33340[[#Headers],[Column1.N°_étage_appartement]] &amp; " " &amp;  ROW() &amp; " - " &amp; MID($AD$1, FIND("]",$AD$1,1)+1,LEN($AD$1))</f>
        <v>Column1.N°_étage_appartement 54 - Récaptiulatif</v>
      </c>
      <c r="I54" t="str">
        <f ca="1">DPE_33340[[#Headers],[Column1.Surface_habitable_desservie_par_installation_ECS]] &amp; " " &amp;  ROW() &amp; " - " &amp; MID($AD$1, FIND("]",$AD$1,1)+1,LEN($AD$1))</f>
        <v>Column1.Surface_habitable_desservie_par_installation_ECS 54 - Récaptiulatif</v>
      </c>
      <c r="J54" t="str">
        <f ca="1">DPE_33340[[#Headers],[Column1.Complément_d''adresse_logement]] &amp; " " &amp;  ROW() &amp; " - " &amp; MID($AD$1, FIND("]",$AD$1,1)+1,LEN($AD$1))</f>
        <v>Column1.Complément_d'adresse_logement 54 - Récaptiulatif</v>
      </c>
      <c r="K54" t="str">
        <f ca="1">DPE_33340[[#Headers],[Column1.Description_installation_chauffage_n°1]] &amp; " " &amp;  ROW() &amp; " - " &amp; MID($AD$1, FIND("]",$AD$1,1)+1,LEN($AD$1))</f>
        <v>Column1.Description_installation_chauffage_n°1 54 - Récaptiulatif</v>
      </c>
      <c r="L54" t="str">
        <f ca="1">DPE_33340[[#Headers],[Column1.N°_voie_(BAN)]] &amp; " " &amp;  ROW() &amp; " - " &amp; MID($AD$1, FIND("]",$AD$1,1)+1,LEN($AD$1))</f>
        <v>Column1.N°_voie_(BAN) 54 - Récaptiulatif</v>
      </c>
      <c r="M54" t="str">
        <f ca="1">DPE_33340[[#Headers],[Column1.N°DPE]] &amp; " " &amp;  ROW() &amp; " - " &amp; MID($AD$1, FIND("]",$AD$1,1)+1,LEN($AD$1))</f>
        <v>Column1.N°DPE 54 - Récaptiulatif</v>
      </c>
      <c r="N54" t="str">
        <f ca="1">DPE_33340[[#Headers],[Column1.Adresse_brute]] &amp; " " &amp;  ROW() &amp; " - " &amp; MID($AD$1, FIND("]",$AD$1,1)+1,LEN($AD$1))</f>
        <v>Column1.Adresse_brute 54 - Récaptiulatif</v>
      </c>
      <c r="O54" t="str">
        <f ca="1">DPE_33340[[#Headers],[Column1.Nombre_logements_desservis_par_installation_ECS]] &amp; " " &amp;  ROW() &amp; " - " &amp; MID($AD$1, FIND("]",$AD$1,1)+1,LEN($AD$1))</f>
        <v>Column1.Nombre_logements_desservis_par_installation_ECS 54 - Récaptiulatif</v>
      </c>
      <c r="P54" t="str">
        <f ca="1">DPE_33340[[#Headers],[Column1.Surface_habitable_logement]] &amp; " " &amp;  ROW() &amp; " - " &amp; MID($AD$1, FIND("]",$AD$1,1)+1,LEN($AD$1))</f>
        <v>Column1.Surface_habitable_logement 54 - Récaptiulatif</v>
      </c>
      <c r="Q54" t="str">
        <f ca="1">DPE_33340[[#Headers],[Column1.Code_postal_(brut)]] &amp; " " &amp;  ROW() &amp; " - " &amp; MID($AD$1, FIND("]",$AD$1,1)+1,LEN($AD$1))</f>
        <v>Column1.Code_postal_(brut) 54 - Récaptiulatif</v>
      </c>
      <c r="R54" t="str">
        <f ca="1">DPE_33340[[#Headers],[Column1.Période_construction]] &amp; " " &amp;  ROW() &amp; " - " &amp; MID($AD$1, FIND("]",$AD$1,1)+1,LEN($AD$1))</f>
        <v>Column1.Période_construction 54 - Récaptiulatif</v>
      </c>
      <c r="S54" t="str">
        <f ca="1">DPE_33340[[#Headers],[Column1.Code_postal_(BAN)]] &amp; " " &amp;  ROW() &amp; " - " &amp; MID($AD$1, FIND("]",$AD$1,1)+1,LEN($AD$1))</f>
        <v>Column1.Code_postal_(BAN) 54 - Récaptiulatif</v>
      </c>
      <c r="T54" t="str">
        <f ca="1">DPE_33340[[#Headers],[Column1.Type_bâtiment]] &amp; " " &amp;  ROW() &amp; " - " &amp; MID($AD$1, FIND("]",$AD$1,1)+1,LEN($AD$1))</f>
        <v>Column1.Type_bâtiment 54 - Récaptiulatif</v>
      </c>
      <c r="U54" t="str">
        <f ca="1">DPE_33340[[#Headers],[Column1.Etiquette_GES]] &amp; " " &amp;  ROW() &amp; " - " &amp; MID($AD$1, FIND("]",$AD$1,1)+1,LEN($AD$1))</f>
        <v>Column1.Etiquette_GES 54 - Récaptiulatif</v>
      </c>
      <c r="V54" t="str">
        <f ca="1">DPE_33340[[#Headers],[Column1.Etiquette_DPE]] &amp; " " &amp;  ROW() &amp; " - " &amp; MID($AD$1, FIND("]",$AD$1,1)+1,LEN($AD$1))</f>
        <v>Column1.Etiquette_DPE 54 - Récaptiulatif</v>
      </c>
      <c r="W54" t="str">
        <f ca="1">DPE_33340[[#Headers],[Column1.Nom__commune_(Brut)]] &amp; " " &amp;  ROW() &amp; " - " &amp; MID($AD$1, FIND("]",$AD$1,1)+1,LEN($AD$1))</f>
        <v>Column1.Nom__commune_(Brut) 54 - Récaptiulatif</v>
      </c>
      <c r="X54" t="str">
        <f ca="1">DPE_33340[[#Headers],[Column1.Identifiant__BAN]] &amp; " " &amp;  ROW() &amp; " - " &amp; MID($AD$1, FIND("]",$AD$1,1)+1,LEN($AD$1))</f>
        <v>Column1.Identifiant__BAN 54 - Récaptiulatif</v>
      </c>
      <c r="Y54" t="str">
        <f ca="1">DPE_33340[[#Headers],[Column1.Nom__rue_(BAN)]] &amp; " " &amp;  ROW() &amp; " - " &amp; MID($AD$1, FIND("]",$AD$1,1)+1,LEN($AD$1))</f>
        <v>Column1.Nom__rue_(BAN) 54 - Récaptiulatif</v>
      </c>
      <c r="Z54" t="str">
        <f ca="1">DPE_33340[[#Headers],[Column1.Score_BAN]] &amp; " " &amp;  ROW() &amp; " - " &amp; MID($AD$1, FIND("]",$AD$1,1)+1,LEN($AD$1))</f>
        <v>Column1.Score_BAN 54 - Récaptiulatif</v>
      </c>
      <c r="AA54" t="str">
        <f ca="1">DPE_33340[[#Headers],[Column1.Logement_traversant_(0/1)]] &amp; " " &amp;  ROW() &amp; " - " &amp; MID($AD$1, FIND("]",$AD$1,1)+1,LEN($AD$1))</f>
        <v>Column1.Logement_traversant_(0/1) 54 - Récaptiulatif</v>
      </c>
      <c r="AB54" t="str">
        <f ca="1">DPE_33340[[#Headers],[Column1.Nombre_appartement]] &amp; " " &amp;  ROW() &amp; " - " &amp; MID($AD$1, FIND("]",$AD$1,1)+1,LEN($AD$1))</f>
        <v>Column1.Nombre_appartement 54 - Récaptiulatif</v>
      </c>
      <c r="AC54" t="str">
        <f ca="1">DPE_33340[[#Headers],[Column1.Surface_habitable_immeuble]] &amp; " " &amp;  ROW() &amp; " - " &amp; MID($AD$1, FIND("]",$AD$1,1)+1,LEN($AD$1))</f>
        <v>Column1.Surface_habitable_immeuble 54 - Récaptiulatif</v>
      </c>
    </row>
    <row r="55" spans="1:29" x14ac:dyDescent="0.25">
      <c r="A55" s="4"/>
      <c r="B55" s="4"/>
      <c r="C55" s="4"/>
    </row>
    <row r="56" spans="1:29" x14ac:dyDescent="0.25">
      <c r="A56" s="4"/>
      <c r="B56" s="4"/>
      <c r="C56" s="4"/>
    </row>
    <row r="57" spans="1:29" x14ac:dyDescent="0.25">
      <c r="A57" s="4"/>
      <c r="B57" s="4"/>
      <c r="C57" s="4"/>
    </row>
    <row r="58" spans="1:29" x14ac:dyDescent="0.25">
      <c r="A58" s="4"/>
      <c r="B58" s="4"/>
      <c r="C58" s="4"/>
    </row>
    <row r="59" spans="1:29" x14ac:dyDescent="0.25">
      <c r="A59" s="4"/>
      <c r="B59" s="4"/>
      <c r="C59" s="4"/>
    </row>
    <row r="60" spans="1:29" x14ac:dyDescent="0.25">
      <c r="A60" s="4"/>
      <c r="B60" s="4"/>
      <c r="C60" s="4"/>
    </row>
    <row r="61" spans="1:29" x14ac:dyDescent="0.25">
      <c r="A61" s="4"/>
      <c r="B61" s="4"/>
      <c r="C61" s="4"/>
    </row>
    <row r="62" spans="1:29" x14ac:dyDescent="0.25">
      <c r="A62" s="4"/>
      <c r="B62" s="4"/>
      <c r="C62" s="4"/>
    </row>
    <row r="63" spans="1:29" x14ac:dyDescent="0.25">
      <c r="A63" s="4"/>
      <c r="B63" s="4"/>
      <c r="C63" s="4"/>
    </row>
    <row r="64" spans="1:29" x14ac:dyDescent="0.25">
      <c r="A64" s="4"/>
      <c r="B64" s="4"/>
      <c r="C64" s="4"/>
    </row>
    <row r="65" spans="1:3" x14ac:dyDescent="0.25">
      <c r="A65" s="4"/>
      <c r="B65" s="4"/>
      <c r="C65" s="4"/>
    </row>
    <row r="66" spans="1:3" x14ac:dyDescent="0.25">
      <c r="A66" s="4"/>
      <c r="B66" s="4"/>
      <c r="C66" s="4"/>
    </row>
    <row r="67" spans="1:3" x14ac:dyDescent="0.25">
      <c r="A67" s="4"/>
      <c r="B67" s="4"/>
      <c r="C67" s="4"/>
    </row>
    <row r="68" spans="1:3" x14ac:dyDescent="0.25">
      <c r="A68" s="4"/>
      <c r="B68" s="4"/>
      <c r="C68" s="4"/>
    </row>
    <row r="69" spans="1:3" x14ac:dyDescent="0.25">
      <c r="A69" s="4"/>
      <c r="B69" s="4"/>
      <c r="C69" s="4"/>
    </row>
    <row r="70" spans="1:3" x14ac:dyDescent="0.25">
      <c r="A70" s="4"/>
      <c r="B70" s="4"/>
      <c r="C70" s="4"/>
    </row>
    <row r="71" spans="1:3" x14ac:dyDescent="0.25">
      <c r="A71" s="4"/>
      <c r="B71" s="4"/>
      <c r="C71" s="4"/>
    </row>
    <row r="72" spans="1:3" x14ac:dyDescent="0.25">
      <c r="A72" s="4"/>
      <c r="B72" s="4"/>
      <c r="C72" s="4"/>
    </row>
    <row r="73" spans="1:3" x14ac:dyDescent="0.25">
      <c r="A73" s="4"/>
      <c r="B73" s="4"/>
      <c r="C73" s="4"/>
    </row>
    <row r="74" spans="1:3" x14ac:dyDescent="0.25">
      <c r="A74" s="4"/>
      <c r="B74" s="4"/>
      <c r="C74" s="4"/>
    </row>
    <row r="75" spans="1:3" x14ac:dyDescent="0.25">
      <c r="A75" s="4"/>
      <c r="B75" s="4"/>
      <c r="C75" s="4"/>
    </row>
    <row r="76" spans="1:3" x14ac:dyDescent="0.25">
      <c r="A76" s="4"/>
      <c r="B76" s="4"/>
      <c r="C76" s="4"/>
    </row>
    <row r="77" spans="1:3" x14ac:dyDescent="0.25">
      <c r="A77" s="4"/>
      <c r="B77" s="4"/>
      <c r="C77" s="4"/>
    </row>
    <row r="78" spans="1:3" x14ac:dyDescent="0.25">
      <c r="A78" s="4"/>
      <c r="B78" s="4"/>
      <c r="C78" s="4"/>
    </row>
    <row r="79" spans="1:3" x14ac:dyDescent="0.25">
      <c r="A79" s="4"/>
      <c r="B79" s="4"/>
      <c r="C79" s="4"/>
    </row>
    <row r="80" spans="1:3" x14ac:dyDescent="0.25">
      <c r="A80" s="4"/>
      <c r="B80" s="4"/>
      <c r="C80" s="4"/>
    </row>
    <row r="81" spans="1:3" x14ac:dyDescent="0.25">
      <c r="A81" s="4"/>
      <c r="B81" s="4"/>
      <c r="C81" s="4"/>
    </row>
    <row r="82" spans="1:3" x14ac:dyDescent="0.25">
      <c r="A82" s="4"/>
      <c r="B82" s="4"/>
      <c r="C82" s="4"/>
    </row>
    <row r="83" spans="1:3" x14ac:dyDescent="0.25">
      <c r="A83" s="4"/>
      <c r="B83" s="4"/>
      <c r="C83" s="4"/>
    </row>
    <row r="84" spans="1:3" x14ac:dyDescent="0.25">
      <c r="A84" s="4"/>
      <c r="B84" s="4"/>
      <c r="C84" s="4"/>
    </row>
    <row r="85" spans="1:3" x14ac:dyDescent="0.25">
      <c r="A85" s="4"/>
      <c r="B85" s="4"/>
      <c r="C85" s="4"/>
    </row>
    <row r="86" spans="1:3" x14ac:dyDescent="0.25">
      <c r="A86" s="4"/>
      <c r="B86" s="4"/>
      <c r="C86" s="4"/>
    </row>
    <row r="87" spans="1:3" x14ac:dyDescent="0.25">
      <c r="A87" s="4"/>
      <c r="B87" s="4"/>
      <c r="C87" s="4"/>
    </row>
    <row r="88" spans="1:3" x14ac:dyDescent="0.25">
      <c r="A88" s="4"/>
      <c r="B88" s="4"/>
      <c r="C88" s="4"/>
    </row>
    <row r="89" spans="1:3" x14ac:dyDescent="0.25">
      <c r="A89" s="4"/>
      <c r="B89" s="4"/>
      <c r="C89" s="4"/>
    </row>
    <row r="90" spans="1:3" x14ac:dyDescent="0.25">
      <c r="A90" s="4"/>
      <c r="B90" s="4"/>
      <c r="C90" s="4"/>
    </row>
    <row r="91" spans="1:3" x14ac:dyDescent="0.25">
      <c r="A91" s="4"/>
      <c r="B91" s="4"/>
      <c r="C91" s="4"/>
    </row>
    <row r="92" spans="1:3" x14ac:dyDescent="0.25">
      <c r="A92" s="4"/>
      <c r="B92" s="4"/>
      <c r="C92" s="4"/>
    </row>
    <row r="93" spans="1:3" x14ac:dyDescent="0.25">
      <c r="A93" s="4"/>
      <c r="B93" s="4"/>
      <c r="C93" s="4"/>
    </row>
    <row r="94" spans="1:3" x14ac:dyDescent="0.25">
      <c r="A94" s="4"/>
      <c r="B94" s="4"/>
      <c r="C94" s="4"/>
    </row>
    <row r="95" spans="1:3" x14ac:dyDescent="0.25">
      <c r="A95" s="4"/>
      <c r="B95" s="4"/>
      <c r="C95" s="4"/>
    </row>
    <row r="96" spans="1:3" x14ac:dyDescent="0.25">
      <c r="A96" s="4"/>
      <c r="B96" s="4"/>
      <c r="C96" s="4"/>
    </row>
    <row r="97" spans="1:3" x14ac:dyDescent="0.25">
      <c r="A97" s="4"/>
      <c r="B97" s="4"/>
      <c r="C97" s="4"/>
    </row>
    <row r="98" spans="1:3" x14ac:dyDescent="0.25">
      <c r="A98" s="4"/>
      <c r="B98" s="4"/>
      <c r="C98" s="4"/>
    </row>
    <row r="99" spans="1:3" x14ac:dyDescent="0.25">
      <c r="A99" s="4"/>
      <c r="B99" s="4"/>
      <c r="C99" s="4"/>
    </row>
    <row r="100" spans="1:3" x14ac:dyDescent="0.25">
      <c r="A100" s="4"/>
      <c r="B100" s="4"/>
      <c r="C100" s="4"/>
    </row>
    <row r="101" spans="1:3" x14ac:dyDescent="0.25">
      <c r="A101" s="4"/>
      <c r="B101" s="4"/>
      <c r="C101" s="4"/>
    </row>
    <row r="102" spans="1:3" x14ac:dyDescent="0.25">
      <c r="A102" s="4"/>
      <c r="B102" s="4"/>
      <c r="C102" s="4"/>
    </row>
    <row r="103" spans="1:3" x14ac:dyDescent="0.25">
      <c r="A103" s="4"/>
      <c r="B103" s="4"/>
      <c r="C103" s="4"/>
    </row>
    <row r="104" spans="1:3" x14ac:dyDescent="0.25">
      <c r="A104" s="4"/>
      <c r="B104" s="4"/>
      <c r="C104" s="4"/>
    </row>
    <row r="105" spans="1:3" x14ac:dyDescent="0.25">
      <c r="A105" s="4"/>
      <c r="B105" s="4"/>
      <c r="C105" s="4"/>
    </row>
    <row r="106" spans="1:3" x14ac:dyDescent="0.25">
      <c r="A106" s="4"/>
      <c r="B106" s="4"/>
      <c r="C106" s="4"/>
    </row>
    <row r="107" spans="1:3" x14ac:dyDescent="0.25">
      <c r="A107" s="4"/>
      <c r="B107" s="4"/>
      <c r="C107" s="4"/>
    </row>
    <row r="108" spans="1:3" x14ac:dyDescent="0.25">
      <c r="A108" s="4"/>
      <c r="B108" s="4"/>
      <c r="C108" s="4"/>
    </row>
    <row r="109" spans="1:3" x14ac:dyDescent="0.25">
      <c r="A109" s="4"/>
      <c r="B109" s="4"/>
      <c r="C109" s="4"/>
    </row>
    <row r="110" spans="1:3" x14ac:dyDescent="0.25">
      <c r="A110" s="4"/>
      <c r="B110" s="4"/>
      <c r="C110" s="4"/>
    </row>
    <row r="111" spans="1:3" x14ac:dyDescent="0.25">
      <c r="A111" s="4"/>
      <c r="B111" s="4"/>
      <c r="C111" s="4"/>
    </row>
    <row r="112" spans="1:3" x14ac:dyDescent="0.25">
      <c r="A112" s="4"/>
      <c r="B112" s="4"/>
      <c r="C112" s="4"/>
    </row>
    <row r="113" spans="1:3" x14ac:dyDescent="0.25">
      <c r="A113" s="4"/>
      <c r="B113" s="4"/>
      <c r="C113" s="4"/>
    </row>
    <row r="114" spans="1:3" x14ac:dyDescent="0.25">
      <c r="A114" s="4"/>
      <c r="B114" s="4"/>
      <c r="C114" s="4"/>
    </row>
    <row r="115" spans="1:3" x14ac:dyDescent="0.25">
      <c r="A115" s="4"/>
      <c r="B115" s="4"/>
      <c r="C115" s="4"/>
    </row>
    <row r="116" spans="1:3" x14ac:dyDescent="0.25">
      <c r="A116" s="4"/>
      <c r="B116" s="4"/>
      <c r="C116" s="4"/>
    </row>
    <row r="117" spans="1:3" x14ac:dyDescent="0.25">
      <c r="A117" s="4"/>
      <c r="B117" s="4"/>
      <c r="C117" s="4"/>
    </row>
    <row r="118" spans="1:3" x14ac:dyDescent="0.25">
      <c r="A118" s="4"/>
      <c r="B118" s="4"/>
      <c r="C118" s="4"/>
    </row>
    <row r="119" spans="1:3" x14ac:dyDescent="0.25">
      <c r="A119" s="4"/>
      <c r="B119" s="4"/>
      <c r="C119" s="4"/>
    </row>
    <row r="120" spans="1:3" x14ac:dyDescent="0.25">
      <c r="A120" s="4"/>
      <c r="B120" s="4"/>
      <c r="C120" s="4"/>
    </row>
    <row r="121" spans="1:3" x14ac:dyDescent="0.25">
      <c r="A121" s="4"/>
      <c r="B121" s="4"/>
      <c r="C121" s="4"/>
    </row>
    <row r="122" spans="1:3" x14ac:dyDescent="0.25">
      <c r="A122" s="4"/>
      <c r="B122" s="4"/>
      <c r="C122" s="4"/>
    </row>
    <row r="123" spans="1:3" x14ac:dyDescent="0.25">
      <c r="A123" s="4"/>
      <c r="B123" s="4"/>
      <c r="C123" s="4"/>
    </row>
    <row r="124" spans="1:3" x14ac:dyDescent="0.25">
      <c r="A124" s="4"/>
      <c r="B124" s="4"/>
      <c r="C124" s="4"/>
    </row>
    <row r="125" spans="1:3" x14ac:dyDescent="0.25">
      <c r="A125" s="4"/>
      <c r="B125" s="4"/>
      <c r="C125" s="4"/>
    </row>
    <row r="126" spans="1:3" x14ac:dyDescent="0.25">
      <c r="A126" s="4"/>
      <c r="B126" s="4"/>
      <c r="C126" s="4"/>
    </row>
    <row r="127" spans="1:3" x14ac:dyDescent="0.25">
      <c r="A127" s="4"/>
      <c r="B127" s="4"/>
      <c r="C127" s="4"/>
    </row>
    <row r="128" spans="1:3" x14ac:dyDescent="0.25">
      <c r="A128" s="4"/>
      <c r="B128" s="4"/>
      <c r="C128" s="4"/>
    </row>
    <row r="129" spans="1:3" x14ac:dyDescent="0.25">
      <c r="A129" s="4"/>
      <c r="B129" s="4"/>
      <c r="C129" s="4"/>
    </row>
    <row r="130" spans="1:3" x14ac:dyDescent="0.25">
      <c r="A130" s="4"/>
      <c r="B130" s="4"/>
      <c r="C130" s="4"/>
    </row>
    <row r="131" spans="1:3" x14ac:dyDescent="0.25">
      <c r="A131" s="4"/>
      <c r="B131" s="4"/>
      <c r="C131" s="4"/>
    </row>
    <row r="132" spans="1:3" x14ac:dyDescent="0.25">
      <c r="A132" s="4"/>
      <c r="B132" s="4"/>
      <c r="C132" s="4"/>
    </row>
    <row r="133" spans="1:3" x14ac:dyDescent="0.25">
      <c r="A133" s="4"/>
      <c r="B133" s="4"/>
      <c r="C133" s="4"/>
    </row>
    <row r="134" spans="1:3" x14ac:dyDescent="0.25">
      <c r="A134" s="4"/>
      <c r="B134" s="4"/>
      <c r="C134" s="4"/>
    </row>
    <row r="135" spans="1:3" x14ac:dyDescent="0.25">
      <c r="A135" s="4"/>
      <c r="B135" s="4"/>
      <c r="C135" s="4"/>
    </row>
    <row r="136" spans="1:3" x14ac:dyDescent="0.25">
      <c r="A136" s="4"/>
      <c r="B136" s="4"/>
      <c r="C136" s="4"/>
    </row>
    <row r="137" spans="1:3" x14ac:dyDescent="0.25">
      <c r="A137" s="4"/>
      <c r="B137" s="4"/>
      <c r="C137" s="4"/>
    </row>
    <row r="138" spans="1:3" x14ac:dyDescent="0.25">
      <c r="A138" s="4"/>
      <c r="B138" s="4"/>
      <c r="C138" s="4"/>
    </row>
    <row r="139" spans="1:3" x14ac:dyDescent="0.25">
      <c r="A139" s="4"/>
      <c r="B139" s="4"/>
      <c r="C139" s="4"/>
    </row>
    <row r="140" spans="1:3" x14ac:dyDescent="0.25">
      <c r="A140" s="4"/>
      <c r="B140" s="4"/>
      <c r="C140" s="4"/>
    </row>
    <row r="141" spans="1:3" x14ac:dyDescent="0.25">
      <c r="A141" s="4"/>
      <c r="B141" s="4"/>
      <c r="C141" s="4"/>
    </row>
    <row r="142" spans="1:3" x14ac:dyDescent="0.25">
      <c r="A142" s="4"/>
      <c r="B142" s="4"/>
      <c r="C142" s="4"/>
    </row>
    <row r="143" spans="1:3" x14ac:dyDescent="0.25">
      <c r="A143" s="4"/>
      <c r="B143" s="4"/>
      <c r="C143" s="4"/>
    </row>
    <row r="144" spans="1:3" x14ac:dyDescent="0.25">
      <c r="A144" s="4"/>
      <c r="B144" s="4"/>
      <c r="C144" s="4"/>
    </row>
    <row r="145" spans="1:3" x14ac:dyDescent="0.25">
      <c r="A145" s="4"/>
      <c r="B145" s="4"/>
      <c r="C145" s="4"/>
    </row>
    <row r="146" spans="1:3" x14ac:dyDescent="0.25">
      <c r="A146" s="4"/>
      <c r="B146" s="4"/>
      <c r="C146" s="4"/>
    </row>
    <row r="147" spans="1:3" x14ac:dyDescent="0.25">
      <c r="A147" s="4"/>
      <c r="B147" s="4"/>
      <c r="C147" s="4"/>
    </row>
    <row r="148" spans="1:3" x14ac:dyDescent="0.25">
      <c r="A148" s="4"/>
      <c r="B148" s="4"/>
      <c r="C148" s="4"/>
    </row>
    <row r="149" spans="1:3" x14ac:dyDescent="0.25">
      <c r="A149" s="4"/>
      <c r="B149" s="4"/>
      <c r="C149" s="4"/>
    </row>
    <row r="150" spans="1:3" x14ac:dyDescent="0.25">
      <c r="A150" s="4"/>
      <c r="B150" s="4"/>
      <c r="C150" s="4"/>
    </row>
    <row r="151" spans="1:3" x14ac:dyDescent="0.25">
      <c r="A151" s="4"/>
      <c r="B151" s="4"/>
      <c r="C151" s="4"/>
    </row>
    <row r="152" spans="1:3" x14ac:dyDescent="0.25">
      <c r="A152" s="4"/>
      <c r="B152" s="4"/>
      <c r="C152" s="4"/>
    </row>
    <row r="153" spans="1:3" x14ac:dyDescent="0.25">
      <c r="A153" s="4"/>
      <c r="B153" s="4"/>
      <c r="C153" s="4"/>
    </row>
    <row r="154" spans="1:3" x14ac:dyDescent="0.25">
      <c r="A154" s="4"/>
      <c r="B154" s="4"/>
      <c r="C154" s="4"/>
    </row>
    <row r="155" spans="1:3" x14ac:dyDescent="0.25">
      <c r="A155" s="4"/>
      <c r="B155" s="4"/>
      <c r="C155" s="4"/>
    </row>
    <row r="156" spans="1:3" x14ac:dyDescent="0.25">
      <c r="A156" s="4"/>
      <c r="B156" s="4"/>
      <c r="C156" s="4"/>
    </row>
    <row r="157" spans="1:3" x14ac:dyDescent="0.25">
      <c r="A157" s="4"/>
      <c r="B157" s="4"/>
      <c r="C157" s="4"/>
    </row>
    <row r="158" spans="1:3" x14ac:dyDescent="0.25">
      <c r="A158" s="4"/>
      <c r="B158" s="4"/>
      <c r="C158" s="4"/>
    </row>
    <row r="159" spans="1:3" x14ac:dyDescent="0.25">
      <c r="A159" s="4"/>
      <c r="B159" s="4"/>
      <c r="C159" s="4"/>
    </row>
    <row r="160" spans="1:3" x14ac:dyDescent="0.25">
      <c r="A160" s="4"/>
      <c r="B160" s="4"/>
      <c r="C160" s="4"/>
    </row>
    <row r="161" spans="1:3" x14ac:dyDescent="0.25">
      <c r="A161" s="4"/>
      <c r="B161" s="4"/>
      <c r="C161" s="4"/>
    </row>
    <row r="162" spans="1:3" x14ac:dyDescent="0.25">
      <c r="A162" s="4"/>
      <c r="B162" s="4"/>
      <c r="C162" s="4"/>
    </row>
    <row r="163" spans="1:3" x14ac:dyDescent="0.25">
      <c r="A163" s="4"/>
      <c r="B163" s="4"/>
      <c r="C163" s="4"/>
    </row>
    <row r="164" spans="1:3" x14ac:dyDescent="0.25">
      <c r="A164" s="4"/>
      <c r="B164" s="4"/>
      <c r="C164" s="4"/>
    </row>
    <row r="165" spans="1:3" x14ac:dyDescent="0.25">
      <c r="A165" s="4"/>
      <c r="B165" s="4"/>
      <c r="C165" s="4"/>
    </row>
    <row r="166" spans="1:3" x14ac:dyDescent="0.25">
      <c r="A166" s="4"/>
      <c r="B166" s="4"/>
      <c r="C166" s="4"/>
    </row>
    <row r="167" spans="1:3" x14ac:dyDescent="0.25">
      <c r="A167" s="4"/>
      <c r="B167" s="4"/>
      <c r="C167" s="4"/>
    </row>
    <row r="168" spans="1:3" x14ac:dyDescent="0.25">
      <c r="A168" s="4"/>
      <c r="B168" s="4"/>
      <c r="C168" s="4"/>
    </row>
    <row r="169" spans="1:3" x14ac:dyDescent="0.25">
      <c r="A169" s="4"/>
      <c r="B169" s="4"/>
      <c r="C169" s="4"/>
    </row>
    <row r="170" spans="1:3" x14ac:dyDescent="0.25">
      <c r="A170" s="4"/>
      <c r="B170" s="4"/>
      <c r="C170" s="4"/>
    </row>
    <row r="171" spans="1:3" x14ac:dyDescent="0.25">
      <c r="A171" s="4"/>
      <c r="B171" s="4"/>
      <c r="C171" s="4"/>
    </row>
    <row r="172" spans="1:3" x14ac:dyDescent="0.25">
      <c r="A172" s="4"/>
      <c r="B172" s="4"/>
      <c r="C172" s="4"/>
    </row>
    <row r="173" spans="1:3" x14ac:dyDescent="0.25">
      <c r="A173" s="4"/>
      <c r="B173" s="4"/>
      <c r="C173" s="4"/>
    </row>
    <row r="174" spans="1:3" x14ac:dyDescent="0.25">
      <c r="A174" s="4"/>
      <c r="B174" s="4"/>
      <c r="C174" s="4"/>
    </row>
    <row r="175" spans="1:3" x14ac:dyDescent="0.25">
      <c r="A175" s="4"/>
      <c r="B175" s="4"/>
      <c r="C175" s="4"/>
    </row>
    <row r="176" spans="1:3" x14ac:dyDescent="0.25">
      <c r="A176" s="4"/>
      <c r="B176" s="4"/>
      <c r="C176" s="4"/>
    </row>
    <row r="177" spans="1:3" x14ac:dyDescent="0.25">
      <c r="A177" s="4"/>
      <c r="B177" s="4"/>
      <c r="C177" s="4"/>
    </row>
    <row r="178" spans="1:3" x14ac:dyDescent="0.25">
      <c r="A178" s="4"/>
      <c r="B178" s="4"/>
      <c r="C178" s="4"/>
    </row>
    <row r="179" spans="1:3" x14ac:dyDescent="0.25">
      <c r="A179" s="4"/>
      <c r="B179" s="4"/>
      <c r="C179" s="4"/>
    </row>
    <row r="180" spans="1:3" x14ac:dyDescent="0.25">
      <c r="A180" s="4"/>
      <c r="B180" s="4"/>
      <c r="C180" s="4"/>
    </row>
    <row r="181" spans="1:3" x14ac:dyDescent="0.25">
      <c r="A181" s="4"/>
      <c r="B181" s="4"/>
      <c r="C181" s="4"/>
    </row>
    <row r="182" spans="1:3" x14ac:dyDescent="0.25">
      <c r="A182" s="4"/>
      <c r="B182" s="4"/>
      <c r="C182" s="4"/>
    </row>
    <row r="183" spans="1:3" x14ac:dyDescent="0.25">
      <c r="A183" s="4"/>
      <c r="B183" s="4"/>
      <c r="C183" s="4"/>
    </row>
    <row r="184" spans="1:3" x14ac:dyDescent="0.25">
      <c r="A184" s="4"/>
      <c r="B184" s="4"/>
      <c r="C184" s="4"/>
    </row>
    <row r="185" spans="1:3" x14ac:dyDescent="0.25">
      <c r="A185" s="4"/>
      <c r="B185" s="4"/>
      <c r="C185" s="4"/>
    </row>
    <row r="186" spans="1:3" x14ac:dyDescent="0.25">
      <c r="A186" s="4"/>
      <c r="B186" s="4"/>
      <c r="C186" s="4"/>
    </row>
    <row r="187" spans="1:3" x14ac:dyDescent="0.25">
      <c r="A187" s="4"/>
      <c r="B187" s="4"/>
      <c r="C187" s="4"/>
    </row>
    <row r="188" spans="1:3" x14ac:dyDescent="0.25">
      <c r="A188" s="4"/>
      <c r="B188" s="4"/>
      <c r="C188" s="4"/>
    </row>
    <row r="189" spans="1:3" x14ac:dyDescent="0.25">
      <c r="A189" s="4"/>
      <c r="B189" s="4"/>
      <c r="C189" s="4"/>
    </row>
    <row r="190" spans="1:3" x14ac:dyDescent="0.25">
      <c r="A190" s="4"/>
      <c r="B190" s="4"/>
      <c r="C190" s="4"/>
    </row>
    <row r="191" spans="1:3" x14ac:dyDescent="0.25">
      <c r="A191" s="4"/>
      <c r="B191" s="4"/>
      <c r="C191" s="4"/>
    </row>
    <row r="192" spans="1:3" x14ac:dyDescent="0.25">
      <c r="A192" s="4"/>
      <c r="B192" s="4"/>
      <c r="C192" s="4"/>
    </row>
    <row r="193" spans="1:3" x14ac:dyDescent="0.25">
      <c r="A193" s="4"/>
      <c r="B193" s="4"/>
      <c r="C193" s="4"/>
    </row>
    <row r="194" spans="1:3" x14ac:dyDescent="0.25">
      <c r="A194" s="4"/>
      <c r="B194" s="4"/>
      <c r="C194" s="4"/>
    </row>
    <row r="195" spans="1:3" x14ac:dyDescent="0.25">
      <c r="A195" s="4"/>
      <c r="B195" s="4"/>
      <c r="C195" s="4"/>
    </row>
    <row r="196" spans="1:3" x14ac:dyDescent="0.25">
      <c r="A196" s="4"/>
      <c r="B196" s="4"/>
      <c r="C196" s="4"/>
    </row>
    <row r="197" spans="1:3" x14ac:dyDescent="0.25">
      <c r="A197" s="4"/>
      <c r="B197" s="4"/>
      <c r="C197" s="4"/>
    </row>
    <row r="198" spans="1:3" x14ac:dyDescent="0.25">
      <c r="A198" s="4"/>
      <c r="B198" s="4"/>
      <c r="C198" s="4"/>
    </row>
    <row r="199" spans="1:3" x14ac:dyDescent="0.25">
      <c r="A199" s="4"/>
      <c r="B199" s="4"/>
      <c r="C199" s="4"/>
    </row>
    <row r="200" spans="1:3" x14ac:dyDescent="0.25">
      <c r="A200" s="4"/>
      <c r="B200" s="4"/>
      <c r="C200" s="4"/>
    </row>
    <row r="201" spans="1:3" x14ac:dyDescent="0.25">
      <c r="A201" s="4"/>
      <c r="B201" s="4"/>
      <c r="C201" s="4"/>
    </row>
    <row r="202" spans="1:3" x14ac:dyDescent="0.25">
      <c r="A202" s="4"/>
      <c r="B202" s="4"/>
      <c r="C202" s="4"/>
    </row>
    <row r="203" spans="1:3" x14ac:dyDescent="0.25">
      <c r="A203" s="4"/>
      <c r="B203" s="4"/>
      <c r="C203" s="4"/>
    </row>
    <row r="204" spans="1:3" x14ac:dyDescent="0.25">
      <c r="A204" s="4"/>
      <c r="B204" s="4"/>
      <c r="C204" s="4"/>
    </row>
    <row r="205" spans="1:3" x14ac:dyDescent="0.25">
      <c r="A205" s="4"/>
      <c r="B205" s="4"/>
      <c r="C205" s="4"/>
    </row>
    <row r="206" spans="1:3" x14ac:dyDescent="0.25">
      <c r="A206" s="4"/>
      <c r="B206" s="4"/>
      <c r="C206" s="4"/>
    </row>
    <row r="207" spans="1:3" x14ac:dyDescent="0.25">
      <c r="A207" s="4"/>
      <c r="B207" s="4"/>
      <c r="C207" s="4"/>
    </row>
    <row r="208" spans="1:3" x14ac:dyDescent="0.25">
      <c r="A208" s="4"/>
      <c r="B208" s="4"/>
      <c r="C208" s="4"/>
    </row>
    <row r="209" spans="1:3" x14ac:dyDescent="0.25">
      <c r="A209" s="4"/>
      <c r="B209" s="4"/>
      <c r="C209" s="4"/>
    </row>
    <row r="210" spans="1:3" x14ac:dyDescent="0.25">
      <c r="A210" s="4"/>
      <c r="B210" s="4"/>
      <c r="C210" s="4"/>
    </row>
    <row r="211" spans="1:3" x14ac:dyDescent="0.25">
      <c r="A211" s="4"/>
      <c r="B211" s="4"/>
      <c r="C211" s="4"/>
    </row>
    <row r="212" spans="1:3" x14ac:dyDescent="0.25">
      <c r="A212" s="4"/>
      <c r="B212" s="4"/>
      <c r="C212" s="4"/>
    </row>
    <row r="213" spans="1:3" x14ac:dyDescent="0.25">
      <c r="A213" s="4"/>
      <c r="B213" s="4"/>
      <c r="C213" s="4"/>
    </row>
    <row r="214" spans="1:3" x14ac:dyDescent="0.25">
      <c r="A214" s="4"/>
      <c r="B214" s="4"/>
      <c r="C214" s="4"/>
    </row>
    <row r="215" spans="1:3" x14ac:dyDescent="0.25">
      <c r="A215" s="4"/>
      <c r="B215" s="4"/>
      <c r="C215" s="4"/>
    </row>
    <row r="216" spans="1:3" x14ac:dyDescent="0.25">
      <c r="A216" s="4"/>
      <c r="B216" s="4"/>
      <c r="C216" s="4"/>
    </row>
    <row r="217" spans="1:3" x14ac:dyDescent="0.25">
      <c r="A217" s="4"/>
      <c r="B217" s="4"/>
      <c r="C217" s="4"/>
    </row>
    <row r="218" spans="1:3" x14ac:dyDescent="0.25">
      <c r="A218" s="4"/>
      <c r="B218" s="4"/>
      <c r="C218" s="4"/>
    </row>
    <row r="219" spans="1:3" x14ac:dyDescent="0.25">
      <c r="A219" s="4"/>
      <c r="B219" s="4"/>
      <c r="C219" s="4"/>
    </row>
    <row r="220" spans="1:3" x14ac:dyDescent="0.25">
      <c r="A220" s="4"/>
      <c r="B220" s="4"/>
      <c r="C220" s="4"/>
    </row>
    <row r="221" spans="1:3" x14ac:dyDescent="0.25">
      <c r="A221" s="4"/>
      <c r="B221" s="4"/>
      <c r="C221" s="4"/>
    </row>
    <row r="222" spans="1:3" x14ac:dyDescent="0.25">
      <c r="A222" s="4"/>
      <c r="B222" s="4"/>
      <c r="C222" s="4"/>
    </row>
    <row r="223" spans="1:3" x14ac:dyDescent="0.25">
      <c r="A223" s="4"/>
      <c r="B223" s="4"/>
      <c r="C223" s="4"/>
    </row>
    <row r="224" spans="1:3" x14ac:dyDescent="0.25">
      <c r="A224" s="4"/>
      <c r="B224" s="4"/>
      <c r="C224" s="4"/>
    </row>
    <row r="225" spans="1:3" x14ac:dyDescent="0.25">
      <c r="A225" s="4"/>
      <c r="B225" s="4"/>
      <c r="C225" s="4"/>
    </row>
    <row r="226" spans="1:3" x14ac:dyDescent="0.25">
      <c r="A226" s="4"/>
      <c r="B226" s="4"/>
      <c r="C226" s="4"/>
    </row>
    <row r="227" spans="1:3" x14ac:dyDescent="0.25">
      <c r="A227" s="4"/>
      <c r="B227" s="4"/>
      <c r="C227" s="4"/>
    </row>
    <row r="228" spans="1:3" x14ac:dyDescent="0.25">
      <c r="A228" s="4"/>
      <c r="B228" s="4"/>
      <c r="C228" s="4"/>
    </row>
    <row r="229" spans="1:3" x14ac:dyDescent="0.25">
      <c r="A229" s="4"/>
      <c r="B229" s="4"/>
      <c r="C229" s="4"/>
    </row>
    <row r="230" spans="1:3" x14ac:dyDescent="0.25">
      <c r="A230" s="4"/>
      <c r="B230" s="4"/>
      <c r="C230" s="4"/>
    </row>
    <row r="231" spans="1:3" x14ac:dyDescent="0.25">
      <c r="A231" s="4"/>
      <c r="B231" s="4"/>
      <c r="C231" s="4"/>
    </row>
    <row r="232" spans="1:3" x14ac:dyDescent="0.25">
      <c r="A232" s="4"/>
      <c r="B232" s="4"/>
      <c r="C232" s="4"/>
    </row>
    <row r="233" spans="1:3" x14ac:dyDescent="0.25">
      <c r="A233" s="4"/>
      <c r="B233" s="4"/>
      <c r="C233" s="4"/>
    </row>
    <row r="234" spans="1:3" x14ac:dyDescent="0.25">
      <c r="A234" s="4"/>
      <c r="B234" s="4"/>
      <c r="C234" s="4"/>
    </row>
    <row r="235" spans="1:3" x14ac:dyDescent="0.25">
      <c r="A235" s="4"/>
      <c r="B235" s="4"/>
      <c r="C235" s="4"/>
    </row>
    <row r="236" spans="1:3" x14ac:dyDescent="0.25">
      <c r="A236" s="4"/>
      <c r="B236" s="4"/>
      <c r="C236" s="4"/>
    </row>
    <row r="237" spans="1:3" x14ac:dyDescent="0.25">
      <c r="A237" s="4"/>
      <c r="B237" s="4"/>
      <c r="C237" s="4"/>
    </row>
    <row r="238" spans="1:3" x14ac:dyDescent="0.25">
      <c r="A238" s="4"/>
      <c r="B238" s="4"/>
      <c r="C238" s="4"/>
    </row>
    <row r="239" spans="1:3" x14ac:dyDescent="0.25">
      <c r="A239" s="4"/>
      <c r="B239" s="4"/>
      <c r="C239" s="4"/>
    </row>
    <row r="240" spans="1:3" x14ac:dyDescent="0.25">
      <c r="A240" s="4"/>
      <c r="B240" s="4"/>
      <c r="C240" s="4"/>
    </row>
    <row r="241" spans="1:3" x14ac:dyDescent="0.25">
      <c r="A241" s="4"/>
      <c r="B241" s="4"/>
      <c r="C241" s="4"/>
    </row>
    <row r="242" spans="1:3" x14ac:dyDescent="0.25">
      <c r="A242" s="4"/>
      <c r="B242" s="4"/>
      <c r="C242" s="4"/>
    </row>
    <row r="243" spans="1:3" x14ac:dyDescent="0.25">
      <c r="A243" s="4"/>
      <c r="B243" s="4"/>
      <c r="C243" s="4"/>
    </row>
    <row r="244" spans="1:3" x14ac:dyDescent="0.25">
      <c r="A244" s="4"/>
      <c r="B244" s="4"/>
      <c r="C244" s="4"/>
    </row>
    <row r="245" spans="1:3" x14ac:dyDescent="0.25">
      <c r="A245" s="4"/>
      <c r="B245" s="4"/>
      <c r="C245" s="4"/>
    </row>
    <row r="246" spans="1:3" x14ac:dyDescent="0.25">
      <c r="A246" s="4"/>
      <c r="B246" s="4"/>
      <c r="C246" s="4"/>
    </row>
    <row r="247" spans="1:3" x14ac:dyDescent="0.25">
      <c r="A247" s="4"/>
      <c r="B247" s="4"/>
      <c r="C247" s="4"/>
    </row>
    <row r="248" spans="1:3" x14ac:dyDescent="0.25">
      <c r="A248" s="4"/>
      <c r="B248" s="4"/>
      <c r="C248" s="4"/>
    </row>
    <row r="249" spans="1:3" x14ac:dyDescent="0.25">
      <c r="A249" s="4"/>
      <c r="B249" s="4"/>
      <c r="C249" s="4"/>
    </row>
    <row r="250" spans="1:3" x14ac:dyDescent="0.25">
      <c r="A250" s="4"/>
      <c r="B250" s="4"/>
      <c r="C250" s="4"/>
    </row>
    <row r="251" spans="1:3" x14ac:dyDescent="0.25">
      <c r="A251" s="4"/>
      <c r="B251" s="4"/>
      <c r="C251" s="4"/>
    </row>
    <row r="252" spans="1:3" x14ac:dyDescent="0.25">
      <c r="A252" s="4"/>
      <c r="B252" s="4"/>
      <c r="C252" s="4"/>
    </row>
    <row r="253" spans="1:3" x14ac:dyDescent="0.25">
      <c r="A253" s="4"/>
      <c r="B253" s="4"/>
      <c r="C253" s="4"/>
    </row>
    <row r="254" spans="1:3" x14ac:dyDescent="0.25">
      <c r="A254" s="4"/>
      <c r="B254" s="4"/>
      <c r="C254" s="4"/>
    </row>
    <row r="255" spans="1:3" x14ac:dyDescent="0.25">
      <c r="A255" s="4"/>
      <c r="B255" s="4"/>
      <c r="C255" s="4"/>
    </row>
    <row r="256" spans="1:3" x14ac:dyDescent="0.25">
      <c r="A256" s="4"/>
      <c r="B256" s="4"/>
      <c r="C256" s="4"/>
    </row>
    <row r="257" spans="1:3" x14ac:dyDescent="0.25">
      <c r="A257" s="4"/>
      <c r="B257" s="4"/>
      <c r="C257" s="4"/>
    </row>
    <row r="258" spans="1:3" x14ac:dyDescent="0.25">
      <c r="A258" s="4"/>
      <c r="B258" s="4"/>
      <c r="C258" s="4"/>
    </row>
    <row r="259" spans="1:3" x14ac:dyDescent="0.25">
      <c r="A259" s="4"/>
      <c r="B259" s="4"/>
      <c r="C259" s="4"/>
    </row>
    <row r="260" spans="1:3" x14ac:dyDescent="0.25">
      <c r="A260" s="4"/>
      <c r="B260" s="4"/>
      <c r="C260" s="4"/>
    </row>
    <row r="261" spans="1:3" x14ac:dyDescent="0.25">
      <c r="A261" s="4"/>
      <c r="B261" s="4"/>
      <c r="C261" s="4"/>
    </row>
    <row r="262" spans="1:3" x14ac:dyDescent="0.25">
      <c r="A262" s="4"/>
      <c r="B262" s="4"/>
      <c r="C262" s="4"/>
    </row>
    <row r="263" spans="1:3" x14ac:dyDescent="0.25">
      <c r="A263" s="4"/>
      <c r="B263" s="4"/>
      <c r="C263" s="4"/>
    </row>
    <row r="264" spans="1:3" x14ac:dyDescent="0.25">
      <c r="A264" s="4"/>
      <c r="B264" s="4"/>
      <c r="C264" s="4"/>
    </row>
    <row r="265" spans="1:3" x14ac:dyDescent="0.25">
      <c r="A265" s="4"/>
      <c r="B265" s="4"/>
      <c r="C265" s="4"/>
    </row>
    <row r="266" spans="1:3" x14ac:dyDescent="0.25">
      <c r="A266" s="4"/>
      <c r="B266" s="4"/>
      <c r="C266" s="4"/>
    </row>
    <row r="267" spans="1:3" x14ac:dyDescent="0.25">
      <c r="A267" s="4"/>
      <c r="B267" s="4"/>
      <c r="C267" s="4"/>
    </row>
    <row r="268" spans="1:3" x14ac:dyDescent="0.25">
      <c r="A268" s="4"/>
      <c r="B268" s="4"/>
      <c r="C268" s="4"/>
    </row>
    <row r="269" spans="1:3" x14ac:dyDescent="0.25">
      <c r="A269" s="4"/>
      <c r="B269" s="4"/>
      <c r="C269" s="4"/>
    </row>
    <row r="270" spans="1:3" x14ac:dyDescent="0.25">
      <c r="A270" s="4"/>
      <c r="B270" s="4"/>
      <c r="C270" s="4"/>
    </row>
    <row r="271" spans="1:3" x14ac:dyDescent="0.25">
      <c r="A271" s="4"/>
      <c r="B271" s="4"/>
      <c r="C271" s="4"/>
    </row>
    <row r="272" spans="1:3" x14ac:dyDescent="0.25">
      <c r="A272" s="4"/>
      <c r="B272" s="4"/>
      <c r="C272" s="4"/>
    </row>
    <row r="273" spans="1:3" x14ac:dyDescent="0.25">
      <c r="A273" s="4"/>
      <c r="B273" s="4"/>
      <c r="C273" s="4"/>
    </row>
    <row r="274" spans="1:3" x14ac:dyDescent="0.25">
      <c r="A274" s="4"/>
      <c r="B274" s="4"/>
      <c r="C274" s="4"/>
    </row>
    <row r="275" spans="1:3" x14ac:dyDescent="0.25">
      <c r="A275" s="4"/>
      <c r="B275" s="4"/>
      <c r="C275" s="4"/>
    </row>
    <row r="276" spans="1:3" x14ac:dyDescent="0.25">
      <c r="A276" s="4"/>
      <c r="B276" s="4"/>
      <c r="C276" s="4"/>
    </row>
    <row r="277" spans="1:3" x14ac:dyDescent="0.25">
      <c r="A277" s="4"/>
      <c r="B277" s="4"/>
      <c r="C277" s="4"/>
    </row>
    <row r="278" spans="1:3" x14ac:dyDescent="0.25">
      <c r="A278" s="4"/>
      <c r="B278" s="4"/>
      <c r="C278" s="4"/>
    </row>
    <row r="279" spans="1:3" x14ac:dyDescent="0.25">
      <c r="A279" s="4"/>
      <c r="B279" s="4"/>
      <c r="C279" s="4"/>
    </row>
    <row r="280" spans="1:3" x14ac:dyDescent="0.25">
      <c r="A280" s="4"/>
      <c r="B280" s="4"/>
      <c r="C280" s="4"/>
    </row>
    <row r="281" spans="1:3" x14ac:dyDescent="0.25">
      <c r="A281" s="4"/>
      <c r="B281" s="4"/>
      <c r="C281" s="4"/>
    </row>
    <row r="282" spans="1:3" x14ac:dyDescent="0.25">
      <c r="A282" s="4"/>
      <c r="B282" s="4"/>
      <c r="C282" s="4"/>
    </row>
    <row r="283" spans="1:3" x14ac:dyDescent="0.25">
      <c r="A283" s="4"/>
      <c r="B283" s="4"/>
      <c r="C283" s="4"/>
    </row>
    <row r="284" spans="1:3" x14ac:dyDescent="0.25">
      <c r="A284" s="4"/>
      <c r="B284" s="4"/>
      <c r="C284" s="4"/>
    </row>
    <row r="285" spans="1:3" x14ac:dyDescent="0.25">
      <c r="A285" s="4"/>
      <c r="B285" s="4"/>
      <c r="C285" s="4"/>
    </row>
    <row r="286" spans="1:3" x14ac:dyDescent="0.25">
      <c r="A286" s="4"/>
      <c r="B286" s="4"/>
      <c r="C286" s="4"/>
    </row>
    <row r="287" spans="1:3" x14ac:dyDescent="0.25">
      <c r="A287" s="4"/>
      <c r="B287" s="4"/>
      <c r="C287" s="4"/>
    </row>
    <row r="288" spans="1:3" x14ac:dyDescent="0.25">
      <c r="A288" s="4"/>
      <c r="B288" s="4"/>
      <c r="C288" s="4"/>
    </row>
    <row r="289" spans="1:3" x14ac:dyDescent="0.25">
      <c r="A289" s="4"/>
      <c r="B289" s="4"/>
      <c r="C289" s="4"/>
    </row>
    <row r="290" spans="1:3" x14ac:dyDescent="0.25">
      <c r="A290" s="4"/>
      <c r="B290" s="4"/>
      <c r="C290" s="4"/>
    </row>
    <row r="291" spans="1:3" x14ac:dyDescent="0.25">
      <c r="A291" s="4"/>
      <c r="B291" s="4"/>
      <c r="C291" s="4"/>
    </row>
    <row r="292" spans="1:3" x14ac:dyDescent="0.25">
      <c r="A292" s="4"/>
      <c r="B292" s="4"/>
      <c r="C292" s="4"/>
    </row>
    <row r="293" spans="1:3" x14ac:dyDescent="0.25">
      <c r="A293" s="4"/>
      <c r="B293" s="4"/>
      <c r="C293" s="4"/>
    </row>
    <row r="294" spans="1:3" x14ac:dyDescent="0.25">
      <c r="A294" s="4"/>
      <c r="B294" s="4"/>
      <c r="C294" s="4"/>
    </row>
    <row r="295" spans="1:3" x14ac:dyDescent="0.25">
      <c r="A295" s="4"/>
      <c r="B295" s="4"/>
      <c r="C295" s="4"/>
    </row>
    <row r="296" spans="1:3" x14ac:dyDescent="0.25">
      <c r="A296" s="4"/>
      <c r="B296" s="4"/>
      <c r="C296" s="4"/>
    </row>
    <row r="297" spans="1:3" x14ac:dyDescent="0.25">
      <c r="A297" s="4"/>
      <c r="B297" s="4"/>
      <c r="C297" s="4"/>
    </row>
    <row r="298" spans="1:3" x14ac:dyDescent="0.25">
      <c r="A298" s="4"/>
      <c r="B298" s="4"/>
      <c r="C298" s="4"/>
    </row>
    <row r="299" spans="1:3" x14ac:dyDescent="0.25">
      <c r="A299" s="4"/>
      <c r="B299" s="4"/>
      <c r="C299" s="4"/>
    </row>
    <row r="300" spans="1:3" x14ac:dyDescent="0.25">
      <c r="A300" s="4"/>
      <c r="B300" s="4"/>
      <c r="C300" s="4"/>
    </row>
    <row r="301" spans="1:3" x14ac:dyDescent="0.25">
      <c r="A301" s="4"/>
      <c r="B301" s="4"/>
      <c r="C301" s="4"/>
    </row>
    <row r="302" spans="1:3" x14ac:dyDescent="0.25">
      <c r="A302" s="4"/>
      <c r="B302" s="4"/>
      <c r="C302" s="4"/>
    </row>
    <row r="303" spans="1:3" x14ac:dyDescent="0.25">
      <c r="A303" s="4"/>
      <c r="B303" s="4"/>
      <c r="C303" s="4"/>
    </row>
    <row r="304" spans="1:3" x14ac:dyDescent="0.25">
      <c r="A304" s="4"/>
      <c r="B304" s="4"/>
      <c r="C304" s="4"/>
    </row>
    <row r="305" spans="1:3" x14ac:dyDescent="0.25">
      <c r="A305" s="4"/>
      <c r="B305" s="4"/>
      <c r="C305" s="4"/>
    </row>
    <row r="306" spans="1:3" x14ac:dyDescent="0.25">
      <c r="A306" s="4"/>
      <c r="B306" s="4"/>
      <c r="C306" s="4"/>
    </row>
    <row r="307" spans="1:3" x14ac:dyDescent="0.25">
      <c r="A307" s="4"/>
      <c r="B307" s="4"/>
      <c r="C307" s="4"/>
    </row>
    <row r="308" spans="1:3" x14ac:dyDescent="0.25">
      <c r="A308" s="4"/>
      <c r="B308" s="4"/>
      <c r="C308" s="4"/>
    </row>
    <row r="309" spans="1:3" x14ac:dyDescent="0.25">
      <c r="A309" s="4"/>
      <c r="B309" s="4"/>
      <c r="C309" s="4"/>
    </row>
    <row r="310" spans="1:3" x14ac:dyDescent="0.25">
      <c r="A310" s="4"/>
      <c r="B310" s="4"/>
      <c r="C310" s="4"/>
    </row>
    <row r="311" spans="1:3" x14ac:dyDescent="0.25">
      <c r="A311" s="4"/>
      <c r="B311" s="4"/>
      <c r="C311" s="4"/>
    </row>
    <row r="312" spans="1:3" x14ac:dyDescent="0.25">
      <c r="A312" s="4"/>
      <c r="B312" s="4"/>
      <c r="C312" s="4"/>
    </row>
    <row r="313" spans="1:3" x14ac:dyDescent="0.25">
      <c r="A313" s="4"/>
      <c r="B313" s="4"/>
      <c r="C313" s="4"/>
    </row>
    <row r="314" spans="1:3" x14ac:dyDescent="0.25">
      <c r="A314" s="4"/>
      <c r="B314" s="4"/>
      <c r="C314" s="4"/>
    </row>
    <row r="315" spans="1:3" x14ac:dyDescent="0.25">
      <c r="A315" s="4"/>
      <c r="B315" s="4"/>
      <c r="C315" s="4"/>
    </row>
    <row r="316" spans="1:3" x14ac:dyDescent="0.25">
      <c r="A316" s="4"/>
      <c r="B316" s="4"/>
      <c r="C316" s="4"/>
    </row>
    <row r="317" spans="1:3" x14ac:dyDescent="0.25">
      <c r="A317" s="4"/>
      <c r="B317" s="4"/>
      <c r="C317" s="4"/>
    </row>
    <row r="318" spans="1:3" x14ac:dyDescent="0.25">
      <c r="A318" s="4"/>
      <c r="B318" s="4"/>
      <c r="C318" s="4"/>
    </row>
    <row r="319" spans="1:3" x14ac:dyDescent="0.25">
      <c r="A319" s="4"/>
      <c r="B319" s="4"/>
      <c r="C319" s="4"/>
    </row>
    <row r="320" spans="1:3" x14ac:dyDescent="0.25">
      <c r="A320" s="4"/>
      <c r="B320" s="4"/>
      <c r="C320" s="4"/>
    </row>
    <row r="321" spans="1:3" x14ac:dyDescent="0.25">
      <c r="A321" s="4"/>
      <c r="B321" s="4"/>
      <c r="C321" s="4"/>
    </row>
    <row r="322" spans="1:3" x14ac:dyDescent="0.25">
      <c r="A322" s="4"/>
      <c r="B322" s="4"/>
      <c r="C322" s="4"/>
    </row>
    <row r="323" spans="1:3" x14ac:dyDescent="0.25">
      <c r="A323" s="4"/>
      <c r="B323" s="4"/>
      <c r="C323" s="4"/>
    </row>
    <row r="324" spans="1:3" x14ac:dyDescent="0.25">
      <c r="A324" s="4"/>
      <c r="B324" s="4"/>
      <c r="C324" s="4"/>
    </row>
    <row r="325" spans="1:3" x14ac:dyDescent="0.25">
      <c r="A325" s="4"/>
      <c r="B325" s="4"/>
      <c r="C325" s="4"/>
    </row>
    <row r="326" spans="1:3" x14ac:dyDescent="0.25">
      <c r="A326" s="4"/>
      <c r="B326" s="4"/>
      <c r="C326" s="4"/>
    </row>
    <row r="327" spans="1:3" x14ac:dyDescent="0.25">
      <c r="A327" s="4"/>
      <c r="B327" s="4"/>
      <c r="C327" s="4"/>
    </row>
    <row r="328" spans="1:3" x14ac:dyDescent="0.25">
      <c r="A328" s="4"/>
      <c r="B328" s="4"/>
      <c r="C328" s="4"/>
    </row>
    <row r="329" spans="1:3" x14ac:dyDescent="0.25">
      <c r="A329" s="4"/>
      <c r="B329" s="4"/>
      <c r="C329" s="4"/>
    </row>
    <row r="330" spans="1:3" x14ac:dyDescent="0.25">
      <c r="A330" s="4"/>
      <c r="B330" s="4"/>
      <c r="C330" s="4"/>
    </row>
    <row r="331" spans="1:3" x14ac:dyDescent="0.25">
      <c r="A331" s="4"/>
      <c r="B331" s="4"/>
      <c r="C331" s="4"/>
    </row>
    <row r="332" spans="1:3" x14ac:dyDescent="0.25">
      <c r="A332" s="4"/>
      <c r="B332" s="4"/>
      <c r="C332" s="4"/>
    </row>
    <row r="333" spans="1:3" x14ac:dyDescent="0.25">
      <c r="A333" s="4"/>
      <c r="B333" s="4"/>
      <c r="C333" s="4"/>
    </row>
    <row r="334" spans="1:3" x14ac:dyDescent="0.25">
      <c r="A334" s="4"/>
      <c r="B334" s="4"/>
      <c r="C334" s="4"/>
    </row>
    <row r="335" spans="1:3" x14ac:dyDescent="0.25">
      <c r="A335" s="4"/>
      <c r="B335" s="4"/>
      <c r="C335" s="4"/>
    </row>
    <row r="336" spans="1:3" x14ac:dyDescent="0.25">
      <c r="A336" s="4"/>
      <c r="B336" s="4"/>
      <c r="C336" s="4"/>
    </row>
    <row r="337" spans="1:3" x14ac:dyDescent="0.25">
      <c r="A337" s="4"/>
      <c r="B337" s="4"/>
      <c r="C337" s="4"/>
    </row>
    <row r="338" spans="1:3" x14ac:dyDescent="0.25">
      <c r="A338" s="4"/>
      <c r="B338" s="4"/>
      <c r="C338" s="4"/>
    </row>
    <row r="339" spans="1:3" x14ac:dyDescent="0.25">
      <c r="A339" s="4"/>
      <c r="B339" s="4"/>
      <c r="C339" s="4"/>
    </row>
    <row r="340" spans="1:3" x14ac:dyDescent="0.25">
      <c r="A340" s="4"/>
      <c r="B340" s="4"/>
      <c r="C340" s="4"/>
    </row>
    <row r="341" spans="1:3" x14ac:dyDescent="0.25">
      <c r="A341" s="4"/>
      <c r="B341" s="4"/>
      <c r="C341" s="4"/>
    </row>
    <row r="342" spans="1:3" x14ac:dyDescent="0.25">
      <c r="A342" s="4"/>
      <c r="B342" s="4"/>
      <c r="C342" s="4"/>
    </row>
    <row r="343" spans="1:3" x14ac:dyDescent="0.25">
      <c r="A343" s="4"/>
      <c r="B343" s="4"/>
      <c r="C343" s="4"/>
    </row>
    <row r="344" spans="1:3" x14ac:dyDescent="0.25">
      <c r="A344" s="4"/>
      <c r="B344" s="4"/>
      <c r="C344" s="4"/>
    </row>
    <row r="345" spans="1:3" x14ac:dyDescent="0.25">
      <c r="A345" s="4"/>
      <c r="B345" s="4"/>
      <c r="C345" s="4"/>
    </row>
    <row r="346" spans="1:3" x14ac:dyDescent="0.25">
      <c r="A346" s="4"/>
      <c r="B346" s="4"/>
      <c r="C346" s="4"/>
    </row>
    <row r="347" spans="1:3" x14ac:dyDescent="0.25">
      <c r="A347" s="4"/>
      <c r="B347" s="4"/>
      <c r="C347" s="4"/>
    </row>
    <row r="348" spans="1:3" x14ac:dyDescent="0.25">
      <c r="A348" s="4"/>
      <c r="B348" s="4"/>
      <c r="C348" s="4"/>
    </row>
    <row r="349" spans="1:3" x14ac:dyDescent="0.25">
      <c r="A349" s="4"/>
      <c r="B349" s="4"/>
      <c r="C349" s="4"/>
    </row>
    <row r="350" spans="1:3" x14ac:dyDescent="0.25">
      <c r="A350" s="4"/>
      <c r="B350" s="4"/>
      <c r="C350" s="4"/>
    </row>
    <row r="351" spans="1:3" x14ac:dyDescent="0.25">
      <c r="A351" s="4"/>
      <c r="B351" s="4"/>
      <c r="C351" s="4"/>
    </row>
    <row r="352" spans="1:3" x14ac:dyDescent="0.25">
      <c r="A352" s="4"/>
      <c r="B352" s="4"/>
      <c r="C352" s="4"/>
    </row>
    <row r="353" spans="1:3" x14ac:dyDescent="0.25">
      <c r="A353" s="4"/>
      <c r="B353" s="4"/>
      <c r="C353" s="4"/>
    </row>
    <row r="354" spans="1:3" x14ac:dyDescent="0.25">
      <c r="A354" s="4"/>
      <c r="B354" s="4"/>
      <c r="C354" s="4"/>
    </row>
    <row r="355" spans="1:3" x14ac:dyDescent="0.25">
      <c r="A355" s="4"/>
      <c r="B355" s="4"/>
      <c r="C355" s="4"/>
    </row>
    <row r="356" spans="1:3" x14ac:dyDescent="0.25">
      <c r="A356" s="4"/>
      <c r="B356" s="4"/>
      <c r="C356" s="4"/>
    </row>
    <row r="357" spans="1:3" x14ac:dyDescent="0.25">
      <c r="A357" s="4"/>
      <c r="B357" s="4"/>
      <c r="C357" s="4"/>
    </row>
    <row r="358" spans="1:3" x14ac:dyDescent="0.25">
      <c r="A358" s="4"/>
      <c r="B358" s="4"/>
      <c r="C358" s="4"/>
    </row>
    <row r="359" spans="1:3" x14ac:dyDescent="0.25">
      <c r="A359" s="4"/>
      <c r="B359" s="4"/>
      <c r="C359" s="4"/>
    </row>
    <row r="360" spans="1:3" x14ac:dyDescent="0.25">
      <c r="A360" s="4"/>
      <c r="B360" s="4"/>
      <c r="C360" s="4"/>
    </row>
    <row r="361" spans="1:3" x14ac:dyDescent="0.25">
      <c r="A361" s="4"/>
      <c r="B361" s="4"/>
      <c r="C361" s="4"/>
    </row>
    <row r="362" spans="1:3" x14ac:dyDescent="0.25">
      <c r="A362" s="4"/>
      <c r="B362" s="4"/>
      <c r="C362" s="4"/>
    </row>
    <row r="363" spans="1:3" x14ac:dyDescent="0.25">
      <c r="A363" s="4"/>
      <c r="B363" s="4"/>
      <c r="C363" s="4"/>
    </row>
    <row r="364" spans="1:3" x14ac:dyDescent="0.25">
      <c r="A364" s="4"/>
      <c r="B364" s="4"/>
      <c r="C364" s="4"/>
    </row>
    <row r="365" spans="1:3" x14ac:dyDescent="0.25">
      <c r="A365" s="4"/>
      <c r="B365" s="4"/>
      <c r="C365" s="4"/>
    </row>
    <row r="366" spans="1:3" x14ac:dyDescent="0.25">
      <c r="A366" s="4"/>
      <c r="B366" s="4"/>
      <c r="C366" s="4"/>
    </row>
    <row r="367" spans="1:3" x14ac:dyDescent="0.25">
      <c r="A367" s="4"/>
      <c r="B367" s="4"/>
      <c r="C367" s="4"/>
    </row>
    <row r="368" spans="1:3" x14ac:dyDescent="0.25">
      <c r="A368" s="4"/>
      <c r="B368" s="4"/>
      <c r="C368" s="4"/>
    </row>
    <row r="369" spans="1:3" x14ac:dyDescent="0.25">
      <c r="A369" s="4"/>
      <c r="B369" s="4"/>
      <c r="C369" s="4"/>
    </row>
    <row r="370" spans="1:3" x14ac:dyDescent="0.25">
      <c r="A370" s="4"/>
      <c r="B370" s="4"/>
      <c r="C370" s="4"/>
    </row>
    <row r="371" spans="1:3" x14ac:dyDescent="0.25">
      <c r="A371" s="4"/>
      <c r="B371" s="4"/>
      <c r="C371" s="4"/>
    </row>
    <row r="372" spans="1:3" x14ac:dyDescent="0.25">
      <c r="A372" s="4"/>
      <c r="B372" s="4"/>
      <c r="C372" s="4"/>
    </row>
    <row r="373" spans="1:3" x14ac:dyDescent="0.25">
      <c r="A373" s="4"/>
      <c r="B373" s="4"/>
      <c r="C373" s="4"/>
    </row>
    <row r="374" spans="1:3" x14ac:dyDescent="0.25">
      <c r="A374" s="4"/>
      <c r="B374" s="4"/>
      <c r="C374" s="4"/>
    </row>
    <row r="375" spans="1:3" x14ac:dyDescent="0.25">
      <c r="A375" s="4"/>
      <c r="B375" s="4"/>
      <c r="C375" s="4"/>
    </row>
    <row r="376" spans="1:3" x14ac:dyDescent="0.25">
      <c r="A376" s="4"/>
      <c r="B376" s="4"/>
      <c r="C376" s="4"/>
    </row>
    <row r="377" spans="1:3" x14ac:dyDescent="0.25">
      <c r="A377" s="4"/>
      <c r="B377" s="4"/>
      <c r="C377" s="4"/>
    </row>
    <row r="378" spans="1:3" x14ac:dyDescent="0.25">
      <c r="A378" s="4"/>
      <c r="B378" s="4"/>
      <c r="C378" s="4"/>
    </row>
    <row r="379" spans="1:3" x14ac:dyDescent="0.25">
      <c r="A379" s="4"/>
      <c r="B379" s="4"/>
      <c r="C379" s="4"/>
    </row>
    <row r="380" spans="1:3" x14ac:dyDescent="0.25">
      <c r="A380" s="4"/>
      <c r="B380" s="4"/>
      <c r="C380" s="4"/>
    </row>
    <row r="381" spans="1:3" x14ac:dyDescent="0.25">
      <c r="A381" s="4"/>
      <c r="B381" s="4"/>
      <c r="C381" s="4"/>
    </row>
    <row r="382" spans="1:3" x14ac:dyDescent="0.25">
      <c r="A382" s="4"/>
      <c r="B382" s="4"/>
      <c r="C382" s="4"/>
    </row>
    <row r="383" spans="1:3" x14ac:dyDescent="0.25">
      <c r="A383" s="4"/>
      <c r="B383" s="4"/>
      <c r="C383" s="4"/>
    </row>
    <row r="384" spans="1:3" x14ac:dyDescent="0.25">
      <c r="A384" s="4"/>
      <c r="B384" s="4"/>
      <c r="C384" s="4"/>
    </row>
    <row r="385" spans="1:3" x14ac:dyDescent="0.25">
      <c r="A385" s="4"/>
      <c r="B385" s="4"/>
      <c r="C385" s="4"/>
    </row>
    <row r="386" spans="1:3" x14ac:dyDescent="0.25">
      <c r="A386" s="4"/>
      <c r="B386" s="4"/>
      <c r="C386" s="4"/>
    </row>
    <row r="387" spans="1:3" x14ac:dyDescent="0.25">
      <c r="A387" s="4"/>
      <c r="B387" s="4"/>
      <c r="C387" s="4"/>
    </row>
    <row r="388" spans="1:3" x14ac:dyDescent="0.25">
      <c r="A388" s="4"/>
      <c r="B388" s="4"/>
      <c r="C388" s="4"/>
    </row>
    <row r="389" spans="1:3" x14ac:dyDescent="0.25">
      <c r="A389" s="4"/>
      <c r="B389" s="4"/>
      <c r="C389" s="4"/>
    </row>
    <row r="390" spans="1:3" x14ac:dyDescent="0.25">
      <c r="A390" s="4"/>
      <c r="B390" s="4"/>
      <c r="C390" s="4"/>
    </row>
    <row r="391" spans="1:3" x14ac:dyDescent="0.25">
      <c r="A391" s="4"/>
      <c r="B391" s="4"/>
      <c r="C391" s="4"/>
    </row>
    <row r="392" spans="1:3" x14ac:dyDescent="0.25">
      <c r="A392" s="4"/>
      <c r="B392" s="4"/>
      <c r="C392" s="4"/>
    </row>
    <row r="393" spans="1:3" x14ac:dyDescent="0.25">
      <c r="A393" s="4"/>
      <c r="B393" s="4"/>
      <c r="C393" s="4"/>
    </row>
    <row r="394" spans="1:3" x14ac:dyDescent="0.25">
      <c r="A394" s="4"/>
      <c r="B394" s="4"/>
      <c r="C394" s="4"/>
    </row>
    <row r="395" spans="1:3" x14ac:dyDescent="0.25">
      <c r="A395" s="4"/>
      <c r="B395" s="4"/>
      <c r="C395" s="4"/>
    </row>
    <row r="396" spans="1:3" x14ac:dyDescent="0.25">
      <c r="A396" s="4"/>
      <c r="B396" s="4"/>
      <c r="C396" s="4"/>
    </row>
    <row r="397" spans="1:3" x14ac:dyDescent="0.25">
      <c r="A397" s="4"/>
      <c r="B397" s="4"/>
      <c r="C397" s="4"/>
    </row>
    <row r="398" spans="1:3" x14ac:dyDescent="0.25">
      <c r="A398" s="4"/>
      <c r="B398" s="4"/>
      <c r="C398" s="4"/>
    </row>
    <row r="399" spans="1:3" x14ac:dyDescent="0.25">
      <c r="A399" s="4"/>
      <c r="B399" s="4"/>
      <c r="C399" s="4"/>
    </row>
    <row r="400" spans="1:3" x14ac:dyDescent="0.25">
      <c r="A400" s="4"/>
      <c r="B400" s="4"/>
      <c r="C400" s="4"/>
    </row>
    <row r="401" spans="1:3" x14ac:dyDescent="0.25">
      <c r="A401" s="4"/>
      <c r="B401" s="4"/>
      <c r="C401" s="4"/>
    </row>
    <row r="402" spans="1:3" x14ac:dyDescent="0.25">
      <c r="A402" s="4"/>
      <c r="B402" s="4"/>
      <c r="C402" s="4"/>
    </row>
    <row r="403" spans="1:3" x14ac:dyDescent="0.25">
      <c r="A403" s="4"/>
      <c r="B403" s="4"/>
      <c r="C403" s="4"/>
    </row>
    <row r="404" spans="1:3" x14ac:dyDescent="0.25">
      <c r="A404" s="4"/>
      <c r="B404" s="4"/>
      <c r="C404" s="4"/>
    </row>
    <row r="405" spans="1:3" x14ac:dyDescent="0.25">
      <c r="A405" s="4"/>
      <c r="B405" s="4"/>
      <c r="C405" s="4"/>
    </row>
    <row r="406" spans="1:3" x14ac:dyDescent="0.25">
      <c r="A406" s="4"/>
      <c r="B406" s="4"/>
      <c r="C406" s="4"/>
    </row>
    <row r="407" spans="1:3" x14ac:dyDescent="0.25">
      <c r="A407" s="4"/>
      <c r="B407" s="4"/>
      <c r="C407" s="4"/>
    </row>
    <row r="408" spans="1:3" x14ac:dyDescent="0.25">
      <c r="A408" s="4"/>
      <c r="B408" s="4"/>
      <c r="C408" s="4"/>
    </row>
    <row r="409" spans="1:3" x14ac:dyDescent="0.25">
      <c r="A409" s="4"/>
      <c r="B409" s="4"/>
      <c r="C409" s="4"/>
    </row>
    <row r="410" spans="1:3" x14ac:dyDescent="0.25">
      <c r="A410" s="4"/>
      <c r="B410" s="4"/>
      <c r="C410" s="4"/>
    </row>
    <row r="411" spans="1:3" x14ac:dyDescent="0.25">
      <c r="A411" s="4"/>
      <c r="B411" s="4"/>
      <c r="C411" s="4"/>
    </row>
    <row r="412" spans="1:3" x14ac:dyDescent="0.25">
      <c r="A412" s="4"/>
      <c r="B412" s="4"/>
      <c r="C412" s="4"/>
    </row>
    <row r="413" spans="1:3" x14ac:dyDescent="0.25">
      <c r="A413" s="4"/>
      <c r="B413" s="4"/>
      <c r="C413" s="4"/>
    </row>
    <row r="414" spans="1:3" x14ac:dyDescent="0.25">
      <c r="A414" s="4"/>
      <c r="B414" s="4"/>
      <c r="C414" s="4"/>
    </row>
    <row r="415" spans="1:3" x14ac:dyDescent="0.25">
      <c r="A415" s="4"/>
      <c r="B415" s="4"/>
      <c r="C415" s="4"/>
    </row>
    <row r="416" spans="1:3" x14ac:dyDescent="0.25">
      <c r="A416" s="4"/>
      <c r="B416" s="4"/>
      <c r="C416" s="4"/>
    </row>
    <row r="417" spans="1:3" x14ac:dyDescent="0.25">
      <c r="A417" s="4"/>
      <c r="B417" s="4"/>
      <c r="C417" s="4"/>
    </row>
    <row r="418" spans="1:3" x14ac:dyDescent="0.25">
      <c r="A418" s="4"/>
      <c r="B418" s="4"/>
      <c r="C418" s="4"/>
    </row>
    <row r="419" spans="1:3" x14ac:dyDescent="0.25">
      <c r="A419" s="4"/>
      <c r="B419" s="4"/>
      <c r="C419" s="4"/>
    </row>
    <row r="420" spans="1:3" x14ac:dyDescent="0.25">
      <c r="A420" s="4"/>
      <c r="B420" s="4"/>
      <c r="C420" s="4"/>
    </row>
    <row r="421" spans="1:3" x14ac:dyDescent="0.25">
      <c r="A421" s="4"/>
      <c r="B421" s="4"/>
      <c r="C421" s="4"/>
    </row>
    <row r="422" spans="1:3" x14ac:dyDescent="0.25">
      <c r="A422" s="4"/>
      <c r="B422" s="4"/>
      <c r="C422" s="4"/>
    </row>
    <row r="423" spans="1:3" x14ac:dyDescent="0.25">
      <c r="A423" s="4"/>
      <c r="B423" s="4"/>
      <c r="C423" s="4"/>
    </row>
    <row r="424" spans="1:3" x14ac:dyDescent="0.25">
      <c r="A424" s="4"/>
      <c r="B424" s="4"/>
      <c r="C424" s="4"/>
    </row>
    <row r="425" spans="1:3" x14ac:dyDescent="0.25">
      <c r="A425" s="4"/>
      <c r="B425" s="4"/>
      <c r="C425" s="4"/>
    </row>
    <row r="426" spans="1:3" x14ac:dyDescent="0.25">
      <c r="A426" s="4"/>
      <c r="B426" s="4"/>
      <c r="C426" s="4"/>
    </row>
    <row r="427" spans="1:3" x14ac:dyDescent="0.25">
      <c r="A427" s="4"/>
      <c r="B427" s="4"/>
      <c r="C427" s="4"/>
    </row>
    <row r="428" spans="1:3" x14ac:dyDescent="0.25">
      <c r="A428" s="4"/>
      <c r="B428" s="4"/>
      <c r="C428" s="4"/>
    </row>
    <row r="429" spans="1:3" x14ac:dyDescent="0.25">
      <c r="A429" s="4"/>
      <c r="B429" s="4"/>
      <c r="C429" s="4"/>
    </row>
    <row r="430" spans="1:3" x14ac:dyDescent="0.25">
      <c r="A430" s="4"/>
      <c r="B430" s="4"/>
      <c r="C430" s="4"/>
    </row>
    <row r="431" spans="1:3" x14ac:dyDescent="0.25">
      <c r="A431" s="4"/>
      <c r="B431" s="4"/>
      <c r="C431" s="4"/>
    </row>
    <row r="432" spans="1:3" x14ac:dyDescent="0.25">
      <c r="A432" s="4"/>
      <c r="B432" s="4"/>
      <c r="C432" s="4"/>
    </row>
    <row r="433" spans="1:3" x14ac:dyDescent="0.25">
      <c r="A433" s="4"/>
      <c r="B433" s="4"/>
      <c r="C433" s="4"/>
    </row>
    <row r="434" spans="1:3" x14ac:dyDescent="0.25">
      <c r="A434" s="4"/>
      <c r="B434" s="4"/>
      <c r="C434" s="4"/>
    </row>
    <row r="435" spans="1:3" x14ac:dyDescent="0.25">
      <c r="A435" s="4"/>
      <c r="B435" s="4"/>
      <c r="C435" s="4"/>
    </row>
    <row r="436" spans="1:3" x14ac:dyDescent="0.25">
      <c r="A436" s="4"/>
      <c r="B436" s="4"/>
      <c r="C436" s="4"/>
    </row>
    <row r="437" spans="1:3" x14ac:dyDescent="0.25">
      <c r="A437" s="4"/>
      <c r="B437" s="4"/>
      <c r="C437" s="4"/>
    </row>
    <row r="438" spans="1:3" x14ac:dyDescent="0.25">
      <c r="A438" s="4"/>
      <c r="B438" s="4"/>
      <c r="C438" s="4"/>
    </row>
    <row r="439" spans="1:3" x14ac:dyDescent="0.25">
      <c r="A439" s="4"/>
      <c r="B439" s="4"/>
      <c r="C439" s="4"/>
    </row>
    <row r="440" spans="1:3" x14ac:dyDescent="0.25">
      <c r="A440" s="4"/>
      <c r="B440" s="4"/>
      <c r="C440" s="4"/>
    </row>
    <row r="441" spans="1:3" x14ac:dyDescent="0.25">
      <c r="A441" s="4"/>
      <c r="B441" s="4"/>
      <c r="C441" s="4"/>
    </row>
    <row r="442" spans="1:3" x14ac:dyDescent="0.25">
      <c r="A442" s="4"/>
      <c r="B442" s="4"/>
      <c r="C442" s="4"/>
    </row>
    <row r="443" spans="1:3" x14ac:dyDescent="0.25">
      <c r="A443" s="4"/>
      <c r="B443" s="4"/>
      <c r="C443" s="4"/>
    </row>
    <row r="444" spans="1:3" x14ac:dyDescent="0.25">
      <c r="A444" s="4"/>
      <c r="B444" s="4"/>
      <c r="C444" s="4"/>
    </row>
    <row r="445" spans="1:3" x14ac:dyDescent="0.25">
      <c r="A445" s="4"/>
      <c r="B445" s="4"/>
      <c r="C445" s="4"/>
    </row>
    <row r="446" spans="1:3" x14ac:dyDescent="0.25">
      <c r="A446" s="4"/>
      <c r="B446" s="4"/>
      <c r="C446" s="4"/>
    </row>
    <row r="447" spans="1:3" x14ac:dyDescent="0.25">
      <c r="A447" s="4"/>
      <c r="B447" s="4"/>
      <c r="C447" s="4"/>
    </row>
    <row r="448" spans="1:3" x14ac:dyDescent="0.25">
      <c r="A448" s="4"/>
      <c r="B448" s="4"/>
      <c r="C448" s="4"/>
    </row>
    <row r="449" spans="1:3" x14ac:dyDescent="0.25">
      <c r="A449" s="4"/>
      <c r="B449" s="4"/>
      <c r="C449" s="4"/>
    </row>
    <row r="450" spans="1:3" x14ac:dyDescent="0.25">
      <c r="A450" s="4"/>
      <c r="B450" s="4"/>
      <c r="C450" s="4"/>
    </row>
    <row r="451" spans="1:3" x14ac:dyDescent="0.25">
      <c r="A451" s="4"/>
      <c r="B451" s="4"/>
      <c r="C451" s="4"/>
    </row>
    <row r="452" spans="1:3" x14ac:dyDescent="0.25">
      <c r="A452" s="4"/>
      <c r="B452" s="4"/>
      <c r="C452" s="4"/>
    </row>
    <row r="453" spans="1:3" x14ac:dyDescent="0.25">
      <c r="A453" s="4"/>
      <c r="B453" s="4"/>
      <c r="C453" s="4"/>
    </row>
    <row r="454" spans="1:3" x14ac:dyDescent="0.25">
      <c r="A454" s="4"/>
      <c r="B454" s="4"/>
      <c r="C454" s="4"/>
    </row>
    <row r="455" spans="1:3" x14ac:dyDescent="0.25">
      <c r="A455" s="4"/>
      <c r="B455" s="4"/>
      <c r="C455" s="4"/>
    </row>
    <row r="456" spans="1:3" x14ac:dyDescent="0.25">
      <c r="A456" s="4"/>
      <c r="B456" s="4"/>
      <c r="C456" s="4"/>
    </row>
    <row r="457" spans="1:3" x14ac:dyDescent="0.25">
      <c r="A457" s="4"/>
      <c r="B457" s="4"/>
      <c r="C457" s="4"/>
    </row>
    <row r="458" spans="1:3" x14ac:dyDescent="0.25">
      <c r="A458" s="4"/>
      <c r="B458" s="4"/>
      <c r="C458" s="4"/>
    </row>
    <row r="459" spans="1:3" x14ac:dyDescent="0.25">
      <c r="A459" s="4"/>
      <c r="B459" s="4"/>
      <c r="C459" s="4"/>
    </row>
    <row r="460" spans="1:3" x14ac:dyDescent="0.25">
      <c r="A460" s="4"/>
      <c r="B460" s="4"/>
      <c r="C460" s="4"/>
    </row>
    <row r="461" spans="1:3" x14ac:dyDescent="0.25">
      <c r="A461" s="4"/>
      <c r="B461" s="4"/>
      <c r="C461" s="4"/>
    </row>
    <row r="462" spans="1:3" x14ac:dyDescent="0.25">
      <c r="A462" s="4"/>
      <c r="B462" s="4"/>
      <c r="C462" s="4"/>
    </row>
    <row r="463" spans="1:3" x14ac:dyDescent="0.25">
      <c r="A463" s="4"/>
      <c r="B463" s="4"/>
      <c r="C463" s="4"/>
    </row>
    <row r="464" spans="1:3" x14ac:dyDescent="0.25">
      <c r="A464" s="4"/>
      <c r="B464" s="4"/>
      <c r="C464" s="4"/>
    </row>
    <row r="465" spans="1:3" x14ac:dyDescent="0.25">
      <c r="A465" s="4"/>
      <c r="B465" s="4"/>
      <c r="C465" s="4"/>
    </row>
    <row r="466" spans="1:3" x14ac:dyDescent="0.25">
      <c r="A466" s="4"/>
      <c r="B466" s="4"/>
      <c r="C466" s="4"/>
    </row>
    <row r="467" spans="1:3" x14ac:dyDescent="0.25">
      <c r="A467" s="4"/>
      <c r="B467" s="4"/>
      <c r="C467" s="4"/>
    </row>
    <row r="468" spans="1:3" x14ac:dyDescent="0.25">
      <c r="A468" s="4"/>
      <c r="B468" s="4"/>
      <c r="C468" s="4"/>
    </row>
    <row r="469" spans="1:3" x14ac:dyDescent="0.25">
      <c r="A469" s="4"/>
      <c r="B469" s="4"/>
      <c r="C469" s="4"/>
    </row>
    <row r="470" spans="1:3" x14ac:dyDescent="0.25">
      <c r="A470" s="4"/>
      <c r="B470" s="4"/>
      <c r="C470" s="4"/>
    </row>
    <row r="471" spans="1:3" x14ac:dyDescent="0.25">
      <c r="A471" s="4"/>
      <c r="B471" s="4"/>
      <c r="C471" s="4"/>
    </row>
    <row r="472" spans="1:3" x14ac:dyDescent="0.25">
      <c r="A472" s="4"/>
      <c r="B472" s="4"/>
      <c r="C472" s="4"/>
    </row>
    <row r="473" spans="1:3" x14ac:dyDescent="0.25">
      <c r="A473" s="4"/>
      <c r="B473" s="4"/>
      <c r="C473" s="4"/>
    </row>
    <row r="474" spans="1:3" x14ac:dyDescent="0.25">
      <c r="A474" s="4"/>
      <c r="B474" s="4"/>
      <c r="C474" s="4"/>
    </row>
    <row r="475" spans="1:3" x14ac:dyDescent="0.25">
      <c r="A475" s="4"/>
      <c r="B475" s="4"/>
      <c r="C475" s="4"/>
    </row>
    <row r="476" spans="1:3" x14ac:dyDescent="0.25">
      <c r="A476" s="4"/>
      <c r="B476" s="4"/>
      <c r="C476" s="4"/>
    </row>
    <row r="477" spans="1:3" x14ac:dyDescent="0.25">
      <c r="A477" s="4"/>
      <c r="B477" s="4"/>
      <c r="C477" s="4"/>
    </row>
    <row r="478" spans="1:3" x14ac:dyDescent="0.25">
      <c r="A478" s="4"/>
      <c r="B478" s="4"/>
      <c r="C478" s="4"/>
    </row>
    <row r="479" spans="1:3" x14ac:dyDescent="0.25">
      <c r="A479" s="4"/>
      <c r="B479" s="4"/>
      <c r="C479" s="4"/>
    </row>
    <row r="480" spans="1:3" x14ac:dyDescent="0.25">
      <c r="A480" s="4"/>
      <c r="B480" s="4"/>
      <c r="C480" s="4"/>
    </row>
    <row r="481" spans="1:3" x14ac:dyDescent="0.25">
      <c r="A481" s="4"/>
      <c r="B481" s="4"/>
      <c r="C481" s="4"/>
    </row>
    <row r="482" spans="1:3" x14ac:dyDescent="0.25">
      <c r="A482" s="4"/>
      <c r="B482" s="4"/>
      <c r="C482" s="4"/>
    </row>
    <row r="483" spans="1:3" x14ac:dyDescent="0.25">
      <c r="A483" s="4"/>
      <c r="B483" s="4"/>
      <c r="C483" s="4"/>
    </row>
    <row r="484" spans="1:3" x14ac:dyDescent="0.25">
      <c r="A484" s="4"/>
      <c r="B484" s="4"/>
      <c r="C484" s="4"/>
    </row>
    <row r="485" spans="1:3" x14ac:dyDescent="0.25">
      <c r="A485" s="4"/>
      <c r="B485" s="4"/>
      <c r="C485" s="4"/>
    </row>
    <row r="486" spans="1:3" x14ac:dyDescent="0.25">
      <c r="A486" s="4"/>
      <c r="B486" s="4"/>
      <c r="C486" s="4"/>
    </row>
    <row r="487" spans="1:3" x14ac:dyDescent="0.25">
      <c r="A487" s="4"/>
      <c r="B487" s="4"/>
      <c r="C487" s="4"/>
    </row>
    <row r="488" spans="1:3" x14ac:dyDescent="0.25">
      <c r="A488" s="4"/>
      <c r="B488" s="4"/>
      <c r="C488" s="4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A2673EA-2866-4C29-88D0-C498279E36B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Récaptiulatif</vt:lpstr>
      <vt:lpstr>Liste</vt:lpstr>
      <vt:lpstr>DPE 33680</vt:lpstr>
      <vt:lpstr>DPE 33121</vt:lpstr>
      <vt:lpstr>DPE 33112</vt:lpstr>
      <vt:lpstr>DPE 33250</vt:lpstr>
      <vt:lpstr>DPE 33180</vt:lpstr>
      <vt:lpstr>DPE 33990</vt:lpstr>
      <vt:lpstr>DPE 33930</vt:lpstr>
      <vt:lpstr>DPE 33590</vt:lpstr>
      <vt:lpstr>DPE 33780</vt:lpstr>
      <vt:lpstr>DPE 33123</vt:lpstr>
      <vt:lpstr>DPE 33340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Charlier</dc:creator>
  <cp:lastModifiedBy>Dimitri Charlier</cp:lastModifiedBy>
  <dcterms:created xsi:type="dcterms:W3CDTF">2022-11-27T11:29:27Z</dcterms:created>
  <dcterms:modified xsi:type="dcterms:W3CDTF">2023-01-04T16:34:17Z</dcterms:modified>
</cp:coreProperties>
</file>