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FR\Meca\MA\Méthodes\3 - SUIVI DE PROJET\2 - ALTERNANT\Alexia\2024\"/>
    </mc:Choice>
  </mc:AlternateContent>
  <xr:revisionPtr revIDLastSave="0" documentId="13_ncr:1_{67A10C1A-3C03-42E8-8A9B-2614A9C1D8AE}" xr6:coauthVersionLast="36" xr6:coauthVersionMax="43" xr10:uidLastSave="{00000000-0000-0000-0000-000000000000}"/>
  <bookViews>
    <workbookView xWindow="-120" yWindow="-120" windowWidth="21840" windowHeight="13140" activeTab="3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state="hidden" r:id="rId5"/>
    <sheet name="Fournisseurs" sheetId="12" state="hidden" r:id="rId6"/>
    <sheet name="Catégories" sheetId="11" state="hidden" r:id="rId7"/>
    <sheet name="Statistiques" sheetId="18" state="hidden" r:id="rId8"/>
    <sheet name="Paramètres" sheetId="17" state="hidden" r:id="rId9"/>
  </sheets>
  <definedNames>
    <definedName name="_xlnm._FilterDatabase" localSheetId="6" hidden="1">Catégories!$A$3:$C$6</definedName>
    <definedName name="_xlnm._FilterDatabase" localSheetId="2" hidden="1">Entrées!$A$3:$H$20</definedName>
    <definedName name="_xlnm._FilterDatabase" localSheetId="5" hidden="1">Fournisseurs!$A$3:$D$11</definedName>
    <definedName name="_xlnm._FilterDatabase" localSheetId="1" hidden="1">Inventaire!$A$3:$J$33</definedName>
    <definedName name="_xlnm._FilterDatabase" localSheetId="3" hidden="1">Sorties!$B$3:$E$20</definedName>
    <definedName name="_xlnm._FilterDatabase" localSheetId="4" hidden="1">Techniciens!$A$3:$C$16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Catégories!$A$3:$C$7</definedName>
    <definedName name="Cellule_Travail">Paramètres!$B$4</definedName>
    <definedName name="Entrées">Entrées!$A$3:$H$20</definedName>
    <definedName name="Fournisseurs">Fournisseurs!$A$3:$D$12</definedName>
    <definedName name="Inventaire">Inventaire!$B$3:$J$33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Inventaire!$A$3:$J$33</definedName>
    <definedName name="Raison_Sociale">Paramètres!$B$1</definedName>
    <definedName name="Sorties">Sorties!$A$3:$E$20</definedName>
    <definedName name="Techniciens">Techniciens!$A$3:$C$17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119" r:id="rId10"/>
    <pivotCache cacheId="127" r:id="rId11"/>
    <pivotCache cacheId="131" r:id="rId12"/>
  </pivotCaches>
</workbook>
</file>

<file path=xl/calcChain.xml><?xml version="1.0" encoding="utf-8"?>
<calcChain xmlns="http://schemas.openxmlformats.org/spreadsheetml/2006/main">
  <c r="B4" i="17" l="1"/>
  <c r="G4" i="14"/>
  <c r="I4" i="10"/>
  <c r="G5" i="14"/>
  <c r="I5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I6" i="10"/>
  <c r="I7" i="10"/>
  <c r="I8" i="10"/>
  <c r="I9" i="10"/>
  <c r="I10" i="10"/>
  <c r="I11" i="10"/>
  <c r="I12" i="10"/>
  <c r="D12" i="10" s="1"/>
  <c r="I13" i="10"/>
  <c r="I14" i="10"/>
  <c r="I15" i="10"/>
  <c r="I16" i="10"/>
  <c r="I17" i="10"/>
  <c r="I18" i="10"/>
  <c r="I19" i="10"/>
  <c r="I20" i="10"/>
  <c r="D20" i="10" s="1"/>
  <c r="I21" i="10"/>
  <c r="I22" i="10"/>
  <c r="I23" i="10"/>
  <c r="I24" i="10"/>
  <c r="I25" i="10"/>
  <c r="I26" i="10"/>
  <c r="I27" i="10"/>
  <c r="I28" i="10"/>
  <c r="I29" i="10"/>
  <c r="I30" i="10"/>
  <c r="I31" i="10"/>
  <c r="I32" i="10"/>
  <c r="C1" i="10"/>
  <c r="D30" i="10" l="1"/>
  <c r="D14" i="10"/>
  <c r="D6" i="10"/>
  <c r="D29" i="10"/>
  <c r="D21" i="10"/>
  <c r="D13" i="10"/>
  <c r="D22" i="10"/>
  <c r="D31" i="10"/>
  <c r="D23" i="10"/>
  <c r="D15" i="10"/>
  <c r="D7" i="10"/>
  <c r="D32" i="10"/>
  <c r="D24" i="10"/>
  <c r="D16" i="10"/>
  <c r="D8" i="10"/>
  <c r="D28" i="10"/>
  <c r="D27" i="10"/>
  <c r="D19" i="10"/>
  <c r="D11" i="10"/>
  <c r="D26" i="10"/>
  <c r="D18" i="10"/>
  <c r="D10" i="10"/>
  <c r="D25" i="10"/>
  <c r="D17" i="10"/>
  <c r="D9" i="10"/>
  <c r="D5" i="10"/>
  <c r="B9" i="12"/>
  <c r="B8" i="12"/>
  <c r="B7" i="12"/>
  <c r="B4" i="13"/>
  <c r="B5" i="13"/>
  <c r="J4" i="10" l="1"/>
  <c r="B10" i="13"/>
  <c r="C4" i="12"/>
  <c r="B4" i="12"/>
  <c r="B5" i="12"/>
  <c r="D4" i="10" l="1"/>
  <c r="B4" i="11"/>
  <c r="C5" i="12" l="1"/>
  <c r="C8" i="12"/>
  <c r="B11" i="12" l="1"/>
  <c r="C10" i="12"/>
  <c r="B10" i="12"/>
  <c r="C6" i="12"/>
  <c r="B6" i="12"/>
  <c r="B12" i="13"/>
  <c r="B11" i="13"/>
  <c r="B9" i="13"/>
  <c r="B8" i="13"/>
  <c r="B7" i="13"/>
  <c r="B6" i="13"/>
  <c r="C11" i="17"/>
  <c r="C11" i="12"/>
  <c r="C9" i="12"/>
  <c r="C7" i="12"/>
  <c r="C12" i="17"/>
  <c r="C10" i="17"/>
  <c r="B5" i="11" l="1"/>
  <c r="D1" i="10"/>
  <c r="C9" i="17"/>
  <c r="B6" i="11" l="1"/>
  <c r="B14" i="13" l="1"/>
  <c r="B13" i="13"/>
  <c r="B16" i="13"/>
  <c r="B15" i="13"/>
  <c r="G1" i="14" l="1"/>
  <c r="C1" i="12"/>
  <c r="D1" i="15" l="1"/>
  <c r="E1" i="14"/>
  <c r="I1" i="10" l="1"/>
  <c r="B1" i="12"/>
  <c r="J1" i="10"/>
  <c r="B1" i="13"/>
  <c r="B1" i="11" l="1"/>
</calcChain>
</file>

<file path=xl/sharedStrings.xml><?xml version="1.0" encoding="utf-8"?>
<sst xmlns="http://schemas.openxmlformats.org/spreadsheetml/2006/main" count="247" uniqueCount="138">
  <si>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</si>
  <si>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</si>
  <si>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</si>
  <si>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</si>
  <si>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</si>
  <si>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</si>
  <si>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</si>
  <si>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</si>
  <si>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</si>
  <si>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</si>
  <si>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</si>
  <si>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</si>
  <si>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</si>
  <si>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</si>
  <si>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</si>
  <si>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</si>
  <si>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</si>
  <si>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</si>
  <si>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</si>
  <si>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</si>
  <si>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</si>
  <si>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</si>
  <si>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</si>
  <si>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</si>
  <si>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</si>
  <si>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</si>
  <si>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</si>
  <si>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</si>
  <si>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</si>
  <si>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</si>
  <si>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</si>
  <si>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</si>
  <si>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</si>
  <si>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</si>
  <si>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</si>
  <si>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</si>
  <si>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</si>
  <si>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</si>
  <si>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</si>
  <si>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</si>
  <si>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</si>
  <si>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Environnement électrique</t>
  </si>
  <si>
    <t>Assemblage</t>
  </si>
  <si>
    <t>Imprimantes</t>
  </si>
  <si>
    <t>Catégorie</t>
  </si>
  <si>
    <t>Consommables</t>
  </si>
  <si>
    <t>Raison sociale</t>
  </si>
  <si>
    <t>Titre</t>
  </si>
  <si>
    <t>Ma Petite Entreprise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</si>
  <si>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</si>
  <si>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</si>
  <si>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</si>
  <si>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</si>
  <si>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</si>
  <si>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</si>
  <si>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</si>
  <si>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</si>
  <si>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</si>
  <si>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</si>
  <si>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Accessoires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</si>
  <si>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</si>
  <si>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</si>
  <si>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</si>
  <si>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</si>
  <si>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</si>
  <si>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</si>
  <si>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</si>
  <si>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</si>
  <si>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</si>
  <si>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</si>
  <si>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</si>
  <si>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</si>
  <si>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</si>
  <si>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</si>
  <si>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</si>
  <si>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</si>
  <si>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</si>
  <si>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</si>
  <si>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essai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</si>
  <si>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</si>
  <si>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</si>
  <si>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</si>
  <si>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</si>
  <si>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</si>
  <si>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</si>
  <si>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Carton</t>
  </si>
  <si>
    <t>Papier VCI</t>
  </si>
  <si>
    <t>1</t>
  </si>
  <si>
    <t>113</t>
  </si>
  <si>
    <t>140</t>
  </si>
  <si>
    <t>158</t>
  </si>
  <si>
    <t>199</t>
  </si>
  <si>
    <t>20</t>
  </si>
  <si>
    <t>21</t>
  </si>
  <si>
    <t>22</t>
  </si>
  <si>
    <t>235</t>
  </si>
  <si>
    <t>245</t>
  </si>
  <si>
    <t>308</t>
  </si>
  <si>
    <t>420</t>
  </si>
  <si>
    <t>422</t>
  </si>
  <si>
    <t>425</t>
  </si>
  <si>
    <t>432</t>
  </si>
  <si>
    <t>509</t>
  </si>
  <si>
    <t>637</t>
  </si>
  <si>
    <t>88</t>
  </si>
  <si>
    <t>90</t>
  </si>
  <si>
    <t>6.3 X 6.3 X 6.5 32SW Sm RSC (258 "3)</t>
  </si>
  <si>
    <t>3.5 X 1.3 X 5.0 Sm</t>
  </si>
  <si>
    <t>3.8 X 2.4 X 3.8 Sm</t>
  </si>
  <si>
    <t>4.3 X 3.1 X 4.3 Sm</t>
  </si>
  <si>
    <t>3.5 X 2.5 X 3.5 Sm</t>
  </si>
  <si>
    <t>4.0 X 4.0 X 4.0 32SW Sm RSC (64 "3)</t>
  </si>
  <si>
    <t>6.0 X 6.0 X 4.0 32SW Sm RSC (144 "3)</t>
  </si>
  <si>
    <t>6.0 X 6.0 X 6.0 32SW Sm RSC (216 "3)</t>
  </si>
  <si>
    <t>3.5 X 3.5 X 4.1 Sm</t>
  </si>
  <si>
    <t>4.1 X 4.1 X 4.5 Sm</t>
  </si>
  <si>
    <t>5.4 X 5.4 X 6.3 32SW Sm TT/ALB (184 "3)</t>
  </si>
  <si>
    <t>4.8 X 4.8 X 4.6 32SW Sm TT/ALB (106 "3)</t>
  </si>
  <si>
    <t>6.9 X 6.9 X 6.5 32SW Sm RSC (309 "3)</t>
  </si>
  <si>
    <t>8.1 X 8.1 X 6.9 32SW Lg RSC (453 "3)</t>
  </si>
  <si>
    <t>10.4 X 10. 4 X 5.7 44SW Sm RSC (617 "3)</t>
  </si>
  <si>
    <t>5.6 X 5.6 X 6.5  32SW Sm RSC (204 "3)</t>
  </si>
  <si>
    <t>4.8 X 4.8 X 4.6 32SW Sm RSC (106 "3)</t>
  </si>
  <si>
    <t>7.3 X 7.3 X 6.3 32SW Sm RSC (336 "3)</t>
  </si>
  <si>
    <t>6.3 X 6.3 X 5.8 32SW Sm RSC (230 "3)</t>
  </si>
  <si>
    <t>6.3 X 6.3 X 4.6 32SW Sm RSC (183 "3)</t>
  </si>
  <si>
    <t>12x12</t>
  </si>
  <si>
    <t>12x24</t>
  </si>
  <si>
    <t>18x18</t>
  </si>
  <si>
    <t>18x24</t>
  </si>
  <si>
    <t>18x36</t>
  </si>
  <si>
    <t>24x24</t>
  </si>
  <si>
    <t>24x36</t>
  </si>
  <si>
    <t>Carton de 1000 pcs</t>
  </si>
  <si>
    <t>Carton de 800 pcs</t>
  </si>
  <si>
    <t>Carton de 900 pcs</t>
  </si>
  <si>
    <t>Carton de 500 pcs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</si>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</sst>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left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7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ntr&#233;es!A1"/><Relationship Id="rId2" Type="http://schemas.openxmlformats.org/officeDocument/2006/relationships/hyperlink" Target="#Sorties!A1"/><Relationship Id="rId1" Type="http://schemas.openxmlformats.org/officeDocument/2006/relationships/hyperlink" Target="#Invent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666749</xdr:colOff>
      <xdr:row>1</xdr:row>
      <xdr:rowOff>31750</xdr:rowOff>
    </xdr:from>
    <xdr:to>
      <xdr:col>7</xdr:col>
      <xdr:colOff>730250</xdr:colOff>
      <xdr:row>3</xdr:row>
      <xdr:rowOff>12700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200899" y="431800"/>
          <a:ext cx="1663701" cy="7810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Quitter</a:t>
          </a:r>
        </a:p>
      </xdr:txBody>
    </xdr:sp>
    <xdr:clientData/>
  </xdr:twoCellAnchor>
  <xdr:twoCellAnchor>
    <xdr:from>
      <xdr:col>3</xdr:col>
      <xdr:colOff>41274</xdr:colOff>
      <xdr:row>0</xdr:row>
      <xdr:rowOff>387350</xdr:rowOff>
    </xdr:from>
    <xdr:to>
      <xdr:col>5</xdr:col>
      <xdr:colOff>260350</xdr:colOff>
      <xdr:row>3</xdr:row>
      <xdr:rowOff>38100</xdr:rowOff>
    </xdr:to>
    <xdr:sp macro="" textlink="">
      <xdr:nvSpPr>
        <xdr:cNvPr id="11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975224" y="387350"/>
          <a:ext cx="1819276" cy="850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Inventaire</a:t>
          </a:r>
        </a:p>
      </xdr:txBody>
    </xdr:sp>
    <xdr:clientData/>
  </xdr:twoCellAnchor>
  <xdr:twoCellAnchor>
    <xdr:from>
      <xdr:col>1</xdr:col>
      <xdr:colOff>231774</xdr:colOff>
      <xdr:row>0</xdr:row>
      <xdr:rowOff>371475</xdr:rowOff>
    </xdr:from>
    <xdr:to>
      <xdr:col>1</xdr:col>
      <xdr:colOff>1797050</xdr:colOff>
      <xdr:row>2</xdr:row>
      <xdr:rowOff>355600</xdr:rowOff>
    </xdr:to>
    <xdr:sp macro="" textlink="">
      <xdr:nvSpPr>
        <xdr:cNvPr id="13" name="Rectangle à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031874" y="371475"/>
          <a:ext cx="1565276" cy="7842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Sorties</a:t>
          </a:r>
        </a:p>
      </xdr:txBody>
    </xdr:sp>
    <xdr:clientData/>
  </xdr:twoCellAnchor>
  <xdr:twoCellAnchor>
    <xdr:from>
      <xdr:col>1</xdr:col>
      <xdr:colOff>2130424</xdr:colOff>
      <xdr:row>0</xdr:row>
      <xdr:rowOff>393700</xdr:rowOff>
    </xdr:from>
    <xdr:to>
      <xdr:col>2</xdr:col>
      <xdr:colOff>361950</xdr:colOff>
      <xdr:row>3</xdr:row>
      <xdr:rowOff>25400</xdr:rowOff>
    </xdr:to>
    <xdr:sp macro="" textlink="">
      <xdr:nvSpPr>
        <xdr:cNvPr id="14" name="Rectangle à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930524" y="393700"/>
          <a:ext cx="1565276" cy="8318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Entrées</a:t>
          </a:r>
        </a:p>
        <a:p>
          <a:pPr algn="ctr"/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ia TARIT" refreshedDate="45596.445964236111" createdVersion="4" refreshedVersion="6" minRefreshableVersion="3" recordCount="10" xr:uid="{00000000-000A-0000-FFFF-FFFF05000000}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6">
        <s v="Assemblage"/>
        <s v="Consommables"/>
        <s v="Imprimantes"/>
        <s v="Environnement électrique"/>
        <s v="Accessoires"/>
        <m/>
      </sharedItems>
    </cacheField>
    <cacheField name="Stock initial" numFmtId="1">
      <sharedItems containsString="0" containsBlank="1" containsNumber="1" containsInteger="1" minValue="0" maxValue="18"/>
    </cacheField>
    <cacheField name="Stock actuel" numFmtId="1">
      <sharedItems containsString="0" containsBlank="1" containsNumber="1" containsInteger="1" minValue="0" maxValue="162"/>
    </cacheField>
    <cacheField name="Seuil d'alerte" numFmtId="0">
      <sharedItems containsMixedTypes="1" containsNumber="1" containsInteger="1" minValue="10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2" maxValue="200"/>
    </cacheField>
    <cacheField name="Sorties" numFmtId="0">
      <sharedItems containsMixedTypes="1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ia TARIT" refreshedDate="45596.445965046296" createdVersion="4" refreshedVersion="6" minRefreshableVersion="3" recordCount="13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15-08-13T00:00:00" maxDate="2016-08-14T00:00:00" count="4"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6">
        <s v="Eat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2" maxValue="200"/>
    </cacheField>
    <cacheField name="PUHT" numFmtId="168">
      <sharedItems containsString="0" containsBlank="1" containsNumber="1" minValue="0.75" maxValue="35"/>
    </cacheField>
    <cacheField name="Montant HT" numFmtId="168">
      <sharedItems containsString="0" containsBlank="1" containsNumber="1" containsInteger="1" minValue="5" maxValue="3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ia TARIT" refreshedDate="45596.445965624996" createdVersion="4" refreshedVersion="6" minRefreshableVersion="3" recordCount="11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15-08-13T00:00:00" maxDate="2016-02-27T00:00:00" count="4">
        <d v="2016-02-26T00:00:00"/>
        <d v="2015-08-13T00:00:00"/>
        <d v="2016-02-13T00:00:00"/>
        <m/>
      </sharedItems>
      <fieldGroup par="5" base="0">
        <rangePr groupBy="months" startDate="2015-08-13T00:00:00" endDate="2016-02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  <cacheField name="Pièce" numFmtId="0">
      <sharedItems containsBlank="1"/>
    </cacheField>
    <cacheField name="Technicien" numFmtId="0">
      <sharedItems containsBlank="1" count="7">
        <s v="..."/>
        <s v="Gérard"/>
        <s v="Rose"/>
        <s v="Pierre"/>
        <s v="Louis"/>
        <s v="Michel"/>
        <m/>
      </sharedItems>
    </cacheField>
    <cacheField name="Quantité" numFmtId="1">
      <sharedItems containsString="0" containsBlank="1" containsNumber="1" containsInteger="1" minValue="1" maxValue="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2-27T00:00:00"/>
        <groupItems count="4">
          <s v="&lt;13/08/2015"/>
          <s v="2015"/>
          <s v="2016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Carte-mère HP 12345"/>
    <x v="0"/>
    <n v="15"/>
    <n v="30"/>
    <n v="10"/>
    <m/>
    <m/>
    <m/>
    <n v="20"/>
    <n v="5"/>
  </r>
  <r>
    <s v="Cartouche Ultrium 2 To"/>
    <x v="1"/>
    <n v="0"/>
    <n v="0"/>
    <n v="10"/>
    <m/>
    <m/>
    <m/>
    <n v="2"/>
    <n v="2"/>
  </r>
  <r>
    <s v="Cartouche Ultrium 4 To"/>
    <x v="1"/>
    <n v="4"/>
    <n v="21"/>
    <n v="10"/>
    <m/>
    <m/>
    <m/>
    <n v="20"/>
    <n v="3"/>
  </r>
  <r>
    <s v="Imprimante HP LJ 1220"/>
    <x v="2"/>
    <n v="15"/>
    <n v="0"/>
    <n v="10"/>
    <m/>
    <m/>
    <m/>
    <n v="10"/>
    <n v="25"/>
  </r>
  <r>
    <s v="Imprimante HP LJ 2020"/>
    <x v="2"/>
    <n v="5"/>
    <n v="7"/>
    <n v="10"/>
    <m/>
    <m/>
    <m/>
    <n v="10"/>
    <n v="8"/>
  </r>
  <r>
    <s v="Onduleur 1 Kva"/>
    <x v="3"/>
    <n v="10"/>
    <n v="19"/>
    <n v="10"/>
    <m/>
    <m/>
    <m/>
    <n v="10"/>
    <n v="1"/>
  </r>
  <r>
    <s v="RAM 8 Go"/>
    <x v="0"/>
    <n v="18"/>
    <n v="34"/>
    <n v="10"/>
    <m/>
    <m/>
    <m/>
    <n v="20"/>
    <n v="4"/>
  </r>
  <r>
    <s v="Tapis de souris bleu"/>
    <x v="4"/>
    <n v="12"/>
    <n v="162"/>
    <n v="10"/>
    <m/>
    <m/>
    <m/>
    <n v="200"/>
    <n v="50"/>
  </r>
  <r>
    <s v="Toner HP 1220 6000 copies"/>
    <x v="1"/>
    <n v="7"/>
    <n v="11"/>
    <n v="10"/>
    <m/>
    <m/>
    <m/>
    <n v="10"/>
    <n v="6"/>
  </r>
  <r>
    <m/>
    <x v="5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IN15001"/>
    <s v="Onduleur 1 Kva"/>
    <x v="0"/>
    <n v="10"/>
    <n v="2.6"/>
    <n v="26"/>
    <m/>
  </r>
  <r>
    <x v="0"/>
    <s v="IN15001"/>
    <s v="Cartouche Ultrium 2 To"/>
    <x v="1"/>
    <n v="2"/>
    <n v="2.5"/>
    <n v="5"/>
    <m/>
  </r>
  <r>
    <x v="0"/>
    <s v="IN15001"/>
    <s v="Cartouche Ultrium 4 To"/>
    <x v="1"/>
    <n v="10"/>
    <n v="2.7"/>
    <n v="27"/>
    <m/>
  </r>
  <r>
    <x v="0"/>
    <s v="IN15001"/>
    <s v="RAM 8 Go"/>
    <x v="2"/>
    <n v="10"/>
    <n v="2.8"/>
    <n v="28"/>
    <m/>
  </r>
  <r>
    <x v="0"/>
    <s v="IN15001"/>
    <s v="Toner HP 1220 6000 copies"/>
    <x v="1"/>
    <n v="10"/>
    <n v="3"/>
    <n v="30"/>
    <m/>
  </r>
  <r>
    <x v="0"/>
    <s v="IN15001"/>
    <s v="Imprimante HP LJ 1220"/>
    <x v="1"/>
    <n v="10"/>
    <n v="3.1"/>
    <n v="31"/>
    <m/>
  </r>
  <r>
    <x v="0"/>
    <s v="IN15001"/>
    <s v="Imprimante HP LJ 2020"/>
    <x v="1"/>
    <n v="10"/>
    <n v="3.2"/>
    <n v="32"/>
    <m/>
  </r>
  <r>
    <x v="0"/>
    <s v="IN15002"/>
    <s v="Cartouche Ultrium 4 To"/>
    <x v="1"/>
    <n v="10"/>
    <n v="35"/>
    <n v="350"/>
    <m/>
  </r>
  <r>
    <x v="0"/>
    <s v="IN15002"/>
    <s v="RAM 8 Go"/>
    <x v="3"/>
    <n v="10"/>
    <n v="22"/>
    <n v="220"/>
    <m/>
  </r>
  <r>
    <x v="0"/>
    <s v="IN15002"/>
    <s v="Carte-mère HP 12345"/>
    <x v="1"/>
    <n v="10"/>
    <n v="2"/>
    <n v="20"/>
    <m/>
  </r>
  <r>
    <x v="1"/>
    <s v="BC16001"/>
    <s v="Tapis de souris bleu"/>
    <x v="4"/>
    <n v="200"/>
    <n v="0.75"/>
    <n v="150"/>
    <m/>
  </r>
  <r>
    <x v="2"/>
    <s v="IN15001"/>
    <s v="Carte-mère HP 12345"/>
    <x v="3"/>
    <n v="10"/>
    <n v="3.9"/>
    <n v="39"/>
    <m/>
  </r>
  <r>
    <x v="3"/>
    <m/>
    <m/>
    <x v="5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Imprimante HP LJ 1220"/>
    <x v="0"/>
    <n v="10"/>
    <m/>
  </r>
  <r>
    <x v="1"/>
    <s v="Onduleur 1 Kva"/>
    <x v="1"/>
    <n v="1"/>
    <m/>
  </r>
  <r>
    <x v="1"/>
    <s v="Cartouche Ultrium 2 To"/>
    <x v="2"/>
    <n v="2"/>
    <m/>
  </r>
  <r>
    <x v="1"/>
    <s v="Cartouche Ultrium 4 To"/>
    <x v="3"/>
    <n v="3"/>
    <m/>
  </r>
  <r>
    <x v="1"/>
    <s v="RAM 8 Go"/>
    <x v="3"/>
    <n v="4"/>
    <m/>
  </r>
  <r>
    <x v="1"/>
    <s v="Carte-mère HP 12345"/>
    <x v="4"/>
    <n v="5"/>
    <m/>
  </r>
  <r>
    <x v="1"/>
    <s v="Toner HP 1220 6000 copies"/>
    <x v="5"/>
    <n v="6"/>
    <m/>
  </r>
  <r>
    <x v="1"/>
    <s v="Imprimante HP LJ 1220"/>
    <x v="5"/>
    <n v="15"/>
    <m/>
  </r>
  <r>
    <x v="1"/>
    <s v="Imprimante HP LJ 2020"/>
    <x v="3"/>
    <n v="8"/>
    <m/>
  </r>
  <r>
    <x v="2"/>
    <s v="Tapis de souris bleu"/>
    <x v="5"/>
    <n v="50"/>
    <m/>
  </r>
  <r>
    <x v="3"/>
    <m/>
    <x v="6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131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40:P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7">
        <item x="1"/>
        <item x="4"/>
        <item x="5"/>
        <item x="3"/>
        <item x="2"/>
        <item x="6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3">
    <i>
      <x v="1"/>
      <x v="7"/>
    </i>
    <i>
      <x v="2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Quantités" fld="3" baseField="0" baseItem="0"/>
  </dataFields>
  <formats count="11">
    <format dxfId="41">
      <pivotArea field="5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grandCol="1" outline="0" fieldPosition="0"/>
    </format>
    <format dxfId="38">
      <pivotArea field="5" type="button" dataOnly="0" labelOnly="1" outline="0" axis="axisRow" fieldPosition="0"/>
    </format>
    <format dxfId="37">
      <pivotArea field="0" type="button" dataOnly="0" labelOnly="1" outline="0" axis="axisRow" fieldPosition="1"/>
    </format>
    <format dxfId="36">
      <pivotArea dataOnly="0" labelOnly="1" grandCol="1" outline="0" fieldPosition="0"/>
    </format>
    <format dxfId="35">
      <pivotArea field="5" type="button" dataOnly="0" labelOnly="1" outline="0" axis="axisRow" fieldPosition="0"/>
    </format>
    <format dxfId="34">
      <pivotArea field="0" type="button" dataOnly="0" labelOnly="1" outline="0" axis="axisRow" fieldPosition="1"/>
    </format>
    <format dxfId="33">
      <pivotArea dataOnly="0" labelOnly="1" grandCol="1" outline="0" fieldPosition="0"/>
    </format>
    <format dxfId="32">
      <pivotArea type="origin" dataOnly="0" labelOnly="1" outline="0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27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21:O2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7"/>
    </i>
    <i>
      <x v="2"/>
      <x v="1"/>
    </i>
    <i r="1">
      <x v="7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s HT" fld="6" baseField="0" baseItem="3" numFmtId="169"/>
  </dataFields>
  <formats count="16">
    <format dxfId="57">
      <pivotArea field="8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4">
      <pivotArea dataOnly="0" labelOnly="1" grandCol="1" outline="0" fieldPosition="0"/>
    </format>
    <format dxfId="53">
      <pivotArea field="8" type="button" dataOnly="0" labelOnly="1" outline="0" axis="axisRow" fieldPosition="0"/>
    </format>
    <format dxfId="52">
      <pivotArea field="0" type="button" dataOnly="0" labelOnly="1" outline="0" axis="axisRow" fieldPosition="1"/>
    </format>
    <format dxfId="5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0">
      <pivotArea dataOnly="0" labelOnly="1" grandCol="1" outline="0" fieldPosition="0"/>
    </format>
    <format dxfId="49">
      <pivotArea field="8" type="button" dataOnly="0" labelOnly="1" outline="0" axis="axisRow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6">
      <pivotArea dataOnly="0" labelOnly="1" grandCol="1" outline="0" fieldPosition="0"/>
    </format>
    <format dxfId="45">
      <pivotArea type="origin" dataOnly="0" labelOnly="1" outline="0" fieldPosition="0"/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27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H3:O8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7"/>
    </i>
    <i>
      <x v="2"/>
      <x v="1"/>
    </i>
    <i r="1">
      <x v="7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s" fld="4" baseField="0" baseItem="0"/>
  </dataFields>
  <formats count="15">
    <format dxfId="72">
      <pivotArea field="8" type="button" dataOnly="0" labelOnly="1" outline="0" axis="axisRow" fieldPosition="0"/>
    </format>
    <format dxfId="71">
      <pivotArea field="0" type="button" dataOnly="0" labelOnly="1" outline="0" axis="axisRow" fieldPosition="1"/>
    </format>
    <format dxfId="7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69">
      <pivotArea dataOnly="0" labelOnly="1" grandCol="1" outline="0" fieldPosition="0"/>
    </format>
    <format dxfId="68">
      <pivotArea field="8" type="button" dataOnly="0" labelOnly="1" outline="0" axis="axisRow" fieldPosition="0"/>
    </format>
    <format dxfId="67">
      <pivotArea field="0" type="button" dataOnly="0" labelOnly="1" outline="0" axis="axisRow" fieldPosition="1"/>
    </format>
    <format dxfId="6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65">
      <pivotArea dataOnly="0" labelOnly="1" grandCol="1" outline="0" fieldPosition="0"/>
    </format>
    <format dxfId="64">
      <pivotArea field="8" type="button" dataOnly="0" labelOnly="1" outline="0" axis="axisRow" fieldPosition="0"/>
    </format>
    <format dxfId="63">
      <pivotArea field="0" type="button" dataOnly="0" labelOnly="1" outline="0" axis="axisRow" fieldPosition="1"/>
    </format>
    <format dxfId="6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61">
      <pivotArea dataOnly="0" labelOnly="1" grandCol="1" outline="0" fieldPosition="0"/>
    </format>
    <format dxfId="60">
      <pivotArea type="origin" dataOnly="0" labelOnly="1" outline="0" fieldPosition="0"/>
    </format>
    <format dxfId="59">
      <pivotArea field="3" type="button" dataOnly="0" labelOnly="1" outline="0" axis="axisCol" fieldPosition="0"/>
    </format>
    <format dxfId="58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119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7">
        <item x="4"/>
        <item x="0"/>
        <item x="1"/>
        <item x="3"/>
        <item x="2"/>
        <item h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77">
      <pivotArea field="1" type="button" dataOnly="0" labelOnly="1" outline="0" axis="axisRow" fieldPosition="0"/>
    </format>
    <format dxfId="76">
      <pivotArea field="1" type="button" dataOnly="0" labelOnly="1" outline="0" axis="axisRow" fieldPosition="0"/>
    </format>
    <format dxfId="75">
      <pivotArea field="1" type="button" dataOnly="0" labelOnly="1" outline="0" axis="axisRow" fieldPosition="0"/>
    </format>
    <format dxfId="74">
      <pivotArea type="origin" dataOnly="0" labelOnly="1" outline="0" fieldPosition="0"/>
    </format>
    <format dxfId="73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>
      <selection activeCell="D5" sqref="D5"/>
    </sheetView>
  </sheetViews>
  <sheetFormatPr baseColWidth="10" defaultColWidth="11.453125" defaultRowHeight="14.5" x14ac:dyDescent="0.35"/>
  <cols>
    <col min="1" max="1" width="11.453125" style="22"/>
    <col min="2" max="2" width="47.7265625" style="22" customWidth="1"/>
    <col min="3" max="16384" width="11.453125" style="22"/>
  </cols>
  <sheetData>
    <row r="1" spans="3:3" ht="31.5" customHeight="1" x14ac:dyDescent="0.35"/>
    <row r="2" spans="3:3" ht="31.5" customHeight="1" x14ac:dyDescent="0.35"/>
    <row r="3" spans="3:3" ht="31.5" customHeight="1" x14ac:dyDescent="0.55000000000000004">
      <c r="C3" s="23"/>
    </row>
    <row r="4" spans="3:3" ht="31.5" customHeight="1" x14ac:dyDescent="0.55000000000000004">
      <c r="C4" s="23"/>
    </row>
    <row r="5" spans="3:3" ht="318.75" customHeight="1" x14ac:dyDescent="0.3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48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ColWidth="11.453125" defaultRowHeight="14.5" x14ac:dyDescent="0.35"/>
  <cols>
    <col min="1" max="1" width="28.81640625" style="1" customWidth="1"/>
    <col min="2" max="2" width="28.26953125" style="1" customWidth="1"/>
    <col min="3" max="3" width="10.7265625" style="2" customWidth="1"/>
    <col min="4" max="4" width="11" style="1" customWidth="1"/>
    <col min="5" max="5" width="11.453125" style="1" customWidth="1"/>
    <col min="6" max="6" width="34.1796875" style="6" bestFit="1" customWidth="1"/>
    <col min="7" max="7" width="27.453125" style="6" customWidth="1"/>
    <col min="8" max="8" width="27.453125" style="1" customWidth="1"/>
    <col min="9" max="10" width="12.1796875" style="1" customWidth="1"/>
    <col min="11" max="11" width="21.1796875" style="1" customWidth="1"/>
    <col min="12" max="12" width="21.7265625" style="1" customWidth="1"/>
    <col min="13" max="14" width="0" style="2" hidden="1" customWidth="1"/>
    <col min="15" max="15" width="20.1796875" style="1" customWidth="1"/>
    <col min="16" max="16" width="19.26953125" style="1" customWidth="1"/>
    <col min="17" max="17" width="18.1796875" style="1" customWidth="1"/>
    <col min="18" max="18" width="16.81640625" style="1" customWidth="1"/>
    <col min="19" max="20" width="17.453125" style="1" customWidth="1"/>
    <col min="21" max="21" width="19.1796875" style="1" customWidth="1"/>
    <col min="22" max="22" width="18.54296875" style="1" customWidth="1"/>
    <col min="23" max="23" width="17.54296875" style="1" customWidth="1"/>
    <col min="24" max="24" width="18.1796875" style="1" customWidth="1"/>
    <col min="25" max="16384" width="11.453125" style="1"/>
  </cols>
  <sheetData>
    <row r="1" spans="1:32" s="31" customFormat="1" ht="21" x14ac:dyDescent="0.35">
      <c r="A1" s="34" t="s">
        <v>8</v>
      </c>
      <c r="B1" s="28"/>
      <c r="C1" s="29">
        <f>SUBTOTAL(9,C3:C33)</f>
        <v>26194</v>
      </c>
      <c r="D1" s="29">
        <f>SUBTOTAL(9,D3:D33)</f>
        <v>26524</v>
      </c>
      <c r="E1" s="28"/>
      <c r="F1" s="30"/>
      <c r="G1" s="30"/>
      <c r="H1" s="28"/>
      <c r="I1" s="29">
        <f>SUBTOTAL(9,I3:I33)</f>
        <v>330</v>
      </c>
      <c r="J1" s="29">
        <f>SUBTOTAL(9,J3:J33)</f>
        <v>0</v>
      </c>
      <c r="M1" s="32"/>
      <c r="N1" s="32"/>
    </row>
    <row r="2" spans="1:32" s="10" customFormat="1" ht="46.5" customHeight="1" x14ac:dyDescent="0.3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35">
      <c r="A3" s="51" t="s">
        <v>2</v>
      </c>
      <c r="B3" s="75" t="s">
        <v>44</v>
      </c>
      <c r="C3" s="52" t="s">
        <v>14</v>
      </c>
      <c r="D3" s="53" t="s">
        <v>13</v>
      </c>
      <c r="E3" s="53" t="s">
        <v>82</v>
      </c>
      <c r="F3" s="53" t="s">
        <v>83</v>
      </c>
      <c r="G3" s="53" t="s">
        <v>84</v>
      </c>
      <c r="H3" s="53" t="s">
        <v>10</v>
      </c>
      <c r="I3" s="80" t="s">
        <v>11</v>
      </c>
      <c r="J3" s="80" t="s">
        <v>12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35">
      <c r="A4" s="101" t="s">
        <v>87</v>
      </c>
      <c r="B4" s="6" t="s">
        <v>85</v>
      </c>
      <c r="C4" s="2">
        <v>1</v>
      </c>
      <c r="D4" s="102">
        <f>C4+I4-J4</f>
        <v>1</v>
      </c>
      <c r="F4" s="6" t="s">
        <v>106</v>
      </c>
      <c r="H4" s="20"/>
      <c r="I4" s="5">
        <f>SUMIF(Entrées!C:C,A:A,Entrées!E:E)</f>
        <v>0</v>
      </c>
      <c r="J4" s="5">
        <f>SUMIF(Sorties!B:B,A:A,Sorties!D:D)</f>
        <v>0</v>
      </c>
      <c r="L4" s="3"/>
    </row>
    <row r="5" spans="1:32" x14ac:dyDescent="0.35">
      <c r="A5" s="6" t="s">
        <v>92</v>
      </c>
      <c r="B5" s="6" t="s">
        <v>85</v>
      </c>
      <c r="C5" s="2">
        <v>95</v>
      </c>
      <c r="D5" s="102">
        <f t="shared" ref="D5:D32" si="0">C5+I5-J5</f>
        <v>95</v>
      </c>
      <c r="F5" s="6" t="s">
        <v>111</v>
      </c>
      <c r="H5" s="20"/>
      <c r="I5" s="5">
        <f>SUMIF(Entrées!C:C,A:A,Entrées!E:E)</f>
        <v>0</v>
      </c>
      <c r="J5" s="5">
        <f>SUMIF(Sorties!B:B,A:A,Sorties!D:D)</f>
        <v>0</v>
      </c>
      <c r="L5" s="3"/>
    </row>
    <row r="6" spans="1:32" x14ac:dyDescent="0.35">
      <c r="A6" s="6" t="s">
        <v>93</v>
      </c>
      <c r="B6" s="6" t="s">
        <v>85</v>
      </c>
      <c r="C6" s="2">
        <v>174</v>
      </c>
      <c r="D6" s="102">
        <f t="shared" si="0"/>
        <v>174</v>
      </c>
      <c r="F6" s="6" t="s">
        <v>112</v>
      </c>
      <c r="H6" s="20"/>
      <c r="I6" s="5">
        <f>SUMIF(Entrées!C:C,A:A,Entrées!E:E)</f>
        <v>0</v>
      </c>
      <c r="J6" s="5">
        <f>SUMIF(Sorties!B:B,A:A,Sorties!D:D)</f>
        <v>0</v>
      </c>
      <c r="L6" s="3"/>
    </row>
    <row r="7" spans="1:32" x14ac:dyDescent="0.35">
      <c r="A7" s="6" t="s">
        <v>94</v>
      </c>
      <c r="B7" s="6" t="s">
        <v>85</v>
      </c>
      <c r="C7" s="2">
        <v>76</v>
      </c>
      <c r="D7" s="102">
        <f t="shared" si="0"/>
        <v>76</v>
      </c>
      <c r="F7" s="6" t="s">
        <v>113</v>
      </c>
      <c r="H7" s="20"/>
      <c r="I7" s="5">
        <f>SUMIF(Entrées!C:C,A:A,Entrées!E:E)</f>
        <v>0</v>
      </c>
      <c r="J7" s="5">
        <f>SUMIF(Sorties!B:B,A:A,Sorties!D:D)</f>
        <v>0</v>
      </c>
      <c r="L7" s="3"/>
    </row>
    <row r="8" spans="1:32" x14ac:dyDescent="0.35">
      <c r="A8" s="101" t="s">
        <v>104</v>
      </c>
      <c r="B8" s="6" t="s">
        <v>85</v>
      </c>
      <c r="C8" s="2">
        <v>1</v>
      </c>
      <c r="D8" s="102">
        <f t="shared" si="0"/>
        <v>1</v>
      </c>
      <c r="F8" s="6" t="s">
        <v>123</v>
      </c>
      <c r="H8" s="20"/>
      <c r="I8" s="5">
        <f>SUMIF(Entrées!C:C,A:A,Entrées!E:E)</f>
        <v>0</v>
      </c>
      <c r="J8" s="5">
        <f>SUMIF(Sorties!B:B,A:A,Sorties!D:D)</f>
        <v>0</v>
      </c>
      <c r="L8" s="3"/>
    </row>
    <row r="9" spans="1:32" x14ac:dyDescent="0.35">
      <c r="A9" s="6">
        <v>89</v>
      </c>
      <c r="B9" s="6" t="s">
        <v>85</v>
      </c>
      <c r="C9" s="2">
        <v>105</v>
      </c>
      <c r="D9" s="102">
        <f t="shared" si="0"/>
        <v>105</v>
      </c>
      <c r="F9" s="6" t="s">
        <v>124</v>
      </c>
      <c r="H9" s="20"/>
      <c r="I9" s="5">
        <f>SUMIF(Entrées!C:C,A:A,Entrées!E:E)</f>
        <v>0</v>
      </c>
      <c r="J9" s="5">
        <f>SUMIF(Sorties!B:B,A:A,Sorties!D:D)</f>
        <v>0</v>
      </c>
      <c r="L9" s="3"/>
    </row>
    <row r="10" spans="1:32" x14ac:dyDescent="0.35">
      <c r="A10" s="103" t="s">
        <v>105</v>
      </c>
      <c r="B10" s="6" t="s">
        <v>85</v>
      </c>
      <c r="C10" s="2">
        <v>1025</v>
      </c>
      <c r="D10" s="102">
        <f t="shared" si="0"/>
        <v>1025</v>
      </c>
      <c r="F10" s="6" t="s">
        <v>125</v>
      </c>
      <c r="H10" s="20"/>
      <c r="I10" s="5">
        <f>SUMIF(Entrées!C:C,A:A,Entrées!E:E)</f>
        <v>0</v>
      </c>
      <c r="J10" s="5">
        <f>SUMIF(Sorties!B:B,A:A,Sorties!D:D)</f>
        <v>0</v>
      </c>
      <c r="L10" s="3"/>
    </row>
    <row r="11" spans="1:32" x14ac:dyDescent="0.35">
      <c r="A11" s="6" t="s">
        <v>88</v>
      </c>
      <c r="B11" s="6" t="s">
        <v>85</v>
      </c>
      <c r="C11" s="2">
        <v>700</v>
      </c>
      <c r="D11" s="102">
        <f t="shared" si="0"/>
        <v>700</v>
      </c>
      <c r="F11" s="6" t="s">
        <v>107</v>
      </c>
      <c r="H11" s="20"/>
      <c r="I11" s="5">
        <f>SUMIF(Entrées!C:C,A:A,Entrées!E:E)</f>
        <v>0</v>
      </c>
      <c r="J11" s="5">
        <f>SUMIF(Sorties!B:B,A:A,Sorties!D:D)</f>
        <v>0</v>
      </c>
      <c r="L11" s="3"/>
    </row>
    <row r="12" spans="1:32" x14ac:dyDescent="0.35">
      <c r="A12" s="6">
        <v>125</v>
      </c>
      <c r="B12" s="6" t="s">
        <v>85</v>
      </c>
      <c r="C12" s="2">
        <v>500</v>
      </c>
      <c r="D12" s="102">
        <f t="shared" si="0"/>
        <v>500</v>
      </c>
      <c r="H12" s="20"/>
      <c r="I12" s="5">
        <f>SUMIF(Entrées!C:C,A:A,Entrées!E:E)</f>
        <v>0</v>
      </c>
      <c r="J12" s="5">
        <f>SUMIF(Sorties!B:B,A:A,Sorties!D:D)</f>
        <v>0</v>
      </c>
      <c r="L12" s="3"/>
    </row>
    <row r="13" spans="1:32" x14ac:dyDescent="0.35">
      <c r="A13" s="6" t="s">
        <v>89</v>
      </c>
      <c r="B13" s="6" t="s">
        <v>85</v>
      </c>
      <c r="C13" s="2">
        <v>338</v>
      </c>
      <c r="D13" s="102">
        <f t="shared" si="0"/>
        <v>568</v>
      </c>
      <c r="F13" s="6" t="s">
        <v>108</v>
      </c>
      <c r="H13" s="20"/>
      <c r="I13" s="5">
        <f>SUMIF(Entrées!C:C,A:A,Entrées!E:E)</f>
        <v>230</v>
      </c>
      <c r="J13" s="5">
        <f>SUMIF(Sorties!B:B,A:A,Sorties!D:D)</f>
        <v>0</v>
      </c>
      <c r="L13" s="3"/>
    </row>
    <row r="14" spans="1:32" x14ac:dyDescent="0.35">
      <c r="A14" s="6" t="s">
        <v>90</v>
      </c>
      <c r="B14" s="6" t="s">
        <v>85</v>
      </c>
      <c r="C14" s="2">
        <v>884</v>
      </c>
      <c r="D14" s="102">
        <f t="shared" si="0"/>
        <v>884</v>
      </c>
      <c r="F14" s="6" t="s">
        <v>109</v>
      </c>
      <c r="H14" s="20"/>
      <c r="I14" s="5">
        <f>SUMIF(Entrées!C:C,A:A,Entrées!E:E)</f>
        <v>0</v>
      </c>
      <c r="J14" s="5">
        <f>SUMIF(Sorties!B:B,A:A,Sorties!D:D)</f>
        <v>0</v>
      </c>
      <c r="L14" s="3"/>
    </row>
    <row r="15" spans="1:32" x14ac:dyDescent="0.35">
      <c r="A15" s="6" t="s">
        <v>91</v>
      </c>
      <c r="B15" s="6" t="s">
        <v>85</v>
      </c>
      <c r="C15" s="2">
        <v>345</v>
      </c>
      <c r="D15" s="102">
        <f t="shared" si="0"/>
        <v>345</v>
      </c>
      <c r="F15" s="6" t="s">
        <v>110</v>
      </c>
      <c r="H15" s="20"/>
      <c r="I15" s="5">
        <f>SUMIF(Entrées!C:C,A:A,Entrées!E:E)</f>
        <v>0</v>
      </c>
      <c r="J15" s="5">
        <f>SUMIF(Sorties!B:B,A:A,Sorties!D:D)</f>
        <v>0</v>
      </c>
      <c r="L15" s="3"/>
    </row>
    <row r="16" spans="1:32" x14ac:dyDescent="0.35">
      <c r="A16" s="6" t="s">
        <v>95</v>
      </c>
      <c r="B16" s="6" t="s">
        <v>85</v>
      </c>
      <c r="C16" s="2">
        <v>1750</v>
      </c>
      <c r="D16" s="102">
        <f t="shared" si="0"/>
        <v>1750</v>
      </c>
      <c r="F16" s="6" t="s">
        <v>114</v>
      </c>
      <c r="H16" s="20"/>
      <c r="I16" s="5">
        <f>SUMIF(Entrées!C:C,A:A,Entrées!E:E)</f>
        <v>0</v>
      </c>
      <c r="J16" s="5">
        <f>SUMIF(Sorties!B:B,A:A,Sorties!D:D)</f>
        <v>0</v>
      </c>
      <c r="L16" s="3"/>
    </row>
    <row r="17" spans="1:12" x14ac:dyDescent="0.35">
      <c r="A17" s="6" t="s">
        <v>96</v>
      </c>
      <c r="B17" s="6" t="s">
        <v>85</v>
      </c>
      <c r="C17" s="2">
        <v>2793</v>
      </c>
      <c r="D17" s="102">
        <f t="shared" si="0"/>
        <v>2793</v>
      </c>
      <c r="F17" s="6" t="s">
        <v>115</v>
      </c>
      <c r="H17" s="20"/>
      <c r="I17" s="5">
        <f>SUMIF(Entrées!C:C,A:A,Entrées!E:E)</f>
        <v>0</v>
      </c>
      <c r="J17" s="5">
        <f>SUMIF(Sorties!B:B,A:A,Sorties!D:D)</f>
        <v>0</v>
      </c>
      <c r="L17" s="3"/>
    </row>
    <row r="18" spans="1:12" x14ac:dyDescent="0.35">
      <c r="A18" s="6" t="s">
        <v>97</v>
      </c>
      <c r="B18" s="6" t="s">
        <v>85</v>
      </c>
      <c r="C18" s="2">
        <v>88</v>
      </c>
      <c r="D18" s="102">
        <f t="shared" si="0"/>
        <v>88</v>
      </c>
      <c r="F18" s="6" t="s">
        <v>116</v>
      </c>
      <c r="H18" s="20"/>
      <c r="I18" s="5">
        <f>SUMIF(Entrées!C:C,A:A,Entrées!E:E)</f>
        <v>0</v>
      </c>
      <c r="J18" s="5">
        <f>SUMIF(Sorties!B:B,A:A,Sorties!D:D)</f>
        <v>0</v>
      </c>
      <c r="L18" s="3"/>
    </row>
    <row r="19" spans="1:12" x14ac:dyDescent="0.35">
      <c r="A19" s="6" t="s">
        <v>98</v>
      </c>
      <c r="B19" s="6" t="s">
        <v>85</v>
      </c>
      <c r="C19" s="2">
        <v>2421</v>
      </c>
      <c r="D19" s="102">
        <f t="shared" si="0"/>
        <v>2421</v>
      </c>
      <c r="F19" s="6" t="s">
        <v>117</v>
      </c>
      <c r="H19" s="20"/>
      <c r="I19" s="5">
        <f>SUMIF(Entrées!C:C,A:A,Entrées!E:E)</f>
        <v>0</v>
      </c>
      <c r="J19" s="5">
        <f>SUMIF(Sorties!B:B,A:A,Sorties!D:D)</f>
        <v>0</v>
      </c>
      <c r="L19" s="3"/>
    </row>
    <row r="20" spans="1:12" x14ac:dyDescent="0.35">
      <c r="A20" s="101" t="s">
        <v>99</v>
      </c>
      <c r="B20" s="6" t="s">
        <v>85</v>
      </c>
      <c r="C20" s="2">
        <v>0</v>
      </c>
      <c r="D20" s="102">
        <f t="shared" si="0"/>
        <v>0</v>
      </c>
      <c r="F20" s="6" t="s">
        <v>118</v>
      </c>
      <c r="H20" s="20"/>
      <c r="I20" s="5">
        <f>SUMIF(Entrées!C:C,A:A,Entrées!E:E)</f>
        <v>0</v>
      </c>
      <c r="J20" s="5">
        <f>SUMIF(Sorties!B:B,A:A,Sorties!D:D)</f>
        <v>0</v>
      </c>
      <c r="L20" s="3"/>
    </row>
    <row r="21" spans="1:12" x14ac:dyDescent="0.35">
      <c r="A21" s="101" t="s">
        <v>100</v>
      </c>
      <c r="B21" s="6" t="s">
        <v>85</v>
      </c>
      <c r="C21" s="2">
        <v>0</v>
      </c>
      <c r="D21" s="102">
        <f t="shared" si="0"/>
        <v>0</v>
      </c>
      <c r="F21" s="6" t="s">
        <v>119</v>
      </c>
      <c r="H21" s="20"/>
      <c r="I21" s="5">
        <f>SUMIF(Entrées!C:C,A:A,Entrées!E:E)</f>
        <v>0</v>
      </c>
      <c r="J21" s="5">
        <f>SUMIF(Sorties!B:B,A:A,Sorties!D:D)</f>
        <v>0</v>
      </c>
      <c r="L21" s="3"/>
    </row>
    <row r="22" spans="1:12" x14ac:dyDescent="0.35">
      <c r="A22" s="6" t="s">
        <v>101</v>
      </c>
      <c r="B22" s="6" t="s">
        <v>85</v>
      </c>
      <c r="C22" s="2">
        <v>0</v>
      </c>
      <c r="D22" s="102">
        <f t="shared" si="0"/>
        <v>0</v>
      </c>
      <c r="F22" s="6" t="s">
        <v>120</v>
      </c>
      <c r="H22" s="20"/>
      <c r="I22" s="5">
        <f>SUMIF(Entrées!C:C,A:A,Entrées!E:E)</f>
        <v>0</v>
      </c>
      <c r="J22" s="5">
        <f>SUMIF(Sorties!B:B,A:A,Sorties!D:D)</f>
        <v>0</v>
      </c>
      <c r="L22" s="3"/>
    </row>
    <row r="23" spans="1:12" x14ac:dyDescent="0.35">
      <c r="A23" s="6">
        <v>474</v>
      </c>
      <c r="B23" s="6" t="s">
        <v>85</v>
      </c>
      <c r="C23" s="2">
        <v>297</v>
      </c>
      <c r="D23" s="102">
        <f t="shared" si="0"/>
        <v>297</v>
      </c>
      <c r="H23" s="20"/>
      <c r="I23" s="5">
        <f>SUMIF(Entrées!C:C,A:A,Entrées!E:E)</f>
        <v>0</v>
      </c>
      <c r="J23" s="5">
        <f>SUMIF(Sorties!B:B,A:A,Sorties!D:D)</f>
        <v>0</v>
      </c>
      <c r="L23" s="3"/>
    </row>
    <row r="24" spans="1:12" x14ac:dyDescent="0.35">
      <c r="A24" s="101" t="s">
        <v>102</v>
      </c>
      <c r="B24" s="6" t="s">
        <v>85</v>
      </c>
      <c r="C24" s="2">
        <v>1503</v>
      </c>
      <c r="D24" s="102">
        <f t="shared" si="0"/>
        <v>1603</v>
      </c>
      <c r="F24" s="6" t="s">
        <v>121</v>
      </c>
      <c r="H24" s="20"/>
      <c r="I24" s="5">
        <f>SUMIF(Entrées!C:C,A:A,Entrées!E:E)</f>
        <v>100</v>
      </c>
      <c r="J24" s="5">
        <f>SUMIF(Sorties!B:B,A:A,Sorties!D:D)</f>
        <v>0</v>
      </c>
      <c r="L24" s="3"/>
    </row>
    <row r="25" spans="1:12" x14ac:dyDescent="0.35">
      <c r="A25" s="6" t="s">
        <v>103</v>
      </c>
      <c r="B25" s="6" t="s">
        <v>85</v>
      </c>
      <c r="C25" s="2">
        <v>1498</v>
      </c>
      <c r="D25" s="102">
        <f t="shared" si="0"/>
        <v>1498</v>
      </c>
      <c r="F25" s="6" t="s">
        <v>122</v>
      </c>
      <c r="H25" s="20"/>
      <c r="I25" s="5">
        <f>SUMIF(Entrées!C:C,A:A,Entrées!E:E)</f>
        <v>0</v>
      </c>
      <c r="J25" s="5">
        <f>SUMIF(Sorties!B:B,A:A,Sorties!D:D)</f>
        <v>0</v>
      </c>
      <c r="L25" s="3"/>
    </row>
    <row r="26" spans="1:12" x14ac:dyDescent="0.35">
      <c r="A26" s="6" t="s">
        <v>126</v>
      </c>
      <c r="B26" s="6" t="s">
        <v>86</v>
      </c>
      <c r="C26" s="2">
        <v>0</v>
      </c>
      <c r="D26" s="102">
        <f t="shared" si="0"/>
        <v>0</v>
      </c>
      <c r="H26" s="20"/>
      <c r="I26" s="5">
        <f>SUMIF(Entrées!C:C,A:A,Entrées!E:E)</f>
        <v>0</v>
      </c>
      <c r="J26" s="5">
        <f>SUMIF(Sorties!B:B,A:A,Sorties!D:D)</f>
        <v>0</v>
      </c>
      <c r="L26" s="3"/>
    </row>
    <row r="27" spans="1:12" x14ac:dyDescent="0.35">
      <c r="A27" s="6" t="s">
        <v>127</v>
      </c>
      <c r="B27" s="6" t="s">
        <v>86</v>
      </c>
      <c r="C27" s="2">
        <v>0</v>
      </c>
      <c r="D27" s="102">
        <f t="shared" si="0"/>
        <v>0</v>
      </c>
      <c r="H27" s="20"/>
      <c r="I27" s="5">
        <f>SUMIF(Entrées!C:C,A:A,Entrées!E:E)</f>
        <v>0</v>
      </c>
      <c r="J27" s="5">
        <f>SUMIF(Sorties!B:B,A:A,Sorties!D:D)</f>
        <v>0</v>
      </c>
      <c r="L27" s="3"/>
    </row>
    <row r="28" spans="1:12" x14ac:dyDescent="0.35">
      <c r="A28" s="6" t="s">
        <v>128</v>
      </c>
      <c r="B28" s="6" t="s">
        <v>86</v>
      </c>
      <c r="C28" s="2">
        <v>5000</v>
      </c>
      <c r="D28" s="102">
        <f t="shared" si="0"/>
        <v>5000</v>
      </c>
      <c r="F28" s="6" t="s">
        <v>133</v>
      </c>
      <c r="H28" s="20"/>
      <c r="I28" s="5">
        <f>SUMIF(Entrées!C:C,A:A,Entrées!E:E)</f>
        <v>0</v>
      </c>
      <c r="J28" s="5">
        <f>SUMIF(Sorties!B:B,A:A,Sorties!D:D)</f>
        <v>0</v>
      </c>
      <c r="L28" s="3"/>
    </row>
    <row r="29" spans="1:12" x14ac:dyDescent="0.35">
      <c r="A29" s="6" t="s">
        <v>129</v>
      </c>
      <c r="B29" s="6" t="s">
        <v>86</v>
      </c>
      <c r="C29" s="2">
        <v>2000</v>
      </c>
      <c r="D29" s="102">
        <f t="shared" si="0"/>
        <v>2000</v>
      </c>
      <c r="F29" s="6" t="s">
        <v>133</v>
      </c>
      <c r="H29" s="20"/>
      <c r="I29" s="5">
        <f>SUMIF(Entrées!C:C,A:A,Entrées!E:E)</f>
        <v>0</v>
      </c>
      <c r="J29" s="5">
        <f>SUMIF(Sorties!B:B,A:A,Sorties!D:D)</f>
        <v>0</v>
      </c>
      <c r="L29" s="3"/>
    </row>
    <row r="30" spans="1:12" x14ac:dyDescent="0.35">
      <c r="A30" s="6" t="s">
        <v>130</v>
      </c>
      <c r="B30" s="6" t="s">
        <v>86</v>
      </c>
      <c r="C30" s="2">
        <v>3200</v>
      </c>
      <c r="D30" s="102">
        <f t="shared" si="0"/>
        <v>3200</v>
      </c>
      <c r="F30" s="6" t="s">
        <v>134</v>
      </c>
      <c r="H30" s="20"/>
      <c r="I30" s="5">
        <f>SUMIF(Entrées!C:C,A:A,Entrées!E:E)</f>
        <v>0</v>
      </c>
      <c r="J30" s="5">
        <f>SUMIF(Sorties!B:B,A:A,Sorties!D:D)</f>
        <v>0</v>
      </c>
      <c r="L30" s="3"/>
    </row>
    <row r="31" spans="1:12" x14ac:dyDescent="0.35">
      <c r="A31" s="6" t="s">
        <v>131</v>
      </c>
      <c r="B31" s="6" t="s">
        <v>86</v>
      </c>
      <c r="C31" s="2">
        <v>900</v>
      </c>
      <c r="D31" s="102">
        <f t="shared" si="0"/>
        <v>900</v>
      </c>
      <c r="F31" s="6" t="s">
        <v>135</v>
      </c>
      <c r="H31" s="20"/>
      <c r="I31" s="5">
        <f>SUMIF(Entrées!C:C,A:A,Entrées!E:E)</f>
        <v>0</v>
      </c>
      <c r="J31" s="5">
        <f>SUMIF(Sorties!B:B,A:A,Sorties!D:D)</f>
        <v>0</v>
      </c>
      <c r="L31" s="3"/>
    </row>
    <row r="32" spans="1:12" x14ac:dyDescent="0.35">
      <c r="A32" s="6" t="s">
        <v>132</v>
      </c>
      <c r="B32" s="6" t="s">
        <v>86</v>
      </c>
      <c r="C32" s="2">
        <v>500</v>
      </c>
      <c r="D32" s="102">
        <f t="shared" si="0"/>
        <v>500</v>
      </c>
      <c r="F32" s="6" t="s">
        <v>136</v>
      </c>
      <c r="H32" s="20"/>
      <c r="I32" s="5">
        <f>SUMIF(Entrées!C:C,A:A,Entrées!E:E)</f>
        <v>0</v>
      </c>
      <c r="J32" s="5">
        <f>SUMIF(Sorties!B:B,A:A,Sorties!D:D)</f>
        <v>0</v>
      </c>
      <c r="L32" s="3"/>
    </row>
    <row r="33" spans="1:32" ht="30" customHeight="1" x14ac:dyDescent="0.35">
      <c r="A33" s="54"/>
      <c r="B33" s="54"/>
      <c r="C33" s="55"/>
      <c r="D33" s="55"/>
      <c r="E33" s="56" t="s">
        <v>6</v>
      </c>
      <c r="F33" s="54" t="s">
        <v>6</v>
      </c>
      <c r="G33" s="54" t="s">
        <v>6</v>
      </c>
      <c r="H33" s="56" t="s">
        <v>6</v>
      </c>
      <c r="I33" s="56" t="s">
        <v>6</v>
      </c>
      <c r="J33" s="56" t="s">
        <v>6</v>
      </c>
      <c r="L33" s="3"/>
    </row>
    <row r="34" spans="1:32" x14ac:dyDescent="0.35">
      <c r="L34" s="3"/>
    </row>
    <row r="35" spans="1:32" x14ac:dyDescent="0.35">
      <c r="L35" s="3"/>
    </row>
    <row r="36" spans="1:32" x14ac:dyDescent="0.35">
      <c r="L36" s="3"/>
    </row>
    <row r="37" spans="1:32" x14ac:dyDescent="0.35">
      <c r="L37" s="3"/>
    </row>
    <row r="38" spans="1:32" x14ac:dyDescent="0.35">
      <c r="A38"/>
      <c r="L38" s="3"/>
    </row>
    <row r="39" spans="1:32" s="2" customFormat="1" x14ac:dyDescent="0.35">
      <c r="A39"/>
      <c r="B39" s="1"/>
      <c r="D39" s="1"/>
      <c r="E39" s="1"/>
      <c r="F39" s="6"/>
      <c r="G39" s="6"/>
      <c r="H39" s="1"/>
      <c r="I39" s="1"/>
      <c r="J39" s="1"/>
      <c r="K39" s="1"/>
      <c r="L39" s="3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2" customFormat="1" x14ac:dyDescent="0.35">
      <c r="A40"/>
      <c r="B40" s="1"/>
      <c r="D40" s="1"/>
      <c r="E40" s="1"/>
      <c r="F40" s="6"/>
      <c r="G40" s="6"/>
      <c r="H40" s="1"/>
      <c r="I40" s="1"/>
      <c r="J40" s="1"/>
      <c r="K40" s="1"/>
      <c r="L40" s="3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2" customFormat="1" x14ac:dyDescent="0.35">
      <c r="A41"/>
      <c r="B41" s="1"/>
      <c r="D41" s="1"/>
      <c r="E41" s="1"/>
      <c r="F41" s="6"/>
      <c r="G41" s="6"/>
      <c r="H41" s="1"/>
      <c r="I41" s="1"/>
      <c r="J41" s="1"/>
      <c r="K41" s="1"/>
      <c r="L41" s="3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2" customFormat="1" x14ac:dyDescent="0.35">
      <c r="A42"/>
      <c r="B42" s="1"/>
      <c r="D42" s="1"/>
      <c r="E42" s="1"/>
      <c r="F42" s="6"/>
      <c r="G42" s="6"/>
      <c r="H42" s="1"/>
      <c r="I42" s="1"/>
      <c r="J42" s="1"/>
      <c r="K42" s="1"/>
      <c r="L42" s="3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2" customFormat="1" x14ac:dyDescent="0.35">
      <c r="A43"/>
      <c r="B43" s="1"/>
      <c r="D43" s="1"/>
      <c r="E43" s="1"/>
      <c r="F43" s="6"/>
      <c r="G43" s="6"/>
      <c r="H43" s="1"/>
      <c r="I43" s="1"/>
      <c r="J43" s="1"/>
      <c r="K43" s="1"/>
      <c r="L43" s="3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2" customFormat="1" x14ac:dyDescent="0.35">
      <c r="A44"/>
      <c r="B44" s="1"/>
      <c r="D44" s="1"/>
      <c r="E44" s="1"/>
      <c r="F44" s="6"/>
      <c r="G44" s="6"/>
      <c r="H44" s="1"/>
      <c r="I44" s="1"/>
      <c r="J44" s="1"/>
      <c r="K44" s="1"/>
      <c r="L44" s="3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2" customFormat="1" x14ac:dyDescent="0.35">
      <c r="A45"/>
      <c r="B45" s="1"/>
      <c r="D45" s="1"/>
      <c r="E45" s="1"/>
      <c r="F45" s="6"/>
      <c r="G45" s="6"/>
      <c r="H45" s="1"/>
      <c r="I45" s="1"/>
      <c r="J45" s="1"/>
      <c r="K45" s="1"/>
      <c r="L45" s="3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2" customFormat="1" x14ac:dyDescent="0.35">
      <c r="A46" s="1"/>
      <c r="B46" s="1"/>
      <c r="D46" s="1"/>
      <c r="E46" s="1"/>
      <c r="F46" s="6"/>
      <c r="G46" s="6"/>
      <c r="H46" s="1"/>
      <c r="I46" s="1"/>
      <c r="J46" s="1"/>
      <c r="K46" s="1"/>
      <c r="L46" s="3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2" customFormat="1" x14ac:dyDescent="0.35">
      <c r="A47" s="1"/>
      <c r="B47" s="1"/>
      <c r="D47" s="1"/>
      <c r="E47" s="1"/>
      <c r="F47" s="6"/>
      <c r="G47" s="6"/>
      <c r="H47" s="1"/>
      <c r="I47" s="1"/>
      <c r="J47" s="1"/>
      <c r="K47" s="1"/>
      <c r="L47" s="3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2" customFormat="1" x14ac:dyDescent="0.35">
      <c r="A48" s="1"/>
      <c r="B48" s="1"/>
      <c r="D48" s="1"/>
      <c r="E48" s="1"/>
      <c r="F48" s="6"/>
      <c r="G48" s="6"/>
      <c r="H48" s="1"/>
      <c r="I48" s="1"/>
      <c r="J48" s="1"/>
      <c r="K48" s="1"/>
      <c r="L48" s="3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</sheetData>
  <sheetProtection sheet="1" objects="1" scenarios="1" sort="0" autoFilter="0" pivotTables="0"/>
  <autoFilter ref="A3:J33" xr:uid="{00000000-0009-0000-0000-000001000000}">
    <sortState ref="A4:J33">
      <sortCondition ref="A5"/>
    </sortState>
  </autoFilter>
  <sortState ref="A4:J33">
    <sortCondition ref="A1"/>
  </sortState>
  <conditionalFormatting sqref="B3:B33">
    <cfRule type="expression" dxfId="30" priority="5">
      <formula>AND(ISERROR(VLOOKUP(B3,Liste_Catégories,1,FALSE)),B3&lt;&gt;"Catégorie",LEN(B3)&gt;0)</formula>
    </cfRule>
  </conditionalFormatting>
  <conditionalFormatting sqref="D3:D33">
    <cfRule type="expression" dxfId="29" priority="1">
      <formula>AND(D3&lt;&gt;"Stock actuel",LEN(D3)&gt;0,D3&lt;=0)</formula>
    </cfRule>
    <cfRule type="expression" dxfId="2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33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35"/>
  <sheetViews>
    <sheetView workbookViewId="0">
      <pane ySplit="3" topLeftCell="A4" activePane="bottomLeft" state="frozen"/>
      <selection activeCell="B2" sqref="B2"/>
      <selection pane="bottomLeft" activeCell="E11" sqref="E11"/>
    </sheetView>
  </sheetViews>
  <sheetFormatPr baseColWidth="10" defaultColWidth="11.453125" defaultRowHeight="14.5" x14ac:dyDescent="0.35"/>
  <cols>
    <col min="1" max="1" width="11.453125" style="1"/>
    <col min="2" max="2" width="14.1796875" style="1" customWidth="1"/>
    <col min="3" max="3" width="31.7265625" style="1" customWidth="1"/>
    <col min="4" max="4" width="25.26953125" style="1" customWidth="1"/>
    <col min="5" max="5" width="10.7265625" style="2" customWidth="1"/>
    <col min="6" max="6" width="13.26953125" style="63" customWidth="1"/>
    <col min="7" max="7" width="13.26953125" style="67" customWidth="1"/>
    <col min="8" max="8" width="40.7265625" style="1" customWidth="1"/>
    <col min="9" max="9" width="21.1796875" style="1" customWidth="1"/>
    <col min="10" max="10" width="21.7265625" style="1" customWidth="1"/>
    <col min="11" max="12" width="0" style="2" hidden="1" customWidth="1"/>
    <col min="13" max="13" width="20.1796875" style="1" customWidth="1"/>
    <col min="14" max="14" width="19.26953125" style="1" customWidth="1"/>
    <col min="15" max="15" width="18.1796875" style="1" customWidth="1"/>
    <col min="16" max="16" width="16.81640625" style="1" customWidth="1"/>
    <col min="17" max="18" width="17.453125" style="1" customWidth="1"/>
    <col min="19" max="19" width="19.1796875" style="1" customWidth="1"/>
    <col min="20" max="20" width="18.54296875" style="1" customWidth="1"/>
    <col min="21" max="21" width="17.54296875" style="1" customWidth="1"/>
    <col min="22" max="22" width="18.1796875" style="1" customWidth="1"/>
    <col min="23" max="16384" width="11.453125" style="1"/>
  </cols>
  <sheetData>
    <row r="1" spans="1:12" s="36" customFormat="1" ht="21" x14ac:dyDescent="0.35">
      <c r="A1" s="34" t="s">
        <v>17</v>
      </c>
      <c r="B1" s="34"/>
      <c r="C1" s="35"/>
      <c r="D1" s="35"/>
      <c r="E1" s="57">
        <f>SUBTOTAL(9,E3:E20)</f>
        <v>330</v>
      </c>
      <c r="F1" s="58"/>
      <c r="G1" s="59">
        <f>SUBTOTAL(9,G3:G20)</f>
        <v>0</v>
      </c>
      <c r="H1" s="35"/>
      <c r="K1" s="37"/>
      <c r="L1" s="37"/>
    </row>
    <row r="2" spans="1:12" s="10" customFormat="1" ht="48.75" customHeight="1" x14ac:dyDescent="0.3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12" s="33" customFormat="1" ht="32.25" customHeight="1" x14ac:dyDescent="0.35">
      <c r="A3" s="51" t="s">
        <v>18</v>
      </c>
      <c r="B3" s="51" t="s">
        <v>19</v>
      </c>
      <c r="C3" s="75" t="s">
        <v>2</v>
      </c>
      <c r="D3" s="75" t="s">
        <v>4</v>
      </c>
      <c r="E3" s="52" t="s">
        <v>9</v>
      </c>
      <c r="F3" s="62" t="s">
        <v>20</v>
      </c>
      <c r="G3" s="62" t="s">
        <v>23</v>
      </c>
      <c r="H3" s="53" t="s">
        <v>10</v>
      </c>
      <c r="K3" s="33" t="s">
        <v>3</v>
      </c>
      <c r="L3" s="33" t="s">
        <v>3</v>
      </c>
    </row>
    <row r="4" spans="1:12" x14ac:dyDescent="0.35">
      <c r="A4" s="12">
        <v>45596</v>
      </c>
      <c r="B4" s="6" t="s">
        <v>137</v>
      </c>
      <c r="C4" s="6">
        <v>140</v>
      </c>
      <c r="D4" s="6"/>
      <c r="E4" s="2">
        <v>230</v>
      </c>
      <c r="G4" s="64">
        <f>E4*F4</f>
        <v>0</v>
      </c>
      <c r="H4" s="20"/>
      <c r="J4" s="3"/>
    </row>
    <row r="5" spans="1:12" x14ac:dyDescent="0.35">
      <c r="A5" s="12">
        <v>45596</v>
      </c>
      <c r="B5" s="6" t="s">
        <v>137</v>
      </c>
      <c r="C5" s="6">
        <v>509</v>
      </c>
      <c r="D5" s="6"/>
      <c r="E5" s="2">
        <v>100</v>
      </c>
      <c r="G5" s="64">
        <f>E5*F5</f>
        <v>0</v>
      </c>
      <c r="H5" s="20"/>
      <c r="J5" s="3"/>
    </row>
    <row r="6" spans="1:12" x14ac:dyDescent="0.35">
      <c r="A6" s="12"/>
      <c r="B6" s="6"/>
      <c r="C6" s="6"/>
      <c r="D6" s="6"/>
      <c r="G6" s="64"/>
      <c r="H6" s="20"/>
      <c r="J6" s="3"/>
    </row>
    <row r="7" spans="1:12" x14ac:dyDescent="0.35">
      <c r="A7" s="12"/>
      <c r="B7" s="6"/>
      <c r="C7" s="6"/>
      <c r="D7" s="6"/>
      <c r="G7" s="64"/>
      <c r="H7" s="20"/>
      <c r="J7" s="3"/>
    </row>
    <row r="8" spans="1:12" x14ac:dyDescent="0.35">
      <c r="A8" s="12"/>
      <c r="B8" s="6"/>
      <c r="C8" s="6"/>
      <c r="D8" s="6"/>
      <c r="G8" s="64"/>
      <c r="H8" s="20"/>
      <c r="J8" s="3"/>
    </row>
    <row r="9" spans="1:12" x14ac:dyDescent="0.35">
      <c r="A9" s="12"/>
      <c r="B9" s="6"/>
      <c r="C9" s="6"/>
      <c r="D9" s="6"/>
      <c r="G9" s="64"/>
      <c r="H9" s="20"/>
      <c r="J9" s="3"/>
    </row>
    <row r="10" spans="1:12" x14ac:dyDescent="0.35">
      <c r="A10" s="12"/>
      <c r="B10" s="6"/>
      <c r="C10" s="6"/>
      <c r="D10" s="6"/>
      <c r="G10" s="64"/>
      <c r="H10" s="20"/>
      <c r="J10" s="3"/>
    </row>
    <row r="11" spans="1:12" x14ac:dyDescent="0.35">
      <c r="A11" s="12"/>
      <c r="B11" s="6"/>
      <c r="C11"/>
      <c r="D11" s="6"/>
      <c r="G11" s="64"/>
      <c r="H11" s="20"/>
      <c r="J11" s="3"/>
    </row>
    <row r="12" spans="1:12" x14ac:dyDescent="0.35">
      <c r="A12" s="12"/>
      <c r="B12" s="6"/>
      <c r="C12"/>
      <c r="D12" s="6"/>
      <c r="G12" s="64"/>
      <c r="H12" s="20"/>
      <c r="J12" s="3"/>
    </row>
    <row r="13" spans="1:12" x14ac:dyDescent="0.35">
      <c r="A13" s="12"/>
      <c r="B13" s="6"/>
      <c r="C13"/>
      <c r="D13" s="6"/>
      <c r="G13" s="64"/>
      <c r="H13" s="20"/>
      <c r="J13" s="3"/>
    </row>
    <row r="14" spans="1:12" x14ac:dyDescent="0.35">
      <c r="A14" s="12"/>
      <c r="B14" s="6"/>
      <c r="C14"/>
      <c r="D14" s="6"/>
      <c r="G14" s="64"/>
      <c r="H14" s="20"/>
      <c r="J14" s="3"/>
    </row>
    <row r="15" spans="1:12" x14ac:dyDescent="0.35">
      <c r="A15" s="12"/>
      <c r="B15" s="6"/>
      <c r="C15" s="6"/>
      <c r="D15" s="6"/>
      <c r="G15" s="64"/>
      <c r="H15" s="20"/>
      <c r="J15" s="3"/>
    </row>
    <row r="16" spans="1:12" x14ac:dyDescent="0.35">
      <c r="A16" s="12"/>
      <c r="B16" s="6"/>
      <c r="C16"/>
      <c r="D16" s="6"/>
      <c r="G16" s="64"/>
      <c r="H16" s="20"/>
      <c r="J16" s="3"/>
    </row>
    <row r="17" spans="1:30" x14ac:dyDescent="0.35">
      <c r="A17" s="12"/>
      <c r="B17" s="6"/>
      <c r="C17"/>
      <c r="D17" s="6"/>
      <c r="G17" s="64"/>
      <c r="H17" s="20"/>
      <c r="J17" s="3"/>
    </row>
    <row r="18" spans="1:30" x14ac:dyDescent="0.35">
      <c r="A18" s="12"/>
      <c r="B18" s="6"/>
      <c r="C18" s="6"/>
      <c r="D18" s="6"/>
      <c r="G18" s="64"/>
      <c r="H18" s="20"/>
      <c r="J18" s="3"/>
    </row>
    <row r="19" spans="1:30" x14ac:dyDescent="0.35">
      <c r="A19" s="12"/>
      <c r="B19" s="6"/>
      <c r="C19"/>
      <c r="D19" s="6"/>
      <c r="G19" s="64"/>
      <c r="H19" s="20"/>
      <c r="J19" s="3"/>
    </row>
    <row r="20" spans="1:30" ht="28.5" customHeight="1" x14ac:dyDescent="0.35">
      <c r="A20" s="54"/>
      <c r="B20" s="54"/>
      <c r="C20" s="54"/>
      <c r="D20" s="54"/>
      <c r="E20" s="55"/>
      <c r="F20" s="65"/>
      <c r="G20" s="66"/>
      <c r="H20" s="56" t="s">
        <v>6</v>
      </c>
      <c r="J20" s="3"/>
    </row>
    <row r="21" spans="1:30" x14ac:dyDescent="0.35">
      <c r="C21" s="4"/>
      <c r="J21" s="3"/>
    </row>
    <row r="22" spans="1:30" x14ac:dyDescent="0.35">
      <c r="J22" s="3"/>
    </row>
    <row r="23" spans="1:30" x14ac:dyDescent="0.35">
      <c r="J23" s="3"/>
    </row>
    <row r="24" spans="1:30" x14ac:dyDescent="0.35">
      <c r="J24" s="3"/>
    </row>
    <row r="25" spans="1:30" x14ac:dyDescent="0.35">
      <c r="C25"/>
      <c r="J25" s="3"/>
    </row>
    <row r="26" spans="1:30" s="2" customFormat="1" x14ac:dyDescent="0.35">
      <c r="C26"/>
      <c r="D26" s="1"/>
      <c r="F26" s="63"/>
      <c r="G26" s="67"/>
      <c r="H26" s="1"/>
      <c r="I26" s="1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s="2" customFormat="1" x14ac:dyDescent="0.35">
      <c r="C27"/>
      <c r="D27" s="1"/>
      <c r="F27" s="63"/>
      <c r="G27" s="67"/>
      <c r="H27" s="1"/>
      <c r="I27" s="1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s="2" customFormat="1" x14ac:dyDescent="0.35">
      <c r="C28"/>
      <c r="D28" s="1"/>
      <c r="F28" s="63"/>
      <c r="G28" s="67"/>
      <c r="H28" s="1"/>
      <c r="I28" s="1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s="2" customFormat="1" x14ac:dyDescent="0.35">
      <c r="C29"/>
      <c r="D29" s="1"/>
      <c r="F29" s="63"/>
      <c r="G29" s="67"/>
      <c r="H29" s="1"/>
      <c r="I29" s="1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s="2" customFormat="1" x14ac:dyDescent="0.35">
      <c r="C30"/>
      <c r="D30" s="1"/>
      <c r="F30" s="63"/>
      <c r="G30" s="67"/>
      <c r="H30" s="1"/>
      <c r="I30" s="1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s="2" customFormat="1" x14ac:dyDescent="0.35">
      <c r="C31"/>
      <c r="D31" s="1"/>
      <c r="F31" s="63"/>
      <c r="G31" s="67"/>
      <c r="H31" s="1"/>
      <c r="I31" s="1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s="2" customFormat="1" x14ac:dyDescent="0.35">
      <c r="C32"/>
      <c r="D32" s="1"/>
      <c r="F32" s="63"/>
      <c r="G32" s="67"/>
      <c r="H32" s="1"/>
      <c r="I32" s="1"/>
      <c r="J32" s="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3:30" s="2" customFormat="1" x14ac:dyDescent="0.35">
      <c r="C33" s="1"/>
      <c r="D33" s="1"/>
      <c r="F33" s="63"/>
      <c r="G33" s="67"/>
      <c r="H33" s="1"/>
      <c r="I33" s="1"/>
      <c r="J33" s="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3:30" s="2" customFormat="1" x14ac:dyDescent="0.35">
      <c r="C34" s="1"/>
      <c r="D34" s="1"/>
      <c r="F34" s="63"/>
      <c r="G34" s="67"/>
      <c r="H34" s="1"/>
      <c r="I34" s="1"/>
      <c r="J34" s="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3:30" s="2" customFormat="1" x14ac:dyDescent="0.35">
      <c r="C35" s="1"/>
      <c r="D35" s="1"/>
      <c r="F35" s="63"/>
      <c r="G35" s="67"/>
      <c r="H35" s="1"/>
      <c r="I35" s="1"/>
      <c r="J35" s="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</sheetData>
  <sheetProtection sheet="1" objects="1" scenarios="1" sort="0" autoFilter="0" pivotTables="0"/>
  <autoFilter ref="A3:H20" xr:uid="{00000000-0009-0000-0000-000002000000}"/>
  <sortState ref="A8:H20">
    <sortCondition ref="A15"/>
  </sortState>
  <conditionalFormatting sqref="C3 C8:C20">
    <cfRule type="expression" dxfId="27" priority="10">
      <formula>AND(ISERROR(VLOOKUP(C3,Liste_Pièces,1,FALSE)),C3&lt;&gt;"Pièce",LEN(C3)&gt;0)</formula>
    </cfRule>
  </conditionalFormatting>
  <conditionalFormatting sqref="D3 D8:D20">
    <cfRule type="expression" dxfId="26" priority="9">
      <formula>AND(ISERROR(VLOOKUP(D3,Liste_Fournisseurs,1,FALSE)),D3&lt;&gt;"Fournisseur",LEN(D3)&gt;0)</formula>
    </cfRule>
  </conditionalFormatting>
  <conditionalFormatting sqref="C7">
    <cfRule type="expression" dxfId="25" priority="8">
      <formula>AND(ISERROR(VLOOKUP(C7,Liste_Pièces,1,FALSE)),C7&lt;&gt;"Pièce",LEN(C7)&gt;0)</formula>
    </cfRule>
  </conditionalFormatting>
  <conditionalFormatting sqref="D7">
    <cfRule type="expression" dxfId="24" priority="7">
      <formula>AND(ISERROR(VLOOKUP(D7,Liste_Fournisseurs,1,FALSE)),D7&lt;&gt;"Fournisseur",LEN(D7)&gt;0)</formula>
    </cfRule>
  </conditionalFormatting>
  <conditionalFormatting sqref="C6">
    <cfRule type="expression" dxfId="23" priority="6">
      <formula>AND(ISERROR(VLOOKUP(C6,Liste_Pièces,1,FALSE)),C6&lt;&gt;"Pièce",LEN(C6)&gt;0)</formula>
    </cfRule>
  </conditionalFormatting>
  <conditionalFormatting sqref="D6">
    <cfRule type="expression" dxfId="22" priority="5">
      <formula>AND(ISERROR(VLOOKUP(D6,Liste_Fournisseurs,1,FALSE)),D6&lt;&gt;"Fournisseur",LEN(D6)&gt;0)</formula>
    </cfRule>
  </conditionalFormatting>
  <conditionalFormatting sqref="C5">
    <cfRule type="expression" dxfId="21" priority="4">
      <formula>AND(ISERROR(VLOOKUP(C5,Liste_Pièces,1,FALSE)),C5&lt;&gt;"Pièce",LEN(C5)&gt;0)</formula>
    </cfRule>
  </conditionalFormatting>
  <conditionalFormatting sqref="D5">
    <cfRule type="expression" dxfId="20" priority="3">
      <formula>AND(ISERROR(VLOOKUP(D5,Liste_Fournisseurs,1,FALSE)),D5&lt;&gt;"Fournisseur",LEN(D5)&gt;0)</formula>
    </cfRule>
  </conditionalFormatting>
  <conditionalFormatting sqref="C4">
    <cfRule type="expression" dxfId="19" priority="2">
      <formula>AND(ISERROR(VLOOKUP(C4,Liste_Pièces,1,FALSE)),C4&lt;&gt;"Pièce",LEN(C4)&gt;0)</formula>
    </cfRule>
  </conditionalFormatting>
  <conditionalFormatting sqref="D4">
    <cfRule type="expression" dxfId="18" priority="1">
      <formula>AND(ISERROR(VLOOKUP(D4,Liste_Fournisseurs,1,FALSE)),D4&lt;&gt;"Fournisseur",LEN(D4)&gt;0)</formula>
    </cfRule>
  </conditionalFormatting>
  <dataValidations count="2">
    <dataValidation type="list" allowBlank="1" showInputMessage="1" showErrorMessage="1" errorTitle="Choisir dans la liste" error="Choisir dans la liste !" sqref="D3:D20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20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35"/>
  <sheetViews>
    <sheetView tabSelected="1" workbookViewId="0">
      <pane ySplit="3" topLeftCell="A4" activePane="bottomLeft" state="frozen"/>
      <selection activeCell="B2" sqref="B2"/>
      <selection pane="bottomLeft"/>
    </sheetView>
  </sheetViews>
  <sheetFormatPr baseColWidth="10" defaultColWidth="11.453125" defaultRowHeight="14.5" x14ac:dyDescent="0.35"/>
  <cols>
    <col min="1" max="1" width="12" style="1" customWidth="1"/>
    <col min="2" max="2" width="33.1796875" style="1" customWidth="1"/>
    <col min="3" max="3" width="25.26953125" style="1" customWidth="1"/>
    <col min="4" max="4" width="10.7265625" style="2" customWidth="1"/>
    <col min="5" max="5" width="41.453125" style="1" customWidth="1"/>
    <col min="6" max="6" width="21.1796875" style="1" customWidth="1"/>
    <col min="7" max="7" width="21.7265625" style="1" customWidth="1"/>
    <col min="8" max="9" width="0" style="2" hidden="1" customWidth="1"/>
    <col min="10" max="10" width="20.1796875" style="1" customWidth="1"/>
    <col min="11" max="11" width="19.26953125" style="1" customWidth="1"/>
    <col min="12" max="12" width="18.1796875" style="1" customWidth="1"/>
    <col min="13" max="13" width="16.81640625" style="1" customWidth="1"/>
    <col min="14" max="15" width="17.453125" style="1" customWidth="1"/>
    <col min="16" max="16" width="19.1796875" style="1" customWidth="1"/>
    <col min="17" max="17" width="18.54296875" style="1" customWidth="1"/>
    <col min="18" max="18" width="17.54296875" style="1" customWidth="1"/>
    <col min="19" max="19" width="18.1796875" style="1" customWidth="1"/>
    <col min="20" max="16384" width="11.453125" style="1"/>
  </cols>
  <sheetData>
    <row r="1" spans="1:27" s="26" customFormat="1" ht="21" x14ac:dyDescent="0.35">
      <c r="A1" s="24" t="s">
        <v>21</v>
      </c>
      <c r="B1" s="25"/>
      <c r="C1" s="25"/>
      <c r="D1" s="38">
        <f>SUBTOTAL(9,D3:D20)</f>
        <v>0</v>
      </c>
      <c r="E1" s="25"/>
      <c r="H1" s="27"/>
      <c r="I1" s="27"/>
    </row>
    <row r="2" spans="1:27" s="10" customFormat="1" ht="47.25" customHeight="1" x14ac:dyDescent="0.3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35">
      <c r="A3" s="51" t="s">
        <v>18</v>
      </c>
      <c r="B3" s="75" t="s">
        <v>2</v>
      </c>
      <c r="C3" s="75" t="s">
        <v>5</v>
      </c>
      <c r="D3" s="52" t="s">
        <v>9</v>
      </c>
      <c r="E3" s="53" t="s">
        <v>10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35">
      <c r="A4" s="12"/>
      <c r="B4" s="6"/>
      <c r="C4" s="6"/>
      <c r="E4" s="20"/>
      <c r="G4" s="3"/>
    </row>
    <row r="5" spans="1:27" x14ac:dyDescent="0.35">
      <c r="A5" s="12"/>
      <c r="B5" s="6"/>
      <c r="C5" s="6"/>
      <c r="E5" s="20"/>
      <c r="G5" s="3"/>
    </row>
    <row r="6" spans="1:27" x14ac:dyDescent="0.35">
      <c r="A6" s="12"/>
      <c r="B6" s="6"/>
      <c r="C6" s="6"/>
      <c r="E6" s="20"/>
      <c r="G6" s="3"/>
    </row>
    <row r="7" spans="1:27" x14ac:dyDescent="0.35">
      <c r="A7" s="12"/>
      <c r="B7" s="6"/>
      <c r="C7" s="6"/>
      <c r="E7" s="20"/>
      <c r="G7" s="3"/>
    </row>
    <row r="8" spans="1:27" x14ac:dyDescent="0.35">
      <c r="A8" s="12"/>
      <c r="B8" s="6"/>
      <c r="C8" s="6"/>
      <c r="E8" s="20"/>
      <c r="G8" s="3"/>
    </row>
    <row r="9" spans="1:27" x14ac:dyDescent="0.35">
      <c r="A9" s="12"/>
      <c r="B9" s="6"/>
      <c r="C9" s="6"/>
      <c r="E9" s="20"/>
      <c r="G9" s="3"/>
    </row>
    <row r="10" spans="1:27" x14ac:dyDescent="0.35">
      <c r="A10" s="12"/>
      <c r="B10" s="6"/>
      <c r="C10" s="6"/>
      <c r="E10" s="20"/>
      <c r="G10" s="3"/>
    </row>
    <row r="11" spans="1:27" x14ac:dyDescent="0.35">
      <c r="A11" s="12"/>
      <c r="B11" s="6"/>
      <c r="C11" s="6"/>
      <c r="E11" s="20"/>
      <c r="G11" s="3"/>
    </row>
    <row r="12" spans="1:27" x14ac:dyDescent="0.35">
      <c r="A12" s="12"/>
      <c r="B12" s="6"/>
      <c r="C12" s="6"/>
      <c r="E12" s="20"/>
      <c r="G12" s="3"/>
    </row>
    <row r="13" spans="1:27" x14ac:dyDescent="0.35">
      <c r="A13" s="12"/>
      <c r="B13" s="6"/>
      <c r="C13" s="6"/>
      <c r="E13" s="20"/>
      <c r="G13" s="3"/>
    </row>
    <row r="14" spans="1:27" x14ac:dyDescent="0.35">
      <c r="A14" s="12"/>
      <c r="B14"/>
      <c r="C14" s="6"/>
      <c r="E14" s="20"/>
      <c r="G14" s="3"/>
    </row>
    <row r="15" spans="1:27" x14ac:dyDescent="0.35">
      <c r="A15" s="12"/>
      <c r="B15"/>
      <c r="C15" s="6"/>
      <c r="E15" s="20"/>
      <c r="G15" s="3"/>
    </row>
    <row r="16" spans="1:27" x14ac:dyDescent="0.35">
      <c r="A16" s="12"/>
      <c r="B16"/>
      <c r="C16" s="6"/>
      <c r="E16" s="20"/>
      <c r="G16" s="3"/>
    </row>
    <row r="17" spans="1:27" x14ac:dyDescent="0.35">
      <c r="A17" s="12"/>
      <c r="B17"/>
      <c r="C17" s="6"/>
      <c r="E17" s="20"/>
      <c r="G17" s="3"/>
    </row>
    <row r="18" spans="1:27" x14ac:dyDescent="0.35">
      <c r="A18" s="12"/>
      <c r="B18"/>
      <c r="C18" s="6"/>
      <c r="E18" s="20"/>
      <c r="G18" s="3"/>
    </row>
    <row r="19" spans="1:27" x14ac:dyDescent="0.35">
      <c r="A19" s="12"/>
      <c r="B19" s="6"/>
      <c r="C19" s="6"/>
      <c r="E19" s="20"/>
      <c r="G19" s="3"/>
    </row>
    <row r="20" spans="1:27" ht="24.75" customHeight="1" x14ac:dyDescent="0.35">
      <c r="A20" s="54"/>
      <c r="B20" s="54"/>
      <c r="C20" s="54"/>
      <c r="D20" s="55"/>
      <c r="E20" s="56" t="s">
        <v>6</v>
      </c>
      <c r="G20" s="3"/>
    </row>
    <row r="21" spans="1:27" x14ac:dyDescent="0.35">
      <c r="B21" s="4"/>
      <c r="G21" s="3"/>
    </row>
    <row r="22" spans="1:27" x14ac:dyDescent="0.35">
      <c r="G22" s="3"/>
    </row>
    <row r="23" spans="1:27" x14ac:dyDescent="0.35">
      <c r="G23" s="3"/>
    </row>
    <row r="24" spans="1:27" x14ac:dyDescent="0.35">
      <c r="G24" s="3"/>
    </row>
    <row r="25" spans="1:27" x14ac:dyDescent="0.35">
      <c r="B25"/>
      <c r="G25" s="3"/>
    </row>
    <row r="26" spans="1:27" s="2" customFormat="1" x14ac:dyDescent="0.35">
      <c r="B26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2" customFormat="1" x14ac:dyDescent="0.35">
      <c r="B27"/>
      <c r="C27" s="1"/>
      <c r="E27" s="1"/>
      <c r="F27" s="1"/>
      <c r="G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2" customFormat="1" x14ac:dyDescent="0.35">
      <c r="B28"/>
      <c r="C28" s="1"/>
      <c r="E28" s="1"/>
      <c r="F28" s="1"/>
      <c r="G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s="2" customFormat="1" x14ac:dyDescent="0.35">
      <c r="B29"/>
      <c r="C29" s="1"/>
      <c r="E29" s="1"/>
      <c r="F29" s="1"/>
      <c r="G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2" customFormat="1" x14ac:dyDescent="0.35">
      <c r="B30"/>
      <c r="C30" s="1"/>
      <c r="E30" s="1"/>
      <c r="F30" s="1"/>
      <c r="G30" s="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s="2" customFormat="1" x14ac:dyDescent="0.35">
      <c r="B31"/>
      <c r="C31" s="1"/>
      <c r="E31" s="1"/>
      <c r="F31" s="1"/>
      <c r="G31" s="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s="2" customFormat="1" x14ac:dyDescent="0.35">
      <c r="B32"/>
      <c r="C32" s="1"/>
      <c r="E32" s="1"/>
      <c r="F32" s="1"/>
      <c r="G32" s="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s="2" customFormat="1" x14ac:dyDescent="0.35">
      <c r="B33" s="1"/>
      <c r="C33" s="1"/>
      <c r="E33" s="1"/>
      <c r="F33" s="1"/>
      <c r="G33" s="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s="2" customFormat="1" x14ac:dyDescent="0.35">
      <c r="B34" s="1"/>
      <c r="C34" s="1"/>
      <c r="E34" s="1"/>
      <c r="F34" s="1"/>
      <c r="G34" s="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s="2" customFormat="1" x14ac:dyDescent="0.35">
      <c r="B35" s="1"/>
      <c r="C35" s="1"/>
      <c r="E35" s="1"/>
      <c r="F35" s="1"/>
      <c r="G35" s="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</sheetData>
  <sheetProtection sheet="1" objects="1" scenarios="1" sort="0" autoFilter="0" pivotTables="0"/>
  <autoFilter ref="B3:E20" xr:uid="{00000000-0009-0000-0000-000003000000}"/>
  <sortState ref="A10:E19">
    <sortCondition ref="A14"/>
  </sortState>
  <conditionalFormatting sqref="B3 B10:B20">
    <cfRule type="expression" dxfId="17" priority="14">
      <formula>AND(ISERROR(VLOOKUP(B3,Liste_Pièces,1,FALSE)),B3&lt;&gt;"Pièce",LEN(B3)&gt;0)</formula>
    </cfRule>
  </conditionalFormatting>
  <conditionalFormatting sqref="C3 C10:C20">
    <cfRule type="expression" dxfId="16" priority="13">
      <formula>AND(ISERROR(VLOOKUP(C3,Liste_Techniciens,1,FALSE)),C3&lt;&gt;"Technicien",LEN(C3)&gt;0)</formula>
    </cfRule>
  </conditionalFormatting>
  <conditionalFormatting sqref="B9">
    <cfRule type="expression" dxfId="15" priority="12">
      <formula>AND(ISERROR(VLOOKUP(B9,Liste_Pièces,1,FALSE)),B9&lt;&gt;"Pièce",LEN(B9)&gt;0)</formula>
    </cfRule>
  </conditionalFormatting>
  <conditionalFormatting sqref="C9">
    <cfRule type="expression" dxfId="14" priority="11">
      <formula>AND(ISERROR(VLOOKUP(C9,Liste_Techniciens,1,FALSE)),C9&lt;&gt;"Technicien",LEN(C9)&gt;0)</formula>
    </cfRule>
  </conditionalFormatting>
  <conditionalFormatting sqref="B8">
    <cfRule type="expression" dxfId="13" priority="10">
      <formula>AND(ISERROR(VLOOKUP(B8,Liste_Pièces,1,FALSE)),B8&lt;&gt;"Pièce",LEN(B8)&gt;0)</formula>
    </cfRule>
  </conditionalFormatting>
  <conditionalFormatting sqref="C8">
    <cfRule type="expression" dxfId="12" priority="9">
      <formula>AND(ISERROR(VLOOKUP(C8,Liste_Techniciens,1,FALSE)),C8&lt;&gt;"Technicien",LEN(C8)&gt;0)</formula>
    </cfRule>
  </conditionalFormatting>
  <conditionalFormatting sqref="B7">
    <cfRule type="expression" dxfId="11" priority="8">
      <formula>AND(ISERROR(VLOOKUP(B7,Liste_Pièces,1,FALSE)),B7&lt;&gt;"Pièce",LEN(B7)&gt;0)</formula>
    </cfRule>
  </conditionalFormatting>
  <conditionalFormatting sqref="C7">
    <cfRule type="expression" dxfId="10" priority="7">
      <formula>AND(ISERROR(VLOOKUP(C7,Liste_Techniciens,1,FALSE)),C7&lt;&gt;"Technicien",LEN(C7)&gt;0)</formula>
    </cfRule>
  </conditionalFormatting>
  <conditionalFormatting sqref="B6">
    <cfRule type="expression" dxfId="9" priority="6">
      <formula>AND(ISERROR(VLOOKUP(B6,Liste_Pièces,1,FALSE)),B6&lt;&gt;"Pièce",LEN(B6)&gt;0)</formula>
    </cfRule>
  </conditionalFormatting>
  <conditionalFormatting sqref="C6">
    <cfRule type="expression" dxfId="8" priority="5">
      <formula>AND(ISERROR(VLOOKUP(C6,Liste_Techniciens,1,FALSE)),C6&lt;&gt;"Technicien",LEN(C6)&gt;0)</formula>
    </cfRule>
  </conditionalFormatting>
  <conditionalFormatting sqref="B5">
    <cfRule type="expression" dxfId="7" priority="4">
      <formula>AND(ISERROR(VLOOKUP(B5,Liste_Pièces,1,FALSE)),B5&lt;&gt;"Pièce",LEN(B5)&gt;0)</formula>
    </cfRule>
  </conditionalFormatting>
  <conditionalFormatting sqref="C5">
    <cfRule type="expression" dxfId="6" priority="3">
      <formula>AND(ISERROR(VLOOKUP(C5,Liste_Techniciens,1,FALSE)),C5&lt;&gt;"Technicien",LEN(C5)&gt;0)</formula>
    </cfRule>
  </conditionalFormatting>
  <conditionalFormatting sqref="B4">
    <cfRule type="expression" dxfId="1" priority="2">
      <formula>AND(ISERROR(VLOOKUP(B4,Liste_Pièces,1,FALSE)),B4&lt;&gt;"Pièce",LEN(B4)&gt;0)</formula>
    </cfRule>
  </conditionalFormatting>
  <conditionalFormatting sqref="C4">
    <cfRule type="expression" dxfId="0" priority="1">
      <formula>AND(ISERROR(VLOOKUP(C4,Liste_Techniciens,1,FALSE)),C4&lt;&gt;"Technicien",LEN(C4)&gt;0)</formula>
    </cfRule>
  </conditionalFormatting>
  <dataValidations count="2">
    <dataValidation type="list" allowBlank="1" showInputMessage="1" showErrorMessage="1" errorTitle="Choisir dans la liste" error="Choisir dans la liste !" sqref="B20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20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17"/>
  <sheetViews>
    <sheetView workbookViewId="0">
      <pane ySplit="3" topLeftCell="A4" activePane="bottomLeft" state="frozen"/>
      <selection activeCell="C7" sqref="C7"/>
      <selection pane="bottomLeft" activeCell="C10" sqref="C10"/>
    </sheetView>
  </sheetViews>
  <sheetFormatPr baseColWidth="10" defaultRowHeight="14.5" x14ac:dyDescent="0.35"/>
  <cols>
    <col min="1" max="1" width="46.54296875" customWidth="1"/>
    <col min="2" max="2" width="17" style="8" customWidth="1"/>
    <col min="3" max="3" width="61.54296875" customWidth="1"/>
  </cols>
  <sheetData>
    <row r="1" spans="1:3" s="42" customFormat="1" ht="21" x14ac:dyDescent="0.5">
      <c r="A1" s="39" t="s">
        <v>79</v>
      </c>
      <c r="B1" s="40">
        <f>SUBTOTAL(9,B3:B17)</f>
        <v>0</v>
      </c>
      <c r="C1" s="41"/>
    </row>
    <row r="2" spans="1:3" s="7" customFormat="1" ht="42" customHeight="1" x14ac:dyDescent="0.35">
      <c r="A2" s="13"/>
      <c r="B2" s="13"/>
      <c r="C2" s="13"/>
    </row>
    <row r="3" spans="1:3" s="43" customFormat="1" x14ac:dyDescent="0.35">
      <c r="A3" s="51" t="s">
        <v>15</v>
      </c>
      <c r="B3" s="81" t="s">
        <v>60</v>
      </c>
      <c r="C3" s="51" t="s">
        <v>10</v>
      </c>
    </row>
    <row r="4" spans="1:3" x14ac:dyDescent="0.35">
      <c r="A4" t="s">
        <v>62</v>
      </c>
      <c r="B4" s="9">
        <f>SUMIF(Sorties!C:C,Techniciens!A:A,Sorties!D:D)</f>
        <v>0</v>
      </c>
      <c r="C4" s="21"/>
    </row>
    <row r="5" spans="1:3" x14ac:dyDescent="0.35">
      <c r="A5" t="s">
        <v>78</v>
      </c>
      <c r="B5" s="9">
        <f>SUMIF(Sorties!C:C,Techniciens!A:A,Sorties!D:D)</f>
        <v>0</v>
      </c>
      <c r="C5" s="21"/>
    </row>
    <row r="6" spans="1:3" x14ac:dyDescent="0.35">
      <c r="A6" t="s">
        <v>30</v>
      </c>
      <c r="B6" s="9">
        <f>SUMIF(Sorties!C:C,Techniciens!A:A,Sorties!D:D)</f>
        <v>0</v>
      </c>
      <c r="C6" s="21"/>
    </row>
    <row r="7" spans="1:3" x14ac:dyDescent="0.35">
      <c r="A7" t="s">
        <v>31</v>
      </c>
      <c r="B7" s="9">
        <f>SUMIF(Sorties!C:C,Techniciens!A:A,Sorties!D:D)</f>
        <v>0</v>
      </c>
      <c r="C7" s="21"/>
    </row>
    <row r="8" spans="1:3" x14ac:dyDescent="0.35">
      <c r="A8" t="s">
        <v>24</v>
      </c>
      <c r="B8" s="9">
        <f>SUMIF(Sorties!C:C,Techniciens!A:A,Sorties!D:D)</f>
        <v>0</v>
      </c>
      <c r="C8" s="21"/>
    </row>
    <row r="9" spans="1:3" x14ac:dyDescent="0.35">
      <c r="A9" t="s">
        <v>7</v>
      </c>
      <c r="B9" s="9">
        <f>SUMIF(Sorties!C:C,Techniciens!A:A,Sorties!D:D)</f>
        <v>0</v>
      </c>
      <c r="C9" s="21"/>
    </row>
    <row r="10" spans="1:3" x14ac:dyDescent="0.35">
      <c r="A10" t="s">
        <v>63</v>
      </c>
      <c r="B10" s="9">
        <f>SUMIF(Sorties!C:C,Techniciens!A:A,Sorties!D:D)</f>
        <v>0</v>
      </c>
      <c r="C10" s="21"/>
    </row>
    <row r="11" spans="1:3" x14ac:dyDescent="0.35">
      <c r="A11" t="s">
        <v>25</v>
      </c>
      <c r="B11" s="9">
        <f>SUMIF(Sorties!C:C,Techniciens!A:A,Sorties!D:D)</f>
        <v>0</v>
      </c>
      <c r="C11" s="21"/>
    </row>
    <row r="12" spans="1:3" x14ac:dyDescent="0.35">
      <c r="A12" t="s">
        <v>26</v>
      </c>
      <c r="B12" s="9">
        <f>SUMIF(Sorties!C:C,Techniciens!A:A,Sorties!D:D)</f>
        <v>0</v>
      </c>
      <c r="C12" s="21"/>
    </row>
    <row r="13" spans="1:3" x14ac:dyDescent="0.35">
      <c r="A13" t="s">
        <v>28</v>
      </c>
      <c r="B13" s="9">
        <f>SUMIF(Sorties!C:C,Techniciens!A:A,Sorties!D:D)</f>
        <v>0</v>
      </c>
      <c r="C13" s="21"/>
    </row>
    <row r="14" spans="1:3" x14ac:dyDescent="0.35">
      <c r="A14" t="s">
        <v>27</v>
      </c>
      <c r="B14" s="9">
        <f>SUMIF(Sorties!C:C,Techniciens!A:A,Sorties!D:D)</f>
        <v>0</v>
      </c>
      <c r="C14" s="21"/>
    </row>
    <row r="15" spans="1:3" x14ac:dyDescent="0.35">
      <c r="A15" t="s">
        <v>32</v>
      </c>
      <c r="B15" s="9">
        <f>SUMIF(Sorties!C:C,Techniciens!A:A,Sorties!D:D)</f>
        <v>0</v>
      </c>
      <c r="C15" s="21"/>
    </row>
    <row r="16" spans="1:3" x14ac:dyDescent="0.35">
      <c r="A16" t="s">
        <v>29</v>
      </c>
      <c r="B16" s="9">
        <f>SUMIF(Sorties!C:C,Techniciens!A:A,Sorties!D:D)</f>
        <v>0</v>
      </c>
      <c r="C16" s="21"/>
    </row>
    <row r="17" spans="1:3" ht="26.25" customHeight="1" x14ac:dyDescent="0.35">
      <c r="A17" s="54"/>
      <c r="B17" s="54"/>
      <c r="C17" s="54"/>
    </row>
  </sheetData>
  <sheetProtection sort="0" autoFilter="0" pivotTables="0"/>
  <autoFilter ref="A3:C16" xr:uid="{00000000-0009-0000-0000-000004000000}">
    <sortState ref="A4:C15">
      <sortCondition ref="A12"/>
    </sortState>
  </autoFilter>
  <sortState ref="A4:C16">
    <sortCondition ref="A11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10" sqref="A10"/>
    </sheetView>
  </sheetViews>
  <sheetFormatPr baseColWidth="10" defaultRowHeight="14.5" x14ac:dyDescent="0.35"/>
  <cols>
    <col min="1" max="1" width="46.54296875" customWidth="1"/>
    <col min="2" max="2" width="17.54296875" style="8" customWidth="1"/>
    <col min="3" max="3" width="17.54296875" style="79" customWidth="1"/>
    <col min="4" max="4" width="61.54296875" customWidth="1"/>
  </cols>
  <sheetData>
    <row r="1" spans="1:4" s="42" customFormat="1" ht="21" x14ac:dyDescent="0.5">
      <c r="A1" s="39" t="s">
        <v>80</v>
      </c>
      <c r="B1" s="40">
        <f>SUBTOTAL(9,B3:B12)</f>
        <v>0</v>
      </c>
      <c r="C1" s="76">
        <f>SUBTOTAL(9,C3:C12)</f>
        <v>0</v>
      </c>
      <c r="D1" s="41"/>
    </row>
    <row r="2" spans="1:4" s="7" customFormat="1" ht="42" customHeight="1" x14ac:dyDescent="0.35">
      <c r="A2" s="13"/>
      <c r="B2" s="13"/>
      <c r="C2" s="77"/>
      <c r="D2" s="13"/>
    </row>
    <row r="3" spans="1:4" s="45" customFormat="1" ht="33.75" customHeight="1" x14ac:dyDescent="0.35">
      <c r="A3" s="51" t="s">
        <v>15</v>
      </c>
      <c r="B3" s="81" t="s">
        <v>61</v>
      </c>
      <c r="C3" s="82" t="s">
        <v>22</v>
      </c>
      <c r="D3" s="51" t="s">
        <v>10</v>
      </c>
    </row>
    <row r="4" spans="1:4" x14ac:dyDescent="0.35">
      <c r="A4" s="6" t="s">
        <v>36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35">
      <c r="A5" s="6" t="s">
        <v>39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35">
      <c r="A6" s="6" t="s">
        <v>37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35">
      <c r="A7" s="6" t="s">
        <v>40</v>
      </c>
      <c r="B7" s="9">
        <f>SUMIF(Entrées!D:D,Fournisseurs!A:A,Entrées!E:E)</f>
        <v>0</v>
      </c>
      <c r="C7" s="78">
        <f>SUMIF(Entrées!D:D,Fournisseurs!A:A,Entrées!G:G)</f>
        <v>0</v>
      </c>
      <c r="D7" s="21"/>
    </row>
    <row r="8" spans="1:4" x14ac:dyDescent="0.35">
      <c r="A8" s="6" t="s">
        <v>33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35">
      <c r="A9" s="6" t="s">
        <v>35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35">
      <c r="A10" s="6" t="s">
        <v>38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35">
      <c r="A11" s="6" t="s">
        <v>34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ht="25.5" customHeight="1" x14ac:dyDescent="0.35">
      <c r="A12" s="83"/>
      <c r="B12" s="83"/>
      <c r="C12" s="84"/>
      <c r="D12" s="83"/>
    </row>
  </sheetData>
  <sheetProtection sort="0" autoFilter="0" pivotTables="0"/>
  <autoFilter ref="A3:D11" xr:uid="{00000000-0009-0000-0000-000005000000}">
    <sortState ref="A4:D11">
      <sortCondition ref="A9"/>
    </sortState>
  </autoFilter>
  <sortState ref="A4:D12">
    <sortCondition ref="A7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7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4.5" x14ac:dyDescent="0.35"/>
  <cols>
    <col min="1" max="1" width="46.54296875" customWidth="1"/>
    <col min="2" max="2" width="14.7265625" style="19" customWidth="1"/>
    <col min="3" max="3" width="61.54296875" customWidth="1"/>
  </cols>
  <sheetData>
    <row r="1" spans="1:3" s="42" customFormat="1" ht="21" x14ac:dyDescent="0.5">
      <c r="A1" s="39" t="s">
        <v>81</v>
      </c>
      <c r="B1" s="46">
        <f>SUBTOTAL(9,B3:B7)</f>
        <v>26524</v>
      </c>
      <c r="C1" s="41"/>
    </row>
    <row r="2" spans="1:3" s="7" customFormat="1" ht="43.5" customHeight="1" x14ac:dyDescent="0.35">
      <c r="A2" s="13"/>
      <c r="B2" s="17"/>
      <c r="C2" s="13"/>
    </row>
    <row r="3" spans="1:3" s="44" customFormat="1" ht="31.5" customHeight="1" x14ac:dyDescent="0.35">
      <c r="A3" s="51" t="s">
        <v>15</v>
      </c>
      <c r="B3" s="85" t="s">
        <v>16</v>
      </c>
      <c r="C3" s="51" t="s">
        <v>10</v>
      </c>
    </row>
    <row r="4" spans="1:3" x14ac:dyDescent="0.35">
      <c r="A4" s="6" t="s">
        <v>62</v>
      </c>
      <c r="B4" s="18">
        <f>SUMIF(Inventaire!B:B,Catégories!A:A,Inventaire!D:D)</f>
        <v>0</v>
      </c>
      <c r="C4" s="21"/>
    </row>
    <row r="5" spans="1:3" x14ac:dyDescent="0.35">
      <c r="A5" s="6" t="s">
        <v>85</v>
      </c>
      <c r="B5" s="18">
        <f>SUMIF(Inventaire!B:B,Catégories!A:A,Inventaire!D:D)</f>
        <v>14924</v>
      </c>
      <c r="C5" s="21"/>
    </row>
    <row r="6" spans="1:3" x14ac:dyDescent="0.35">
      <c r="A6" s="6" t="s">
        <v>86</v>
      </c>
      <c r="B6" s="18">
        <f>SUMIF(Inventaire!B:B,Catégories!A:A,Inventaire!D:D)</f>
        <v>11600</v>
      </c>
      <c r="C6" s="21"/>
    </row>
    <row r="7" spans="1:3" s="47" customFormat="1" ht="24" customHeight="1" x14ac:dyDescent="0.35">
      <c r="A7" s="86"/>
      <c r="B7" s="87"/>
      <c r="C7" s="86"/>
    </row>
  </sheetData>
  <sheetProtection sheet="1" objects="1" scenarios="1" sort="0" autoFilter="0" pivotTables="0"/>
  <autoFilter ref="A3:C6" xr:uid="{00000000-0009-0000-0000-000006000000}"/>
  <sortState ref="A4:C7">
    <sortCondition ref="A5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P47"/>
  <sheetViews>
    <sheetView workbookViewId="0"/>
  </sheetViews>
  <sheetFormatPr baseColWidth="10" defaultRowHeight="14.5" x14ac:dyDescent="0.35"/>
  <cols>
    <col min="1" max="1" width="24.54296875" customWidth="1"/>
    <col min="2" max="2" width="13.26953125" customWidth="1"/>
    <col min="3" max="7" width="2.81640625" customWidth="1"/>
    <col min="8" max="8" width="21" customWidth="1"/>
    <col min="9" max="9" width="23.81640625" bestFit="1" customWidth="1"/>
    <col min="10" max="15" width="14" customWidth="1"/>
    <col min="16" max="16" width="11.81640625" customWidth="1"/>
    <col min="17" max="17" width="19.453125" bestFit="1" customWidth="1"/>
    <col min="18" max="18" width="22.1796875" bestFit="1" customWidth="1"/>
    <col min="19" max="19" width="19.453125" bestFit="1" customWidth="1"/>
    <col min="20" max="20" width="22.1796875" bestFit="1" customWidth="1"/>
    <col min="21" max="21" width="24.453125" bestFit="1" customWidth="1"/>
    <col min="22" max="22" width="27.1796875" bestFit="1" customWidth="1"/>
  </cols>
  <sheetData>
    <row r="1" spans="1:15" ht="42.75" customHeight="1" x14ac:dyDescent="0.55000000000000004">
      <c r="A1" s="95" t="s">
        <v>66</v>
      </c>
      <c r="H1" s="95" t="s">
        <v>74</v>
      </c>
    </row>
    <row r="3" spans="1:15" s="47" customFormat="1" x14ac:dyDescent="0.35">
      <c r="A3" s="98" t="s">
        <v>65</v>
      </c>
      <c r="H3" s="98" t="s">
        <v>67</v>
      </c>
      <c r="J3" s="98" t="s">
        <v>4</v>
      </c>
    </row>
    <row r="4" spans="1:15" s="97" customFormat="1" ht="29" x14ac:dyDescent="0.35">
      <c r="A4" s="96" t="s">
        <v>44</v>
      </c>
      <c r="B4" t="s">
        <v>68</v>
      </c>
      <c r="H4" s="96" t="s">
        <v>69</v>
      </c>
      <c r="I4" s="96" t="s">
        <v>18</v>
      </c>
      <c r="J4" s="97" t="s">
        <v>39</v>
      </c>
      <c r="K4" s="97" t="s">
        <v>40</v>
      </c>
      <c r="L4" s="97" t="s">
        <v>33</v>
      </c>
      <c r="M4" s="97" t="s">
        <v>35</v>
      </c>
      <c r="N4" s="97" t="s">
        <v>34</v>
      </c>
      <c r="O4" s="97" t="s">
        <v>64</v>
      </c>
    </row>
    <row r="5" spans="1:15" x14ac:dyDescent="0.35">
      <c r="A5" t="s">
        <v>59</v>
      </c>
      <c r="B5" s="94">
        <v>162</v>
      </c>
      <c r="H5" t="s">
        <v>70</v>
      </c>
      <c r="I5" t="s">
        <v>71</v>
      </c>
      <c r="J5" s="94"/>
      <c r="K5" s="94">
        <v>10</v>
      </c>
      <c r="L5" s="94">
        <v>62</v>
      </c>
      <c r="M5" s="94">
        <v>10</v>
      </c>
      <c r="N5" s="94">
        <v>10</v>
      </c>
      <c r="O5" s="94">
        <v>92</v>
      </c>
    </row>
    <row r="6" spans="1:15" x14ac:dyDescent="0.35">
      <c r="A6" t="s">
        <v>42</v>
      </c>
      <c r="B6" s="94">
        <v>64</v>
      </c>
      <c r="H6" t="s">
        <v>72</v>
      </c>
      <c r="I6" t="s">
        <v>73</v>
      </c>
      <c r="J6" s="94">
        <v>200</v>
      </c>
      <c r="K6" s="94"/>
      <c r="L6" s="94"/>
      <c r="M6" s="94"/>
      <c r="N6" s="94"/>
      <c r="O6" s="94">
        <v>200</v>
      </c>
    </row>
    <row r="7" spans="1:15" x14ac:dyDescent="0.35">
      <c r="A7" t="s">
        <v>45</v>
      </c>
      <c r="B7" s="94">
        <v>32</v>
      </c>
      <c r="I7" t="s">
        <v>71</v>
      </c>
      <c r="J7" s="94"/>
      <c r="K7" s="94"/>
      <c r="L7" s="94"/>
      <c r="M7" s="94"/>
      <c r="N7" s="94">
        <v>10</v>
      </c>
      <c r="O7" s="94">
        <v>10</v>
      </c>
    </row>
    <row r="8" spans="1:15" x14ac:dyDescent="0.35">
      <c r="A8" t="s">
        <v>41</v>
      </c>
      <c r="B8" s="94">
        <v>19</v>
      </c>
      <c r="H8" t="s">
        <v>64</v>
      </c>
      <c r="J8" s="94">
        <v>200</v>
      </c>
      <c r="K8" s="94">
        <v>10</v>
      </c>
      <c r="L8" s="94">
        <v>62</v>
      </c>
      <c r="M8" s="94">
        <v>10</v>
      </c>
      <c r="N8" s="94">
        <v>20</v>
      </c>
      <c r="O8" s="94">
        <v>302</v>
      </c>
    </row>
    <row r="9" spans="1:15" x14ac:dyDescent="0.35">
      <c r="A9" t="s">
        <v>43</v>
      </c>
      <c r="B9" s="94">
        <v>7</v>
      </c>
    </row>
    <row r="10" spans="1:15" x14ac:dyDescent="0.35">
      <c r="A10" t="s">
        <v>64</v>
      </c>
      <c r="B10" s="94">
        <v>284</v>
      </c>
    </row>
    <row r="12" spans="1:15" ht="5.25" customHeight="1" x14ac:dyDescent="0.35"/>
    <row r="13" spans="1:15" ht="5.25" customHeight="1" x14ac:dyDescent="0.35"/>
    <row r="14" spans="1:15" ht="5.25" customHeight="1" x14ac:dyDescent="0.35"/>
    <row r="15" spans="1:15" ht="5.25" customHeight="1" x14ac:dyDescent="0.35"/>
    <row r="16" spans="1:15" ht="5.25" customHeight="1" x14ac:dyDescent="0.35"/>
    <row r="17" spans="8:15" ht="5.25" customHeight="1" x14ac:dyDescent="0.35"/>
    <row r="18" spans="8:15" ht="5.25" customHeight="1" x14ac:dyDescent="0.35"/>
    <row r="19" spans="8:15" ht="23.5" x14ac:dyDescent="0.55000000000000004">
      <c r="H19" s="95" t="s">
        <v>75</v>
      </c>
    </row>
    <row r="21" spans="8:15" x14ac:dyDescent="0.35">
      <c r="H21" s="98" t="s">
        <v>76</v>
      </c>
      <c r="I21" s="47"/>
      <c r="J21" s="98" t="s">
        <v>4</v>
      </c>
      <c r="K21" s="47"/>
      <c r="L21" s="47"/>
      <c r="M21" s="47"/>
      <c r="N21" s="47"/>
      <c r="O21" s="47"/>
    </row>
    <row r="22" spans="8:15" ht="29" x14ac:dyDescent="0.35">
      <c r="H22" s="96" t="s">
        <v>69</v>
      </c>
      <c r="I22" s="96" t="s">
        <v>18</v>
      </c>
      <c r="J22" s="97" t="s">
        <v>39</v>
      </c>
      <c r="K22" s="97" t="s">
        <v>40</v>
      </c>
      <c r="L22" s="97" t="s">
        <v>33</v>
      </c>
      <c r="M22" s="97" t="s">
        <v>35</v>
      </c>
      <c r="N22" s="97" t="s">
        <v>34</v>
      </c>
      <c r="O22" s="97" t="s">
        <v>64</v>
      </c>
    </row>
    <row r="23" spans="8:15" x14ac:dyDescent="0.35">
      <c r="H23" t="s">
        <v>70</v>
      </c>
      <c r="I23" t="s">
        <v>71</v>
      </c>
      <c r="J23" s="99"/>
      <c r="K23" s="99">
        <v>26</v>
      </c>
      <c r="L23" s="99">
        <v>495</v>
      </c>
      <c r="M23" s="99">
        <v>28</v>
      </c>
      <c r="N23" s="99">
        <v>220</v>
      </c>
      <c r="O23" s="99">
        <v>769</v>
      </c>
    </row>
    <row r="24" spans="8:15" x14ac:dyDescent="0.35">
      <c r="H24" t="s">
        <v>72</v>
      </c>
      <c r="I24" t="s">
        <v>73</v>
      </c>
      <c r="J24" s="99">
        <v>150</v>
      </c>
      <c r="K24" s="99"/>
      <c r="L24" s="99"/>
      <c r="M24" s="99"/>
      <c r="N24" s="99"/>
      <c r="O24" s="99">
        <v>150</v>
      </c>
    </row>
    <row r="25" spans="8:15" x14ac:dyDescent="0.35">
      <c r="I25" t="s">
        <v>71</v>
      </c>
      <c r="J25" s="99"/>
      <c r="K25" s="99"/>
      <c r="L25" s="99"/>
      <c r="M25" s="99"/>
      <c r="N25" s="99">
        <v>39</v>
      </c>
      <c r="O25" s="99">
        <v>39</v>
      </c>
    </row>
    <row r="26" spans="8:15" x14ac:dyDescent="0.35">
      <c r="H26" t="s">
        <v>64</v>
      </c>
      <c r="J26" s="99">
        <v>150</v>
      </c>
      <c r="K26" s="99">
        <v>26</v>
      </c>
      <c r="L26" s="99">
        <v>495</v>
      </c>
      <c r="M26" s="99">
        <v>28</v>
      </c>
      <c r="N26" s="99">
        <v>259</v>
      </c>
      <c r="O26" s="99">
        <v>958</v>
      </c>
    </row>
    <row r="29" spans="8:15" ht="6.75" customHeight="1" x14ac:dyDescent="0.35"/>
    <row r="30" spans="8:15" ht="6.75" customHeight="1" x14ac:dyDescent="0.35"/>
    <row r="31" spans="8:15" ht="6.75" customHeight="1" x14ac:dyDescent="0.35"/>
    <row r="32" spans="8:15" ht="6.75" customHeight="1" x14ac:dyDescent="0.35"/>
    <row r="33" spans="8:16" ht="6.75" customHeight="1" x14ac:dyDescent="0.35"/>
    <row r="34" spans="8:16" ht="6.75" customHeight="1" x14ac:dyDescent="0.35"/>
    <row r="35" spans="8:16" ht="6.75" customHeight="1" x14ac:dyDescent="0.35"/>
    <row r="36" spans="8:16" ht="6.75" customHeight="1" x14ac:dyDescent="0.35"/>
    <row r="37" spans="8:16" ht="6.75" customHeight="1" x14ac:dyDescent="0.35"/>
    <row r="38" spans="8:16" ht="23.5" x14ac:dyDescent="0.55000000000000004">
      <c r="H38" s="95" t="s">
        <v>77</v>
      </c>
    </row>
    <row r="40" spans="8:16" x14ac:dyDescent="0.35">
      <c r="H40" s="98" t="s">
        <v>67</v>
      </c>
      <c r="I40" s="47"/>
      <c r="J40" s="92" t="s">
        <v>5</v>
      </c>
      <c r="K40" s="47"/>
      <c r="L40" s="47"/>
      <c r="M40" s="47"/>
      <c r="N40" s="47"/>
      <c r="O40" s="47"/>
      <c r="P40" s="47"/>
    </row>
    <row r="41" spans="8:16" x14ac:dyDescent="0.35">
      <c r="H41" s="96" t="s">
        <v>69</v>
      </c>
      <c r="I41" s="96" t="s">
        <v>18</v>
      </c>
      <c r="J41" t="s">
        <v>24</v>
      </c>
      <c r="K41" t="s">
        <v>7</v>
      </c>
      <c r="L41" t="s">
        <v>63</v>
      </c>
      <c r="M41" t="s">
        <v>26</v>
      </c>
      <c r="N41" t="s">
        <v>27</v>
      </c>
      <c r="O41" t="s">
        <v>62</v>
      </c>
      <c r="P41" s="97" t="s">
        <v>64</v>
      </c>
    </row>
    <row r="42" spans="8:16" x14ac:dyDescent="0.35">
      <c r="H42" t="s">
        <v>70</v>
      </c>
      <c r="I42" t="s">
        <v>71</v>
      </c>
      <c r="J42" s="94">
        <v>1</v>
      </c>
      <c r="K42" s="94">
        <v>5</v>
      </c>
      <c r="L42" s="94">
        <v>21</v>
      </c>
      <c r="M42" s="94">
        <v>15</v>
      </c>
      <c r="N42" s="94">
        <v>2</v>
      </c>
      <c r="O42" s="94"/>
      <c r="P42" s="94">
        <v>44</v>
      </c>
    </row>
    <row r="43" spans="8:16" x14ac:dyDescent="0.35">
      <c r="H43" t="s">
        <v>72</v>
      </c>
      <c r="I43" t="s">
        <v>73</v>
      </c>
      <c r="J43" s="94"/>
      <c r="K43" s="94"/>
      <c r="L43" s="94">
        <v>50</v>
      </c>
      <c r="M43" s="94"/>
      <c r="N43" s="94"/>
      <c r="O43" s="94">
        <v>10</v>
      </c>
      <c r="P43" s="94">
        <v>60</v>
      </c>
    </row>
    <row r="44" spans="8:16" x14ac:dyDescent="0.35">
      <c r="H44" t="s">
        <v>64</v>
      </c>
      <c r="J44" s="94">
        <v>1</v>
      </c>
      <c r="K44" s="94">
        <v>5</v>
      </c>
      <c r="L44" s="94">
        <v>71</v>
      </c>
      <c r="M44" s="94">
        <v>15</v>
      </c>
      <c r="N44" s="94">
        <v>2</v>
      </c>
      <c r="O44" s="94">
        <v>10</v>
      </c>
      <c r="P44" s="94">
        <v>104</v>
      </c>
    </row>
    <row r="46" spans="8:16" x14ac:dyDescent="0.35">
      <c r="H46" s="100"/>
      <c r="I46" s="94"/>
      <c r="J46" s="94"/>
      <c r="K46" s="94"/>
      <c r="L46" s="94"/>
      <c r="M46" s="94"/>
      <c r="N46" s="94"/>
      <c r="O46" s="94"/>
    </row>
    <row r="47" spans="8:16" x14ac:dyDescent="0.35">
      <c r="H47" s="93"/>
      <c r="I47" s="94"/>
      <c r="J47" s="94"/>
      <c r="K47" s="94"/>
      <c r="L47" s="94"/>
      <c r="M47" s="94"/>
      <c r="N47" s="94"/>
      <c r="O47" s="94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D15" sqref="D15"/>
    </sheetView>
  </sheetViews>
  <sheetFormatPr baseColWidth="10" defaultColWidth="11.453125" defaultRowHeight="15.75" customHeight="1" x14ac:dyDescent="0.3"/>
  <cols>
    <col min="1" max="1" width="23.453125" style="90" customWidth="1"/>
    <col min="2" max="2" width="36" style="90" customWidth="1"/>
    <col min="3" max="16384" width="11.453125" style="90"/>
  </cols>
  <sheetData>
    <row r="1" spans="1:3" ht="15.75" customHeight="1" x14ac:dyDescent="0.3">
      <c r="A1" s="88" t="s">
        <v>46</v>
      </c>
      <c r="B1" s="89" t="s">
        <v>48</v>
      </c>
    </row>
    <row r="2" spans="1:3" ht="15.75" customHeight="1" x14ac:dyDescent="0.3">
      <c r="A2" s="88" t="s">
        <v>47</v>
      </c>
      <c r="B2" s="89" t="s">
        <v>49</v>
      </c>
    </row>
    <row r="4" spans="1:3" ht="15.75" customHeight="1" x14ac:dyDescent="0.3">
      <c r="A4" s="68" t="s">
        <v>50</v>
      </c>
      <c r="B4" s="91">
        <f>IFERROR(VLOOKUP("",Pièces,4,FALSE),0)</f>
        <v>0</v>
      </c>
    </row>
    <row r="5" spans="1:3" ht="15.75" customHeight="1" x14ac:dyDescent="0.3">
      <c r="A5" s="69"/>
      <c r="B5" s="70"/>
    </row>
    <row r="6" spans="1:3" ht="15.75" customHeight="1" x14ac:dyDescent="0.3">
      <c r="A6" s="69"/>
      <c r="B6" s="70"/>
    </row>
    <row r="7" spans="1:3" ht="15.75" customHeight="1" x14ac:dyDescent="0.3">
      <c r="A7" s="69"/>
      <c r="B7" s="70"/>
    </row>
    <row r="8" spans="1:3" ht="15.75" customHeight="1" x14ac:dyDescent="0.3">
      <c r="A8" s="68" t="s">
        <v>51</v>
      </c>
      <c r="B8" s="71"/>
    </row>
    <row r="9" spans="1:3" ht="15.75" customHeight="1" x14ac:dyDescent="0.3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3">
      <c r="A10" s="72" t="s">
        <v>4</v>
      </c>
      <c r="B10" s="48" t="s">
        <v>36</v>
      </c>
      <c r="C10" s="74">
        <f ca="1">IFERROR(MATCH(VD_Fournisseur,Liste_Fournisseurs,0)-1,0)</f>
        <v>1</v>
      </c>
    </row>
    <row r="11" spans="1:3" ht="15.75" customHeight="1" x14ac:dyDescent="0.3">
      <c r="A11" s="72" t="s">
        <v>5</v>
      </c>
      <c r="B11" s="48" t="s">
        <v>62</v>
      </c>
      <c r="C11" s="74">
        <f ca="1">IFERROR(MATCH(VD_Technicien,Liste_Techniciens,0)-1,0)</f>
        <v>1</v>
      </c>
    </row>
    <row r="12" spans="1:3" ht="15.75" customHeight="1" x14ac:dyDescent="0.3">
      <c r="A12" s="72" t="s">
        <v>44</v>
      </c>
      <c r="B12" s="48" t="s">
        <v>62</v>
      </c>
      <c r="C12" s="74">
        <f ca="1">IFERROR(MATCH(VD_Technicien,Liste_Techniciens,0)-1,0)</f>
        <v>1</v>
      </c>
    </row>
    <row r="13" spans="1:3" ht="15.75" customHeight="1" x14ac:dyDescent="0.3">
      <c r="A13" s="69"/>
      <c r="B13" s="70"/>
    </row>
    <row r="14" spans="1:3" ht="15.75" customHeight="1" x14ac:dyDescent="0.3">
      <c r="A14" s="73" t="s">
        <v>52</v>
      </c>
      <c r="B14" s="68"/>
    </row>
    <row r="15" spans="1:3" ht="15.75" customHeight="1" x14ac:dyDescent="0.3">
      <c r="A15" s="49" t="s">
        <v>53</v>
      </c>
      <c r="B15" s="50" t="s">
        <v>54</v>
      </c>
    </row>
    <row r="16" spans="1:3" ht="15.75" customHeight="1" x14ac:dyDescent="0.3">
      <c r="A16" s="49" t="s">
        <v>55</v>
      </c>
      <c r="B16" s="50" t="s">
        <v>56</v>
      </c>
    </row>
    <row r="17" spans="1:2" ht="15.75" customHeight="1" x14ac:dyDescent="0.3">
      <c r="A17" s="49" t="s">
        <v>57</v>
      </c>
      <c r="B17" s="50" t="s">
        <v>56</v>
      </c>
    </row>
    <row r="18" spans="1:2" ht="15.75" customHeight="1" x14ac:dyDescent="0.3">
      <c r="A18" s="49" t="s">
        <v>58</v>
      </c>
      <c r="B18" s="50" t="s">
        <v>56</v>
      </c>
    </row>
    <row r="19" spans="1:2" ht="15.75" customHeight="1" x14ac:dyDescent="0.3">
      <c r="A19" s="73"/>
      <c r="B19" s="68"/>
    </row>
  </sheetData>
  <conditionalFormatting sqref="B9">
    <cfRule type="expression" dxfId="5" priority="5">
      <formula>ISERROR(VLOOKUP(B9,Liste_Pièces,1,FALSE))</formula>
    </cfRule>
  </conditionalFormatting>
  <conditionalFormatting sqref="B10">
    <cfRule type="expression" dxfId="4" priority="3">
      <formula>ISERROR(VLOOKUP(B10,Liste_Fournisseurs,1,FALSE))</formula>
    </cfRule>
  </conditionalFormatting>
  <conditionalFormatting sqref="B11">
    <cfRule type="expression" dxfId="3" priority="2">
      <formula>ISERROR(VLOOKUP(B11,Liste_Techniciens,1,FALSE))</formula>
    </cfRule>
  </conditionalFormatting>
  <conditionalFormatting sqref="B12">
    <cfRule type="expression" dxfId="2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Alexia TARIT</cp:lastModifiedBy>
  <dcterms:created xsi:type="dcterms:W3CDTF">2013-02-01T10:35:05Z</dcterms:created>
  <dcterms:modified xsi:type="dcterms:W3CDTF">2024-10-31T13:58:29Z</dcterms:modified>
</cp:coreProperties>
</file>