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avid\Desktop\"/>
    </mc:Choice>
  </mc:AlternateContent>
  <bookViews>
    <workbookView xWindow="0" yWindow="0" windowWidth="19200" windowHeight="647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86" i="1" l="1"/>
  <c r="Z86" i="1"/>
  <c r="X86" i="1"/>
  <c r="W86" i="1"/>
  <c r="AA85" i="1"/>
  <c r="Z85" i="1"/>
  <c r="X85" i="1"/>
  <c r="W85" i="1"/>
  <c r="Z84" i="1"/>
  <c r="W84" i="1"/>
  <c r="AA83" i="1"/>
  <c r="Z83" i="1"/>
  <c r="X83" i="1"/>
  <c r="W83" i="1"/>
  <c r="Z82" i="1"/>
  <c r="W82" i="1"/>
  <c r="Z81" i="1"/>
  <c r="Z80" i="1"/>
  <c r="W80" i="1"/>
  <c r="Z79" i="1"/>
  <c r="W79" i="1"/>
  <c r="Z78" i="1"/>
  <c r="Z77" i="1"/>
  <c r="W77" i="1"/>
  <c r="AA76" i="1"/>
  <c r="Z76" i="1"/>
  <c r="X76" i="1"/>
  <c r="W76" i="1"/>
  <c r="Z75" i="1"/>
  <c r="W75" i="1"/>
  <c r="Z74" i="1"/>
  <c r="W74" i="1"/>
  <c r="Z73" i="1"/>
  <c r="X73" i="1"/>
  <c r="Z72" i="1"/>
  <c r="Z71" i="1"/>
  <c r="W71" i="1"/>
  <c r="AA70" i="1"/>
  <c r="Z70" i="1"/>
  <c r="Z69" i="1"/>
  <c r="Z68" i="1"/>
  <c r="W68" i="1"/>
  <c r="AA67" i="1"/>
  <c r="Z67" i="1"/>
  <c r="X67" i="1"/>
  <c r="W67" i="1"/>
  <c r="Z66" i="1"/>
  <c r="AA65" i="1"/>
  <c r="Z65" i="1"/>
  <c r="X65" i="1"/>
  <c r="Z64" i="1"/>
  <c r="AA63" i="1"/>
  <c r="Z63" i="1"/>
  <c r="X63" i="1"/>
  <c r="W63" i="1"/>
  <c r="W65" i="1" s="1"/>
  <c r="Z62" i="1"/>
  <c r="AA61" i="1"/>
  <c r="Z61" i="1"/>
  <c r="X61" i="1"/>
  <c r="W61" i="1"/>
  <c r="AA60" i="1"/>
  <c r="Z60" i="1"/>
  <c r="X60" i="1"/>
  <c r="W60" i="1"/>
  <c r="Z59" i="1"/>
  <c r="AA58" i="1"/>
  <c r="Z58" i="1"/>
  <c r="X58" i="1"/>
  <c r="W58" i="1"/>
  <c r="AA57" i="1"/>
  <c r="Z57" i="1"/>
  <c r="X57" i="1"/>
  <c r="W57" i="1"/>
  <c r="Z56" i="1"/>
  <c r="AA55" i="1"/>
  <c r="Z55" i="1"/>
  <c r="X55" i="1"/>
  <c r="W55" i="1"/>
  <c r="AA54" i="1"/>
  <c r="Z54" i="1"/>
  <c r="X54" i="1"/>
  <c r="W54" i="1"/>
  <c r="AA53" i="1"/>
  <c r="Z53" i="1"/>
  <c r="X53" i="1"/>
  <c r="W53" i="1"/>
  <c r="Z52" i="1"/>
  <c r="W52" i="1"/>
  <c r="AA51" i="1"/>
  <c r="Z51" i="1"/>
  <c r="X51" i="1"/>
  <c r="W51" i="1"/>
  <c r="AA50" i="1"/>
  <c r="Z50" i="1"/>
  <c r="X50" i="1"/>
  <c r="W50" i="1"/>
  <c r="Z42" i="1"/>
  <c r="W42" i="1"/>
  <c r="Z41" i="1"/>
  <c r="Z40" i="1"/>
  <c r="Z39" i="1"/>
  <c r="Z38" i="1"/>
  <c r="W38" i="1"/>
  <c r="Z37" i="1"/>
  <c r="W37" i="1"/>
  <c r="Z36" i="1"/>
  <c r="W36" i="1"/>
  <c r="Z35" i="1"/>
  <c r="W35" i="1"/>
  <c r="Z34" i="1"/>
  <c r="W34" i="1"/>
  <c r="Z33" i="1"/>
  <c r="W33" i="1"/>
  <c r="Z32" i="1"/>
  <c r="W32" i="1"/>
  <c r="Z31" i="1"/>
  <c r="W31" i="1"/>
  <c r="W39" i="1" s="1"/>
  <c r="W30" i="1"/>
  <c r="Z30" i="1" s="1"/>
  <c r="W29" i="1"/>
  <c r="W28" i="1"/>
  <c r="W27" i="1" s="1"/>
  <c r="Z27" i="1"/>
  <c r="W26" i="1"/>
  <c r="Z25" i="1"/>
  <c r="X37" i="1" l="1"/>
  <c r="AA37" i="1" s="1"/>
  <c r="X34" i="1"/>
  <c r="AA34" i="1" s="1"/>
  <c r="X31" i="1"/>
  <c r="AA31" i="1" s="1"/>
  <c r="X40" i="1"/>
  <c r="AA40" i="1" s="1"/>
  <c r="X38" i="1"/>
  <c r="AA38" i="1" s="1"/>
  <c r="X35" i="1"/>
  <c r="AA35" i="1" s="1"/>
  <c r="X39" i="1"/>
  <c r="AA39" i="1" s="1"/>
  <c r="X36" i="1"/>
  <c r="AA36" i="1" s="1"/>
  <c r="X33" i="1"/>
  <c r="AA33" i="1" s="1"/>
  <c r="W41" i="1"/>
  <c r="X41" i="1"/>
  <c r="X32" i="1"/>
  <c r="AA32" i="1" s="1"/>
  <c r="W25" i="1"/>
  <c r="AA41" i="1" l="1"/>
  <c r="W73" i="1"/>
</calcChain>
</file>

<file path=xl/comments1.xml><?xml version="1.0" encoding="utf-8"?>
<comments xmlns="http://schemas.openxmlformats.org/spreadsheetml/2006/main">
  <authors>
    <author>Valeo</author>
  </authors>
  <commentList>
    <comment ref="AA24" authorId="0" shapeId="0">
      <text>
        <r>
          <rPr>
            <b/>
            <sz val="12"/>
            <color indexed="81"/>
            <rFont val="Tahoma"/>
            <family val="2"/>
          </rPr>
          <t>Valeo:</t>
        </r>
        <r>
          <rPr>
            <sz val="12"/>
            <color indexed="81"/>
            <rFont val="Tahoma"/>
            <family val="2"/>
          </rPr>
          <t xml:space="preserve">
Positive sign = favourable impact</t>
        </r>
      </text>
    </comment>
  </commentList>
</comments>
</file>

<file path=xl/sharedStrings.xml><?xml version="1.0" encoding="utf-8"?>
<sst xmlns="http://schemas.openxmlformats.org/spreadsheetml/2006/main" count="216" uniqueCount="37">
  <si>
    <t>Please copy and paste from column B to related scenarios manually</t>
  </si>
  <si>
    <t>Scenario 1</t>
  </si>
  <si>
    <t>Scenario 2</t>
  </si>
  <si>
    <t>Scenario 3</t>
  </si>
  <si>
    <t>Scenario 4</t>
  </si>
  <si>
    <t>Scenario 5</t>
  </si>
  <si>
    <t>Scenario 6</t>
  </si>
  <si>
    <t>SC</t>
  </si>
  <si>
    <t>DMS</t>
  </si>
  <si>
    <t>CAA 09/12/2022
Sweet 500 DMS-IMS SW
batch 1
royaties : 7 USD DMS / 4 USD OMS
R&amp;D piece price: 12.66 USD</t>
  </si>
  <si>
    <t>CAA 09/12/2022
Sweet 500 DMS-IMS SW
batch 2
royaties : 5,5 USD DMS / 3 USD OMS
R&amp;D piece price: 3.33 USD</t>
  </si>
  <si>
    <t>working</t>
  </si>
  <si>
    <t>Comments</t>
  </si>
  <si>
    <t>amount</t>
  </si>
  <si>
    <t>% of SP</t>
  </si>
  <si>
    <t>2. PROJECT COST AND PROFITABILITY</t>
  </si>
  <si>
    <t>K USD</t>
  </si>
  <si>
    <t>Kparts</t>
  </si>
  <si>
    <t>%</t>
  </si>
  <si>
    <t>VP EXTENDED MARGIN AT SOP</t>
  </si>
  <si>
    <t>PTBV EXTENDED MARGIN AT SOP</t>
  </si>
  <si>
    <t>EXTENDED MARGIN INDICATOR</t>
  </si>
  <si>
    <t>aaaa</t>
  </si>
  <si>
    <t>a</t>
  </si>
  <si>
    <t>aa</t>
  </si>
  <si>
    <t>aaaaaaaaaaaaaaa</t>
  </si>
  <si>
    <t>aaaaaaaaaaaa</t>
  </si>
  <si>
    <t>aaaaa</t>
  </si>
  <si>
    <t>aaa</t>
  </si>
  <si>
    <t>aaaaaaa</t>
  </si>
  <si>
    <t>aaaaaaaa</t>
  </si>
  <si>
    <t>BAWLEXY1</t>
  </si>
  <si>
    <t>BAWLEXY2</t>
  </si>
  <si>
    <t>BAWLEXY3</t>
  </si>
  <si>
    <t>aaaaaa</t>
  </si>
  <si>
    <t>aaaaaaaaaa</t>
  </si>
  <si>
    <t>BAWLEXY4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</si>
</sst>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-* #,##0.00_-;\-* #,##0.00_-;_-* &quot;-&quot;??_-;_-@_-"/>
    <numFmt numFmtId="164" formatCode="#,##0.00;\(#,##0.00\);\-"/>
    <numFmt numFmtId="165" formatCode="0.0"/>
    <numFmt numFmtId="166" formatCode="0.0%"/>
    <numFmt numFmtId="167" formatCode="#,##0;\(#,##0\);\-"/>
    <numFmt numFmtId="168" formatCode="#,##0.0;\(#,##0.0\);\-"/>
    <numFmt numFmtId="169" formatCode="_(* #,##0.00_);_(* \(#,##0.00\);_(* &quot;-&quot;??_);_(@_)"/>
    <numFmt numFmtId="170" formatCode="_(* #,##0_);_(* \(#,##0\);_(* &quot;-&quot;??_);_(@_)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sz val="8"/>
      <color rgb="FF000000"/>
      <name val="Segoe UI"/>
      <family val="2"/>
    </font>
    <font>
      <sz val="12"/>
      <name val="Times New Roman"/>
      <family val="1"/>
      <charset val="238"/>
    </font>
    <font>
      <sz val="11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b/>
      <u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b/>
      <sz val="12"/>
      <color theme="1"/>
      <name val="Arial"/>
      <family val="2"/>
    </font>
    <font>
      <sz val="8"/>
      <color theme="1"/>
      <name val="Calibri"/>
      <family val="2"/>
      <scheme val="minor"/>
    </font>
    <font>
      <sz val="11"/>
      <name val="Wingdings 2"/>
      <family val="1"/>
      <charset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8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1" fillId="0" borderId="0"/>
  </cellStyleXfs>
  <cellXfs count="162">
    <xf numFmtId="0" fontId="0" fillId="0" borderId="0" xfId="0"/>
    <xf numFmtId="0" fontId="5" fillId="0" borderId="0" xfId="3" applyNumberFormat="1" applyFont="1" applyAlignment="1" applyProtection="1"/>
    <xf numFmtId="0" fontId="2" fillId="0" borderId="0" xfId="3" applyNumberFormat="1" applyFont="1" applyAlignment="1" applyProtection="1"/>
    <xf numFmtId="0" fontId="5" fillId="2" borderId="0" xfId="3" applyNumberFormat="1" applyFont="1" applyFill="1" applyAlignment="1" applyProtection="1"/>
    <xf numFmtId="0" fontId="5" fillId="0" borderId="0" xfId="3" applyNumberFormat="1" applyFont="1" applyAlignment="1" applyProtection="1">
      <alignment horizontal="center"/>
    </xf>
    <xf numFmtId="0" fontId="6" fillId="0" borderId="0" xfId="3" applyNumberFormat="1" applyFont="1" applyAlignment="1" applyProtection="1"/>
    <xf numFmtId="0" fontId="5" fillId="0" borderId="0" xfId="3" applyFont="1" applyAlignment="1" applyProtection="1"/>
    <xf numFmtId="0" fontId="7" fillId="0" borderId="1" xfId="3" applyNumberFormat="1" applyFont="1" applyBorder="1" applyAlignment="1" applyProtection="1">
      <alignment horizontal="centerContinuous" vertical="center"/>
    </xf>
    <xf numFmtId="0" fontId="6" fillId="0" borderId="2" xfId="3" applyNumberFormat="1" applyFont="1" applyBorder="1" applyAlignment="1" applyProtection="1">
      <alignment horizontal="centerContinuous"/>
    </xf>
    <xf numFmtId="0" fontId="6" fillId="0" borderId="2" xfId="3" applyFont="1" applyBorder="1" applyAlignment="1" applyProtection="1">
      <alignment horizontal="centerContinuous"/>
    </xf>
    <xf numFmtId="0" fontId="6" fillId="0" borderId="2" xfId="3" applyNumberFormat="1" applyFont="1" applyBorder="1" applyAlignment="1" applyProtection="1">
      <alignment horizontal="center"/>
    </xf>
    <xf numFmtId="0" fontId="6" fillId="0" borderId="3" xfId="3" applyNumberFormat="1" applyFont="1" applyBorder="1" applyAlignment="1" applyProtection="1">
      <alignment horizontal="centerContinuous"/>
    </xf>
    <xf numFmtId="0" fontId="6" fillId="0" borderId="0" xfId="3" applyNumberFormat="1" applyFont="1" applyBorder="1" applyAlignment="1" applyProtection="1">
      <alignment horizontal="center"/>
    </xf>
    <xf numFmtId="0" fontId="5" fillId="0" borderId="0" xfId="3" applyNumberFormat="1" applyFont="1" applyBorder="1" applyAlignment="1" applyProtection="1">
      <alignment horizontal="center"/>
    </xf>
    <xf numFmtId="0" fontId="6" fillId="0" borderId="0" xfId="3" applyFont="1" applyAlignment="1" applyProtection="1"/>
    <xf numFmtId="0" fontId="6" fillId="0" borderId="0" xfId="3" applyNumberFormat="1" applyFont="1" applyAlignment="1" applyProtection="1">
      <alignment horizontal="center"/>
    </xf>
    <xf numFmtId="0" fontId="6" fillId="3" borderId="0" xfId="3" applyNumberFormat="1" applyFont="1" applyFill="1" applyAlignment="1" applyProtection="1"/>
    <xf numFmtId="0" fontId="8" fillId="0" borderId="0" xfId="3" applyNumberFormat="1" applyFont="1" applyAlignment="1" applyProtection="1"/>
    <xf numFmtId="0" fontId="9" fillId="0" borderId="0" xfId="3" applyNumberFormat="1" applyFont="1" applyAlignment="1" applyProtection="1"/>
    <xf numFmtId="164" fontId="9" fillId="0" borderId="0" xfId="3" applyNumberFormat="1" applyFont="1" applyAlignment="1" applyProtection="1"/>
    <xf numFmtId="0" fontId="9" fillId="0" borderId="0" xfId="3" applyFont="1" applyAlignment="1" applyProtection="1"/>
    <xf numFmtId="164" fontId="9" fillId="0" borderId="0" xfId="3" applyNumberFormat="1" applyFont="1" applyAlignment="1" applyProtection="1">
      <alignment horizontal="center"/>
    </xf>
    <xf numFmtId="0" fontId="9" fillId="0" borderId="0" xfId="3" applyNumberFormat="1" applyFont="1" applyAlignment="1" applyProtection="1">
      <alignment horizontal="center"/>
    </xf>
    <xf numFmtId="0" fontId="9" fillId="0" borderId="0" xfId="3" applyNumberFormat="1" applyFont="1" applyAlignment="1" applyProtection="1">
      <alignment vertical="center"/>
    </xf>
    <xf numFmtId="0" fontId="10" fillId="4" borderId="4" xfId="3" applyFont="1" applyFill="1" applyBorder="1" applyAlignment="1" applyProtection="1">
      <alignment horizontal="center" vertical="center" wrapText="1"/>
    </xf>
    <xf numFmtId="0" fontId="10" fillId="4" borderId="5" xfId="3" applyFont="1" applyFill="1" applyBorder="1" applyAlignment="1" applyProtection="1">
      <alignment horizontal="center" vertical="center" wrapText="1"/>
    </xf>
    <xf numFmtId="0" fontId="10" fillId="0" borderId="4" xfId="3" applyFont="1" applyBorder="1" applyAlignment="1" applyProtection="1">
      <alignment horizontal="center" vertical="center" wrapText="1"/>
    </xf>
    <xf numFmtId="0" fontId="10" fillId="0" borderId="5" xfId="3" applyFont="1" applyBorder="1" applyAlignment="1" applyProtection="1">
      <alignment horizontal="center" vertical="center" wrapText="1"/>
    </xf>
    <xf numFmtId="0" fontId="9" fillId="0" borderId="4" xfId="3" applyNumberFormat="1" applyFont="1" applyBorder="1" applyAlignment="1" applyProtection="1">
      <alignment horizontal="centerContinuous" vertical="center" wrapText="1"/>
    </xf>
    <xf numFmtId="0" fontId="11" fillId="0" borderId="5" xfId="3" applyNumberFormat="1" applyFont="1" applyBorder="1" applyAlignment="1" applyProtection="1">
      <alignment horizontal="centerContinuous" vertical="center"/>
    </xf>
    <xf numFmtId="0" fontId="11" fillId="0" borderId="4" xfId="3" applyNumberFormat="1" applyFont="1" applyBorder="1" applyAlignment="1" applyProtection="1">
      <alignment horizontal="centerContinuous" vertical="center"/>
    </xf>
    <xf numFmtId="0" fontId="11" fillId="0" borderId="1" xfId="3" applyNumberFormat="1" applyFont="1" applyBorder="1" applyAlignment="1" applyProtection="1">
      <alignment horizontal="centerContinuous" vertical="center"/>
    </xf>
    <xf numFmtId="0" fontId="9" fillId="0" borderId="2" xfId="3" applyNumberFormat="1" applyFont="1" applyBorder="1" applyAlignment="1" applyProtection="1">
      <alignment horizontal="centerContinuous" vertical="center"/>
    </xf>
    <xf numFmtId="0" fontId="9" fillId="0" borderId="3" xfId="3" applyNumberFormat="1" applyFont="1" applyBorder="1" applyAlignment="1" applyProtection="1">
      <alignment horizontal="centerContinuous" vertical="center"/>
    </xf>
    <xf numFmtId="0" fontId="5" fillId="0" borderId="0" xfId="3" applyNumberFormat="1" applyFont="1" applyAlignment="1" applyProtection="1">
      <alignment vertical="center"/>
    </xf>
    <xf numFmtId="0" fontId="9" fillId="0" borderId="6" xfId="3" applyFont="1" applyBorder="1" applyAlignment="1" applyProtection="1">
      <alignment horizontal="center" vertical="center"/>
    </xf>
    <xf numFmtId="0" fontId="9" fillId="0" borderId="7" xfId="3" applyFont="1" applyBorder="1" applyAlignment="1" applyProtection="1">
      <alignment horizontal="center" vertical="center" wrapText="1"/>
    </xf>
    <xf numFmtId="0" fontId="9" fillId="0" borderId="6" xfId="3" applyNumberFormat="1" applyFont="1" applyBorder="1" applyAlignment="1" applyProtection="1">
      <alignment horizontal="center" vertical="center"/>
    </xf>
    <xf numFmtId="0" fontId="9" fillId="0" borderId="7" xfId="3" applyNumberFormat="1" applyFont="1" applyBorder="1" applyAlignment="1" applyProtection="1">
      <alignment horizontal="center" vertical="center" wrapText="1"/>
    </xf>
    <xf numFmtId="0" fontId="9" fillId="0" borderId="8" xfId="3" applyNumberFormat="1" applyFont="1" applyBorder="1" applyAlignment="1" applyProtection="1">
      <alignment horizontal="center" vertical="center"/>
    </xf>
    <xf numFmtId="0" fontId="9" fillId="0" borderId="9" xfId="3" applyNumberFormat="1" applyFont="1" applyBorder="1" applyAlignment="1" applyProtection="1">
      <alignment horizontal="center" vertical="center"/>
    </xf>
    <xf numFmtId="0" fontId="9" fillId="0" borderId="0" xfId="3" applyNumberFormat="1" applyFont="1" applyBorder="1" applyAlignment="1" applyProtection="1">
      <alignment vertical="center"/>
    </xf>
    <xf numFmtId="0" fontId="11" fillId="0" borderId="1" xfId="3" applyNumberFormat="1" applyFont="1" applyBorder="1" applyAlignment="1" applyProtection="1"/>
    <xf numFmtId="0" fontId="11" fillId="0" borderId="2" xfId="3" applyNumberFormat="1" applyFont="1" applyBorder="1" applyAlignment="1" applyProtection="1"/>
    <xf numFmtId="0" fontId="11" fillId="0" borderId="10" xfId="3" applyFont="1" applyBorder="1" applyAlignment="1" applyProtection="1">
      <alignment horizontal="center"/>
    </xf>
    <xf numFmtId="0" fontId="11" fillId="0" borderId="3" xfId="3" applyFont="1" applyBorder="1" applyAlignment="1" applyProtection="1"/>
    <xf numFmtId="164" fontId="11" fillId="0" borderId="10" xfId="3" applyNumberFormat="1" applyFont="1" applyBorder="1" applyAlignment="1" applyProtection="1">
      <alignment horizontal="center"/>
    </xf>
    <xf numFmtId="0" fontId="11" fillId="0" borderId="3" xfId="3" applyNumberFormat="1" applyFont="1" applyBorder="1" applyAlignment="1" applyProtection="1"/>
    <xf numFmtId="0" fontId="11" fillId="0" borderId="10" xfId="3" applyNumberFormat="1" applyFont="1" applyBorder="1" applyAlignment="1" applyProtection="1">
      <alignment horizontal="center"/>
    </xf>
    <xf numFmtId="0" fontId="11" fillId="0" borderId="0" xfId="3" applyNumberFormat="1" applyFont="1" applyAlignment="1" applyProtection="1"/>
    <xf numFmtId="165" fontId="9" fillId="0" borderId="11" xfId="3" applyNumberFormat="1" applyFont="1" applyBorder="1" applyAlignment="1" applyProtection="1">
      <alignment horizontal="center"/>
    </xf>
    <xf numFmtId="2" fontId="6" fillId="0" borderId="0" xfId="3" applyNumberFormat="1" applyFont="1" applyAlignment="1" applyProtection="1"/>
    <xf numFmtId="164" fontId="12" fillId="0" borderId="6" xfId="3" applyNumberFormat="1" applyFont="1" applyFill="1" applyBorder="1" applyAlignment="1" applyProtection="1">
      <alignment horizontal="center"/>
    </xf>
    <xf numFmtId="0" fontId="9" fillId="0" borderId="12" xfId="3" applyNumberFormat="1" applyFont="1" applyBorder="1" applyAlignment="1" applyProtection="1">
      <alignment horizontal="center" vertical="center"/>
    </xf>
    <xf numFmtId="0" fontId="13" fillId="0" borderId="13" xfId="3" applyNumberFormat="1" applyFont="1" applyFill="1" applyBorder="1" applyAlignment="1" applyProtection="1">
      <alignment horizontal="left" indent="3"/>
    </xf>
    <xf numFmtId="0" fontId="9" fillId="0" borderId="0" xfId="3" applyNumberFormat="1" applyFont="1" applyFill="1" applyAlignment="1" applyProtection="1"/>
    <xf numFmtId="0" fontId="9" fillId="0" borderId="7" xfId="3" applyFont="1" applyBorder="1" applyAlignment="1" applyProtection="1"/>
    <xf numFmtId="0" fontId="9" fillId="0" borderId="7" xfId="3" applyNumberFormat="1" applyFont="1" applyBorder="1" applyAlignment="1" applyProtection="1"/>
    <xf numFmtId="0" fontId="9" fillId="0" borderId="0" xfId="3" applyNumberFormat="1" applyFont="1" applyFill="1" applyBorder="1" applyAlignment="1" applyProtection="1">
      <alignment horizontal="left" indent="3"/>
    </xf>
    <xf numFmtId="0" fontId="13" fillId="0" borderId="14" xfId="3" applyNumberFormat="1" applyFont="1" applyFill="1" applyBorder="1" applyAlignment="1" applyProtection="1">
      <alignment horizontal="left" indent="3"/>
    </xf>
    <xf numFmtId="164" fontId="12" fillId="0" borderId="15" xfId="3" applyNumberFormat="1" applyFont="1" applyFill="1" applyBorder="1" applyAlignment="1" applyProtection="1">
      <alignment horizontal="center"/>
    </xf>
    <xf numFmtId="0" fontId="11" fillId="0" borderId="12" xfId="3" applyFont="1" applyFill="1" applyBorder="1" applyAlignment="1" applyProtection="1"/>
    <xf numFmtId="0" fontId="11" fillId="0" borderId="12" xfId="3" applyNumberFormat="1" applyFont="1" applyFill="1" applyBorder="1" applyAlignment="1" applyProtection="1"/>
    <xf numFmtId="0" fontId="11" fillId="0" borderId="0" xfId="3" applyNumberFormat="1" applyFont="1" applyFill="1" applyAlignment="1" applyProtection="1"/>
    <xf numFmtId="2" fontId="9" fillId="0" borderId="11" xfId="3" applyNumberFormat="1" applyFont="1" applyFill="1" applyBorder="1" applyAlignment="1" applyProtection="1">
      <alignment horizontal="center"/>
    </xf>
    <xf numFmtId="0" fontId="11" fillId="0" borderId="3" xfId="3" applyNumberFormat="1" applyFont="1" applyFill="1" applyBorder="1" applyAlignment="1" applyProtection="1"/>
    <xf numFmtId="0" fontId="9" fillId="0" borderId="13" xfId="3" applyNumberFormat="1" applyFont="1" applyBorder="1" applyAlignment="1" applyProtection="1"/>
    <xf numFmtId="0" fontId="9" fillId="0" borderId="16" xfId="3" applyNumberFormat="1" applyFont="1" applyBorder="1" applyAlignment="1" applyProtection="1"/>
    <xf numFmtId="164" fontId="9" fillId="0" borderId="17" xfId="3" applyNumberFormat="1" applyFont="1" applyBorder="1" applyAlignment="1" applyProtection="1">
      <alignment horizontal="center"/>
    </xf>
    <xf numFmtId="166" fontId="9" fillId="0" borderId="18" xfId="2" applyNumberFormat="1" applyFont="1" applyBorder="1" applyAlignment="1" applyProtection="1">
      <alignment horizontal="center"/>
    </xf>
    <xf numFmtId="164" fontId="9" fillId="0" borderId="19" xfId="3" applyNumberFormat="1" applyFont="1" applyBorder="1" applyAlignment="1" applyProtection="1">
      <alignment horizontal="center"/>
    </xf>
    <xf numFmtId="165" fontId="9" fillId="0" borderId="18" xfId="2" applyNumberFormat="1" applyFont="1" applyBorder="1" applyAlignment="1" applyProtection="1">
      <alignment horizontal="center"/>
    </xf>
    <xf numFmtId="0" fontId="9" fillId="5" borderId="13" xfId="3" applyNumberFormat="1" applyFont="1" applyFill="1" applyBorder="1" applyAlignment="1" applyProtection="1">
      <protection locked="0"/>
    </xf>
    <xf numFmtId="0" fontId="9" fillId="5" borderId="16" xfId="3" applyNumberFormat="1" applyFont="1" applyFill="1" applyBorder="1" applyAlignment="1" applyProtection="1">
      <protection locked="0"/>
    </xf>
    <xf numFmtId="0" fontId="9" fillId="5" borderId="18" xfId="3" applyNumberFormat="1" applyFont="1" applyFill="1" applyBorder="1" applyAlignment="1" applyProtection="1">
      <protection locked="0"/>
    </xf>
    <xf numFmtId="0" fontId="9" fillId="0" borderId="8" xfId="3" applyNumberFormat="1" applyFont="1" applyBorder="1" applyAlignment="1" applyProtection="1"/>
    <xf numFmtId="164" fontId="5" fillId="0" borderId="20" xfId="0" applyNumberFormat="1" applyFont="1" applyFill="1" applyBorder="1" applyAlignment="1" applyProtection="1">
      <alignment horizontal="center" vertical="center" wrapText="1"/>
    </xf>
    <xf numFmtId="166" fontId="9" fillId="0" borderId="7" xfId="2" applyNumberFormat="1" applyFont="1" applyBorder="1" applyAlignment="1" applyProtection="1">
      <alignment horizontal="center"/>
    </xf>
    <xf numFmtId="165" fontId="9" fillId="0" borderId="7" xfId="2" applyNumberFormat="1" applyFont="1" applyBorder="1" applyAlignment="1" applyProtection="1">
      <alignment horizontal="center"/>
    </xf>
    <xf numFmtId="0" fontId="9" fillId="5" borderId="8" xfId="3" applyNumberFormat="1" applyFont="1" applyFill="1" applyBorder="1" applyAlignment="1" applyProtection="1">
      <protection locked="0"/>
    </xf>
    <xf numFmtId="0" fontId="9" fillId="5" borderId="0" xfId="3" applyNumberFormat="1" applyFont="1" applyFill="1" applyBorder="1" applyAlignment="1" applyProtection="1">
      <protection locked="0"/>
    </xf>
    <xf numFmtId="0" fontId="9" fillId="5" borderId="7" xfId="3" applyNumberFormat="1" applyFont="1" applyFill="1" applyBorder="1" applyAlignment="1" applyProtection="1">
      <protection locked="0"/>
    </xf>
    <xf numFmtId="0" fontId="9" fillId="5" borderId="14" xfId="3" applyNumberFormat="1" applyFont="1" applyFill="1" applyBorder="1" applyAlignment="1" applyProtection="1">
      <protection locked="0"/>
    </xf>
    <xf numFmtId="0" fontId="9" fillId="5" borderId="21" xfId="3" applyNumberFormat="1" applyFont="1" applyFill="1" applyBorder="1" applyAlignment="1" applyProtection="1">
      <protection locked="0"/>
    </xf>
    <xf numFmtId="0" fontId="9" fillId="5" borderId="12" xfId="3" applyNumberFormat="1" applyFont="1" applyFill="1" applyBorder="1" applyAlignment="1" applyProtection="1">
      <protection locked="0"/>
    </xf>
    <xf numFmtId="0" fontId="9" fillId="0" borderId="14" xfId="3" applyNumberFormat="1" applyFont="1" applyBorder="1" applyAlignment="1" applyProtection="1"/>
    <xf numFmtId="0" fontId="9" fillId="0" borderId="12" xfId="3" applyNumberFormat="1" applyFont="1" applyBorder="1" applyAlignment="1" applyProtection="1"/>
    <xf numFmtId="164" fontId="11" fillId="0" borderId="11" xfId="3" applyNumberFormat="1" applyFont="1" applyBorder="1" applyAlignment="1" applyProtection="1">
      <alignment horizontal="center"/>
    </xf>
    <xf numFmtId="9" fontId="11" fillId="0" borderId="3" xfId="2" applyFont="1" applyBorder="1" applyAlignment="1" applyProtection="1">
      <alignment horizontal="center"/>
    </xf>
    <xf numFmtId="164" fontId="9" fillId="0" borderId="11" xfId="3" applyNumberFormat="1" applyFont="1" applyBorder="1" applyAlignment="1" applyProtection="1">
      <alignment horizontal="center"/>
    </xf>
    <xf numFmtId="165" fontId="11" fillId="0" borderId="11" xfId="2" applyNumberFormat="1" applyFont="1" applyBorder="1" applyAlignment="1" applyProtection="1">
      <alignment horizontal="center"/>
    </xf>
    <xf numFmtId="0" fontId="9" fillId="0" borderId="0" xfId="3" applyFont="1" applyAlignment="1" applyProtection="1">
      <alignment horizontal="center"/>
    </xf>
    <xf numFmtId="9" fontId="9" fillId="0" borderId="0" xfId="2" applyFont="1" applyAlignment="1" applyProtection="1">
      <alignment horizontal="center"/>
    </xf>
    <xf numFmtId="9" fontId="11" fillId="0" borderId="0" xfId="2" applyFont="1" applyAlignment="1" applyProtection="1">
      <alignment horizontal="center"/>
    </xf>
    <xf numFmtId="0" fontId="11" fillId="0" borderId="1" xfId="3" applyNumberFormat="1" applyFont="1" applyBorder="1" applyAlignment="1" applyProtection="1">
      <alignment vertical="center"/>
    </xf>
    <xf numFmtId="0" fontId="11" fillId="0" borderId="2" xfId="3" applyNumberFormat="1" applyFont="1" applyBorder="1" applyAlignment="1" applyProtection="1">
      <alignment vertical="center"/>
    </xf>
    <xf numFmtId="164" fontId="11" fillId="0" borderId="11" xfId="3" applyNumberFormat="1" applyFont="1" applyBorder="1" applyAlignment="1" applyProtection="1">
      <alignment horizontal="center" vertical="center"/>
    </xf>
    <xf numFmtId="166" fontId="11" fillId="0" borderId="3" xfId="2" applyNumberFormat="1" applyFont="1" applyBorder="1" applyAlignment="1" applyProtection="1">
      <alignment horizontal="center" vertical="center"/>
    </xf>
    <xf numFmtId="0" fontId="11" fillId="0" borderId="0" xfId="3" applyNumberFormat="1" applyFont="1" applyAlignment="1" applyProtection="1">
      <alignment vertical="center"/>
    </xf>
    <xf numFmtId="165" fontId="11" fillId="0" borderId="11" xfId="2" applyNumberFormat="1" applyFont="1" applyBorder="1" applyAlignment="1" applyProtection="1">
      <alignment horizontal="center" vertical="center"/>
    </xf>
    <xf numFmtId="0" fontId="6" fillId="0" borderId="0" xfId="3" applyNumberFormat="1" applyFont="1" applyAlignment="1" applyProtection="1">
      <alignment vertical="center"/>
    </xf>
    <xf numFmtId="166" fontId="11" fillId="0" borderId="11" xfId="2" applyNumberFormat="1" applyFont="1" applyBorder="1" applyAlignment="1" applyProtection="1">
      <alignment horizontal="center" vertical="center"/>
    </xf>
    <xf numFmtId="9" fontId="11" fillId="0" borderId="3" xfId="2" applyFont="1" applyBorder="1" applyAlignment="1" applyProtection="1">
      <alignment horizontal="center" vertical="center"/>
    </xf>
    <xf numFmtId="166" fontId="9" fillId="0" borderId="11" xfId="2" applyNumberFormat="1" applyFont="1" applyBorder="1" applyAlignment="1" applyProtection="1">
      <alignment horizontal="center"/>
    </xf>
    <xf numFmtId="1" fontId="11" fillId="0" borderId="11" xfId="2" applyNumberFormat="1" applyFont="1" applyBorder="1" applyAlignment="1" applyProtection="1">
      <alignment horizontal="center" vertical="center"/>
    </xf>
    <xf numFmtId="0" fontId="11" fillId="0" borderId="1" xfId="3" applyFont="1" applyBorder="1" applyAlignment="1" applyProtection="1">
      <alignment horizontal="centerContinuous" vertical="center" wrapText="1"/>
    </xf>
    <xf numFmtId="0" fontId="11" fillId="0" borderId="3" xfId="3" applyFont="1" applyBorder="1" applyAlignment="1" applyProtection="1">
      <alignment horizontal="centerContinuous" vertical="center"/>
    </xf>
    <xf numFmtId="0" fontId="11" fillId="0" borderId="1" xfId="3" applyNumberFormat="1" applyFont="1" applyBorder="1" applyAlignment="1" applyProtection="1">
      <alignment horizontal="centerContinuous" vertical="center" wrapText="1"/>
    </xf>
    <xf numFmtId="0" fontId="11" fillId="0" borderId="3" xfId="3" applyNumberFormat="1" applyFont="1" applyBorder="1" applyAlignment="1" applyProtection="1">
      <alignment horizontal="centerContinuous" vertical="center"/>
    </xf>
    <xf numFmtId="0" fontId="9" fillId="0" borderId="0" xfId="3" applyFont="1" applyBorder="1" applyAlignment="1" applyProtection="1">
      <alignment horizontal="center"/>
    </xf>
    <xf numFmtId="0" fontId="9" fillId="0" borderId="0" xfId="3" applyNumberFormat="1" applyFont="1" applyBorder="1" applyAlignment="1" applyProtection="1">
      <alignment horizontal="center"/>
    </xf>
    <xf numFmtId="0" fontId="9" fillId="0" borderId="18" xfId="3" applyNumberFormat="1" applyFont="1" applyBorder="1" applyAlignment="1" applyProtection="1"/>
    <xf numFmtId="0" fontId="9" fillId="0" borderId="0" xfId="3" applyNumberFormat="1" applyFont="1" applyBorder="1" applyAlignment="1" applyProtection="1"/>
    <xf numFmtId="167" fontId="11" fillId="5" borderId="8" xfId="3" applyNumberFormat="1" applyFont="1" applyFill="1" applyBorder="1" applyAlignment="1" applyProtection="1">
      <alignment horizontal="center"/>
    </xf>
    <xf numFmtId="167" fontId="11" fillId="0" borderId="7" xfId="3" applyNumberFormat="1" applyFont="1" applyBorder="1" applyAlignment="1" applyProtection="1">
      <alignment horizontal="left"/>
    </xf>
    <xf numFmtId="167" fontId="11" fillId="0" borderId="0" xfId="3" applyNumberFormat="1" applyFont="1" applyAlignment="1" applyProtection="1"/>
    <xf numFmtId="168" fontId="11" fillId="0" borderId="8" xfId="3" applyNumberFormat="1" applyFont="1" applyBorder="1" applyAlignment="1" applyProtection="1">
      <alignment horizontal="right"/>
    </xf>
    <xf numFmtId="170" fontId="9" fillId="0" borderId="8" xfId="1" applyNumberFormat="1" applyFont="1" applyBorder="1" applyAlignment="1" applyProtection="1"/>
    <xf numFmtId="0" fontId="9" fillId="0" borderId="0" xfId="3" applyNumberFormat="1" applyFont="1" applyAlignment="1" applyProtection="1">
      <alignment horizontal="right"/>
    </xf>
    <xf numFmtId="167" fontId="9" fillId="0" borderId="8" xfId="3" applyNumberFormat="1" applyFont="1" applyBorder="1" applyAlignment="1" applyProtection="1">
      <alignment horizontal="center"/>
    </xf>
    <xf numFmtId="167" fontId="9" fillId="0" borderId="7" xfId="3" applyNumberFormat="1" applyFont="1" applyBorder="1" applyAlignment="1" applyProtection="1"/>
    <xf numFmtId="167" fontId="9" fillId="0" borderId="0" xfId="3" applyNumberFormat="1" applyFont="1" applyAlignment="1" applyProtection="1"/>
    <xf numFmtId="167" fontId="9" fillId="0" borderId="8" xfId="3" applyNumberFormat="1" applyFont="1" applyBorder="1" applyAlignment="1" applyProtection="1">
      <alignment horizontal="right"/>
    </xf>
    <xf numFmtId="0" fontId="11" fillId="0" borderId="0" xfId="3" applyNumberFormat="1" applyFont="1" applyAlignment="1" applyProtection="1">
      <alignment horizontal="right"/>
    </xf>
    <xf numFmtId="0" fontId="13" fillId="0" borderId="0" xfId="3" applyNumberFormat="1" applyFont="1" applyAlignment="1" applyProtection="1"/>
    <xf numFmtId="167" fontId="11" fillId="0" borderId="8" xfId="3" applyNumberFormat="1" applyFont="1" applyFill="1" applyBorder="1" applyAlignment="1" applyProtection="1">
      <alignment horizontal="center"/>
    </xf>
    <xf numFmtId="167" fontId="13" fillId="0" borderId="7" xfId="3" applyNumberFormat="1" applyFont="1" applyBorder="1" applyAlignment="1" applyProtection="1"/>
    <xf numFmtId="167" fontId="9" fillId="0" borderId="8" xfId="3" applyNumberFormat="1" applyFont="1" applyFill="1" applyBorder="1" applyAlignment="1" applyProtection="1">
      <alignment horizontal="center"/>
    </xf>
    <xf numFmtId="167" fontId="13" fillId="0" borderId="8" xfId="3" applyNumberFormat="1" applyFont="1" applyFill="1" applyBorder="1" applyAlignment="1" applyProtection="1">
      <alignment horizontal="center"/>
    </xf>
    <xf numFmtId="167" fontId="11" fillId="0" borderId="8" xfId="3" applyNumberFormat="1" applyFont="1" applyBorder="1" applyAlignment="1" applyProtection="1">
      <alignment horizontal="center"/>
    </xf>
    <xf numFmtId="167" fontId="11" fillId="0" borderId="8" xfId="3" applyNumberFormat="1" applyFont="1" applyBorder="1" applyAlignment="1" applyProtection="1">
      <alignment horizontal="right"/>
    </xf>
    <xf numFmtId="166" fontId="14" fillId="0" borderId="8" xfId="2" applyNumberFormat="1" applyFont="1" applyBorder="1" applyAlignment="1" applyProtection="1">
      <alignment horizontal="center"/>
    </xf>
    <xf numFmtId="166" fontId="11" fillId="0" borderId="8" xfId="2" applyNumberFormat="1" applyFont="1" applyBorder="1" applyAlignment="1" applyProtection="1">
      <alignment horizontal="right"/>
    </xf>
    <xf numFmtId="166" fontId="11" fillId="6" borderId="8" xfId="2" applyNumberFormat="1" applyFont="1" applyFill="1" applyBorder="1" applyAlignment="1" applyProtection="1">
      <alignment horizontal="center"/>
    </xf>
    <xf numFmtId="167" fontId="11" fillId="0" borderId="7" xfId="3" applyNumberFormat="1" applyFont="1" applyFill="1" applyBorder="1" applyAlignment="1" applyProtection="1">
      <alignment horizontal="left"/>
    </xf>
    <xf numFmtId="167" fontId="11" fillId="0" borderId="0" xfId="3" applyNumberFormat="1" applyFont="1" applyFill="1" applyAlignment="1" applyProtection="1"/>
    <xf numFmtId="9" fontId="11" fillId="0" borderId="8" xfId="2" applyFont="1" applyFill="1" applyBorder="1" applyAlignment="1" applyProtection="1">
      <alignment horizontal="center"/>
    </xf>
    <xf numFmtId="167" fontId="11" fillId="0" borderId="8" xfId="3" applyNumberFormat="1" applyFont="1" applyFill="1" applyBorder="1" applyAlignment="1" applyProtection="1">
      <alignment horizontal="right"/>
    </xf>
    <xf numFmtId="0" fontId="9" fillId="7" borderId="0" xfId="3" applyNumberFormat="1" applyFont="1" applyFill="1" applyAlignment="1" applyProtection="1"/>
    <xf numFmtId="166" fontId="9" fillId="0" borderId="8" xfId="2" applyNumberFormat="1" applyFont="1" applyBorder="1" applyAlignment="1" applyProtection="1">
      <alignment horizontal="center"/>
    </xf>
    <xf numFmtId="0" fontId="11" fillId="7" borderId="0" xfId="3" applyNumberFormat="1" applyFont="1" applyFill="1" applyAlignment="1" applyProtection="1"/>
    <xf numFmtId="2" fontId="11" fillId="8" borderId="8" xfId="3" applyNumberFormat="1" applyFont="1" applyFill="1" applyBorder="1" applyAlignment="1" applyProtection="1">
      <alignment horizontal="center"/>
    </xf>
    <xf numFmtId="0" fontId="11" fillId="0" borderId="0" xfId="3" applyNumberFormat="1" applyFont="1" applyBorder="1" applyAlignment="1" applyProtection="1"/>
    <xf numFmtId="0" fontId="11" fillId="0" borderId="7" xfId="3" applyNumberFormat="1" applyFont="1" applyBorder="1" applyAlignment="1" applyProtection="1"/>
    <xf numFmtId="2" fontId="5" fillId="0" borderId="8" xfId="3" applyNumberFormat="1" applyFont="1" applyBorder="1" applyAlignment="1" applyProtection="1">
      <alignment horizontal="center"/>
    </xf>
    <xf numFmtId="0" fontId="5" fillId="0" borderId="7" xfId="3" applyFont="1" applyBorder="1" applyAlignment="1" applyProtection="1"/>
    <xf numFmtId="0" fontId="5" fillId="0" borderId="7" xfId="3" applyNumberFormat="1" applyFont="1" applyBorder="1" applyAlignment="1" applyProtection="1"/>
    <xf numFmtId="3" fontId="5" fillId="0" borderId="8" xfId="3" applyNumberFormat="1" applyFont="1" applyFill="1" applyBorder="1" applyAlignment="1" applyProtection="1">
      <alignment horizontal="center"/>
    </xf>
    <xf numFmtId="166" fontId="5" fillId="0" borderId="14" xfId="2" applyNumberFormat="1" applyFont="1" applyFill="1" applyBorder="1" applyAlignment="1" applyProtection="1">
      <alignment horizontal="center"/>
    </xf>
    <xf numFmtId="0" fontId="5" fillId="0" borderId="12" xfId="3" applyFont="1" applyBorder="1" applyAlignment="1" applyProtection="1"/>
    <xf numFmtId="0" fontId="5" fillId="0" borderId="12" xfId="3" applyNumberFormat="1" applyFont="1" applyBorder="1" applyAlignment="1" applyProtection="1"/>
    <xf numFmtId="166" fontId="11" fillId="0" borderId="14" xfId="2" applyNumberFormat="1" applyFont="1" applyBorder="1" applyAlignment="1" applyProtection="1">
      <alignment horizontal="right"/>
    </xf>
    <xf numFmtId="167" fontId="13" fillId="0" borderId="12" xfId="3" applyNumberFormat="1" applyFont="1" applyBorder="1" applyAlignment="1" applyProtection="1"/>
    <xf numFmtId="3" fontId="5" fillId="6" borderId="8" xfId="3" applyNumberFormat="1" applyFont="1" applyFill="1" applyBorder="1" applyAlignment="1" applyProtection="1">
      <alignment horizontal="center"/>
    </xf>
    <xf numFmtId="2" fontId="9" fillId="0" borderId="8" xfId="3" applyNumberFormat="1" applyFont="1" applyBorder="1" applyAlignment="1" applyProtection="1">
      <alignment horizontal="right"/>
    </xf>
    <xf numFmtId="3" fontId="5" fillId="6" borderId="14" xfId="2" applyNumberFormat="1" applyFont="1" applyFill="1" applyBorder="1" applyAlignment="1" applyProtection="1">
      <alignment horizontal="center"/>
    </xf>
    <xf numFmtId="2" fontId="11" fillId="0" borderId="14" xfId="2" applyNumberFormat="1" applyFont="1" applyBorder="1" applyAlignment="1" applyProtection="1">
      <alignment horizontal="right"/>
    </xf>
    <xf numFmtId="169" fontId="5" fillId="0" borderId="0" xfId="2" applyNumberFormat="1" applyFont="1" applyAlignment="1" applyProtection="1"/>
    <xf numFmtId="0" fontId="15" fillId="0" borderId="0" xfId="4" applyNumberFormat="1" applyFont="1" applyFill="1" applyProtection="1"/>
    <xf numFmtId="166" fontId="5" fillId="0" borderId="0" xfId="3" applyNumberFormat="1" applyFont="1" applyAlignment="1" applyProtection="1"/>
    <xf numFmtId="166" fontId="5" fillId="0" borderId="0" xfId="2" applyNumberFormat="1" applyFont="1" applyAlignment="1" applyProtection="1">
      <alignment horizontal="center"/>
    </xf>
    <xf numFmtId="0" fontId="16" fillId="0" borderId="0" xfId="3" applyNumberFormat="1" applyFont="1" applyAlignment="1" applyProtection="1">
      <alignment horizontal="center"/>
    </xf>
  </cellXfs>
  <cellStyles count="5">
    <cellStyle name="Milliers" xfId="1" builtinId="3"/>
    <cellStyle name="Normal" xfId="0" builtinId="0"/>
    <cellStyle name="Normal 4" xfId="4"/>
    <cellStyle name="Normal_CAA &amp; IAR Bridge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698500</xdr:colOff>
          <xdr:row>24</xdr:row>
          <xdr:rowOff>146050</xdr:rowOff>
        </xdr:from>
        <xdr:to>
          <xdr:col>30</xdr:col>
          <xdr:colOff>336550</xdr:colOff>
          <xdr:row>27</xdr:row>
          <xdr:rowOff>127000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Ajout_BRIDGE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146050</xdr:colOff>
          <xdr:row>89</xdr:row>
          <xdr:rowOff>6350</xdr:rowOff>
        </xdr:from>
        <xdr:to>
          <xdr:col>9</xdr:col>
          <xdr:colOff>800100</xdr:colOff>
          <xdr:row>90</xdr:row>
          <xdr:rowOff>38100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Selectionner pour Chart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146050</xdr:colOff>
          <xdr:row>89</xdr:row>
          <xdr:rowOff>6350</xdr:rowOff>
        </xdr:from>
        <xdr:to>
          <xdr:col>11</xdr:col>
          <xdr:colOff>800100</xdr:colOff>
          <xdr:row>90</xdr:row>
          <xdr:rowOff>38100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Selectionner pour Chart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146050</xdr:colOff>
          <xdr:row>89</xdr:row>
          <xdr:rowOff>6350</xdr:rowOff>
        </xdr:from>
        <xdr:to>
          <xdr:col>23</xdr:col>
          <xdr:colOff>800100</xdr:colOff>
          <xdr:row>90</xdr:row>
          <xdr:rowOff>38100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Selectionner pour Chart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146050</xdr:colOff>
          <xdr:row>89</xdr:row>
          <xdr:rowOff>6350</xdr:rowOff>
        </xdr:from>
        <xdr:to>
          <xdr:col>7</xdr:col>
          <xdr:colOff>800100</xdr:colOff>
          <xdr:row>90</xdr:row>
          <xdr:rowOff>38100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Selectionner pour Chart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127000</xdr:colOff>
          <xdr:row>31</xdr:row>
          <xdr:rowOff>19050</xdr:rowOff>
        </xdr:from>
        <xdr:to>
          <xdr:col>28</xdr:col>
          <xdr:colOff>50800</xdr:colOff>
          <xdr:row>32</xdr:row>
          <xdr:rowOff>38100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Selectionner pour Chart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150813</xdr:colOff>
          <xdr:row>51</xdr:row>
          <xdr:rowOff>230187</xdr:rowOff>
        </xdr:from>
        <xdr:to>
          <xdr:col>28</xdr:col>
          <xdr:colOff>68263</xdr:colOff>
          <xdr:row>53</xdr:row>
          <xdr:rowOff>17462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Selectionner pour Chart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139700</xdr:colOff>
          <xdr:row>68</xdr:row>
          <xdr:rowOff>179784</xdr:rowOff>
        </xdr:from>
        <xdr:to>
          <xdr:col>28</xdr:col>
          <xdr:colOff>57150</xdr:colOff>
          <xdr:row>73</xdr:row>
          <xdr:rowOff>23019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Selectionner pour Chart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157163</xdr:colOff>
          <xdr:row>73</xdr:row>
          <xdr:rowOff>167879</xdr:rowOff>
        </xdr:from>
        <xdr:to>
          <xdr:col>28</xdr:col>
          <xdr:colOff>80963</xdr:colOff>
          <xdr:row>76</xdr:row>
          <xdr:rowOff>11113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Selectionner pour Chart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A_ISC_sweet500_05012023_DA%20(V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out"/>
      <sheetName val="Guide"/>
      <sheetName val="Control"/>
      <sheetName val="RDPerf-P1Input"/>
      <sheetName val="PEM"/>
      <sheetName val="CAAdetails"/>
      <sheetName val="KPI Finance"/>
      <sheetName val="CAAcover"/>
      <sheetName val="IARcover"/>
      <sheetName val="Exploded view"/>
      <sheetName val="BOM CAA"/>
      <sheetName val="BOM LIST"/>
      <sheetName val="SCP Input"/>
      <sheetName val="Make"/>
      <sheetName val="Royalties"/>
      <sheetName val="Bridge_CAA_IAR"/>
      <sheetName val="SCP Synthesis"/>
      <sheetName val="KeyReports"/>
      <sheetName val="Hypo"/>
      <sheetName val="Volume"/>
      <sheetName val="SCP Conso"/>
      <sheetName val="Cash flow - input"/>
      <sheetName val="BLINK"/>
      <sheetName val="Invest detail"/>
      <sheetName val="R&amp;D Conso"/>
      <sheetName val="R&amp;D Conso (DMS) (SW)"/>
      <sheetName val="R&amp;D Conso (DMS)"/>
      <sheetName val="R&amp;D Conso (IMS) (SW)"/>
      <sheetName val="R&amp;D Conso (IMS)"/>
      <sheetName val="Inflation Balance"/>
      <sheetName val="Tax"/>
      <sheetName val="KPI"/>
      <sheetName val="PIP"/>
    </sheetNames>
    <definedNames>
      <definedName name="Tabelle1.ajout_colonneV3"/>
    </definedNames>
    <sheetDataSet>
      <sheetData sheetId="0"/>
      <sheetData sheetId="1"/>
      <sheetData sheetId="2"/>
      <sheetData sheetId="3"/>
      <sheetData sheetId="4">
        <row r="27">
          <cell r="L27">
            <v>18.497075352430876</v>
          </cell>
        </row>
      </sheetData>
      <sheetData sheetId="5">
        <row r="64">
          <cell r="K64">
            <v>1</v>
          </cell>
        </row>
        <row r="82">
          <cell r="K82">
            <v>0.68082052410809923</v>
          </cell>
        </row>
      </sheetData>
      <sheetData sheetId="6"/>
      <sheetData sheetId="7">
        <row r="63">
          <cell r="G63">
            <v>0.18497075352430872</v>
          </cell>
        </row>
        <row r="67">
          <cell r="H67">
            <v>15.738069462260619</v>
          </cell>
        </row>
        <row r="68">
          <cell r="H68">
            <v>2467.5289146824771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22">
          <cell r="F22">
            <v>-8.6105097921471145</v>
          </cell>
          <cell r="H22">
            <v>-8.6105097921471145</v>
          </cell>
        </row>
        <row r="26">
          <cell r="F26">
            <v>-0.39828180000000007</v>
          </cell>
          <cell r="H26">
            <v>-0.39828180000000007</v>
          </cell>
        </row>
        <row r="29">
          <cell r="F29">
            <v>-1.4444736</v>
          </cell>
          <cell r="H29">
            <v>-1.4444736</v>
          </cell>
        </row>
        <row r="36">
          <cell r="F36">
            <v>-0.19053886652214308</v>
          </cell>
          <cell r="H36">
            <v>-0.19053886652214308</v>
          </cell>
        </row>
        <row r="42">
          <cell r="F42">
            <v>-0.14322319999999999</v>
          </cell>
          <cell r="H42">
            <v>-0.14322319999999999</v>
          </cell>
        </row>
        <row r="44">
          <cell r="F44">
            <v>-0.37238031999999999</v>
          </cell>
          <cell r="H44">
            <v>-0.37238031999999999</v>
          </cell>
        </row>
        <row r="45">
          <cell r="F45">
            <v>-0.30328003054000002</v>
          </cell>
          <cell r="H45">
            <v>-0.30328003054000002</v>
          </cell>
        </row>
        <row r="47">
          <cell r="H47">
            <v>-1.89</v>
          </cell>
        </row>
        <row r="53">
          <cell r="F53">
            <v>0</v>
          </cell>
          <cell r="H53">
            <v>0</v>
          </cell>
        </row>
        <row r="54">
          <cell r="F54">
            <v>14.322319999999999</v>
          </cell>
          <cell r="H54">
            <v>14.322319999999999</v>
          </cell>
        </row>
        <row r="57">
          <cell r="H57">
            <v>2.3417970000000001</v>
          </cell>
        </row>
        <row r="64">
          <cell r="F64">
            <v>0</v>
          </cell>
          <cell r="H64">
            <v>0</v>
          </cell>
        </row>
      </sheetData>
      <sheetData sheetId="17">
        <row r="15">
          <cell r="V15">
            <v>177733.84978918397</v>
          </cell>
        </row>
        <row r="18">
          <cell r="V18">
            <v>30246.650052000005</v>
          </cell>
        </row>
        <row r="20">
          <cell r="V20">
            <v>5333.1524999999992</v>
          </cell>
        </row>
        <row r="35">
          <cell r="V35">
            <v>214078.36734118394</v>
          </cell>
        </row>
        <row r="59">
          <cell r="V59">
            <v>0.16854500939654263</v>
          </cell>
        </row>
        <row r="75">
          <cell r="V75">
            <v>-7998.6446428571435</v>
          </cell>
        </row>
        <row r="81">
          <cell r="V81">
            <v>32195.298157172845</v>
          </cell>
        </row>
        <row r="82">
          <cell r="V82">
            <v>0.15039024520334701</v>
          </cell>
        </row>
        <row r="103">
          <cell r="V103">
            <v>14919.173912739301</v>
          </cell>
        </row>
        <row r="104">
          <cell r="V104">
            <v>6.9690245203347004E-2</v>
          </cell>
        </row>
        <row r="173">
          <cell r="G173">
            <v>8.3563873680987566</v>
          </cell>
        </row>
      </sheetData>
      <sheetData sheetId="18">
        <row r="3">
          <cell r="I3" t="str">
            <v>USD</v>
          </cell>
        </row>
        <row r="9">
          <cell r="D9" t="str">
            <v>CAA</v>
          </cell>
        </row>
        <row r="11">
          <cell r="D11" t="str">
            <v>POTENTIAL TBV</v>
          </cell>
        </row>
      </sheetData>
      <sheetData sheetId="19">
        <row r="114">
          <cell r="T114">
            <v>12916</v>
          </cell>
        </row>
      </sheetData>
      <sheetData sheetId="20">
        <row r="15">
          <cell r="AQ15">
            <v>0</v>
          </cell>
        </row>
      </sheetData>
      <sheetData sheetId="21"/>
      <sheetData sheetId="22">
        <row r="8">
          <cell r="S8">
            <v>0</v>
          </cell>
        </row>
        <row r="10">
          <cell r="S10">
            <v>0</v>
          </cell>
        </row>
      </sheetData>
      <sheetData sheetId="23">
        <row r="17">
          <cell r="LB17">
            <v>-2461</v>
          </cell>
        </row>
        <row r="428">
          <cell r="KT428">
            <v>-958</v>
          </cell>
        </row>
        <row r="429">
          <cell r="KT429">
            <v>0</v>
          </cell>
        </row>
        <row r="430">
          <cell r="KT430">
            <v>0</v>
          </cell>
        </row>
        <row r="431">
          <cell r="KT431">
            <v>0</v>
          </cell>
        </row>
        <row r="433">
          <cell r="KT433">
            <v>764.71500000000003</v>
          </cell>
        </row>
        <row r="434">
          <cell r="KT434">
            <v>0</v>
          </cell>
        </row>
        <row r="435">
          <cell r="KT435">
            <v>0</v>
          </cell>
        </row>
        <row r="436">
          <cell r="KT436">
            <v>0</v>
          </cell>
        </row>
      </sheetData>
      <sheetData sheetId="24">
        <row r="601">
          <cell r="T601">
            <v>-7729.1341428571432</v>
          </cell>
        </row>
      </sheetData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H90"/>
  <sheetViews>
    <sheetView tabSelected="1" topLeftCell="A42" zoomScale="38" workbookViewId="0">
      <selection activeCell="AA19" sqref="AA19"/>
    </sheetView>
  </sheetViews>
  <sheetFormatPr baseColWidth="10" defaultColWidth="10.453125" defaultRowHeight="15" customHeight="1" outlineLevelRow="1" outlineLevelCol="1" x14ac:dyDescent="0.3"/>
  <cols>
    <col min="1" max="1" width="19.54296875" style="1" customWidth="1"/>
    <col min="2" max="2" width="58.36328125" style="1" customWidth="1"/>
    <col min="3" max="3" width="15.90625" style="1" hidden="1" customWidth="1" outlineLevel="1" collapsed="1"/>
    <col min="4" max="4" width="13.453125" style="1" hidden="1" customWidth="1" outlineLevel="1"/>
    <col min="5" max="5" width="15.90625" style="1" hidden="1" customWidth="1" outlineLevel="1" collapsed="1"/>
    <col min="6" max="6" width="13.453125" style="1" hidden="1" customWidth="1" outlineLevel="1"/>
    <col min="7" max="7" width="15.90625" style="1" customWidth="1" collapsed="1"/>
    <col min="8" max="8" width="14.90625" style="1" customWidth="1"/>
    <col min="9" max="9" width="15.90625" style="1" customWidth="1" collapsed="1"/>
    <col min="10" max="10" width="14.90625" style="1" customWidth="1"/>
    <col min="11" max="11" width="15.90625" style="1" customWidth="1" collapsed="1"/>
    <col min="12" max="12" width="15.81640625" style="1" customWidth="1"/>
    <col min="13" max="13" width="15.90625" style="1" hidden="1" customWidth="1" outlineLevel="1" collapsed="1"/>
    <col min="14" max="14" width="13.453125" style="1" hidden="1" customWidth="1" outlineLevel="1"/>
    <col min="15" max="15" width="15.90625" style="1" hidden="1" customWidth="1" outlineLevel="1" collapsed="1"/>
    <col min="16" max="16" width="13.453125" style="1" hidden="1" customWidth="1" outlineLevel="1"/>
    <col min="17" max="17" width="15.90625" style="1" hidden="1" customWidth="1" outlineLevel="1" collapsed="1"/>
    <col min="18" max="18" width="13.453125" style="1" hidden="1" customWidth="1" outlineLevel="1"/>
    <col min="19" max="19" width="15.90625" style="1" hidden="1" customWidth="1" outlineLevel="1" collapsed="1"/>
    <col min="20" max="20" width="13.453125" style="1" hidden="1" customWidth="1" outlineLevel="1"/>
    <col min="21" max="21" width="15.90625" style="1" hidden="1" customWidth="1" outlineLevel="1" collapsed="1"/>
    <col min="22" max="22" width="13.453125" style="1" hidden="1" customWidth="1" outlineLevel="1"/>
    <col min="23" max="23" width="15.90625" style="4" customWidth="1" collapsed="1"/>
    <col min="24" max="24" width="13.453125" style="1" customWidth="1"/>
    <col min="25" max="25" width="2.26953125" style="1" customWidth="1"/>
    <col min="26" max="26" width="15.90625" style="1" customWidth="1"/>
    <col min="27" max="27" width="15.08984375" style="1" customWidth="1"/>
    <col min="28" max="28" width="5.54296875" style="1" customWidth="1"/>
    <col min="29" max="32" width="15.36328125" style="1" customWidth="1"/>
    <col min="33" max="16384" width="10.453125" style="1"/>
  </cols>
  <sheetData>
    <row r="1" spans="1:72" ht="15" customHeight="1" x14ac:dyDescent="0.3">
      <c r="A1" s="1" t="s">
        <v>22</v>
      </c>
      <c r="C1" s="2" t="s">
        <v>0</v>
      </c>
      <c r="E1" s="2" t="s">
        <v>0</v>
      </c>
      <c r="G1" s="2" t="s">
        <v>0</v>
      </c>
      <c r="I1" s="2" t="s">
        <v>0</v>
      </c>
      <c r="K1" s="2" t="s">
        <v>0</v>
      </c>
      <c r="W1" s="2"/>
      <c r="X1" s="2"/>
      <c r="Y1" s="2"/>
      <c r="Z1" s="2"/>
      <c r="AA1" s="2"/>
      <c r="AB1" s="2"/>
      <c r="AC1" s="2"/>
      <c r="BT1" s="1" t="s">
        <v>1</v>
      </c>
    </row>
    <row r="2" spans="1:72" ht="15" customHeight="1" x14ac:dyDescent="0.3">
      <c r="A2" s="1" t="s">
        <v>22</v>
      </c>
      <c r="B2" s="3" t="s">
        <v>1</v>
      </c>
      <c r="C2" s="1" t="s">
        <v>1</v>
      </c>
      <c r="E2" s="1" t="s">
        <v>1</v>
      </c>
      <c r="G2" s="1" t="s">
        <v>23</v>
      </c>
      <c r="H2" s="1" t="s">
        <v>24</v>
      </c>
      <c r="I2" s="1" t="s">
        <v>23</v>
      </c>
      <c r="J2" s="1" t="s">
        <v>24</v>
      </c>
      <c r="K2" s="1" t="s">
        <v>23</v>
      </c>
      <c r="L2" s="1" t="s">
        <v>23</v>
      </c>
      <c r="M2" s="1" t="s">
        <v>2</v>
      </c>
      <c r="O2" s="1" t="s">
        <v>3</v>
      </c>
      <c r="Q2" s="1" t="s">
        <v>4</v>
      </c>
      <c r="S2" s="1" t="s">
        <v>5</v>
      </c>
      <c r="U2" s="1" t="s">
        <v>6</v>
      </c>
      <c r="BT2" s="1" t="s">
        <v>2</v>
      </c>
    </row>
    <row r="3" spans="1:72" ht="15" customHeight="1" x14ac:dyDescent="0.3">
      <c r="A3" s="1" t="s">
        <v>22</v>
      </c>
      <c r="B3" s="1" t="s">
        <v>22</v>
      </c>
      <c r="BT3" s="1" t="s">
        <v>3</v>
      </c>
    </row>
    <row r="4" spans="1:72" ht="15" customHeight="1" x14ac:dyDescent="0.3">
      <c r="A4" s="1" t="s">
        <v>22</v>
      </c>
      <c r="BT4" s="1" t="s">
        <v>4</v>
      </c>
    </row>
    <row r="5" spans="1:72" ht="15" customHeight="1" x14ac:dyDescent="0.3">
      <c r="A5" s="1" t="s">
        <v>22</v>
      </c>
      <c r="BT5" s="1" t="s">
        <v>5</v>
      </c>
    </row>
    <row r="6" spans="1:72" ht="15" customHeight="1" x14ac:dyDescent="0.3">
      <c r="A6" s="1" t="s">
        <v>22</v>
      </c>
      <c r="BT6" s="1" t="s">
        <v>6</v>
      </c>
    </row>
    <row r="7" spans="1:72" ht="15" customHeight="1" x14ac:dyDescent="0.3">
      <c r="A7" s="1" t="s">
        <v>22</v>
      </c>
    </row>
    <row r="8" spans="1:72" ht="15" customHeight="1" x14ac:dyDescent="0.3">
      <c r="A8" s="1" t="s">
        <v>22</v>
      </c>
    </row>
    <row r="9" spans="1:72" ht="15" customHeight="1" x14ac:dyDescent="0.3">
      <c r="A9" s="1" t="s">
        <v>22</v>
      </c>
    </row>
    <row r="10" spans="1:72" ht="15" customHeight="1" x14ac:dyDescent="0.3">
      <c r="A10" s="1" t="s">
        <v>22</v>
      </c>
    </row>
    <row r="11" spans="1:72" ht="15" customHeight="1" x14ac:dyDescent="0.3">
      <c r="A11" s="1" t="s">
        <v>22</v>
      </c>
    </row>
    <row r="12" spans="1:72" ht="15" customHeight="1" x14ac:dyDescent="0.3">
      <c r="A12" s="1" t="s">
        <v>22</v>
      </c>
    </row>
    <row r="13" spans="1:72" ht="15" customHeight="1" x14ac:dyDescent="0.3">
      <c r="A13" s="1" t="s">
        <v>22</v>
      </c>
    </row>
    <row r="14" spans="1:72" ht="15" customHeight="1" x14ac:dyDescent="0.3">
      <c r="A14" s="1" t="s">
        <v>22</v>
      </c>
    </row>
    <row r="15" spans="1:72" ht="15" customHeight="1" x14ac:dyDescent="0.3">
      <c r="A15" s="5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1:72" ht="15" customHeight="1" thickBot="1" x14ac:dyDescent="0.35">
      <c r="A16" s="5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  <row r="17" spans="1:268" ht="32.25" customHeight="1" thickBot="1" x14ac:dyDescent="0.35">
      <c r="A17" s="7" t="s">
        <v>25</v>
      </c>
      <c r="B17" s="8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10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11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</row>
    <row r="18" spans="1:268" ht="15" customHeight="1" x14ac:dyDescent="0.3">
      <c r="A18" s="12"/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5" t="s">
        <v>7</v>
      </c>
      <c r="X18" s="16" t="s">
        <v>8</v>
      </c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</row>
    <row r="19" spans="1:268" ht="8.25" customHeight="1" x14ac:dyDescent="0.3"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</row>
    <row r="20" spans="1:268" ht="18" customHeight="1" thickBot="1" x14ac:dyDescent="0.4">
      <c r="A20" s="17" t="s">
        <v>25</v>
      </c>
      <c r="B20" s="18"/>
      <c r="C20" s="19"/>
      <c r="D20" s="20"/>
      <c r="E20" s="19"/>
      <c r="F20" s="20"/>
      <c r="G20" s="19"/>
      <c r="H20" s="20"/>
      <c r="I20" s="19"/>
      <c r="J20" s="20"/>
      <c r="K20" s="19"/>
      <c r="L20" s="20"/>
      <c r="M20" s="19"/>
      <c r="N20" s="20"/>
      <c r="O20" s="19"/>
      <c r="P20" s="20"/>
      <c r="Q20" s="19"/>
      <c r="R20" s="20"/>
      <c r="S20" s="19"/>
      <c r="T20" s="20"/>
      <c r="U20" s="19"/>
      <c r="V20" s="20"/>
      <c r="W20" s="21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</row>
    <row r="21" spans="1:268" ht="18" hidden="1" customHeight="1" x14ac:dyDescent="0.35">
      <c r="A21" s="18"/>
      <c r="B21" s="18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2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</row>
    <row r="22" spans="1:268" ht="18" hidden="1" customHeight="1" x14ac:dyDescent="0.35">
      <c r="A22" s="18"/>
      <c r="B22" s="18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2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</row>
    <row r="23" spans="1:268" s="34" customFormat="1" ht="82.25" customHeight="1" thickBot="1" x14ac:dyDescent="0.4">
      <c r="A23" s="23"/>
      <c r="B23" s="23"/>
      <c r="C23" s="24" t="s">
        <v>9</v>
      </c>
      <c r="D23" s="25"/>
      <c r="E23" s="24" t="s">
        <v>10</v>
      </c>
      <c r="F23" s="25"/>
      <c r="G23" s="24" t="s">
        <v>27</v>
      </c>
      <c r="H23" s="25"/>
      <c r="I23" s="24" t="s">
        <v>22</v>
      </c>
      <c r="J23" s="25"/>
      <c r="K23" s="24" t="s">
        <v>27</v>
      </c>
      <c r="L23" s="25"/>
      <c r="M23" s="26"/>
      <c r="N23" s="27"/>
      <c r="O23" s="26"/>
      <c r="P23" s="27"/>
      <c r="Q23" s="26"/>
      <c r="R23" s="27"/>
      <c r="S23" s="26"/>
      <c r="T23" s="27"/>
      <c r="U23" s="28"/>
      <c r="V23" s="29"/>
      <c r="W23" s="28" t="s">
        <v>11</v>
      </c>
      <c r="X23" s="29"/>
      <c r="Y23" s="23"/>
      <c r="Z23" s="30" t="s">
        <v>34</v>
      </c>
      <c r="AA23" s="29"/>
      <c r="AB23" s="23"/>
      <c r="AC23" s="31" t="s">
        <v>12</v>
      </c>
      <c r="AD23" s="32"/>
      <c r="AE23" s="32"/>
      <c r="AF23" s="32"/>
      <c r="AG23" s="32"/>
      <c r="AH23" s="33"/>
    </row>
    <row r="24" spans="1:268" s="34" customFormat="1" ht="13.5" customHeight="1" thickBot="1" x14ac:dyDescent="0.4">
      <c r="A24" s="23"/>
      <c r="B24" s="23"/>
      <c r="C24" s="35" t="s">
        <v>13</v>
      </c>
      <c r="D24" s="36" t="s">
        <v>14</v>
      </c>
      <c r="E24" s="35" t="s">
        <v>13</v>
      </c>
      <c r="F24" s="36" t="s">
        <v>14</v>
      </c>
      <c r="G24" s="35" t="s">
        <v>27</v>
      </c>
      <c r="H24" s="36" t="s">
        <v>22</v>
      </c>
      <c r="I24" s="35" t="s">
        <v>22</v>
      </c>
      <c r="J24" s="36" t="s">
        <v>27</v>
      </c>
      <c r="K24" s="35" t="s">
        <v>27</v>
      </c>
      <c r="L24" s="36" t="s">
        <v>22</v>
      </c>
      <c r="M24" s="35"/>
      <c r="N24" s="36"/>
      <c r="O24" s="35"/>
      <c r="P24" s="36"/>
      <c r="Q24" s="35"/>
      <c r="R24" s="36"/>
      <c r="S24" s="35"/>
      <c r="T24" s="36"/>
      <c r="U24" s="35"/>
      <c r="V24" s="36"/>
      <c r="W24" s="37" t="s">
        <v>27</v>
      </c>
      <c r="X24" s="38" t="s">
        <v>29</v>
      </c>
      <c r="Y24" s="23"/>
      <c r="Z24" s="39" t="s">
        <v>28</v>
      </c>
      <c r="AA24" s="40" t="s">
        <v>27</v>
      </c>
      <c r="AB24" s="23"/>
      <c r="AC24" s="41"/>
      <c r="AD24" s="41"/>
      <c r="AE24" s="41"/>
      <c r="AF24" s="41"/>
      <c r="AG24" s="23"/>
      <c r="AH24" s="23"/>
    </row>
    <row r="25" spans="1:268" s="5" customFormat="1" ht="19.5" customHeight="1" thickBot="1" x14ac:dyDescent="0.4">
      <c r="A25" s="42" t="s">
        <v>26</v>
      </c>
      <c r="B25" s="43"/>
      <c r="C25" s="44">
        <v>11.832000000000001</v>
      </c>
      <c r="D25" s="45"/>
      <c r="E25" s="44">
        <v>5.9112900000000002</v>
      </c>
      <c r="F25" s="45"/>
      <c r="G25" s="44">
        <v>16.614117</v>
      </c>
      <c r="H25" s="45"/>
      <c r="I25" s="44">
        <v>16.614117</v>
      </c>
      <c r="J25" s="45"/>
      <c r="K25" s="44">
        <v>19.061198000000001</v>
      </c>
      <c r="L25" s="45"/>
      <c r="M25" s="46"/>
      <c r="N25" s="47"/>
      <c r="O25" s="46"/>
      <c r="P25" s="47"/>
      <c r="Q25" s="46"/>
      <c r="R25" s="47"/>
      <c r="S25" s="46"/>
      <c r="T25" s="47"/>
      <c r="U25" s="46"/>
      <c r="V25" s="47"/>
      <c r="W25" s="48">
        <f>W26+W27</f>
        <v>16.664117000000001</v>
      </c>
      <c r="X25" s="47"/>
      <c r="Y25" s="49"/>
      <c r="Z25" s="50">
        <f>IF(M25=0,,W25-M25)</f>
        <v>0</v>
      </c>
      <c r="AA25" s="47"/>
      <c r="AB25" s="49"/>
      <c r="AC25" s="49"/>
      <c r="AD25" s="49"/>
      <c r="AE25" s="49"/>
      <c r="AF25" s="49"/>
      <c r="AG25" s="49"/>
      <c r="AH25" s="49"/>
      <c r="AI25" s="51"/>
    </row>
    <row r="26" spans="1:268" s="34" customFormat="1" ht="13.5" customHeight="1" thickBot="1" x14ac:dyDescent="0.4">
      <c r="A26" s="23" t="s">
        <v>23</v>
      </c>
      <c r="B26" s="23"/>
      <c r="C26" s="52">
        <v>6.3319999999999999</v>
      </c>
      <c r="D26" s="36"/>
      <c r="E26" s="52">
        <v>1.6612899999999999</v>
      </c>
      <c r="F26" s="36"/>
      <c r="G26" s="52">
        <v>0</v>
      </c>
      <c r="H26" s="36"/>
      <c r="I26" s="52">
        <v>0</v>
      </c>
      <c r="J26" s="36"/>
      <c r="K26" s="52">
        <v>0</v>
      </c>
      <c r="L26" s="36"/>
      <c r="M26" s="52"/>
      <c r="N26" s="38"/>
      <c r="O26" s="52"/>
      <c r="P26" s="38"/>
      <c r="Q26" s="52"/>
      <c r="R26" s="38"/>
      <c r="S26" s="52"/>
      <c r="T26" s="38"/>
      <c r="U26" s="52"/>
      <c r="V26" s="38"/>
      <c r="W26" s="52">
        <f>IF([1]Hypo!D9="VALIDATED POTENTIAL",'[1]SCP Synthesis'!F64,'[1]SCP Synthesis'!H64)</f>
        <v>0</v>
      </c>
      <c r="X26" s="38"/>
      <c r="Y26" s="23"/>
      <c r="Z26" s="39"/>
      <c r="AA26" s="53"/>
      <c r="AB26" s="23"/>
      <c r="AC26" s="41"/>
      <c r="AD26" s="41"/>
      <c r="AE26" s="41"/>
      <c r="AF26" s="41"/>
      <c r="AG26" s="23"/>
      <c r="AH26" s="23"/>
    </row>
    <row r="27" spans="1:268" s="5" customFormat="1" ht="19.5" customHeight="1" thickBot="1" x14ac:dyDescent="0.4">
      <c r="A27" s="42" t="s">
        <v>26</v>
      </c>
      <c r="B27" s="42"/>
      <c r="C27" s="46">
        <v>5.5</v>
      </c>
      <c r="D27" s="45"/>
      <c r="E27" s="46">
        <v>4.25</v>
      </c>
      <c r="F27" s="45"/>
      <c r="G27" s="46">
        <v>16.614117</v>
      </c>
      <c r="H27" s="45"/>
      <c r="I27" s="46">
        <v>16.614117</v>
      </c>
      <c r="J27" s="45"/>
      <c r="K27" s="46">
        <v>19.061198000000001</v>
      </c>
      <c r="L27" s="45"/>
      <c r="M27" s="46"/>
      <c r="N27" s="47"/>
      <c r="O27" s="46"/>
      <c r="P27" s="47"/>
      <c r="Q27" s="46"/>
      <c r="R27" s="47"/>
      <c r="S27" s="46"/>
      <c r="T27" s="47"/>
      <c r="U27" s="46"/>
      <c r="V27" s="47"/>
      <c r="W27" s="46">
        <f>W28+W30+W29</f>
        <v>16.664117000000001</v>
      </c>
      <c r="X27" s="47"/>
      <c r="Y27" s="49"/>
      <c r="Z27" s="50">
        <f>IF(M27=0,,W27-M27)</f>
        <v>0</v>
      </c>
      <c r="AA27" s="47"/>
      <c r="AB27" s="49"/>
      <c r="AC27" s="49"/>
      <c r="AD27" s="49"/>
      <c r="AE27" s="49"/>
      <c r="AF27" s="49"/>
      <c r="AG27" s="49"/>
      <c r="AH27" s="49"/>
      <c r="AI27" s="51"/>
    </row>
    <row r="28" spans="1:268" ht="15" customHeight="1" outlineLevel="1" x14ac:dyDescent="0.35">
      <c r="A28" s="54" t="s">
        <v>23</v>
      </c>
      <c r="B28" s="55"/>
      <c r="C28" s="52">
        <v>0</v>
      </c>
      <c r="D28" s="56"/>
      <c r="E28" s="52">
        <v>0</v>
      </c>
      <c r="F28" s="56"/>
      <c r="G28" s="52">
        <v>14.272320000000001</v>
      </c>
      <c r="H28" s="56"/>
      <c r="I28" s="52">
        <v>14.272320000000001</v>
      </c>
      <c r="J28" s="56"/>
      <c r="K28" s="52">
        <v>16.5</v>
      </c>
      <c r="L28" s="56"/>
      <c r="M28" s="52"/>
      <c r="N28" s="57"/>
      <c r="O28" s="52"/>
      <c r="P28" s="57"/>
      <c r="Q28" s="52"/>
      <c r="R28" s="57"/>
      <c r="S28" s="52"/>
      <c r="T28" s="57"/>
      <c r="U28" s="52"/>
      <c r="V28" s="57"/>
      <c r="W28" s="52">
        <f>IF([1]Hypo!D11="VALIDATED POTENTIAL",'[1]SCP Synthesis'!F54,'[1]SCP Synthesis'!H54)</f>
        <v>14.322319999999999</v>
      </c>
      <c r="X28" s="57"/>
      <c r="Y28" s="18"/>
      <c r="Z28" s="22"/>
      <c r="AA28" s="18"/>
      <c r="AB28" s="18"/>
      <c r="AC28" s="18"/>
      <c r="AD28" s="18"/>
      <c r="AE28" s="18"/>
      <c r="AF28" s="18"/>
      <c r="AG28" s="18"/>
      <c r="AH28" s="18"/>
    </row>
    <row r="29" spans="1:268" ht="15" customHeight="1" outlineLevel="1" thickBot="1" x14ac:dyDescent="0.4">
      <c r="A29" s="58" t="s">
        <v>23</v>
      </c>
      <c r="B29" s="55"/>
      <c r="C29" s="52">
        <v>0</v>
      </c>
      <c r="D29" s="56"/>
      <c r="E29" s="52">
        <v>0</v>
      </c>
      <c r="F29" s="56"/>
      <c r="G29" s="52">
        <v>0</v>
      </c>
      <c r="H29" s="56"/>
      <c r="I29" s="52">
        <v>0</v>
      </c>
      <c r="J29" s="56"/>
      <c r="K29" s="52">
        <v>0</v>
      </c>
      <c r="L29" s="56"/>
      <c r="M29" s="52"/>
      <c r="N29" s="57"/>
      <c r="O29" s="52"/>
      <c r="P29" s="57"/>
      <c r="Q29" s="52"/>
      <c r="R29" s="57"/>
      <c r="S29" s="52"/>
      <c r="T29" s="57"/>
      <c r="U29" s="52"/>
      <c r="V29" s="57"/>
      <c r="W29" s="52">
        <f>IF([1]Hypo!D12="VALIDATED POTENTIAL",'[1]SCP Synthesis'!F53,'[1]SCP Synthesis'!H53)</f>
        <v>0</v>
      </c>
      <c r="X29" s="57"/>
      <c r="Y29" s="18"/>
      <c r="Z29" s="22"/>
      <c r="AA29" s="18"/>
      <c r="AB29" s="18"/>
      <c r="AC29" s="18"/>
      <c r="AD29" s="18"/>
      <c r="AE29" s="18"/>
      <c r="AF29" s="18"/>
      <c r="AG29" s="18"/>
      <c r="AH29" s="18"/>
    </row>
    <row r="30" spans="1:268" ht="15" customHeight="1" outlineLevel="1" thickBot="1" x14ac:dyDescent="0.4">
      <c r="A30" s="59" t="s">
        <v>23</v>
      </c>
      <c r="B30" s="55"/>
      <c r="C30" s="60">
        <v>5.5</v>
      </c>
      <c r="D30" s="61"/>
      <c r="E30" s="60">
        <v>4.25</v>
      </c>
      <c r="F30" s="61"/>
      <c r="G30" s="60">
        <v>2.3417970000000001</v>
      </c>
      <c r="H30" s="61"/>
      <c r="I30" s="60">
        <v>2.3417970000000001</v>
      </c>
      <c r="J30" s="61"/>
      <c r="K30" s="60">
        <v>2.5611980000000001</v>
      </c>
      <c r="L30" s="61"/>
      <c r="M30" s="60"/>
      <c r="N30" s="62"/>
      <c r="O30" s="60"/>
      <c r="P30" s="62"/>
      <c r="Q30" s="60"/>
      <c r="R30" s="62"/>
      <c r="S30" s="60"/>
      <c r="T30" s="62"/>
      <c r="U30" s="60"/>
      <c r="V30" s="62"/>
      <c r="W30" s="60">
        <f>'[1]SCP Synthesis'!H57</f>
        <v>2.3417970000000001</v>
      </c>
      <c r="X30" s="62"/>
      <c r="Y30" s="63"/>
      <c r="Z30" s="64">
        <f>IF(M30="-","-",W30-M30)</f>
        <v>2.3417970000000001</v>
      </c>
      <c r="AA30" s="65"/>
      <c r="AB30" s="18"/>
      <c r="AC30" s="18"/>
      <c r="AD30" s="18"/>
      <c r="AE30" s="18"/>
      <c r="AF30" s="18"/>
      <c r="AG30" s="18"/>
      <c r="AH30" s="18"/>
    </row>
    <row r="31" spans="1:268" ht="18" customHeight="1" x14ac:dyDescent="0.35">
      <c r="A31" s="66" t="s">
        <v>23</v>
      </c>
      <c r="B31" s="67"/>
      <c r="C31" s="68">
        <v>-2.7500000000000004E-2</v>
      </c>
      <c r="D31" s="69">
        <v>-5.000000000000001E-3</v>
      </c>
      <c r="E31" s="68">
        <v>0</v>
      </c>
      <c r="F31" s="69">
        <v>0</v>
      </c>
      <c r="G31" s="68">
        <v>-0.14272320000000002</v>
      </c>
      <c r="H31" s="69">
        <v>-8.5904776040761008E-3</v>
      </c>
      <c r="I31" s="68">
        <v>-0.14272320000000002</v>
      </c>
      <c r="J31" s="69">
        <v>-8.5904776040761008E-3</v>
      </c>
      <c r="K31" s="68">
        <v>-0.14849999999999997</v>
      </c>
      <c r="L31" s="69">
        <v>-7.7906960517381942E-3</v>
      </c>
      <c r="M31" s="68"/>
      <c r="N31" s="69"/>
      <c r="O31" s="68"/>
      <c r="P31" s="69"/>
      <c r="Q31" s="68"/>
      <c r="R31" s="69"/>
      <c r="S31" s="68"/>
      <c r="T31" s="69"/>
      <c r="U31" s="68"/>
      <c r="V31" s="69"/>
      <c r="W31" s="68">
        <f>IF([1]Hypo!D11="VALIDATED POTENTIAL",'[1]SCP Synthesis'!F42,'[1]SCP Synthesis'!H42)</f>
        <v>-0.14322319999999999</v>
      </c>
      <c r="X31" s="69">
        <f t="shared" ref="X31:X37" si="0">IF(W$27=0,"",W31/W$27)</f>
        <v>-8.5947068182490542E-3</v>
      </c>
      <c r="Y31" s="18"/>
      <c r="Z31" s="70">
        <f t="shared" ref="Z31:Z42" si="1">IF(M31=0,,W31-M31)</f>
        <v>0</v>
      </c>
      <c r="AA31" s="71">
        <f>IF(ISERROR((N31-X31)*100),0,(N31-X31)*100)</f>
        <v>0.85947068182490538</v>
      </c>
      <c r="AB31" s="18"/>
      <c r="AC31" s="72"/>
      <c r="AD31" s="73"/>
      <c r="AE31" s="73"/>
      <c r="AF31" s="73"/>
      <c r="AG31" s="73"/>
      <c r="AH31" s="74"/>
      <c r="AI31" s="51"/>
    </row>
    <row r="32" spans="1:268" ht="15.5" x14ac:dyDescent="0.35">
      <c r="A32" s="75" t="s">
        <v>31</v>
      </c>
      <c r="B32" s="57"/>
      <c r="C32" s="76">
        <v>0</v>
      </c>
      <c r="D32" s="77">
        <v>0</v>
      </c>
      <c r="E32" s="76">
        <v>0</v>
      </c>
      <c r="F32" s="77">
        <v>0</v>
      </c>
      <c r="G32" s="76">
        <v>-8.6066177019456482</v>
      </c>
      <c r="H32" s="77">
        <v>-0.51803040161241476</v>
      </c>
      <c r="I32" s="76">
        <v>-8.6449798111456495</v>
      </c>
      <c r="J32" s="77">
        <v>-0.52033940841668858</v>
      </c>
      <c r="K32" s="76">
        <v>-10.584409441391941</v>
      </c>
      <c r="L32" s="77">
        <v>-0.55528563532008535</v>
      </c>
      <c r="M32" s="76"/>
      <c r="N32" s="77"/>
      <c r="O32" s="76"/>
      <c r="P32" s="77"/>
      <c r="Q32" s="76"/>
      <c r="R32" s="77"/>
      <c r="S32" s="76"/>
      <c r="T32" s="77"/>
      <c r="U32" s="76"/>
      <c r="V32" s="77"/>
      <c r="W32" s="76">
        <f>IF([1]Hypo!D11="VALIDATED POTENTIAL",'[1]SCP Synthesis'!F22,'[1]SCP Synthesis'!H22)</f>
        <v>-8.6105097921471145</v>
      </c>
      <c r="X32" s="77">
        <f t="shared" si="0"/>
        <v>-0.5167096337686008</v>
      </c>
      <c r="Y32" s="18"/>
      <c r="Z32" s="70">
        <f t="shared" si="1"/>
        <v>0</v>
      </c>
      <c r="AA32" s="78">
        <f t="shared" ref="AA32:AA37" si="2">IF(ISERROR((N32-X32)*100),0,(N32-X32)*100)</f>
        <v>51.67096337686008</v>
      </c>
      <c r="AB32" s="18"/>
      <c r="AC32" s="79"/>
      <c r="AD32" s="80"/>
      <c r="AE32" s="80"/>
      <c r="AF32" s="80"/>
      <c r="AG32" s="80"/>
      <c r="AH32" s="81"/>
      <c r="AI32" s="51"/>
    </row>
    <row r="33" spans="1:35" ht="15" customHeight="1" x14ac:dyDescent="0.35">
      <c r="A33" s="75" t="s">
        <v>26</v>
      </c>
      <c r="B33" s="57"/>
      <c r="C33" s="76">
        <v>0</v>
      </c>
      <c r="D33" s="77">
        <v>0</v>
      </c>
      <c r="E33" s="76">
        <v>0</v>
      </c>
      <c r="F33" s="77">
        <v>0</v>
      </c>
      <c r="G33" s="76">
        <v>-0.30264574468085109</v>
      </c>
      <c r="H33" s="77">
        <v>-1.8216179931852598E-2</v>
      </c>
      <c r="I33" s="76">
        <v>-0.40640999999999999</v>
      </c>
      <c r="J33" s="77">
        <v>-2.4461727337059199E-2</v>
      </c>
      <c r="K33" s="76">
        <v>-6.1293333333333325E-2</v>
      </c>
      <c r="L33" s="77">
        <v>-3.2156076094132869E-3</v>
      </c>
      <c r="M33" s="76"/>
      <c r="N33" s="77"/>
      <c r="O33" s="76"/>
      <c r="P33" s="77"/>
      <c r="Q33" s="76"/>
      <c r="R33" s="77"/>
      <c r="S33" s="76"/>
      <c r="T33" s="77"/>
      <c r="U33" s="76"/>
      <c r="V33" s="77"/>
      <c r="W33" s="76">
        <f>IF([1]Hypo!D11="VALIDATED POTENTIAL",'[1]SCP Synthesis'!F26,'[1]SCP Synthesis'!H26)</f>
        <v>-0.39828180000000007</v>
      </c>
      <c r="X33" s="77">
        <f t="shared" si="0"/>
        <v>-2.390056430832789E-2</v>
      </c>
      <c r="Y33" s="18"/>
      <c r="Z33" s="70">
        <f t="shared" si="1"/>
        <v>0</v>
      </c>
      <c r="AA33" s="78">
        <f t="shared" si="2"/>
        <v>2.390056430832789</v>
      </c>
      <c r="AB33" s="18"/>
      <c r="AC33" s="79"/>
      <c r="AD33" s="80"/>
      <c r="AE33" s="80"/>
      <c r="AF33" s="80"/>
      <c r="AG33" s="80"/>
      <c r="AH33" s="81"/>
      <c r="AI33" s="51"/>
    </row>
    <row r="34" spans="1:35" ht="15" customHeight="1" x14ac:dyDescent="0.35">
      <c r="A34" s="75" t="s">
        <v>26</v>
      </c>
      <c r="B34" s="57"/>
      <c r="C34" s="76">
        <v>0</v>
      </c>
      <c r="D34" s="77">
        <v>0</v>
      </c>
      <c r="E34" s="76">
        <v>0</v>
      </c>
      <c r="F34" s="77">
        <v>0</v>
      </c>
      <c r="G34" s="76">
        <v>-1.0976243161094223</v>
      </c>
      <c r="H34" s="77">
        <v>-6.6065762995976399E-2</v>
      </c>
      <c r="I34" s="76">
        <v>-1.4739526530612244</v>
      </c>
      <c r="J34" s="77">
        <v>-8.8716881737454012E-2</v>
      </c>
      <c r="K34" s="76">
        <v>-0.15173999999999999</v>
      </c>
      <c r="L34" s="77">
        <v>-7.9606748746852106E-3</v>
      </c>
      <c r="M34" s="76"/>
      <c r="N34" s="77"/>
      <c r="O34" s="76"/>
      <c r="P34" s="77"/>
      <c r="Q34" s="76"/>
      <c r="R34" s="77"/>
      <c r="S34" s="76"/>
      <c r="T34" s="77"/>
      <c r="U34" s="76"/>
      <c r="V34" s="77"/>
      <c r="W34" s="76">
        <f>IF([1]Hypo!D11="VALIDATED POTENTIAL",'[1]SCP Synthesis'!F29,'[1]SCP Synthesis'!H29)</f>
        <v>-1.4444736</v>
      </c>
      <c r="X34" s="77">
        <f t="shared" si="0"/>
        <v>-8.6681676562880589E-2</v>
      </c>
      <c r="Y34" s="18"/>
      <c r="Z34" s="70">
        <f t="shared" si="1"/>
        <v>0</v>
      </c>
      <c r="AA34" s="78">
        <f t="shared" si="2"/>
        <v>8.668167656288059</v>
      </c>
      <c r="AB34" s="18"/>
      <c r="AC34" s="79"/>
      <c r="AD34" s="80"/>
      <c r="AE34" s="80"/>
      <c r="AF34" s="80"/>
      <c r="AG34" s="80"/>
      <c r="AH34" s="81"/>
      <c r="AI34" s="51"/>
    </row>
    <row r="35" spans="1:35" ht="15" customHeight="1" x14ac:dyDescent="0.35">
      <c r="A35" s="75" t="s">
        <v>23</v>
      </c>
      <c r="B35" s="57"/>
      <c r="C35" s="76">
        <v>0</v>
      </c>
      <c r="D35" s="77">
        <v>0</v>
      </c>
      <c r="E35" s="76">
        <v>0</v>
      </c>
      <c r="F35" s="77">
        <v>0</v>
      </c>
      <c r="G35" s="76">
        <v>-0.19053886652214308</v>
      </c>
      <c r="H35" s="77">
        <v>-1.1468491916972962E-2</v>
      </c>
      <c r="I35" s="76">
        <v>-0.19053886652214308</v>
      </c>
      <c r="J35" s="77">
        <v>-1.1468491916972962E-2</v>
      </c>
      <c r="K35" s="76">
        <v>-0.3783766215030453</v>
      </c>
      <c r="L35" s="77">
        <v>-1.9850621220295035E-2</v>
      </c>
      <c r="M35" s="76"/>
      <c r="N35" s="77"/>
      <c r="O35" s="76"/>
      <c r="P35" s="77"/>
      <c r="Q35" s="76"/>
      <c r="R35" s="77"/>
      <c r="S35" s="76"/>
      <c r="T35" s="77"/>
      <c r="U35" s="76"/>
      <c r="V35" s="77"/>
      <c r="W35" s="76">
        <f>IF([1]Hypo!D11="VALIDATED POTENTIAL",'[1]SCP Synthesis'!F36,'[1]SCP Synthesis'!H36)</f>
        <v>-0.19053886652214308</v>
      </c>
      <c r="X35" s="77">
        <f t="shared" si="0"/>
        <v>-1.1434081177067052E-2</v>
      </c>
      <c r="Y35" s="18"/>
      <c r="Z35" s="70">
        <f t="shared" si="1"/>
        <v>0</v>
      </c>
      <c r="AA35" s="78">
        <f t="shared" si="2"/>
        <v>1.1434081177067053</v>
      </c>
      <c r="AB35" s="18"/>
      <c r="AC35" s="79"/>
      <c r="AD35" s="80"/>
      <c r="AE35" s="80"/>
      <c r="AF35" s="80"/>
      <c r="AG35" s="80"/>
      <c r="AH35" s="81"/>
      <c r="AI35" s="51"/>
    </row>
    <row r="36" spans="1:35" ht="15" customHeight="1" x14ac:dyDescent="0.35">
      <c r="A36" s="75" t="s">
        <v>23</v>
      </c>
      <c r="B36" s="57"/>
      <c r="C36" s="76">
        <v>0</v>
      </c>
      <c r="D36" s="77">
        <v>0</v>
      </c>
      <c r="E36" s="76">
        <v>0</v>
      </c>
      <c r="F36" s="77">
        <v>0</v>
      </c>
      <c r="G36" s="76">
        <v>-0.37108032000000002</v>
      </c>
      <c r="H36" s="77">
        <v>-2.2335241770597862E-2</v>
      </c>
      <c r="I36" s="76">
        <v>-0.37108032000000002</v>
      </c>
      <c r="J36" s="77">
        <v>-2.2335241770597862E-2</v>
      </c>
      <c r="K36" s="76">
        <v>-8.249999999999999E-2</v>
      </c>
      <c r="L36" s="77">
        <v>-4.3281644731878862E-3</v>
      </c>
      <c r="M36" s="76"/>
      <c r="N36" s="77"/>
      <c r="O36" s="76"/>
      <c r="P36" s="77"/>
      <c r="Q36" s="76"/>
      <c r="R36" s="77"/>
      <c r="S36" s="76"/>
      <c r="T36" s="77"/>
      <c r="U36" s="76"/>
      <c r="V36" s="77"/>
      <c r="W36" s="76">
        <f>IF([1]Hypo!D11="VALIDATED POTENTIAL",'[1]SCP Synthesis'!F44,'[1]SCP Synthesis'!H44)</f>
        <v>-0.37238031999999999</v>
      </c>
      <c r="X36" s="77">
        <f t="shared" si="0"/>
        <v>-2.2346237727447541E-2</v>
      </c>
      <c r="Y36" s="18"/>
      <c r="Z36" s="70">
        <f t="shared" si="1"/>
        <v>0</v>
      </c>
      <c r="AA36" s="78">
        <f t="shared" si="2"/>
        <v>2.234623772744754</v>
      </c>
      <c r="AB36" s="18"/>
      <c r="AC36" s="79"/>
      <c r="AD36" s="80"/>
      <c r="AE36" s="80"/>
      <c r="AF36" s="80"/>
      <c r="AG36" s="80"/>
      <c r="AH36" s="81"/>
      <c r="AI36" s="51"/>
    </row>
    <row r="37" spans="1:35" ht="15" customHeight="1" thickBot="1" x14ac:dyDescent="0.4">
      <c r="A37" s="75" t="s">
        <v>23</v>
      </c>
      <c r="B37" s="57"/>
      <c r="C37" s="76">
        <v>-0.27500000000000002</v>
      </c>
      <c r="D37" s="77">
        <v>-0.05</v>
      </c>
      <c r="E37" s="76">
        <v>0</v>
      </c>
      <c r="F37" s="77">
        <v>0</v>
      </c>
      <c r="G37" s="76">
        <v>-0.30263003053999998</v>
      </c>
      <c r="H37" s="77">
        <v>-1.8215234101216452E-2</v>
      </c>
      <c r="I37" s="76">
        <v>-0.30263003053999998</v>
      </c>
      <c r="J37" s="77">
        <v>-1.8215234101216452E-2</v>
      </c>
      <c r="K37" s="76">
        <v>-0.34255989999999997</v>
      </c>
      <c r="L37" s="77">
        <v>-1.7971582898409635E-2</v>
      </c>
      <c r="M37" s="76"/>
      <c r="N37" s="77"/>
      <c r="O37" s="76"/>
      <c r="P37" s="77"/>
      <c r="Q37" s="76"/>
      <c r="R37" s="77"/>
      <c r="S37" s="76"/>
      <c r="T37" s="77"/>
      <c r="U37" s="76"/>
      <c r="V37" s="77"/>
      <c r="W37" s="76">
        <f>IF([1]Hypo!D11="VALIDATED POTENTIAL",'[1]SCP Synthesis'!F45,'[1]SCP Synthesis'!H45)</f>
        <v>-0.30328003054000002</v>
      </c>
      <c r="X37" s="77">
        <f t="shared" si="0"/>
        <v>-1.8199586005067055E-2</v>
      </c>
      <c r="Y37" s="18"/>
      <c r="Z37" s="70">
        <f t="shared" si="1"/>
        <v>0</v>
      </c>
      <c r="AA37" s="78">
        <f t="shared" si="2"/>
        <v>1.8199586005067054</v>
      </c>
      <c r="AB37" s="18"/>
      <c r="AC37" s="82"/>
      <c r="AD37" s="83"/>
      <c r="AE37" s="83"/>
      <c r="AF37" s="83"/>
      <c r="AG37" s="83"/>
      <c r="AH37" s="84"/>
      <c r="AI37" s="51"/>
    </row>
    <row r="38" spans="1:35" ht="16" outlineLevel="1" thickBot="1" x14ac:dyDescent="0.4">
      <c r="A38" s="85" t="s">
        <v>23</v>
      </c>
      <c r="B38" s="86"/>
      <c r="C38" s="76">
        <v>-2.5</v>
      </c>
      <c r="D38" s="77">
        <v>-0.45454545454545453</v>
      </c>
      <c r="E38" s="76">
        <v>-2.1</v>
      </c>
      <c r="F38" s="77">
        <v>-0.49411764705882355</v>
      </c>
      <c r="G38" s="76">
        <v>-2.1150000000000002</v>
      </c>
      <c r="H38" s="77">
        <v>-0.12730137870101674</v>
      </c>
      <c r="I38" s="76">
        <v>-2.1150000000000002</v>
      </c>
      <c r="J38" s="77">
        <v>-0.12730137870101674</v>
      </c>
      <c r="K38" s="76">
        <v>-1.4100000000000001</v>
      </c>
      <c r="L38" s="77">
        <v>-7.3972265541756607E-2</v>
      </c>
      <c r="M38" s="76"/>
      <c r="N38" s="77"/>
      <c r="O38" s="76"/>
      <c r="P38" s="77"/>
      <c r="Q38" s="76"/>
      <c r="R38" s="77"/>
      <c r="S38" s="76"/>
      <c r="T38" s="77"/>
      <c r="U38" s="76"/>
      <c r="V38" s="77"/>
      <c r="W38" s="76">
        <f>IFERROR('[1]SCP Synthesis'!H47,0)</f>
        <v>-1.89</v>
      </c>
      <c r="X38" s="77">
        <f>IF($W$27=0,"",W38/$W$27)</f>
        <v>-0.11341735058629268</v>
      </c>
      <c r="Y38" s="18"/>
      <c r="Z38" s="70">
        <f t="shared" si="1"/>
        <v>0</v>
      </c>
      <c r="AA38" s="78">
        <f>IF(ISERROR((#REF!-X38)*100),0,(#REF!-X38)*100)</f>
        <v>0</v>
      </c>
      <c r="AB38" s="18"/>
      <c r="AC38" s="18"/>
      <c r="AD38" s="18"/>
      <c r="AE38" s="18"/>
      <c r="AF38" s="18"/>
      <c r="AG38" s="18"/>
      <c r="AH38" s="18"/>
      <c r="AI38" s="51"/>
    </row>
    <row r="39" spans="1:35" s="5" customFormat="1" ht="19.5" customHeight="1" thickBot="1" x14ac:dyDescent="0.4">
      <c r="A39" s="42" t="s">
        <v>23</v>
      </c>
      <c r="B39" s="47"/>
      <c r="C39" s="87">
        <v>-2.8025000000000002</v>
      </c>
      <c r="D39" s="88">
        <v>-0.50954545454545463</v>
      </c>
      <c r="E39" s="87">
        <v>-2.1</v>
      </c>
      <c r="F39" s="88">
        <v>-0.49411764705882355</v>
      </c>
      <c r="G39" s="87">
        <v>-13.128860179798066</v>
      </c>
      <c r="H39" s="88">
        <v>-0.79022316863412401</v>
      </c>
      <c r="I39" s="87">
        <v>-13.647314881269018</v>
      </c>
      <c r="J39" s="88">
        <v>-0.821428841585082</v>
      </c>
      <c r="K39" s="87">
        <v>-13.15937929622832</v>
      </c>
      <c r="L39" s="88">
        <v>-0.69037524798957117</v>
      </c>
      <c r="M39" s="87"/>
      <c r="N39" s="88"/>
      <c r="O39" s="87"/>
      <c r="P39" s="88"/>
      <c r="Q39" s="87"/>
      <c r="R39" s="88"/>
      <c r="S39" s="87"/>
      <c r="T39" s="88"/>
      <c r="U39" s="87"/>
      <c r="V39" s="88"/>
      <c r="W39" s="87">
        <f>SUM(W31:W38)</f>
        <v>-13.352687609209257</v>
      </c>
      <c r="X39" s="88">
        <f>IF(W$27=0,,W39/W$27)</f>
        <v>-0.80128383695393257</v>
      </c>
      <c r="Y39" s="49"/>
      <c r="Z39" s="89">
        <f t="shared" si="1"/>
        <v>0</v>
      </c>
      <c r="AA39" s="90">
        <f>IF(ISERROR((N39-X39)*100),0,(N39-X39)*100)</f>
        <v>80.128383695393254</v>
      </c>
      <c r="AB39" s="49"/>
      <c r="AC39" s="49"/>
      <c r="AD39" s="49"/>
      <c r="AE39" s="49"/>
      <c r="AF39" s="49"/>
      <c r="AG39" s="49"/>
      <c r="AH39" s="49"/>
      <c r="AI39" s="51"/>
    </row>
    <row r="40" spans="1:35" ht="2.25" customHeight="1" thickBot="1" x14ac:dyDescent="0.4">
      <c r="A40" s="18" t="s">
        <v>23</v>
      </c>
      <c r="B40" s="18"/>
      <c r="C40" s="91"/>
      <c r="D40" s="92">
        <v>0</v>
      </c>
      <c r="E40" s="91"/>
      <c r="F40" s="92">
        <v>0</v>
      </c>
      <c r="G40" s="91"/>
      <c r="H40" s="92">
        <v>0</v>
      </c>
      <c r="I40" s="91"/>
      <c r="J40" s="92">
        <v>0</v>
      </c>
      <c r="K40" s="91"/>
      <c r="L40" s="92">
        <v>0</v>
      </c>
      <c r="M40" s="22"/>
      <c r="N40" s="92"/>
      <c r="O40" s="22"/>
      <c r="P40" s="92"/>
      <c r="Q40" s="22"/>
      <c r="R40" s="92"/>
      <c r="S40" s="22"/>
      <c r="T40" s="92"/>
      <c r="U40" s="22"/>
      <c r="V40" s="92"/>
      <c r="W40" s="22"/>
      <c r="X40" s="92">
        <f>IF(W$27=0,"",W40/W$27)</f>
        <v>0</v>
      </c>
      <c r="Y40" s="18"/>
      <c r="Z40" s="22">
        <f t="shared" si="1"/>
        <v>0</v>
      </c>
      <c r="AA40" s="93">
        <f>IF(ISERROR((N40-X40)*100),0,(N40-X40)*100)</f>
        <v>0</v>
      </c>
      <c r="AB40" s="18"/>
      <c r="AC40" s="18"/>
      <c r="AD40" s="18"/>
      <c r="AE40" s="18"/>
      <c r="AF40" s="18"/>
      <c r="AG40" s="18"/>
      <c r="AH40" s="18"/>
      <c r="AI40" s="51"/>
    </row>
    <row r="41" spans="1:35" s="100" customFormat="1" ht="18.75" customHeight="1" thickBot="1" x14ac:dyDescent="0.4">
      <c r="A41" s="94" t="s">
        <v>23</v>
      </c>
      <c r="B41" s="95"/>
      <c r="C41" s="96">
        <v>2.6974999999999998</v>
      </c>
      <c r="D41" s="97">
        <v>0.49045454545454542</v>
      </c>
      <c r="E41" s="96">
        <v>2.15</v>
      </c>
      <c r="F41" s="97">
        <v>0.50588235294117645</v>
      </c>
      <c r="G41" s="96">
        <v>3.4852568202019345</v>
      </c>
      <c r="H41" s="97">
        <v>0.20977683136587605</v>
      </c>
      <c r="I41" s="96">
        <v>2.9668021187309819</v>
      </c>
      <c r="J41" s="97">
        <v>0.17857115841491797</v>
      </c>
      <c r="K41" s="96">
        <v>5.9018187037716814</v>
      </c>
      <c r="L41" s="97">
        <v>0.30962475201042877</v>
      </c>
      <c r="M41" s="96"/>
      <c r="N41" s="97"/>
      <c r="O41" s="96"/>
      <c r="P41" s="97"/>
      <c r="Q41" s="96"/>
      <c r="R41" s="97"/>
      <c r="S41" s="96"/>
      <c r="T41" s="97"/>
      <c r="U41" s="96"/>
      <c r="V41" s="97"/>
      <c r="W41" s="96">
        <f>W27+W39</f>
        <v>3.3114293907907442</v>
      </c>
      <c r="X41" s="97">
        <f>IF(W$27=0,,W41/W$27)</f>
        <v>0.19871616304606743</v>
      </c>
      <c r="Y41" s="98"/>
      <c r="Z41" s="89">
        <f t="shared" si="1"/>
        <v>0</v>
      </c>
      <c r="AA41" s="99">
        <f>IF(ISERROR((N41-X41)*100),0,(N41-X41)*100)</f>
        <v>-19.871616304606743</v>
      </c>
      <c r="AB41" s="98"/>
      <c r="AC41" s="98"/>
      <c r="AD41" s="98"/>
      <c r="AE41" s="98"/>
      <c r="AF41" s="98"/>
      <c r="AG41" s="98"/>
      <c r="AH41" s="98"/>
      <c r="AI41" s="51"/>
    </row>
    <row r="42" spans="1:35" s="100" customFormat="1" ht="20.25" customHeight="1" thickBot="1" x14ac:dyDescent="0.4">
      <c r="A42" s="94" t="s">
        <v>23</v>
      </c>
      <c r="B42" s="95"/>
      <c r="C42" s="101">
        <v>0</v>
      </c>
      <c r="D42" s="102"/>
      <c r="E42" s="101">
        <v>0</v>
      </c>
      <c r="F42" s="102"/>
      <c r="G42" s="101">
        <v>0.19494569476239484</v>
      </c>
      <c r="H42" s="102"/>
      <c r="I42" s="101">
        <v>0.15494202646411165</v>
      </c>
      <c r="J42" s="102"/>
      <c r="K42" s="101">
        <v>0.24888690851146769</v>
      </c>
      <c r="L42" s="102"/>
      <c r="M42" s="101"/>
      <c r="N42" s="102"/>
      <c r="O42" s="101"/>
      <c r="P42" s="102"/>
      <c r="Q42" s="101"/>
      <c r="R42" s="102"/>
      <c r="S42" s="101"/>
      <c r="T42" s="102"/>
      <c r="U42" s="101"/>
      <c r="V42" s="102"/>
      <c r="W42" s="101">
        <f>[1]KeyReports!V59</f>
        <v>0.16854500939654263</v>
      </c>
      <c r="X42" s="102"/>
      <c r="Y42" s="98"/>
      <c r="Z42" s="103">
        <f t="shared" si="1"/>
        <v>0</v>
      </c>
      <c r="AA42" s="104"/>
      <c r="AB42" s="98"/>
      <c r="AC42" s="98"/>
      <c r="AD42" s="98"/>
      <c r="AE42" s="98"/>
      <c r="AF42" s="98"/>
      <c r="AG42" s="98"/>
      <c r="AH42" s="98"/>
      <c r="AI42" s="51"/>
    </row>
    <row r="43" spans="1:35" ht="15" hidden="1" customHeight="1" x14ac:dyDescent="0.35">
      <c r="A43" s="18"/>
      <c r="B43" s="18"/>
      <c r="C43" s="91"/>
      <c r="D43" s="20"/>
      <c r="E43" s="91"/>
      <c r="F43" s="20"/>
      <c r="G43" s="91"/>
      <c r="H43" s="20"/>
      <c r="I43" s="91"/>
      <c r="J43" s="20"/>
      <c r="K43" s="91"/>
      <c r="L43" s="20"/>
      <c r="M43" s="22"/>
      <c r="N43" s="18"/>
      <c r="O43" s="22"/>
      <c r="P43" s="18"/>
      <c r="Q43" s="22"/>
      <c r="R43" s="18"/>
      <c r="S43" s="22"/>
      <c r="T43" s="18"/>
      <c r="U43" s="22"/>
      <c r="V43" s="18"/>
      <c r="W43" s="22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51"/>
    </row>
    <row r="44" spans="1:35" ht="15" hidden="1" customHeight="1" x14ac:dyDescent="0.35">
      <c r="A44" s="18"/>
      <c r="B44" s="18"/>
      <c r="C44" s="91"/>
      <c r="D44" s="20"/>
      <c r="E44" s="91"/>
      <c r="F44" s="20"/>
      <c r="G44" s="91"/>
      <c r="H44" s="20"/>
      <c r="I44" s="91"/>
      <c r="J44" s="20"/>
      <c r="K44" s="91"/>
      <c r="L44" s="20"/>
      <c r="M44" s="22"/>
      <c r="N44" s="18"/>
      <c r="O44" s="22"/>
      <c r="P44" s="18"/>
      <c r="Q44" s="22"/>
      <c r="R44" s="18"/>
      <c r="S44" s="22"/>
      <c r="T44" s="18"/>
      <c r="U44" s="22"/>
      <c r="V44" s="18"/>
      <c r="W44" s="22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51"/>
    </row>
    <row r="45" spans="1:35" ht="15" hidden="1" customHeight="1" x14ac:dyDescent="0.35">
      <c r="A45" s="17" t="s">
        <v>15</v>
      </c>
      <c r="B45" s="18"/>
      <c r="C45" s="91"/>
      <c r="D45" s="20"/>
      <c r="E45" s="91"/>
      <c r="F45" s="20"/>
      <c r="G45" s="91"/>
      <c r="H45" s="20"/>
      <c r="I45" s="91"/>
      <c r="J45" s="20"/>
      <c r="K45" s="91"/>
      <c r="L45" s="20"/>
      <c r="M45" s="22"/>
      <c r="N45" s="18"/>
      <c r="O45" s="22"/>
      <c r="P45" s="18"/>
      <c r="Q45" s="22"/>
      <c r="R45" s="18"/>
      <c r="S45" s="22"/>
      <c r="T45" s="18"/>
      <c r="U45" s="22"/>
      <c r="V45" s="18"/>
      <c r="W45" s="22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51"/>
    </row>
    <row r="46" spans="1:35" ht="15" hidden="1" customHeight="1" x14ac:dyDescent="0.35">
      <c r="A46" s="18"/>
      <c r="B46" s="18"/>
      <c r="C46" s="91"/>
      <c r="D46" s="20"/>
      <c r="E46" s="91"/>
      <c r="F46" s="20"/>
      <c r="G46" s="91"/>
      <c r="H46" s="20"/>
      <c r="I46" s="91"/>
      <c r="J46" s="20"/>
      <c r="K46" s="91"/>
      <c r="L46" s="20"/>
      <c r="M46" s="22"/>
      <c r="N46" s="18"/>
      <c r="O46" s="22"/>
      <c r="P46" s="18"/>
      <c r="Q46" s="22"/>
      <c r="R46" s="18"/>
      <c r="S46" s="22"/>
      <c r="T46" s="18"/>
      <c r="U46" s="22"/>
      <c r="V46" s="18"/>
      <c r="W46" s="22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51"/>
    </row>
    <row r="47" spans="1:35" ht="15" hidden="1" customHeight="1" x14ac:dyDescent="0.35">
      <c r="A47" s="18"/>
      <c r="B47" s="18"/>
      <c r="C47" s="91"/>
      <c r="D47" s="20"/>
      <c r="E47" s="91"/>
      <c r="F47" s="20"/>
      <c r="G47" s="91"/>
      <c r="H47" s="20"/>
      <c r="I47" s="91"/>
      <c r="J47" s="20"/>
      <c r="K47" s="91"/>
      <c r="L47" s="20"/>
      <c r="M47" s="22"/>
      <c r="N47" s="18"/>
      <c r="O47" s="22"/>
      <c r="P47" s="18"/>
      <c r="Q47" s="22"/>
      <c r="R47" s="18"/>
      <c r="S47" s="22"/>
      <c r="T47" s="18"/>
      <c r="U47" s="22"/>
      <c r="V47" s="18"/>
      <c r="W47" s="22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51"/>
    </row>
    <row r="48" spans="1:35" s="34" customFormat="1" ht="34.5" customHeight="1" thickBot="1" x14ac:dyDescent="0.35">
      <c r="A48" s="23" t="s">
        <v>23</v>
      </c>
      <c r="B48" s="23"/>
      <c r="C48" s="105" t="s">
        <v>11</v>
      </c>
      <c r="D48" s="106"/>
      <c r="E48" s="105" t="s">
        <v>11</v>
      </c>
      <c r="F48" s="106"/>
      <c r="G48" s="105" t="s">
        <v>34</v>
      </c>
      <c r="H48" s="106"/>
      <c r="I48" s="105" t="s">
        <v>29</v>
      </c>
      <c r="J48" s="106"/>
      <c r="K48" s="105" t="s">
        <v>27</v>
      </c>
      <c r="L48" s="106"/>
      <c r="M48" s="107"/>
      <c r="N48" s="108"/>
      <c r="O48" s="107"/>
      <c r="P48" s="108"/>
      <c r="Q48" s="107"/>
      <c r="R48" s="108"/>
      <c r="S48" s="107"/>
      <c r="T48" s="108"/>
      <c r="U48" s="107"/>
      <c r="V48" s="108"/>
      <c r="W48" s="107" t="s">
        <v>35</v>
      </c>
      <c r="X48" s="108"/>
      <c r="Y48" s="41"/>
      <c r="Z48" s="31" t="s">
        <v>34</v>
      </c>
      <c r="AA48" s="108"/>
      <c r="AB48" s="23"/>
      <c r="AC48" s="31" t="s">
        <v>12</v>
      </c>
      <c r="AD48" s="32"/>
      <c r="AE48" s="32"/>
      <c r="AF48" s="32"/>
      <c r="AG48" s="32"/>
      <c r="AH48" s="33"/>
      <c r="AI48" s="51"/>
    </row>
    <row r="49" spans="1:35" ht="15" hidden="1" customHeight="1" x14ac:dyDescent="0.35">
      <c r="A49" s="18"/>
      <c r="B49" s="18"/>
      <c r="C49" s="109"/>
      <c r="D49" s="56"/>
      <c r="E49" s="109"/>
      <c r="F49" s="56"/>
      <c r="G49" s="109"/>
      <c r="H49" s="56"/>
      <c r="I49" s="109"/>
      <c r="J49" s="56"/>
      <c r="K49" s="109"/>
      <c r="L49" s="56"/>
      <c r="M49" s="110"/>
      <c r="N49" s="57"/>
      <c r="O49" s="110"/>
      <c r="P49" s="57"/>
      <c r="Q49" s="110"/>
      <c r="R49" s="57"/>
      <c r="S49" s="110"/>
      <c r="T49" s="57"/>
      <c r="U49" s="110"/>
      <c r="V49" s="57"/>
      <c r="W49" s="110"/>
      <c r="X49" s="57"/>
      <c r="Y49" s="18"/>
      <c r="Z49" s="66"/>
      <c r="AA49" s="111"/>
      <c r="AB49" s="18"/>
      <c r="AC49" s="112"/>
      <c r="AD49" s="112"/>
      <c r="AE49" s="112"/>
      <c r="AF49" s="112"/>
      <c r="AG49" s="18"/>
      <c r="AH49" s="18"/>
      <c r="AI49" s="51"/>
    </row>
    <row r="50" spans="1:35" ht="15" customHeight="1" x14ac:dyDescent="0.35">
      <c r="A50" s="49" t="s">
        <v>23</v>
      </c>
      <c r="B50" s="18"/>
      <c r="C50" s="113">
        <v>20880.079999999998</v>
      </c>
      <c r="D50" s="114" t="s">
        <v>16</v>
      </c>
      <c r="E50" s="113">
        <v>61962.526499999993</v>
      </c>
      <c r="F50" s="114" t="s">
        <v>16</v>
      </c>
      <c r="G50" s="113">
        <v>207360.02128118402</v>
      </c>
      <c r="H50" s="114" t="s">
        <v>16</v>
      </c>
      <c r="I50" s="113">
        <v>207360.02128118402</v>
      </c>
      <c r="J50" s="114" t="s">
        <v>16</v>
      </c>
      <c r="K50" s="113">
        <v>307495.16817662999</v>
      </c>
      <c r="L50" s="114" t="s">
        <v>16</v>
      </c>
      <c r="M50" s="113"/>
      <c r="N50" s="114"/>
      <c r="O50" s="113"/>
      <c r="P50" s="114"/>
      <c r="Q50" s="113"/>
      <c r="R50" s="114"/>
      <c r="S50" s="113"/>
      <c r="T50" s="114"/>
      <c r="U50" s="113"/>
      <c r="V50" s="114"/>
      <c r="W50" s="113">
        <f>IFERROR([1]KeyReports!V15+[1]KeyReports!V18,0)</f>
        <v>207980.49984118398</v>
      </c>
      <c r="X50" s="114" t="str">
        <f>"K"&amp;" "&amp;[1]Hypo!$I$3</f>
        <v>K USD</v>
      </c>
      <c r="Y50" s="115"/>
      <c r="Z50" s="116">
        <f t="shared" ref="Z50:Z55" si="3">IF(M50=0,,W50-M50)</f>
        <v>0</v>
      </c>
      <c r="AA50" s="114" t="str">
        <f>"K"&amp;" "&amp;[1]Hypo!$I$3</f>
        <v>K USD</v>
      </c>
      <c r="AB50" s="18"/>
      <c r="AC50" s="18"/>
      <c r="AD50" s="18"/>
      <c r="AE50" s="18"/>
      <c r="AF50" s="18"/>
      <c r="AG50" s="18"/>
      <c r="AH50" s="18"/>
      <c r="AI50" s="51"/>
    </row>
    <row r="51" spans="1:35" ht="15" customHeight="1" x14ac:dyDescent="0.35">
      <c r="A51" s="18" t="s">
        <v>23</v>
      </c>
      <c r="B51" s="18"/>
      <c r="C51" s="113">
        <v>45100.739839999995</v>
      </c>
      <c r="D51" s="114" t="s">
        <v>16</v>
      </c>
      <c r="E51" s="113">
        <v>86183.167829219994</v>
      </c>
      <c r="F51" s="114" t="s">
        <v>16</v>
      </c>
      <c r="G51" s="113">
        <v>213293.37628118403</v>
      </c>
      <c r="H51" s="114" t="s">
        <v>16</v>
      </c>
      <c r="I51" s="113">
        <v>213457.88878118401</v>
      </c>
      <c r="J51" s="114" t="s">
        <v>16</v>
      </c>
      <c r="K51" s="113">
        <v>315095.07322163001</v>
      </c>
      <c r="L51" s="114" t="s">
        <v>16</v>
      </c>
      <c r="M51" s="113"/>
      <c r="N51" s="114"/>
      <c r="O51" s="113"/>
      <c r="P51" s="114"/>
      <c r="Q51" s="113"/>
      <c r="R51" s="114"/>
      <c r="S51" s="113"/>
      <c r="T51" s="114"/>
      <c r="U51" s="113"/>
      <c r="V51" s="114"/>
      <c r="W51" s="113">
        <f>[1]KeyReports!V35</f>
        <v>214078.36734118394</v>
      </c>
      <c r="X51" s="114" t="str">
        <f>"K"&amp;" "&amp;[1]Hypo!$I$3</f>
        <v>K USD</v>
      </c>
      <c r="Y51" s="18"/>
      <c r="Z51" s="117">
        <f t="shared" si="3"/>
        <v>0</v>
      </c>
      <c r="AA51" s="114" t="str">
        <f>"K"&amp;" "&amp;[1]Hypo!$I$3</f>
        <v>K USD</v>
      </c>
      <c r="AB51" s="18"/>
      <c r="AC51" s="112"/>
      <c r="AD51" s="112"/>
      <c r="AE51" s="112"/>
      <c r="AF51" s="112"/>
      <c r="AG51" s="18"/>
      <c r="AH51" s="18"/>
      <c r="AI51" s="51"/>
    </row>
    <row r="52" spans="1:35" ht="18.75" customHeight="1" thickBot="1" x14ac:dyDescent="0.4">
      <c r="A52" s="17" t="s">
        <v>23</v>
      </c>
      <c r="B52" s="118"/>
      <c r="C52" s="119">
        <v>3825.12</v>
      </c>
      <c r="D52" s="120" t="s">
        <v>17</v>
      </c>
      <c r="E52" s="119">
        <v>14579.418000000001</v>
      </c>
      <c r="F52" s="120" t="s">
        <v>17</v>
      </c>
      <c r="G52" s="119">
        <v>12916</v>
      </c>
      <c r="H52" s="120" t="s">
        <v>17</v>
      </c>
      <c r="I52" s="119">
        <v>12916</v>
      </c>
      <c r="J52" s="120" t="s">
        <v>17</v>
      </c>
      <c r="K52" s="119">
        <v>19374</v>
      </c>
      <c r="L52" s="120" t="s">
        <v>17</v>
      </c>
      <c r="M52" s="119"/>
      <c r="N52" s="120"/>
      <c r="O52" s="119"/>
      <c r="P52" s="120"/>
      <c r="Q52" s="119"/>
      <c r="R52" s="120"/>
      <c r="S52" s="119"/>
      <c r="T52" s="120"/>
      <c r="U52" s="119"/>
      <c r="V52" s="120"/>
      <c r="W52" s="119">
        <f>[1]Volume!T114</f>
        <v>12916</v>
      </c>
      <c r="X52" s="120" t="s">
        <v>17</v>
      </c>
      <c r="Y52" s="121"/>
      <c r="Z52" s="122">
        <f t="shared" si="3"/>
        <v>0</v>
      </c>
      <c r="AA52" s="120" t="s">
        <v>17</v>
      </c>
      <c r="AB52" s="18"/>
      <c r="AC52" s="18"/>
      <c r="AD52" s="18"/>
      <c r="AE52" s="18"/>
      <c r="AF52" s="18"/>
      <c r="AG52" s="18"/>
      <c r="AH52" s="18"/>
      <c r="AI52" s="51"/>
    </row>
    <row r="53" spans="1:35" ht="15" customHeight="1" x14ac:dyDescent="0.35">
      <c r="A53" s="18" t="s">
        <v>32</v>
      </c>
      <c r="B53" s="123"/>
      <c r="C53" s="113">
        <v>-19376.525000000001</v>
      </c>
      <c r="D53" s="120" t="s">
        <v>16</v>
      </c>
      <c r="E53" s="113">
        <v>-19376.525000000001</v>
      </c>
      <c r="F53" s="120" t="s">
        <v>16</v>
      </c>
      <c r="G53" s="113">
        <v>-12655.59279120879</v>
      </c>
      <c r="H53" s="120" t="s">
        <v>16</v>
      </c>
      <c r="I53" s="113">
        <v>-9046.5237912087905</v>
      </c>
      <c r="J53" s="120" t="s">
        <v>16</v>
      </c>
      <c r="K53" s="113">
        <v>-18509.94138720879</v>
      </c>
      <c r="L53" s="120" t="s">
        <v>16</v>
      </c>
      <c r="M53" s="113"/>
      <c r="N53" s="120"/>
      <c r="O53" s="113"/>
      <c r="P53" s="120"/>
      <c r="Q53" s="113"/>
      <c r="R53" s="120"/>
      <c r="S53" s="113"/>
      <c r="T53" s="120"/>
      <c r="U53" s="113"/>
      <c r="V53" s="120"/>
      <c r="W53" s="113">
        <f>[1]KeyReports!V75</f>
        <v>-7998.6446428571435</v>
      </c>
      <c r="X53" s="120" t="str">
        <f>"K"&amp;" "&amp;[1]Hypo!$I$3</f>
        <v>K USD</v>
      </c>
      <c r="Y53" s="121"/>
      <c r="Z53" s="116">
        <f t="shared" si="3"/>
        <v>0</v>
      </c>
      <c r="AA53" s="120" t="str">
        <f>"K"&amp;" "&amp;[1]Hypo!$I$3</f>
        <v>K USD</v>
      </c>
      <c r="AB53" s="18"/>
      <c r="AC53" s="72"/>
      <c r="AD53" s="73"/>
      <c r="AE53" s="73"/>
      <c r="AF53" s="73"/>
      <c r="AG53" s="73"/>
      <c r="AH53" s="74"/>
      <c r="AI53" s="51"/>
    </row>
    <row r="54" spans="1:35" ht="15" customHeight="1" x14ac:dyDescent="0.35">
      <c r="A54" s="124" t="s">
        <v>23</v>
      </c>
      <c r="B54" s="18"/>
      <c r="C54" s="125">
        <v>-18193.935000000001</v>
      </c>
      <c r="D54" s="126" t="s">
        <v>16</v>
      </c>
      <c r="E54" s="125">
        <v>-18193.935000000001</v>
      </c>
      <c r="F54" s="126" t="s">
        <v>16</v>
      </c>
      <c r="G54" s="125">
        <v>-12285.01229120879</v>
      </c>
      <c r="H54" s="126" t="s">
        <v>16</v>
      </c>
      <c r="I54" s="125">
        <v>-8777.0132912087902</v>
      </c>
      <c r="J54" s="126" t="s">
        <v>16</v>
      </c>
      <c r="K54" s="125">
        <v>-17960.21413720879</v>
      </c>
      <c r="L54" s="126" t="s">
        <v>16</v>
      </c>
      <c r="M54" s="125"/>
      <c r="N54" s="126"/>
      <c r="O54" s="125"/>
      <c r="P54" s="126"/>
      <c r="Q54" s="125"/>
      <c r="R54" s="126"/>
      <c r="S54" s="125"/>
      <c r="T54" s="126"/>
      <c r="U54" s="125"/>
      <c r="V54" s="126"/>
      <c r="W54" s="125">
        <f>IFERROR('[1]R&amp;D Conso'!T601,0)</f>
        <v>-7729.1341428571432</v>
      </c>
      <c r="X54" s="126" t="str">
        <f>"K"&amp;" "&amp;[1]Hypo!$I$3</f>
        <v>K USD</v>
      </c>
      <c r="Y54" s="121"/>
      <c r="Z54" s="116">
        <f t="shared" si="3"/>
        <v>0</v>
      </c>
      <c r="AA54" s="126" t="str">
        <f>"K"&amp;" "&amp;[1]Hypo!$I$3</f>
        <v>K USD</v>
      </c>
      <c r="AB54" s="18"/>
      <c r="AC54" s="79"/>
      <c r="AD54" s="80"/>
      <c r="AE54" s="80"/>
      <c r="AF54" s="80"/>
      <c r="AG54" s="80"/>
      <c r="AH54" s="81"/>
      <c r="AI54" s="51"/>
    </row>
    <row r="55" spans="1:35" ht="15" customHeight="1" x14ac:dyDescent="0.35">
      <c r="A55" s="124" t="s">
        <v>23</v>
      </c>
      <c r="B55" s="18"/>
      <c r="C55" s="113">
        <v>24220.65984</v>
      </c>
      <c r="D55" s="126" t="s">
        <v>16</v>
      </c>
      <c r="E55" s="113">
        <v>24220.641329219998</v>
      </c>
      <c r="F55" s="126" t="s">
        <v>16</v>
      </c>
      <c r="G55" s="113">
        <v>5168.6399999999994</v>
      </c>
      <c r="H55" s="126" t="s">
        <v>16</v>
      </c>
      <c r="I55" s="113">
        <v>5333.1524999999992</v>
      </c>
      <c r="J55" s="126" t="s">
        <v>16</v>
      </c>
      <c r="K55" s="113">
        <v>5168.6399999999994</v>
      </c>
      <c r="L55" s="126" t="s">
        <v>16</v>
      </c>
      <c r="M55" s="113"/>
      <c r="N55" s="126"/>
      <c r="O55" s="113"/>
      <c r="P55" s="126"/>
      <c r="Q55" s="113"/>
      <c r="R55" s="126"/>
      <c r="S55" s="113"/>
      <c r="T55" s="126"/>
      <c r="U55" s="113"/>
      <c r="V55" s="126"/>
      <c r="W55" s="113">
        <f>[1]KeyReports!V20</f>
        <v>5333.1524999999992</v>
      </c>
      <c r="X55" s="126" t="str">
        <f>"K"&amp;" "&amp;[1]Hypo!$I$3</f>
        <v>K USD</v>
      </c>
      <c r="Y55" s="121"/>
      <c r="Z55" s="116">
        <f t="shared" si="3"/>
        <v>0</v>
      </c>
      <c r="AA55" s="126" t="str">
        <f>"K"&amp;" "&amp;[1]Hypo!$I$3</f>
        <v>K USD</v>
      </c>
      <c r="AB55" s="18"/>
      <c r="AC55" s="79"/>
      <c r="AD55" s="80"/>
      <c r="AE55" s="80"/>
      <c r="AF55" s="80"/>
      <c r="AG55" s="80"/>
      <c r="AH55" s="81"/>
      <c r="AI55" s="51"/>
    </row>
    <row r="56" spans="1:35" ht="15" hidden="1" customHeight="1" x14ac:dyDescent="0.35">
      <c r="A56" s="18"/>
      <c r="B56" s="118"/>
      <c r="C56" s="119"/>
      <c r="D56" s="120"/>
      <c r="E56" s="119"/>
      <c r="F56" s="120"/>
      <c r="G56" s="119"/>
      <c r="H56" s="120"/>
      <c r="I56" s="119"/>
      <c r="J56" s="120"/>
      <c r="K56" s="119"/>
      <c r="L56" s="120"/>
      <c r="M56" s="119"/>
      <c r="N56" s="120"/>
      <c r="O56" s="119"/>
      <c r="P56" s="120"/>
      <c r="Q56" s="119"/>
      <c r="R56" s="120"/>
      <c r="S56" s="119"/>
      <c r="T56" s="120"/>
      <c r="U56" s="119"/>
      <c r="V56" s="120"/>
      <c r="W56" s="119"/>
      <c r="X56" s="120"/>
      <c r="Y56" s="121"/>
      <c r="Z56" s="122">
        <f>IF(M56="-","-",W56-M56)</f>
        <v>0</v>
      </c>
      <c r="AA56" s="120"/>
      <c r="AB56" s="18"/>
      <c r="AC56" s="79"/>
      <c r="AD56" s="80"/>
      <c r="AE56" s="80"/>
      <c r="AF56" s="80"/>
      <c r="AG56" s="80"/>
      <c r="AH56" s="81"/>
      <c r="AI56" s="51"/>
    </row>
    <row r="57" spans="1:35" ht="15" customHeight="1" x14ac:dyDescent="0.35">
      <c r="A57" s="18" t="s">
        <v>23</v>
      </c>
      <c r="B57" s="123"/>
      <c r="C57" s="127">
        <v>0</v>
      </c>
      <c r="D57" s="126" t="s">
        <v>16</v>
      </c>
      <c r="E57" s="127">
        <v>0</v>
      </c>
      <c r="F57" s="126" t="s">
        <v>16</v>
      </c>
      <c r="G57" s="127">
        <v>-2461</v>
      </c>
      <c r="H57" s="126" t="s">
        <v>16</v>
      </c>
      <c r="I57" s="127">
        <v>-2461</v>
      </c>
      <c r="J57" s="126" t="s">
        <v>16</v>
      </c>
      <c r="K57" s="127">
        <v>-7330.6686650000001</v>
      </c>
      <c r="L57" s="126" t="s">
        <v>16</v>
      </c>
      <c r="M57" s="127"/>
      <c r="N57" s="126"/>
      <c r="O57" s="127"/>
      <c r="P57" s="126"/>
      <c r="Q57" s="127"/>
      <c r="R57" s="126"/>
      <c r="S57" s="127"/>
      <c r="T57" s="126"/>
      <c r="U57" s="127"/>
      <c r="V57" s="126"/>
      <c r="W57" s="127">
        <f>+'[1]Invest detail'!LB17</f>
        <v>-2461</v>
      </c>
      <c r="X57" s="126" t="str">
        <f>"K"&amp;" "&amp;[1]Hypo!$I$3</f>
        <v>K USD</v>
      </c>
      <c r="Y57" s="121"/>
      <c r="Z57" s="122">
        <f>IF(M57=0,,W57-M57)</f>
        <v>0</v>
      </c>
      <c r="AA57" s="126" t="str">
        <f>"K"&amp;" "&amp;[1]Hypo!$I$3</f>
        <v>K USD</v>
      </c>
      <c r="AB57" s="18"/>
      <c r="AC57" s="79"/>
      <c r="AD57" s="80"/>
      <c r="AE57" s="80"/>
      <c r="AF57" s="80"/>
      <c r="AG57" s="80"/>
      <c r="AH57" s="81"/>
      <c r="AI57" s="51"/>
    </row>
    <row r="58" spans="1:35" ht="15" customHeight="1" x14ac:dyDescent="0.35">
      <c r="A58" s="124" t="s">
        <v>27</v>
      </c>
      <c r="B58" s="18"/>
      <c r="C58" s="128">
        <v>0</v>
      </c>
      <c r="D58" s="126" t="s">
        <v>16</v>
      </c>
      <c r="E58" s="128">
        <v>0</v>
      </c>
      <c r="F58" s="126" t="s">
        <v>16</v>
      </c>
      <c r="G58" s="128">
        <v>0</v>
      </c>
      <c r="H58" s="126" t="s">
        <v>16</v>
      </c>
      <c r="I58" s="128">
        <v>0</v>
      </c>
      <c r="J58" s="126" t="s">
        <v>16</v>
      </c>
      <c r="K58" s="128">
        <v>0</v>
      </c>
      <c r="L58" s="126" t="s">
        <v>16</v>
      </c>
      <c r="M58" s="128"/>
      <c r="N58" s="126"/>
      <c r="O58" s="128"/>
      <c r="P58" s="126"/>
      <c r="Q58" s="128"/>
      <c r="R58" s="126"/>
      <c r="S58" s="128"/>
      <c r="T58" s="126"/>
      <c r="U58" s="128"/>
      <c r="V58" s="126"/>
      <c r="W58" s="128">
        <f>'[1]SCP Conso'!AQ15</f>
        <v>0</v>
      </c>
      <c r="X58" s="126" t="str">
        <f>"K"&amp;" "&amp;[1]Hypo!$I$3</f>
        <v>K USD</v>
      </c>
      <c r="Y58" s="121"/>
      <c r="Z58" s="122">
        <f>IF(M58=0,,W58-M58)</f>
        <v>0</v>
      </c>
      <c r="AA58" s="126" t="str">
        <f>"K"&amp;" "&amp;[1]Hypo!$I$3</f>
        <v>K USD</v>
      </c>
      <c r="AB58" s="18"/>
      <c r="AC58" s="79"/>
      <c r="AD58" s="80"/>
      <c r="AE58" s="80"/>
      <c r="AF58" s="80"/>
      <c r="AG58" s="80"/>
      <c r="AH58" s="81"/>
      <c r="AI58" s="51"/>
    </row>
    <row r="59" spans="1:35" ht="15" hidden="1" customHeight="1" x14ac:dyDescent="0.35">
      <c r="A59" s="18"/>
      <c r="B59" s="18"/>
      <c r="C59" s="127"/>
      <c r="D59" s="120"/>
      <c r="E59" s="127"/>
      <c r="F59" s="120"/>
      <c r="G59" s="127"/>
      <c r="H59" s="120"/>
      <c r="I59" s="127"/>
      <c r="J59" s="120"/>
      <c r="K59" s="127"/>
      <c r="L59" s="120"/>
      <c r="M59" s="127"/>
      <c r="N59" s="120"/>
      <c r="O59" s="127"/>
      <c r="P59" s="120"/>
      <c r="Q59" s="127"/>
      <c r="R59" s="120"/>
      <c r="S59" s="127"/>
      <c r="T59" s="120"/>
      <c r="U59" s="127"/>
      <c r="V59" s="120"/>
      <c r="W59" s="127"/>
      <c r="X59" s="120"/>
      <c r="Y59" s="121"/>
      <c r="Z59" s="122">
        <f>IF(M59="-","-",W59-M59)</f>
        <v>0</v>
      </c>
      <c r="AA59" s="120"/>
      <c r="AB59" s="18"/>
      <c r="AC59" s="79"/>
      <c r="AD59" s="80"/>
      <c r="AE59" s="80"/>
      <c r="AF59" s="80"/>
      <c r="AG59" s="80"/>
      <c r="AH59" s="81"/>
      <c r="AI59" s="51"/>
    </row>
    <row r="60" spans="1:35" ht="15" customHeight="1" x14ac:dyDescent="0.35">
      <c r="A60" s="18" t="s">
        <v>28</v>
      </c>
      <c r="B60" s="123"/>
      <c r="C60" s="127">
        <v>0</v>
      </c>
      <c r="D60" s="126" t="s">
        <v>16</v>
      </c>
      <c r="E60" s="127">
        <v>0</v>
      </c>
      <c r="F60" s="126" t="s">
        <v>16</v>
      </c>
      <c r="G60" s="127">
        <v>-958</v>
      </c>
      <c r="H60" s="126" t="s">
        <v>16</v>
      </c>
      <c r="I60" s="127">
        <v>-958</v>
      </c>
      <c r="J60" s="126" t="s">
        <v>16</v>
      </c>
      <c r="K60" s="127">
        <v>-2210.2409500000003</v>
      </c>
      <c r="L60" s="126" t="s">
        <v>16</v>
      </c>
      <c r="M60" s="127"/>
      <c r="N60" s="126"/>
      <c r="O60" s="127"/>
      <c r="P60" s="126"/>
      <c r="Q60" s="127"/>
      <c r="R60" s="126"/>
      <c r="S60" s="127"/>
      <c r="T60" s="126"/>
      <c r="U60" s="127"/>
      <c r="V60" s="126"/>
      <c r="W60" s="127">
        <f>IFERROR('[1]Invest detail'!$KT$428+'[1]Invest detail'!$KT$429+'[1]Invest detail'!$KT$430+'[1]Invest detail'!$KT$431,0)</f>
        <v>-958</v>
      </c>
      <c r="X60" s="126" t="str">
        <f>"K"&amp;" "&amp;[1]Hypo!$I$3</f>
        <v>K USD</v>
      </c>
      <c r="Y60" s="121"/>
      <c r="Z60" s="122">
        <f>IF(M60=0,,W60-M60)</f>
        <v>0</v>
      </c>
      <c r="AA60" s="126" t="str">
        <f>"K"&amp;" "&amp;[1]Hypo!$I$3</f>
        <v>K USD</v>
      </c>
      <c r="AB60" s="18"/>
      <c r="AC60" s="79"/>
      <c r="AD60" s="80"/>
      <c r="AE60" s="80"/>
      <c r="AF60" s="80"/>
      <c r="AG60" s="80"/>
      <c r="AH60" s="81"/>
      <c r="AI60" s="51"/>
    </row>
    <row r="61" spans="1:35" ht="15" customHeight="1" x14ac:dyDescent="0.35">
      <c r="A61" s="124" t="s">
        <v>29</v>
      </c>
      <c r="B61" s="18"/>
      <c r="C61" s="128">
        <v>0</v>
      </c>
      <c r="D61" s="126" t="s">
        <v>16</v>
      </c>
      <c r="E61" s="128">
        <v>0</v>
      </c>
      <c r="F61" s="126" t="s">
        <v>16</v>
      </c>
      <c r="G61" s="128">
        <v>764.71500000000003</v>
      </c>
      <c r="H61" s="126" t="s">
        <v>16</v>
      </c>
      <c r="I61" s="128">
        <v>764.71500000000003</v>
      </c>
      <c r="J61" s="126" t="s">
        <v>16</v>
      </c>
      <c r="K61" s="128">
        <v>2431.2650450000001</v>
      </c>
      <c r="L61" s="126" t="s">
        <v>16</v>
      </c>
      <c r="M61" s="128"/>
      <c r="N61" s="126"/>
      <c r="O61" s="128"/>
      <c r="P61" s="126"/>
      <c r="Q61" s="128"/>
      <c r="R61" s="126"/>
      <c r="S61" s="128"/>
      <c r="T61" s="126"/>
      <c r="U61" s="128"/>
      <c r="V61" s="126"/>
      <c r="W61" s="128">
        <f>IFERROR('[1]Invest detail'!$KT$433+'[1]Invest detail'!$KT$434+'[1]Invest detail'!$KT$435+'[1]Invest detail'!$KT$436,0)</f>
        <v>764.71500000000003</v>
      </c>
      <c r="X61" s="126" t="str">
        <f>"K"&amp;" "&amp;[1]Hypo!$I$3</f>
        <v>K USD</v>
      </c>
      <c r="Y61" s="121"/>
      <c r="Z61" s="122">
        <f>IF(M61=0,,W61-M61)</f>
        <v>0</v>
      </c>
      <c r="AA61" s="126" t="str">
        <f>"K"&amp;" "&amp;[1]Hypo!$I$3</f>
        <v>K USD</v>
      </c>
      <c r="AB61" s="18"/>
      <c r="AC61" s="79"/>
      <c r="AD61" s="80"/>
      <c r="AE61" s="80"/>
      <c r="AF61" s="80"/>
      <c r="AG61" s="80"/>
      <c r="AH61" s="81"/>
      <c r="AI61" s="51"/>
    </row>
    <row r="62" spans="1:35" ht="15" hidden="1" customHeight="1" x14ac:dyDescent="0.35">
      <c r="A62" s="124"/>
      <c r="B62" s="18"/>
      <c r="C62" s="127"/>
      <c r="D62" s="120"/>
      <c r="E62" s="127"/>
      <c r="F62" s="120"/>
      <c r="G62" s="127"/>
      <c r="H62" s="120"/>
      <c r="I62" s="127"/>
      <c r="J62" s="120"/>
      <c r="K62" s="127"/>
      <c r="L62" s="120"/>
      <c r="M62" s="127"/>
      <c r="N62" s="120"/>
      <c r="O62" s="127"/>
      <c r="P62" s="120"/>
      <c r="Q62" s="127"/>
      <c r="R62" s="120"/>
      <c r="S62" s="127"/>
      <c r="T62" s="120"/>
      <c r="U62" s="127"/>
      <c r="V62" s="120"/>
      <c r="W62" s="127"/>
      <c r="X62" s="120"/>
      <c r="Y62" s="121"/>
      <c r="Z62" s="122">
        <f>IF(M62="-","-",W62-M62)</f>
        <v>0</v>
      </c>
      <c r="AA62" s="120"/>
      <c r="AB62" s="18"/>
      <c r="AC62" s="79"/>
      <c r="AD62" s="80"/>
      <c r="AE62" s="80"/>
      <c r="AF62" s="80"/>
      <c r="AG62" s="80"/>
      <c r="AH62" s="81"/>
      <c r="AI62" s="51"/>
    </row>
    <row r="63" spans="1:35" ht="15.5" x14ac:dyDescent="0.35">
      <c r="A63" s="49" t="s">
        <v>30</v>
      </c>
      <c r="B63" s="18"/>
      <c r="C63" s="125">
        <v>-19376.525000000001</v>
      </c>
      <c r="D63" s="114" t="s">
        <v>16</v>
      </c>
      <c r="E63" s="125">
        <v>-19376.525000000001</v>
      </c>
      <c r="F63" s="114" t="s">
        <v>16</v>
      </c>
      <c r="G63" s="125">
        <v>-16074.59279120879</v>
      </c>
      <c r="H63" s="114" t="s">
        <v>16</v>
      </c>
      <c r="I63" s="125">
        <v>-12465.52379120879</v>
      </c>
      <c r="J63" s="114" t="s">
        <v>16</v>
      </c>
      <c r="K63" s="125">
        <v>-28050.85100220879</v>
      </c>
      <c r="L63" s="114" t="s">
        <v>16</v>
      </c>
      <c r="M63" s="125"/>
      <c r="N63" s="114"/>
      <c r="O63" s="125"/>
      <c r="P63" s="114"/>
      <c r="Q63" s="125"/>
      <c r="R63" s="114"/>
      <c r="S63" s="125"/>
      <c r="T63" s="114"/>
      <c r="U63" s="125"/>
      <c r="V63" s="114"/>
      <c r="W63" s="125">
        <f>W53+W57+W60</f>
        <v>-11417.644642857143</v>
      </c>
      <c r="X63" s="114" t="str">
        <f>"K"&amp;" "&amp;[1]Hypo!$I$3</f>
        <v>K USD</v>
      </c>
      <c r="Y63" s="115"/>
      <c r="Z63" s="122">
        <f>IF(M63=0,,W63-M63)</f>
        <v>0</v>
      </c>
      <c r="AA63" s="114" t="str">
        <f>"K"&amp;" "&amp;[1]Hypo!$I$3</f>
        <v>K USD</v>
      </c>
      <c r="AB63" s="18"/>
      <c r="AC63" s="79"/>
      <c r="AD63" s="80"/>
      <c r="AE63" s="80"/>
      <c r="AF63" s="80"/>
      <c r="AG63" s="80"/>
      <c r="AH63" s="81"/>
      <c r="AI63" s="51"/>
    </row>
    <row r="64" spans="1:35" ht="15" hidden="1" customHeight="1" x14ac:dyDescent="0.35">
      <c r="A64" s="18"/>
      <c r="B64" s="18"/>
      <c r="C64" s="119"/>
      <c r="D64" s="120"/>
      <c r="E64" s="119"/>
      <c r="F64" s="120"/>
      <c r="G64" s="119"/>
      <c r="H64" s="120"/>
      <c r="I64" s="119"/>
      <c r="J64" s="120"/>
      <c r="K64" s="119"/>
      <c r="L64" s="120"/>
      <c r="M64" s="119"/>
      <c r="N64" s="120"/>
      <c r="O64" s="119"/>
      <c r="P64" s="120"/>
      <c r="Q64" s="119"/>
      <c r="R64" s="120"/>
      <c r="S64" s="119"/>
      <c r="T64" s="120"/>
      <c r="U64" s="119"/>
      <c r="V64" s="120"/>
      <c r="W64" s="119"/>
      <c r="X64" s="120"/>
      <c r="Y64" s="121"/>
      <c r="Z64" s="122">
        <f>IF(M64="-","-",W64-M64)</f>
        <v>0</v>
      </c>
      <c r="AA64" s="120"/>
      <c r="AB64" s="18"/>
      <c r="AC64" s="79"/>
      <c r="AD64" s="80"/>
      <c r="AE64" s="80"/>
      <c r="AF64" s="80"/>
      <c r="AG64" s="80"/>
      <c r="AH64" s="81"/>
      <c r="AI64" s="51"/>
    </row>
    <row r="65" spans="1:35" ht="15" customHeight="1" x14ac:dyDescent="0.35">
      <c r="A65" s="49" t="s">
        <v>27</v>
      </c>
      <c r="B65" s="18"/>
      <c r="C65" s="129">
        <v>4844.1348399999988</v>
      </c>
      <c r="D65" s="114" t="s">
        <v>16</v>
      </c>
      <c r="E65" s="129">
        <v>4844.1163292199963</v>
      </c>
      <c r="F65" s="114" t="s">
        <v>16</v>
      </c>
      <c r="G65" s="129">
        <v>-10141.23779120879</v>
      </c>
      <c r="H65" s="114" t="s">
        <v>16</v>
      </c>
      <c r="I65" s="129">
        <v>-6367.6562912087911</v>
      </c>
      <c r="J65" s="114" t="s">
        <v>16</v>
      </c>
      <c r="K65" s="129">
        <v>-20450.945957208791</v>
      </c>
      <c r="L65" s="114" t="s">
        <v>16</v>
      </c>
      <c r="M65" s="129"/>
      <c r="N65" s="114"/>
      <c r="O65" s="129"/>
      <c r="P65" s="114"/>
      <c r="Q65" s="129"/>
      <c r="R65" s="114"/>
      <c r="S65" s="129"/>
      <c r="T65" s="114"/>
      <c r="U65" s="129"/>
      <c r="V65" s="114"/>
      <c r="W65" s="129">
        <f>W63+W55+W58+W61</f>
        <v>-5319.7771428571441</v>
      </c>
      <c r="X65" s="114" t="str">
        <f>"K"&amp;" "&amp;[1]Hypo!$I$3</f>
        <v>K USD</v>
      </c>
      <c r="Y65" s="115"/>
      <c r="Z65" s="122">
        <f>IF(M65=0,,W65-M65)</f>
        <v>0</v>
      </c>
      <c r="AA65" s="114" t="str">
        <f>"K"&amp;" "&amp;[1]Hypo!$I$3</f>
        <v>K USD</v>
      </c>
      <c r="AB65" s="18"/>
      <c r="AC65" s="79"/>
      <c r="AD65" s="80"/>
      <c r="AE65" s="80"/>
      <c r="AF65" s="80"/>
      <c r="AG65" s="80"/>
      <c r="AH65" s="81"/>
      <c r="AI65" s="51"/>
    </row>
    <row r="66" spans="1:35" ht="15" hidden="1" customHeight="1" x14ac:dyDescent="0.35">
      <c r="A66" s="49"/>
      <c r="B66" s="18"/>
      <c r="C66" s="129"/>
      <c r="D66" s="114"/>
      <c r="E66" s="129"/>
      <c r="F66" s="114"/>
      <c r="G66" s="129"/>
      <c r="H66" s="114"/>
      <c r="I66" s="129"/>
      <c r="J66" s="114"/>
      <c r="K66" s="129"/>
      <c r="L66" s="114"/>
      <c r="M66" s="129"/>
      <c r="N66" s="114"/>
      <c r="O66" s="129"/>
      <c r="P66" s="114"/>
      <c r="Q66" s="129"/>
      <c r="R66" s="114"/>
      <c r="S66" s="129"/>
      <c r="T66" s="114"/>
      <c r="U66" s="129"/>
      <c r="V66" s="114"/>
      <c r="W66" s="129"/>
      <c r="X66" s="114"/>
      <c r="Y66" s="115"/>
      <c r="Z66" s="130">
        <f>IF(M66="-","-",W66-M66)</f>
        <v>0</v>
      </c>
      <c r="AA66" s="114"/>
      <c r="AB66" s="18"/>
      <c r="AC66" s="79"/>
      <c r="AD66" s="80"/>
      <c r="AE66" s="80"/>
      <c r="AF66" s="80"/>
      <c r="AG66" s="80"/>
      <c r="AH66" s="81"/>
      <c r="AI66" s="51"/>
    </row>
    <row r="67" spans="1:35" ht="15" customHeight="1" x14ac:dyDescent="0.35">
      <c r="A67" s="49" t="s">
        <v>27</v>
      </c>
      <c r="B67" s="18"/>
      <c r="C67" s="129">
        <v>15004.316039999998</v>
      </c>
      <c r="D67" s="114" t="s">
        <v>16</v>
      </c>
      <c r="E67" s="129">
        <v>36189.865029219996</v>
      </c>
      <c r="F67" s="114" t="s">
        <v>16</v>
      </c>
      <c r="G67" s="129">
        <v>32743.705623396607</v>
      </c>
      <c r="H67" s="114" t="s">
        <v>16</v>
      </c>
      <c r="I67" s="129">
        <v>28222.125613739176</v>
      </c>
      <c r="J67" s="114" t="s">
        <v>16</v>
      </c>
      <c r="K67" s="129">
        <v>63411.244497486492</v>
      </c>
      <c r="L67" s="114" t="s">
        <v>16</v>
      </c>
      <c r="M67" s="129"/>
      <c r="N67" s="114"/>
      <c r="O67" s="129"/>
      <c r="P67" s="114"/>
      <c r="Q67" s="129"/>
      <c r="R67" s="114"/>
      <c r="S67" s="129"/>
      <c r="T67" s="114"/>
      <c r="U67" s="129"/>
      <c r="V67" s="114"/>
      <c r="W67" s="129">
        <f>IFERROR([1]KeyReports!V81,0)</f>
        <v>32195.298157172845</v>
      </c>
      <c r="X67" s="114" t="str">
        <f>"K"&amp;" "&amp;[1]Hypo!$I$3</f>
        <v>K USD</v>
      </c>
      <c r="Y67" s="115"/>
      <c r="Z67" s="130">
        <f>IF(M67=0,,W67-M67)</f>
        <v>0</v>
      </c>
      <c r="AA67" s="114" t="str">
        <f>"K"&amp;" "&amp;[1]Hypo!$I$3</f>
        <v>K USD</v>
      </c>
      <c r="AB67" s="18"/>
      <c r="AC67" s="79"/>
      <c r="AD67" s="80"/>
      <c r="AE67" s="80"/>
      <c r="AF67" s="80"/>
      <c r="AG67" s="80"/>
      <c r="AH67" s="81"/>
      <c r="AI67" s="51"/>
    </row>
    <row r="68" spans="1:35" ht="15" customHeight="1" x14ac:dyDescent="0.35">
      <c r="A68" s="49" t="s">
        <v>27</v>
      </c>
      <c r="B68" s="18"/>
      <c r="C68" s="131">
        <v>0.33268447686733116</v>
      </c>
      <c r="D68" s="114"/>
      <c r="E68" s="131">
        <v>0.41991801810921592</v>
      </c>
      <c r="F68" s="114"/>
      <c r="G68" s="131">
        <v>0.15351487324308974</v>
      </c>
      <c r="H68" s="114"/>
      <c r="I68" s="131">
        <v>0.13221402017458214</v>
      </c>
      <c r="J68" s="114"/>
      <c r="K68" s="131">
        <v>0.20124479843226431</v>
      </c>
      <c r="L68" s="114"/>
      <c r="M68" s="131"/>
      <c r="N68" s="114"/>
      <c r="O68" s="131"/>
      <c r="P68" s="114"/>
      <c r="Q68" s="131"/>
      <c r="R68" s="114"/>
      <c r="S68" s="131"/>
      <c r="T68" s="114"/>
      <c r="U68" s="131"/>
      <c r="V68" s="114"/>
      <c r="W68" s="131">
        <f>IFERROR([1]KeyReports!V82,0)</f>
        <v>0.15039024520334701</v>
      </c>
      <c r="X68" s="114"/>
      <c r="Y68" s="115"/>
      <c r="Z68" s="132">
        <f>IF(M68=0,,W68-M68)</f>
        <v>0</v>
      </c>
      <c r="AA68" s="114"/>
      <c r="AB68" s="18"/>
      <c r="AC68" s="79"/>
      <c r="AD68" s="80"/>
      <c r="AE68" s="80"/>
      <c r="AF68" s="80"/>
      <c r="AG68" s="80"/>
      <c r="AH68" s="81"/>
      <c r="AI68" s="51"/>
    </row>
    <row r="69" spans="1:35" ht="15" customHeight="1" x14ac:dyDescent="0.35">
      <c r="A69" s="49"/>
      <c r="B69" s="18"/>
      <c r="C69" s="129"/>
      <c r="D69" s="114"/>
      <c r="E69" s="129"/>
      <c r="F69" s="114"/>
      <c r="G69" s="129"/>
      <c r="H69" s="114"/>
      <c r="I69" s="129"/>
      <c r="J69" s="114"/>
      <c r="K69" s="129"/>
      <c r="L69" s="114"/>
      <c r="M69" s="129"/>
      <c r="N69" s="114"/>
      <c r="O69" s="129"/>
      <c r="P69" s="114"/>
      <c r="Q69" s="129"/>
      <c r="R69" s="114"/>
      <c r="S69" s="129"/>
      <c r="T69" s="114"/>
      <c r="U69" s="129"/>
      <c r="V69" s="114"/>
      <c r="W69" s="129"/>
      <c r="X69" s="114"/>
      <c r="Y69" s="115"/>
      <c r="Z69" s="130">
        <f>IF(M69="-","-",W69-M69)</f>
        <v>0</v>
      </c>
      <c r="AA69" s="114"/>
      <c r="AB69" s="18"/>
      <c r="AC69" s="79"/>
      <c r="AD69" s="80"/>
      <c r="AE69" s="80"/>
      <c r="AF69" s="80"/>
      <c r="AG69" s="80"/>
      <c r="AH69" s="81"/>
      <c r="AI69" s="51"/>
    </row>
    <row r="70" spans="1:35" ht="15" hidden="1" customHeight="1" x14ac:dyDescent="0.35">
      <c r="A70" s="63" t="s">
        <v>19</v>
      </c>
      <c r="B70" s="18"/>
      <c r="C70" s="129"/>
      <c r="D70" s="114"/>
      <c r="E70" s="129"/>
      <c r="F70" s="114"/>
      <c r="G70" s="129"/>
      <c r="H70" s="114"/>
      <c r="I70" s="129"/>
      <c r="J70" s="114"/>
      <c r="K70" s="129"/>
      <c r="L70" s="114"/>
      <c r="M70" s="129"/>
      <c r="N70" s="114"/>
      <c r="O70" s="129"/>
      <c r="P70" s="114"/>
      <c r="Q70" s="129"/>
      <c r="R70" s="114"/>
      <c r="S70" s="129"/>
      <c r="T70" s="114"/>
      <c r="U70" s="129"/>
      <c r="V70" s="114"/>
      <c r="W70" s="129"/>
      <c r="X70" s="114"/>
      <c r="Y70" s="115"/>
      <c r="Z70" s="130">
        <f>IF(M70="-","-",W70-M70)</f>
        <v>0</v>
      </c>
      <c r="AA70" s="114" t="str">
        <f>"K"&amp;" "&amp;[1]Hypo!$I$3</f>
        <v>K USD</v>
      </c>
      <c r="AB70" s="18"/>
      <c r="AC70" s="79"/>
      <c r="AD70" s="80"/>
      <c r="AE70" s="80"/>
      <c r="AF70" s="80"/>
      <c r="AG70" s="80"/>
      <c r="AH70" s="81"/>
      <c r="AI70" s="51"/>
    </row>
    <row r="71" spans="1:35" ht="15" customHeight="1" x14ac:dyDescent="0.35">
      <c r="A71" s="49" t="s">
        <v>33</v>
      </c>
      <c r="B71" s="18"/>
      <c r="C71" s="133">
        <v>0.722452451592836</v>
      </c>
      <c r="D71" s="114"/>
      <c r="E71" s="133">
        <v>0.58406051323972397</v>
      </c>
      <c r="F71" s="114"/>
      <c r="G71" s="133">
        <v>0.17273865137459291</v>
      </c>
      <c r="H71" s="114"/>
      <c r="I71" s="133">
        <v>0.15973118980828238</v>
      </c>
      <c r="J71" s="114"/>
      <c r="K71" s="133">
        <v>0.26695651312391627</v>
      </c>
      <c r="L71" s="114"/>
      <c r="M71" s="133"/>
      <c r="N71" s="114"/>
      <c r="O71" s="133"/>
      <c r="P71" s="114"/>
      <c r="Q71" s="133"/>
      <c r="R71" s="114"/>
      <c r="S71" s="133"/>
      <c r="T71" s="114"/>
      <c r="U71" s="133"/>
      <c r="V71" s="114"/>
      <c r="W71" s="133">
        <f>IFERROR([1]CAAcover!G63,0)</f>
        <v>0.18497075352430872</v>
      </c>
      <c r="X71" s="114"/>
      <c r="Y71" s="115"/>
      <c r="Z71" s="130">
        <f>IF(M71="-","-",W71-M71)</f>
        <v>0.18497075352430872</v>
      </c>
      <c r="AA71" s="114"/>
      <c r="AB71" s="18"/>
      <c r="AC71" s="79"/>
      <c r="AD71" s="80"/>
      <c r="AE71" s="80"/>
      <c r="AF71" s="80"/>
      <c r="AG71" s="80"/>
      <c r="AH71" s="81"/>
      <c r="AI71" s="51"/>
    </row>
    <row r="72" spans="1:35" ht="15" hidden="1" customHeight="1" x14ac:dyDescent="0.35">
      <c r="A72" s="49"/>
      <c r="B72" s="18"/>
      <c r="C72" s="129"/>
      <c r="D72" s="114"/>
      <c r="E72" s="129"/>
      <c r="F72" s="114"/>
      <c r="G72" s="129"/>
      <c r="H72" s="114"/>
      <c r="I72" s="129"/>
      <c r="J72" s="114"/>
      <c r="K72" s="129"/>
      <c r="L72" s="114"/>
      <c r="M72" s="129"/>
      <c r="N72" s="114"/>
      <c r="O72" s="129"/>
      <c r="P72" s="114"/>
      <c r="Q72" s="129"/>
      <c r="R72" s="114"/>
      <c r="S72" s="129"/>
      <c r="T72" s="114"/>
      <c r="U72" s="129"/>
      <c r="V72" s="114"/>
      <c r="W72" s="129"/>
      <c r="X72" s="114"/>
      <c r="Y72" s="115"/>
      <c r="Z72" s="130">
        <f>IF(M72="-","-",W72-M72)</f>
        <v>0</v>
      </c>
      <c r="AA72" s="114"/>
      <c r="AB72" s="18"/>
      <c r="AC72" s="79"/>
      <c r="AD72" s="80"/>
      <c r="AE72" s="80"/>
      <c r="AF72" s="80"/>
      <c r="AG72" s="80"/>
      <c r="AH72" s="81"/>
      <c r="AI72" s="51"/>
    </row>
    <row r="73" spans="1:35" ht="15" hidden="1" customHeight="1" x14ac:dyDescent="0.35">
      <c r="A73" s="63" t="s">
        <v>20</v>
      </c>
      <c r="B73" s="18"/>
      <c r="C73" s="129">
        <v>15084.864985454542</v>
      </c>
      <c r="D73" s="114" t="s">
        <v>16</v>
      </c>
      <c r="E73" s="129">
        <v>36189.865029219989</v>
      </c>
      <c r="F73" s="114" t="s">
        <v>16</v>
      </c>
      <c r="G73" s="129">
        <v>35819.090425118615</v>
      </c>
      <c r="H73" s="114" t="s">
        <v>16</v>
      </c>
      <c r="I73" s="129">
        <v>33121.862917914274</v>
      </c>
      <c r="J73" s="114" t="s">
        <v>16</v>
      </c>
      <c r="K73" s="129">
        <v>82087.837898885366</v>
      </c>
      <c r="L73" s="114" t="s">
        <v>16</v>
      </c>
      <c r="M73" s="129"/>
      <c r="N73" s="114"/>
      <c r="O73" s="129"/>
      <c r="P73" s="114"/>
      <c r="Q73" s="129"/>
      <c r="R73" s="114"/>
      <c r="S73" s="129"/>
      <c r="T73" s="114"/>
      <c r="U73" s="129"/>
      <c r="V73" s="114"/>
      <c r="W73" s="129">
        <f>X41*W50+W53+W55+W60+W61</f>
        <v>38470.309773986162</v>
      </c>
      <c r="X73" s="114" t="str">
        <f>"K"&amp;" "&amp;[1]Hypo!$I$3</f>
        <v>K USD</v>
      </c>
      <c r="Y73" s="115"/>
      <c r="Z73" s="130">
        <f>IF(M73=0,,W73-M73)</f>
        <v>0</v>
      </c>
      <c r="AA73" s="114"/>
      <c r="AB73" s="18"/>
      <c r="AC73" s="79"/>
      <c r="AD73" s="80"/>
      <c r="AE73" s="80"/>
      <c r="AF73" s="80"/>
      <c r="AG73" s="80"/>
      <c r="AH73" s="81"/>
      <c r="AI73" s="51"/>
    </row>
    <row r="74" spans="1:35" ht="15" customHeight="1" x14ac:dyDescent="0.35">
      <c r="A74" s="63" t="s">
        <v>30</v>
      </c>
      <c r="B74" s="55"/>
      <c r="C74" s="133">
        <v>0.15273070667440833</v>
      </c>
      <c r="D74" s="134"/>
      <c r="E74" s="133">
        <v>0.38631526756498341</v>
      </c>
      <c r="F74" s="134"/>
      <c r="G74" s="133">
        <v>0.17273865137459307</v>
      </c>
      <c r="H74" s="134"/>
      <c r="I74" s="133">
        <v>0.15973118980828263</v>
      </c>
      <c r="J74" s="134"/>
      <c r="K74" s="133">
        <v>0.26695651312391616</v>
      </c>
      <c r="L74" s="134"/>
      <c r="M74" s="133"/>
      <c r="N74" s="134"/>
      <c r="O74" s="133"/>
      <c r="P74" s="134"/>
      <c r="Q74" s="133"/>
      <c r="R74" s="134"/>
      <c r="S74" s="133"/>
      <c r="T74" s="134"/>
      <c r="U74" s="133"/>
      <c r="V74" s="134"/>
      <c r="W74" s="133">
        <f>IFERROR([1]PEM!L27,0)/100</f>
        <v>0.18497075352430875</v>
      </c>
      <c r="X74" s="134"/>
      <c r="Y74" s="135"/>
      <c r="Z74" s="132">
        <f>IF(M74=0,,W74-M74)</f>
        <v>0</v>
      </c>
      <c r="AA74" s="134"/>
      <c r="AB74" s="18"/>
      <c r="AC74" s="79"/>
      <c r="AD74" s="80"/>
      <c r="AE74" s="80"/>
      <c r="AF74" s="80"/>
      <c r="AG74" s="80"/>
      <c r="AH74" s="81"/>
      <c r="AI74" s="51"/>
    </row>
    <row r="75" spans="1:35" ht="15" hidden="1" customHeight="1" x14ac:dyDescent="0.35">
      <c r="A75" s="63" t="s">
        <v>21</v>
      </c>
      <c r="B75" s="55"/>
      <c r="C75" s="136" t="e">
        <v>#REF!</v>
      </c>
      <c r="D75" s="134"/>
      <c r="E75" s="136" t="e">
        <v>#REF!</v>
      </c>
      <c r="F75" s="134"/>
      <c r="G75" s="136" t="e">
        <v>#REF!</v>
      </c>
      <c r="H75" s="134"/>
      <c r="I75" s="136" t="e">
        <v>#REF!</v>
      </c>
      <c r="J75" s="134"/>
      <c r="K75" s="136" t="e">
        <v>#REF!</v>
      </c>
      <c r="L75" s="134"/>
      <c r="M75" s="136"/>
      <c r="N75" s="134"/>
      <c r="O75" s="136"/>
      <c r="P75" s="134"/>
      <c r="Q75" s="136"/>
      <c r="R75" s="134"/>
      <c r="S75" s="136"/>
      <c r="T75" s="134"/>
      <c r="U75" s="136"/>
      <c r="V75" s="134"/>
      <c r="W75" s="136" t="e">
        <f>#REF!</f>
        <v>#REF!</v>
      </c>
      <c r="X75" s="134"/>
      <c r="Y75" s="135"/>
      <c r="Z75" s="137" t="e">
        <f>IF(M75="-","-",W75-M75)</f>
        <v>#REF!</v>
      </c>
      <c r="AA75" s="134"/>
      <c r="AB75" s="18"/>
      <c r="AC75" s="79"/>
      <c r="AD75" s="80"/>
      <c r="AE75" s="80"/>
      <c r="AF75" s="80"/>
      <c r="AG75" s="80"/>
      <c r="AH75" s="81"/>
      <c r="AI75" s="51"/>
    </row>
    <row r="76" spans="1:35" ht="15" customHeight="1" x14ac:dyDescent="0.35">
      <c r="A76" s="49" t="s">
        <v>36</v>
      </c>
      <c r="B76" s="18"/>
      <c r="C76" s="129">
        <v>12402.003351231997</v>
      </c>
      <c r="D76" s="114" t="s">
        <v>16</v>
      </c>
      <c r="E76" s="129">
        <v>31217.096245474</v>
      </c>
      <c r="F76" s="114" t="s">
        <v>16</v>
      </c>
      <c r="G76" s="129">
        <v>20436.677811972288</v>
      </c>
      <c r="H76" s="114" t="s">
        <v>16</v>
      </c>
      <c r="I76" s="129">
        <v>15905.605431064858</v>
      </c>
      <c r="J76" s="114" t="s">
        <v>16</v>
      </c>
      <c r="K76" s="129">
        <v>45230.258772598441</v>
      </c>
      <c r="L76" s="114" t="s">
        <v>16</v>
      </c>
      <c r="M76" s="129"/>
      <c r="N76" s="114"/>
      <c r="O76" s="129"/>
      <c r="P76" s="114"/>
      <c r="Q76" s="129"/>
      <c r="R76" s="114"/>
      <c r="S76" s="129"/>
      <c r="T76" s="114"/>
      <c r="U76" s="129"/>
      <c r="V76" s="114"/>
      <c r="W76" s="129">
        <f>IFERROR([1]KeyReports!V103,0)</f>
        <v>14919.173912739301</v>
      </c>
      <c r="X76" s="114" t="str">
        <f>"K"&amp;" "&amp;[1]Hypo!$I$3</f>
        <v>K USD</v>
      </c>
      <c r="Y76" s="115"/>
      <c r="Z76" s="130">
        <f>IF(M76=0,,W76-M76)</f>
        <v>0</v>
      </c>
      <c r="AA76" s="114" t="str">
        <f>"K"&amp;" "&amp;[1]Hypo!$I$3</f>
        <v>K USD</v>
      </c>
      <c r="AB76" s="18"/>
      <c r="AC76" s="79"/>
      <c r="AD76" s="80"/>
      <c r="AE76" s="80"/>
      <c r="AF76" s="80"/>
      <c r="AG76" s="80"/>
      <c r="AH76" s="81"/>
      <c r="AI76" s="51"/>
    </row>
    <row r="77" spans="1:35" ht="15" customHeight="1" x14ac:dyDescent="0.35">
      <c r="A77" s="49" t="s">
        <v>18</v>
      </c>
      <c r="B77" s="18"/>
      <c r="C77" s="133">
        <v>0.27498447686733113</v>
      </c>
      <c r="D77" s="114"/>
      <c r="E77" s="133">
        <v>0.36221801810921589</v>
      </c>
      <c r="F77" s="114"/>
      <c r="G77" s="133">
        <v>9.5814873243089724E-2</v>
      </c>
      <c r="H77" s="114"/>
      <c r="I77" s="133">
        <v>7.4514020174582155E-2</v>
      </c>
      <c r="J77" s="114"/>
      <c r="K77" s="133">
        <v>0.14354479843226431</v>
      </c>
      <c r="L77" s="114"/>
      <c r="M77" s="133"/>
      <c r="N77" s="114"/>
      <c r="O77" s="133"/>
      <c r="P77" s="114"/>
      <c r="Q77" s="133"/>
      <c r="R77" s="114"/>
      <c r="S77" s="133"/>
      <c r="T77" s="114"/>
      <c r="U77" s="133"/>
      <c r="V77" s="114"/>
      <c r="W77" s="133">
        <f>IFERROR([1]KeyReports!V104,0)</f>
        <v>6.9690245203347004E-2</v>
      </c>
      <c r="X77" s="114"/>
      <c r="Y77" s="115"/>
      <c r="Z77" s="132">
        <f>IF(M77=0,,W77-M77)</f>
        <v>0</v>
      </c>
      <c r="AA77" s="114"/>
      <c r="AB77" s="18"/>
      <c r="AC77" s="79"/>
      <c r="AD77" s="80"/>
      <c r="AE77" s="80"/>
      <c r="AF77" s="80"/>
      <c r="AG77" s="80"/>
      <c r="AH77" s="81"/>
      <c r="AI77" s="51"/>
    </row>
    <row r="78" spans="1:35" ht="15" hidden="1" customHeight="1" x14ac:dyDescent="0.35">
      <c r="A78" s="49"/>
      <c r="B78" s="18"/>
      <c r="C78" s="129"/>
      <c r="D78" s="114"/>
      <c r="E78" s="129"/>
      <c r="F78" s="114"/>
      <c r="G78" s="129"/>
      <c r="H78" s="114"/>
      <c r="I78" s="129"/>
      <c r="J78" s="114"/>
      <c r="K78" s="129"/>
      <c r="L78" s="114"/>
      <c r="M78" s="129"/>
      <c r="N78" s="114"/>
      <c r="O78" s="129"/>
      <c r="P78" s="114"/>
      <c r="Q78" s="129"/>
      <c r="R78" s="114"/>
      <c r="S78" s="129"/>
      <c r="T78" s="114"/>
      <c r="U78" s="129"/>
      <c r="V78" s="114"/>
      <c r="W78" s="129"/>
      <c r="X78" s="114"/>
      <c r="Y78" s="115"/>
      <c r="Z78" s="130">
        <f>IF(M78="-","-",W78-M78)</f>
        <v>0</v>
      </c>
      <c r="AA78" s="114"/>
      <c r="AB78" s="18"/>
      <c r="AC78" s="79"/>
      <c r="AD78" s="80"/>
      <c r="AE78" s="80"/>
      <c r="AF78" s="80"/>
      <c r="AG78" s="80"/>
      <c r="AH78" s="81"/>
      <c r="AI78" s="51"/>
    </row>
    <row r="79" spans="1:35" ht="15" customHeight="1" x14ac:dyDescent="0.35">
      <c r="A79" s="138" t="s">
        <v>22</v>
      </c>
      <c r="B79" s="18"/>
      <c r="C79" s="139" t="e">
        <v>#DIV/0!</v>
      </c>
      <c r="D79" s="120"/>
      <c r="E79" s="139" t="e">
        <v>#DIV/0!</v>
      </c>
      <c r="F79" s="120"/>
      <c r="G79" s="139">
        <v>1</v>
      </c>
      <c r="H79" s="120"/>
      <c r="I79" s="139">
        <v>1</v>
      </c>
      <c r="J79" s="120"/>
      <c r="K79" s="139">
        <v>1</v>
      </c>
      <c r="L79" s="120"/>
      <c r="M79" s="139"/>
      <c r="N79" s="120"/>
      <c r="O79" s="139"/>
      <c r="P79" s="120"/>
      <c r="Q79" s="139"/>
      <c r="R79" s="120"/>
      <c r="S79" s="139"/>
      <c r="T79" s="120"/>
      <c r="U79" s="139"/>
      <c r="V79" s="120"/>
      <c r="W79" s="139">
        <f>[1]CAAdetails!K64</f>
        <v>1</v>
      </c>
      <c r="X79" s="120"/>
      <c r="Y79" s="121"/>
      <c r="Z79" s="132">
        <f>IF(M79=0,,W79-M79)</f>
        <v>0</v>
      </c>
      <c r="AA79" s="57"/>
      <c r="AB79" s="18"/>
      <c r="AC79" s="79"/>
      <c r="AD79" s="80"/>
      <c r="AE79" s="80"/>
      <c r="AF79" s="80"/>
      <c r="AG79" s="80"/>
      <c r="AH79" s="81"/>
      <c r="AI79" s="51"/>
    </row>
    <row r="80" spans="1:35" ht="15" customHeight="1" x14ac:dyDescent="0.35">
      <c r="A80" s="138" t="s">
        <v>22</v>
      </c>
      <c r="B80" s="18"/>
      <c r="C80" s="139">
        <v>1.2500001852757394</v>
      </c>
      <c r="D80" s="120"/>
      <c r="E80" s="139">
        <v>1.2499992299558356</v>
      </c>
      <c r="F80" s="120"/>
      <c r="G80" s="139">
        <v>0.43584049346852544</v>
      </c>
      <c r="H80" s="120"/>
      <c r="I80" s="139">
        <v>0.60951101994063306</v>
      </c>
      <c r="J80" s="120"/>
      <c r="K80" s="139">
        <v>0.3667875562732032</v>
      </c>
      <c r="L80" s="120"/>
      <c r="M80" s="139"/>
      <c r="N80" s="120"/>
      <c r="O80" s="139"/>
      <c r="P80" s="120"/>
      <c r="Q80" s="139"/>
      <c r="R80" s="120"/>
      <c r="S80" s="139"/>
      <c r="T80" s="120"/>
      <c r="U80" s="139"/>
      <c r="V80" s="120"/>
      <c r="W80" s="139">
        <f>[1]CAAdetails!K82</f>
        <v>0.68082052410809923</v>
      </c>
      <c r="X80" s="120"/>
      <c r="Y80" s="121"/>
      <c r="Z80" s="132">
        <f>IF(M80=0,,W80-M80)</f>
        <v>0</v>
      </c>
      <c r="AA80" s="57"/>
      <c r="AB80" s="18"/>
      <c r="AC80" s="79"/>
      <c r="AD80" s="80"/>
      <c r="AE80" s="80"/>
      <c r="AF80" s="80"/>
      <c r="AG80" s="80"/>
      <c r="AH80" s="81"/>
      <c r="AI80" s="51"/>
    </row>
    <row r="81" spans="1:35" ht="15" hidden="1" customHeight="1" x14ac:dyDescent="0.35">
      <c r="A81" s="140"/>
      <c r="B81" s="18"/>
      <c r="C81" s="141"/>
      <c r="D81" s="114"/>
      <c r="E81" s="141"/>
      <c r="F81" s="114"/>
      <c r="G81" s="141"/>
      <c r="H81" s="114"/>
      <c r="I81" s="141"/>
      <c r="J81" s="114"/>
      <c r="K81" s="141"/>
      <c r="L81" s="114"/>
      <c r="M81" s="141"/>
      <c r="N81" s="114"/>
      <c r="O81" s="141"/>
      <c r="P81" s="114"/>
      <c r="Q81" s="141"/>
      <c r="R81" s="114"/>
      <c r="S81" s="141"/>
      <c r="T81" s="114"/>
      <c r="U81" s="141"/>
      <c r="V81" s="114"/>
      <c r="W81" s="141"/>
      <c r="X81" s="114"/>
      <c r="Y81" s="142"/>
      <c r="Z81" s="130">
        <f>IF(M81="-","-",W81-M81)</f>
        <v>0</v>
      </c>
      <c r="AA81" s="143"/>
      <c r="AB81" s="18"/>
      <c r="AC81" s="79"/>
      <c r="AD81" s="80"/>
      <c r="AE81" s="80"/>
      <c r="AF81" s="80"/>
      <c r="AG81" s="80"/>
      <c r="AH81" s="81"/>
      <c r="AI81" s="51"/>
    </row>
    <row r="82" spans="1:35" ht="15" customHeight="1" x14ac:dyDescent="0.35">
      <c r="A82" s="138" t="s">
        <v>23</v>
      </c>
      <c r="C82" s="144">
        <v>6.7786061790441963</v>
      </c>
      <c r="D82" s="145"/>
      <c r="E82" s="144">
        <v>8.2412735566852273</v>
      </c>
      <c r="F82" s="145"/>
      <c r="G82" s="144">
        <v>8.4624793808324217</v>
      </c>
      <c r="H82" s="145"/>
      <c r="I82" s="144">
        <v>8.3083398831508646</v>
      </c>
      <c r="J82" s="145"/>
      <c r="K82" s="144">
        <v>7.9417668515413258</v>
      </c>
      <c r="L82" s="145"/>
      <c r="M82" s="144"/>
      <c r="N82" s="146"/>
      <c r="O82" s="144"/>
      <c r="P82" s="146"/>
      <c r="Q82" s="144"/>
      <c r="R82" s="146"/>
      <c r="S82" s="144"/>
      <c r="T82" s="146"/>
      <c r="U82" s="144"/>
      <c r="V82" s="146"/>
      <c r="W82" s="144">
        <f>[1]KeyReports!G173</f>
        <v>8.3563873680987566</v>
      </c>
      <c r="X82" s="146"/>
      <c r="Z82" s="122">
        <f>IF(M82=0,,W82-M82)</f>
        <v>0</v>
      </c>
      <c r="AA82" s="126"/>
      <c r="AC82" s="79"/>
      <c r="AD82" s="80"/>
      <c r="AE82" s="80"/>
      <c r="AF82" s="80"/>
      <c r="AG82" s="80"/>
      <c r="AH82" s="81"/>
      <c r="AI82" s="51"/>
    </row>
    <row r="83" spans="1:35" ht="15" customHeight="1" x14ac:dyDescent="0.35">
      <c r="A83" s="138" t="s">
        <v>23</v>
      </c>
      <c r="C83" s="147">
        <v>540.13689386694557</v>
      </c>
      <c r="D83" s="114" t="s">
        <v>16</v>
      </c>
      <c r="E83" s="147">
        <v>5453.137820057018</v>
      </c>
      <c r="F83" s="114" t="s">
        <v>16</v>
      </c>
      <c r="G83" s="147">
        <v>3699.7045713917087</v>
      </c>
      <c r="H83" s="114" t="s">
        <v>16</v>
      </c>
      <c r="I83" s="147">
        <v>3478.9058283657873</v>
      </c>
      <c r="J83" s="114" t="s">
        <v>16</v>
      </c>
      <c r="K83" s="147">
        <v>9935.4629460364704</v>
      </c>
      <c r="L83" s="114" t="s">
        <v>16</v>
      </c>
      <c r="M83" s="147"/>
      <c r="N83" s="114"/>
      <c r="O83" s="147"/>
      <c r="P83" s="114"/>
      <c r="Q83" s="147"/>
      <c r="R83" s="114"/>
      <c r="S83" s="147"/>
      <c r="T83" s="114"/>
      <c r="U83" s="147"/>
      <c r="V83" s="114"/>
      <c r="W83" s="147">
        <f>[1]CAAcover!H68</f>
        <v>2467.5289146824771</v>
      </c>
      <c r="X83" s="114" t="str">
        <f>"K"&amp;" "&amp;[1]Hypo!$I$3</f>
        <v>K USD</v>
      </c>
      <c r="Z83" s="122">
        <f>IF(M83=0,,W83-M83)</f>
        <v>0</v>
      </c>
      <c r="AA83" s="126" t="str">
        <f>"K"&amp;" "&amp;[1]Hypo!$I$3</f>
        <v>K USD</v>
      </c>
      <c r="AC83" s="79"/>
      <c r="AD83" s="80"/>
      <c r="AE83" s="80"/>
      <c r="AF83" s="80"/>
      <c r="AG83" s="80"/>
      <c r="AH83" s="81"/>
      <c r="AI83" s="51"/>
    </row>
    <row r="84" spans="1:35" ht="15" customHeight="1" thickBot="1" x14ac:dyDescent="0.4">
      <c r="A84" s="138" t="s">
        <v>23</v>
      </c>
      <c r="C84" s="148">
        <v>0.10223411851519269</v>
      </c>
      <c r="D84" s="149"/>
      <c r="E84" s="148">
        <v>0.1410876393236371</v>
      </c>
      <c r="F84" s="149"/>
      <c r="G84" s="148">
        <v>0.14543012645307907</v>
      </c>
      <c r="H84" s="149"/>
      <c r="I84" s="148">
        <v>0.16595774868729318</v>
      </c>
      <c r="J84" s="149"/>
      <c r="K84" s="148">
        <v>0.16216943217487878</v>
      </c>
      <c r="L84" s="149"/>
      <c r="M84" s="148"/>
      <c r="N84" s="150"/>
      <c r="O84" s="148"/>
      <c r="P84" s="150"/>
      <c r="Q84" s="148"/>
      <c r="R84" s="150"/>
      <c r="S84" s="148"/>
      <c r="T84" s="150"/>
      <c r="U84" s="148"/>
      <c r="V84" s="150"/>
      <c r="W84" s="148">
        <f>[1]CAAcover!H67/100</f>
        <v>0.15738069462260618</v>
      </c>
      <c r="X84" s="150"/>
      <c r="Z84" s="151">
        <f>IF(M84=0,,W84-M84)</f>
        <v>0</v>
      </c>
      <c r="AA84" s="152"/>
      <c r="AC84" s="82"/>
      <c r="AD84" s="83"/>
      <c r="AE84" s="83"/>
      <c r="AF84" s="83"/>
      <c r="AG84" s="83"/>
      <c r="AH84" s="84"/>
      <c r="AI84" s="51"/>
    </row>
    <row r="85" spans="1:35" ht="15" customHeight="1" x14ac:dyDescent="0.35">
      <c r="A85" s="138" t="s">
        <v>23</v>
      </c>
      <c r="C85" s="153">
        <v>0</v>
      </c>
      <c r="D85" s="114" t="s">
        <v>16</v>
      </c>
      <c r="E85" s="153">
        <v>0</v>
      </c>
      <c r="F85" s="114" t="s">
        <v>16</v>
      </c>
      <c r="G85" s="153">
        <v>0</v>
      </c>
      <c r="H85" s="114" t="s">
        <v>16</v>
      </c>
      <c r="I85" s="153">
        <v>0</v>
      </c>
      <c r="J85" s="114" t="s">
        <v>16</v>
      </c>
      <c r="K85" s="153">
        <v>0</v>
      </c>
      <c r="L85" s="114" t="s">
        <v>16</v>
      </c>
      <c r="M85" s="153"/>
      <c r="N85" s="114"/>
      <c r="O85" s="153"/>
      <c r="P85" s="114"/>
      <c r="Q85" s="153"/>
      <c r="R85" s="114"/>
      <c r="S85" s="153"/>
      <c r="T85" s="114"/>
      <c r="U85" s="153"/>
      <c r="V85" s="114"/>
      <c r="W85" s="153">
        <f>[1]BLINK!S8</f>
        <v>0</v>
      </c>
      <c r="X85" s="114" t="str">
        <f>"K"&amp;" "&amp;[1]Hypo!$I$3</f>
        <v>K USD</v>
      </c>
      <c r="Z85" s="154">
        <f>IF(M85=0,,W85-M85)</f>
        <v>0</v>
      </c>
      <c r="AA85" s="126" t="str">
        <f>"K"&amp;" "&amp;[1]Hypo!$I$3</f>
        <v>K USD</v>
      </c>
      <c r="AC85" s="79"/>
      <c r="AD85" s="80"/>
      <c r="AE85" s="80"/>
      <c r="AF85" s="80"/>
      <c r="AG85" s="80"/>
      <c r="AH85" s="81"/>
      <c r="AI85" s="51"/>
    </row>
    <row r="86" spans="1:35" ht="15" customHeight="1" thickBot="1" x14ac:dyDescent="0.4">
      <c r="A86" s="138" t="s">
        <v>23</v>
      </c>
      <c r="C86" s="155">
        <v>0</v>
      </c>
      <c r="D86" s="149" t="s">
        <v>16</v>
      </c>
      <c r="E86" s="155">
        <v>0</v>
      </c>
      <c r="F86" s="149" t="s">
        <v>16</v>
      </c>
      <c r="G86" s="155">
        <v>0</v>
      </c>
      <c r="H86" s="149" t="s">
        <v>16</v>
      </c>
      <c r="I86" s="155">
        <v>0</v>
      </c>
      <c r="J86" s="149" t="s">
        <v>16</v>
      </c>
      <c r="K86" s="155">
        <v>0</v>
      </c>
      <c r="L86" s="149" t="s">
        <v>16</v>
      </c>
      <c r="M86" s="155"/>
      <c r="N86" s="150"/>
      <c r="O86" s="155"/>
      <c r="P86" s="150"/>
      <c r="Q86" s="155"/>
      <c r="R86" s="150"/>
      <c r="S86" s="155"/>
      <c r="T86" s="150"/>
      <c r="U86" s="155"/>
      <c r="V86" s="150"/>
      <c r="W86" s="155">
        <f>[1]BLINK!S10</f>
        <v>0</v>
      </c>
      <c r="X86" s="150" t="str">
        <f>"K"&amp;" "&amp;[1]Hypo!$I$3</f>
        <v>K USD</v>
      </c>
      <c r="Z86" s="156">
        <f>IF(M86=0,,W86-M86)</f>
        <v>0</v>
      </c>
      <c r="AA86" s="152" t="str">
        <f>"K"&amp;" "&amp;[1]Hypo!$I$3</f>
        <v>K USD</v>
      </c>
      <c r="AC86" s="82"/>
      <c r="AD86" s="83"/>
      <c r="AE86" s="83"/>
      <c r="AF86" s="83"/>
      <c r="AG86" s="83"/>
      <c r="AH86" s="84"/>
      <c r="AI86" s="51"/>
    </row>
    <row r="87" spans="1:35" ht="15" customHeight="1" x14ac:dyDescent="0.3">
      <c r="C87" s="157"/>
      <c r="D87" s="6"/>
      <c r="E87" s="157"/>
      <c r="F87" s="6"/>
      <c r="G87" s="157"/>
      <c r="H87" s="6"/>
      <c r="I87" s="157"/>
      <c r="J87" s="6"/>
      <c r="K87" s="157"/>
      <c r="L87" s="6"/>
      <c r="M87" s="157"/>
      <c r="N87" s="6"/>
      <c r="O87" s="157"/>
      <c r="P87" s="6"/>
      <c r="Q87" s="157"/>
      <c r="R87" s="6"/>
      <c r="S87" s="157"/>
      <c r="T87" s="6"/>
      <c r="U87" s="157"/>
      <c r="V87" s="6"/>
      <c r="W87" s="158"/>
    </row>
    <row r="88" spans="1:35" ht="15" customHeight="1" x14ac:dyDescent="0.3">
      <c r="A88" s="1" t="s">
        <v>28</v>
      </c>
      <c r="C88" s="159"/>
      <c r="D88" s="6"/>
      <c r="E88" s="159"/>
      <c r="F88" s="6"/>
      <c r="G88" s="159"/>
      <c r="H88" s="6"/>
      <c r="I88" s="159"/>
      <c r="J88" s="6"/>
      <c r="K88" s="159"/>
      <c r="L88" s="6"/>
      <c r="M88" s="159"/>
      <c r="N88" s="6"/>
      <c r="O88" s="159"/>
      <c r="P88" s="6"/>
      <c r="Q88" s="159"/>
      <c r="R88" s="6"/>
      <c r="S88" s="159"/>
      <c r="T88" s="6"/>
      <c r="U88" s="159"/>
      <c r="V88" s="6"/>
      <c r="W88" s="160" t="s">
        <v>27</v>
      </c>
      <c r="X88" s="160"/>
      <c r="Y88" s="160"/>
      <c r="Z88" s="160"/>
    </row>
    <row r="90" spans="1:35" ht="15" customHeight="1" x14ac:dyDescent="0.3">
      <c r="W90" s="161"/>
    </row>
  </sheetData>
  <mergeCells count="9">
    <mergeCell ref="O23:P23"/>
    <mergeCell ref="Q23:R23"/>
    <mergeCell ref="S23:T23"/>
    <mergeCell ref="C23:D23"/>
    <mergeCell ref="E23:F23"/>
    <mergeCell ref="G23:H23"/>
    <mergeCell ref="I23:J23"/>
    <mergeCell ref="K23:L23"/>
    <mergeCell ref="M23:N23"/>
  </mergeCells>
  <dataValidations count="2">
    <dataValidation type="list" allowBlank="1" showInputMessage="1" showErrorMessage="1" sqref="X18">
      <formula1>"DMS,IMS"</formula1>
    </dataValidation>
    <dataValidation type="list" allowBlank="1" showInputMessage="1" showErrorMessage="1" sqref="B2">
      <formula1>$BT$1:$BT$6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Tabelle1.ajout_colonneV3">
                <anchor moveWithCells="1" sizeWithCells="1">
                  <from>
                    <xdr:col>28</xdr:col>
                    <xdr:colOff>698500</xdr:colOff>
                    <xdr:row>24</xdr:row>
                    <xdr:rowOff>146050</xdr:rowOff>
                  </from>
                  <to>
                    <xdr:col>30</xdr:col>
                    <xdr:colOff>336550</xdr:colOff>
                    <xdr:row>27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8</xdr:col>
                    <xdr:colOff>146050</xdr:colOff>
                    <xdr:row>89</xdr:row>
                    <xdr:rowOff>6350</xdr:rowOff>
                  </from>
                  <to>
                    <xdr:col>9</xdr:col>
                    <xdr:colOff>800100</xdr:colOff>
                    <xdr:row>90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10</xdr:col>
                    <xdr:colOff>146050</xdr:colOff>
                    <xdr:row>89</xdr:row>
                    <xdr:rowOff>6350</xdr:rowOff>
                  </from>
                  <to>
                    <xdr:col>11</xdr:col>
                    <xdr:colOff>800100</xdr:colOff>
                    <xdr:row>90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22</xdr:col>
                    <xdr:colOff>146050</xdr:colOff>
                    <xdr:row>89</xdr:row>
                    <xdr:rowOff>6350</xdr:rowOff>
                  </from>
                  <to>
                    <xdr:col>23</xdr:col>
                    <xdr:colOff>800100</xdr:colOff>
                    <xdr:row>90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6</xdr:col>
                    <xdr:colOff>146050</xdr:colOff>
                    <xdr:row>89</xdr:row>
                    <xdr:rowOff>6350</xdr:rowOff>
                  </from>
                  <to>
                    <xdr:col>7</xdr:col>
                    <xdr:colOff>800100</xdr:colOff>
                    <xdr:row>90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>
                <anchor moveWithCells="1">
                  <from>
                    <xdr:col>27</xdr:col>
                    <xdr:colOff>127000</xdr:colOff>
                    <xdr:row>31</xdr:row>
                    <xdr:rowOff>19050</xdr:rowOff>
                  </from>
                  <to>
                    <xdr:col>28</xdr:col>
                    <xdr:colOff>50800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>
                <anchor moveWithCells="1">
                  <from>
                    <xdr:col>27</xdr:col>
                    <xdr:colOff>152400</xdr:colOff>
                    <xdr:row>51</xdr:row>
                    <xdr:rowOff>228600</xdr:rowOff>
                  </from>
                  <to>
                    <xdr:col>28</xdr:col>
                    <xdr:colOff>69850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>
                <anchor moveWithCells="1">
                  <from>
                    <xdr:col>27</xdr:col>
                    <xdr:colOff>139700</xdr:colOff>
                    <xdr:row>68</xdr:row>
                    <xdr:rowOff>177800</xdr:rowOff>
                  </from>
                  <to>
                    <xdr:col>28</xdr:col>
                    <xdr:colOff>57150</xdr:colOff>
                    <xdr:row>73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>
                <anchor moveWithCells="1">
                  <from>
                    <xdr:col>27</xdr:col>
                    <xdr:colOff>158750</xdr:colOff>
                    <xdr:row>73</xdr:row>
                    <xdr:rowOff>165100</xdr:rowOff>
                  </from>
                  <to>
                    <xdr:col>28</xdr:col>
                    <xdr:colOff>82550</xdr:colOff>
                    <xdr:row>76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Valeo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DAVID</dc:creator>
  <cp:lastModifiedBy>Alexis DAVID</cp:lastModifiedBy>
  <dcterms:created xsi:type="dcterms:W3CDTF">2023-01-25T11:14:49Z</dcterms:created>
  <dcterms:modified xsi:type="dcterms:W3CDTF">2023-01-25T11:25:51Z</dcterms:modified>
</cp:coreProperties>
</file>