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fr-tounas001.ad.delpharm.com\Users\mherve\Mes documents\12 - Décembre\Labo\tests\"/>
    </mc:Choice>
  </mc:AlternateContent>
  <xr:revisionPtr revIDLastSave="0" documentId="13_ncr:1_{681D04C6-0938-4FAC-9C36-1A16B986B77F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4" i="1"/>
  <c r="B33" i="1"/>
  <c r="B49" i="1"/>
  <c r="B29" i="1"/>
  <c r="B64" i="1"/>
  <c r="B38" i="1"/>
  <c r="B61" i="1"/>
  <c r="B8" i="1"/>
  <c r="B62" i="1"/>
  <c r="B26" i="1"/>
  <c r="B70" i="1"/>
  <c r="B32" i="1"/>
  <c r="B9" i="1"/>
  <c r="B27" i="1"/>
  <c r="B31" i="1"/>
  <c r="B30" i="1"/>
  <c r="B36" i="1"/>
  <c r="B40" i="1"/>
  <c r="B59" i="1"/>
  <c r="B44" i="1"/>
  <c r="B65" i="1"/>
  <c r="B24" i="1"/>
  <c r="B68" i="1"/>
  <c r="B20" i="1"/>
  <c r="B53" i="1"/>
  <c r="B46" i="1"/>
  <c r="B13" i="1"/>
  <c r="B69" i="1"/>
  <c r="B22" i="1"/>
  <c r="B66" i="1"/>
  <c r="F12" i="1"/>
  <c r="E12" i="1" s="1"/>
  <c r="B12" i="1"/>
  <c r="F28" i="1"/>
  <c r="E28" i="1" s="1"/>
  <c r="B28" i="1"/>
  <c r="F7" i="1"/>
  <c r="E7" i="1" s="1"/>
  <c r="B7" i="1"/>
  <c r="F5" i="1"/>
  <c r="E5" i="1" s="1"/>
  <c r="B5" i="1"/>
  <c r="F43" i="1"/>
  <c r="E43" i="1" s="1"/>
  <c r="B43" i="1"/>
  <c r="F41" i="1"/>
  <c r="E41" i="1" s="1"/>
  <c r="B41" i="1"/>
  <c r="F19" i="1"/>
  <c r="E19" i="1" s="1"/>
  <c r="B19" i="1"/>
  <c r="F37" i="1"/>
  <c r="E37" i="1" s="1"/>
  <c r="B37" i="1"/>
  <c r="F58" i="1"/>
  <c r="E58" i="1" s="1"/>
  <c r="B58" i="1"/>
  <c r="F42" i="1"/>
  <c r="E42" i="1" s="1"/>
  <c r="B42" i="1"/>
  <c r="F23" i="1"/>
  <c r="E23" i="1" s="1"/>
  <c r="B23" i="1"/>
  <c r="F51" i="1"/>
  <c r="E51" i="1" s="1"/>
  <c r="B51" i="1"/>
  <c r="F39" i="1"/>
  <c r="E39" i="1" s="1"/>
  <c r="B39" i="1"/>
  <c r="F52" i="1"/>
  <c r="E52" i="1" s="1"/>
  <c r="B52" i="1"/>
  <c r="F25" i="1"/>
  <c r="E25" i="1" s="1"/>
  <c r="B25" i="1"/>
  <c r="F48" i="1"/>
  <c r="E48" i="1" s="1"/>
  <c r="B48" i="1"/>
  <c r="F3" i="1"/>
  <c r="E3" i="1" s="1"/>
  <c r="B3" i="1"/>
  <c r="F67" i="1"/>
  <c r="E67" i="1" s="1"/>
  <c r="B67" i="1"/>
  <c r="F45" i="1"/>
  <c r="E45" i="1" s="1"/>
  <c r="B45" i="1"/>
  <c r="F18" i="1"/>
  <c r="E18" i="1" s="1"/>
  <c r="B18" i="1"/>
  <c r="F56" i="1"/>
  <c r="E56" i="1" s="1"/>
  <c r="B56" i="1"/>
  <c r="F57" i="1"/>
  <c r="E57" i="1" s="1"/>
  <c r="B57" i="1"/>
  <c r="F60" i="1"/>
  <c r="E60" i="1" s="1"/>
  <c r="B60" i="1"/>
  <c r="F50" i="1"/>
  <c r="E50" i="1" s="1"/>
  <c r="B50" i="1"/>
  <c r="F54" i="1"/>
  <c r="E54" i="1" s="1"/>
  <c r="B54" i="1"/>
  <c r="F10" i="1"/>
  <c r="E10" i="1" s="1"/>
  <c r="B10" i="1"/>
  <c r="F34" i="1"/>
  <c r="E34" i="1" s="1"/>
  <c r="B34" i="1"/>
  <c r="F35" i="1"/>
  <c r="E35" i="1" s="1"/>
  <c r="B35" i="1"/>
  <c r="F16" i="1"/>
  <c r="E16" i="1" s="1"/>
  <c r="B16" i="1"/>
  <c r="F21" i="1"/>
  <c r="E21" i="1" s="1"/>
  <c r="B21" i="1"/>
  <c r="F63" i="1"/>
  <c r="E63" i="1" s="1"/>
  <c r="B63" i="1"/>
  <c r="F11" i="1"/>
  <c r="E11" i="1" s="1"/>
  <c r="B11" i="1"/>
  <c r="F47" i="1"/>
  <c r="E47" i="1" s="1"/>
  <c r="B47" i="1"/>
  <c r="F15" i="1"/>
  <c r="E15" i="1" s="1"/>
  <c r="B15" i="1"/>
  <c r="F17" i="1"/>
  <c r="E17" i="1" s="1"/>
  <c r="B17" i="1"/>
  <c r="F6" i="1"/>
  <c r="E6" i="1" s="1"/>
  <c r="B6" i="1"/>
  <c r="F55" i="1"/>
  <c r="E55" i="1" s="1"/>
  <c r="B55" i="1"/>
  <c r="F14" i="1"/>
  <c r="E14" i="1" s="1"/>
  <c r="B14" i="1"/>
  <c r="B19" i="2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14" i="2"/>
  <c r="B15" i="2" s="1"/>
  <c r="B16" i="2" s="1"/>
  <c r="B17" i="2" s="1"/>
  <c r="B18" i="2" s="1"/>
  <c r="B13" i="2"/>
  <c r="B12" i="2"/>
  <c r="B11" i="2"/>
  <c r="B10" i="2"/>
  <c r="B9" i="2"/>
  <c r="B6" i="2"/>
  <c r="B5" i="2"/>
  <c r="B4" i="2"/>
  <c r="B8" i="2" s="1"/>
  <c r="B3" i="2"/>
  <c r="B7" i="2" l="1"/>
</calcChain>
</file>

<file path=xl/sharedStrings.xml><?xml version="1.0" encoding="utf-8"?>
<sst xmlns="http://schemas.openxmlformats.org/spreadsheetml/2006/main" count="164" uniqueCount="107">
  <si>
    <t>Adésignation</t>
  </si>
  <si>
    <t>Ndésignation</t>
  </si>
  <si>
    <t>Lot client</t>
  </si>
  <si>
    <t xml:space="preserve">  Qté cdée</t>
  </si>
  <si>
    <t>Date limite remise supervision</t>
  </si>
  <si>
    <t>Date limite remise validation</t>
  </si>
  <si>
    <t>Jours Fériés de l'année</t>
  </si>
  <si>
    <t>année</t>
  </si>
  <si>
    <t>Jour de l'an</t>
  </si>
  <si>
    <t>Lundi de Pâques</t>
  </si>
  <si>
    <t>Fête du travail</t>
  </si>
  <si>
    <t>Armistice 1945</t>
  </si>
  <si>
    <t>Ascension</t>
  </si>
  <si>
    <t xml:space="preserve">Pentecôte </t>
  </si>
  <si>
    <t>Fête nationale 1789</t>
  </si>
  <si>
    <t>Assomption</t>
  </si>
  <si>
    <t>Toussaint</t>
  </si>
  <si>
    <t>Armistice 1918</t>
  </si>
  <si>
    <t>Noël</t>
  </si>
  <si>
    <t>L'Après Noël</t>
  </si>
  <si>
    <t>Non Prod Dec 1</t>
  </si>
  <si>
    <t>Non Prod Dec 2</t>
  </si>
  <si>
    <t>Non Prod Dec 3</t>
  </si>
  <si>
    <t>Non Prod Dec 4</t>
  </si>
  <si>
    <t>Non Prod Aout 1</t>
  </si>
  <si>
    <t>Non Prod Aout 2</t>
  </si>
  <si>
    <t>Non Prod Aout 3</t>
  </si>
  <si>
    <t>Non Prod Aout 4</t>
  </si>
  <si>
    <t>Non Prod Aout 5</t>
  </si>
  <si>
    <t>Non Prod Aout 6</t>
  </si>
  <si>
    <t>Non Prod Aout 7</t>
  </si>
  <si>
    <t>Non Prod Aout 8</t>
  </si>
  <si>
    <t>Non Prod Aout 9</t>
  </si>
  <si>
    <t>Non Prod Aout 10</t>
  </si>
  <si>
    <t>Non Prod Aout 11</t>
  </si>
  <si>
    <t>Non Prod Aout 12</t>
  </si>
  <si>
    <t>Non Prod Aout 13</t>
  </si>
  <si>
    <t>Non Prod Aout 14</t>
  </si>
  <si>
    <t>Non Prod Aout 15</t>
  </si>
  <si>
    <t>Date limite de remise dossier à la Production</t>
  </si>
  <si>
    <t>DT124</t>
  </si>
  <si>
    <t>D870</t>
  </si>
  <si>
    <t>5119A</t>
  </si>
  <si>
    <t>22LU605A1</t>
  </si>
  <si>
    <t>22PA604A</t>
  </si>
  <si>
    <t>8RS9A</t>
  </si>
  <si>
    <t>LD008</t>
  </si>
  <si>
    <t>3236A</t>
  </si>
  <si>
    <t>3236B</t>
  </si>
  <si>
    <t>DT114</t>
  </si>
  <si>
    <t>DT123</t>
  </si>
  <si>
    <t>DT482</t>
  </si>
  <si>
    <t>MY045</t>
  </si>
  <si>
    <t>MY046</t>
  </si>
  <si>
    <t>T-3237B</t>
  </si>
  <si>
    <t>T-8725C</t>
  </si>
  <si>
    <t>T-3228B</t>
  </si>
  <si>
    <t>DK163</t>
  </si>
  <si>
    <t>MY049</t>
  </si>
  <si>
    <t>DT122</t>
  </si>
  <si>
    <t>DT483</t>
  </si>
  <si>
    <t>DT486</t>
  </si>
  <si>
    <t>046A</t>
  </si>
  <si>
    <t>T-3218B</t>
  </si>
  <si>
    <t>DT003</t>
  </si>
  <si>
    <t>048A</t>
  </si>
  <si>
    <t>DT011</t>
  </si>
  <si>
    <t>T-8781C</t>
  </si>
  <si>
    <t>T-8785C</t>
  </si>
  <si>
    <t>2018</t>
  </si>
  <si>
    <t>2018A</t>
  </si>
  <si>
    <t>001A3</t>
  </si>
  <si>
    <t>3267A</t>
  </si>
  <si>
    <t>DT023</t>
  </si>
  <si>
    <t>3232A</t>
  </si>
  <si>
    <t>FX004</t>
  </si>
  <si>
    <t>DK145</t>
  </si>
  <si>
    <t>DK176B</t>
  </si>
  <si>
    <t>23TG602A</t>
  </si>
  <si>
    <t>T-3234B</t>
  </si>
  <si>
    <t>DT485</t>
  </si>
  <si>
    <t>DT491</t>
  </si>
  <si>
    <t>DT2068A</t>
  </si>
  <si>
    <t>3244C</t>
  </si>
  <si>
    <t>FX003</t>
  </si>
  <si>
    <t>T-3186B</t>
  </si>
  <si>
    <t xml:space="preserve">Changement de date </t>
  </si>
  <si>
    <t>A 100 **</t>
  </si>
  <si>
    <t>A 200 **</t>
  </si>
  <si>
    <t>B 100 **</t>
  </si>
  <si>
    <t>B 200 **</t>
  </si>
  <si>
    <t>C 100 **</t>
  </si>
  <si>
    <t>C 200 **</t>
  </si>
  <si>
    <t>D 100 **</t>
  </si>
  <si>
    <t>D 200 **</t>
  </si>
  <si>
    <t>E 100 **</t>
  </si>
  <si>
    <t>E 200 **</t>
  </si>
  <si>
    <t>A 300 **</t>
  </si>
  <si>
    <t>A 400 **</t>
  </si>
  <si>
    <t>B 300 **</t>
  </si>
  <si>
    <t>B 400 **</t>
  </si>
  <si>
    <t>C 300 **</t>
  </si>
  <si>
    <t>C 400 **</t>
  </si>
  <si>
    <t>D 300 **</t>
  </si>
  <si>
    <t>D 400 **</t>
  </si>
  <si>
    <t>E 300 **</t>
  </si>
  <si>
    <t>E 400 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</si>
</sst>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trike/>
      <sz val="11"/>
      <name val="Calibri"/>
      <family val="2"/>
      <scheme val="minor"/>
    </font>
    <font>
      <sz val="10"/>
      <name val="Arial"/>
      <family val="2"/>
    </font>
    <font>
      <b/>
      <sz val="14"/>
      <color theme="0"/>
      <name val="Times New Roman"/>
      <family val="1"/>
    </font>
    <font>
      <sz val="12"/>
      <color theme="0"/>
      <name val="Times New Roman"/>
      <family val="2"/>
    </font>
    <font>
      <b/>
      <sz val="14"/>
      <name val="Times New Roman"/>
      <family val="1"/>
    </font>
    <font>
      <b/>
      <sz val="10"/>
      <name val="Times New Roman"/>
      <family val="1"/>
    </font>
    <font>
      <sz val="11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0" fontId="6" fillId="0" borderId="0"/>
  </cellStyleXfs>
  <cellXfs count="3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0" fontId="3" fillId="0" borderId="0" xfId="0" applyFont="1"/>
    <xf numFmtId="0" fontId="3" fillId="0" borderId="4" xfId="0" applyFont="1" applyBorder="1" applyAlignment="1">
      <alignment horizontal="left" vertical="center"/>
    </xf>
    <xf numFmtId="3" fontId="3" fillId="0" borderId="4" xfId="0" applyNumberFormat="1" applyFont="1" applyBorder="1" applyAlignment="1">
      <alignment horizontal="left" vertical="center"/>
    </xf>
    <xf numFmtId="14" fontId="3" fillId="0" borderId="4" xfId="0" applyNumberFormat="1" applyFont="1" applyBorder="1" applyAlignment="1">
      <alignment horizontal="left" vertical="center"/>
    </xf>
    <xf numFmtId="14" fontId="4" fillId="0" borderId="5" xfId="0" applyNumberFormat="1" applyFont="1" applyBorder="1" applyAlignment="1">
      <alignment horizontal="left" vertical="center" wrapText="1"/>
    </xf>
    <xf numFmtId="4" fontId="3" fillId="0" borderId="4" xfId="0" applyNumberFormat="1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3" fontId="5" fillId="0" borderId="4" xfId="0" applyNumberFormat="1" applyFont="1" applyBorder="1" applyAlignment="1">
      <alignment horizontal="left" vertical="center"/>
    </xf>
    <xf numFmtId="14" fontId="5" fillId="0" borderId="4" xfId="0" applyNumberFormat="1" applyFont="1" applyBorder="1" applyAlignment="1">
      <alignment horizontal="left" vertical="center"/>
    </xf>
    <xf numFmtId="14" fontId="3" fillId="0" borderId="5" xfId="0" applyNumberFormat="1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/>
    <xf numFmtId="0" fontId="8" fillId="0" borderId="0" xfId="0" applyFont="1"/>
    <xf numFmtId="0" fontId="10" fillId="0" borderId="10" xfId="1" applyFont="1" applyBorder="1" applyAlignment="1">
      <alignment horizontal="center" vertical="center"/>
    </xf>
    <xf numFmtId="164" fontId="0" fillId="0" borderId="11" xfId="0" applyNumberFormat="1" applyBorder="1"/>
    <xf numFmtId="0" fontId="10" fillId="0" borderId="12" xfId="1" applyFont="1" applyBorder="1" applyAlignment="1">
      <alignment horizontal="center" vertical="center"/>
    </xf>
    <xf numFmtId="164" fontId="0" fillId="0" borderId="13" xfId="0" applyNumberFormat="1" applyBorder="1"/>
    <xf numFmtId="0" fontId="7" fillId="2" borderId="6" xfId="1" applyFont="1" applyFill="1" applyBorder="1" applyAlignment="1">
      <alignment horizontal="center" vertical="center"/>
    </xf>
    <xf numFmtId="0" fontId="7" fillId="2" borderId="7" xfId="1" applyFont="1" applyFill="1" applyBorder="1" applyAlignment="1">
      <alignment horizontal="center" vertical="center"/>
    </xf>
    <xf numFmtId="0" fontId="9" fillId="0" borderId="8" xfId="1" applyFont="1" applyBorder="1" applyAlignment="1">
      <alignment horizontal="center" vertical="center"/>
    </xf>
    <xf numFmtId="0" fontId="9" fillId="0" borderId="9" xfId="1" applyFont="1" applyBorder="1" applyAlignment="1">
      <alignment horizontal="center" vertical="center"/>
    </xf>
    <xf numFmtId="0" fontId="11" fillId="0" borderId="0" xfId="0" applyFont="1" applyAlignment="1">
      <alignment vertical="center" wrapText="1"/>
    </xf>
    <xf numFmtId="0" fontId="3" fillId="0" borderId="0" xfId="0" applyFont="1" applyBorder="1" applyAlignment="1">
      <alignment horizontal="left" vertical="center" wrapText="1"/>
    </xf>
    <xf numFmtId="14" fontId="2" fillId="0" borderId="2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_presence didier" xfId="1" xr:uid="{00000000-0005-0000-0000-000001000000}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alignment horizontal="left" vertical="center" textRotation="0" wrapText="1" indent="0" justifyLastLine="0" shrinkToFit="0" readingOrder="0"/>
    </dxf>
    <dxf>
      <fill>
        <patternFill patternType="solid">
          <fgColor rgb="FFFFC7CE"/>
          <bgColor rgb="FFD9E1F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fgColor indexed="64"/>
          <bgColor theme="0"/>
        </patternFill>
      </fill>
    </dxf>
    <dxf>
      <fill>
        <patternFill patternType="solid">
          <fgColor rgb="FFFFC7CE"/>
          <bgColor rgb="FFD9E1F2"/>
        </patternFill>
      </fill>
    </dxf>
    <dxf>
      <fill>
        <patternFill patternType="solid">
          <fgColor rgb="FFFFC7CE"/>
          <bgColor rgb="FFD9E1F2"/>
        </patternFill>
      </fill>
    </dxf>
    <dxf>
      <font>
        <b val="0"/>
        <strike val="0"/>
        <outline val="0"/>
        <shadow val="0"/>
        <u val="none"/>
        <sz val="11"/>
        <color auto="1"/>
      </font>
      <alignment horizontal="general" textRotation="0" indent="0" justifyLastLine="0" shrinkToFit="0" readingOrder="0"/>
    </dxf>
    <dxf>
      <font>
        <outline val="0"/>
        <shadow val="0"/>
        <u val="none"/>
        <vertAlign val="baseline"/>
        <color auto="1"/>
        <name val="Calibri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rgb="FFFFC7CE"/>
          <bgColor rgb="FFD9E1F2"/>
        </patternFill>
      </fill>
    </dxf>
    <dxf>
      <fill>
        <patternFill patternType="solid">
          <fgColor rgb="FFFFC7CE"/>
          <bgColor rgb="FFD9E1F2"/>
        </patternFill>
      </fill>
    </dxf>
    <dxf>
      <fill>
        <patternFill patternType="solid">
          <fgColor rgb="FFFFC7CE"/>
          <bgColor rgb="FFD9E1F2"/>
        </patternFill>
      </fill>
    </dxf>
    <dxf>
      <fill>
        <patternFill patternType="solid">
          <fgColor rgb="FFFFC7CE"/>
          <bgColor rgb="FFD9E1F2"/>
        </patternFill>
      </fill>
    </dxf>
    <dxf>
      <fill>
        <patternFill patternType="solid">
          <fgColor rgb="FFFFC7CE"/>
          <bgColor rgb="FFD9E1F2"/>
        </patternFill>
      </fill>
    </dxf>
    <dxf>
      <font>
        <outline val="0"/>
        <shadow val="0"/>
        <u val="none"/>
        <vertAlign val="baseline"/>
        <color auto="1"/>
        <name val="Calibri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outline val="0"/>
        <shadow val="0"/>
        <u val="none"/>
        <vertAlign val="baseline"/>
        <color auto="1"/>
        <name val="Calibri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outline val="0"/>
        <shadow val="0"/>
        <u val="none"/>
        <vertAlign val="baseline"/>
        <color auto="1"/>
        <name val="Calibri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outline val="0"/>
        <shadow val="0"/>
        <u val="none"/>
        <vertAlign val="baseline"/>
        <color auto="1"/>
        <name val="Calibri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114299</xdr:colOff>
      <xdr:row>0</xdr:row>
      <xdr:rowOff>76199</xdr:rowOff>
    </xdr:from>
    <xdr:to>
      <xdr:col>11</xdr:col>
      <xdr:colOff>66674</xdr:colOff>
      <xdr:row>1</xdr:row>
      <xdr:rowOff>133350</xdr:rowOff>
    </xdr:to>
    <xdr:sp macro="[0]!Doubl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4C92E4F-14D6-4BC1-820A-EC8013B5A0BD}"/>
            </a:ext>
          </a:extLst>
        </xdr:cNvPr>
        <xdr:cNvSpPr/>
      </xdr:nvSpPr>
      <xdr:spPr>
        <a:xfrm>
          <a:off x="12277724" y="76199"/>
          <a:ext cx="1476375" cy="666751"/>
        </a:xfrm>
        <a:prstGeom prst="roundRect">
          <a:avLst>
            <a:gd name="adj" fmla="val 30953"/>
          </a:avLst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DOUBLONS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herve/Mes%20documents/recap_cong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rié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>
        <row r="3">
          <cell r="B3">
            <v>44927</v>
          </cell>
        </row>
        <row r="4">
          <cell r="B4">
            <v>45026</v>
          </cell>
        </row>
        <row r="5">
          <cell r="B5">
            <v>45047</v>
          </cell>
        </row>
        <row r="6">
          <cell r="B6">
            <v>45054</v>
          </cell>
        </row>
        <row r="7">
          <cell r="B7">
            <v>45064</v>
          </cell>
        </row>
        <row r="8">
          <cell r="B8">
            <v>45075</v>
          </cell>
        </row>
        <row r="9">
          <cell r="B9">
            <v>45121</v>
          </cell>
        </row>
        <row r="10">
          <cell r="B10">
            <v>45153</v>
          </cell>
        </row>
        <row r="11">
          <cell r="B11">
            <v>45231</v>
          </cell>
        </row>
        <row r="12">
          <cell r="B12">
            <v>45241</v>
          </cell>
        </row>
        <row r="13">
          <cell r="B13">
            <v>45285</v>
          </cell>
        </row>
        <row r="14">
          <cell r="B14">
            <v>45286</v>
          </cell>
        </row>
        <row r="15">
          <cell r="B15">
            <v>45287</v>
          </cell>
        </row>
        <row r="16">
          <cell r="B16">
            <v>45288</v>
          </cell>
        </row>
        <row r="17">
          <cell r="B17">
            <v>45289</v>
          </cell>
        </row>
        <row r="18">
          <cell r="B18">
            <v>45138</v>
          </cell>
        </row>
        <row r="19">
          <cell r="B19">
            <v>45139</v>
          </cell>
        </row>
        <row r="20">
          <cell r="B20">
            <v>45140</v>
          </cell>
        </row>
        <row r="21">
          <cell r="B21">
            <v>45141</v>
          </cell>
        </row>
        <row r="22">
          <cell r="B22">
            <v>45142</v>
          </cell>
        </row>
        <row r="23">
          <cell r="B23">
            <v>45145</v>
          </cell>
        </row>
        <row r="24">
          <cell r="B24">
            <v>45146</v>
          </cell>
        </row>
        <row r="25">
          <cell r="B25">
            <v>45147</v>
          </cell>
        </row>
        <row r="26">
          <cell r="B26">
            <v>45148</v>
          </cell>
        </row>
        <row r="27">
          <cell r="B27">
            <v>45149</v>
          </cell>
        </row>
        <row r="28">
          <cell r="B28">
            <v>45152</v>
          </cell>
        </row>
        <row r="29">
          <cell r="B29">
            <v>45153</v>
          </cell>
        </row>
        <row r="30">
          <cell r="B30">
            <v>45154</v>
          </cell>
        </row>
        <row r="31">
          <cell r="B31">
            <v>45155</v>
          </cell>
        </row>
        <row r="32">
          <cell r="B32">
            <v>45156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70" totalsRowShown="0" headerRowDxfId="26" headerRowBorderDxfId="25" tableBorderDxfId="24" totalsRowBorderDxfId="23">
  <autoFilter ref="A1:H70" xr:uid="{00000000-0009-0000-0100-000001000000}"/>
  <sortState xmlns:xlrd2="http://schemas.microsoft.com/office/spreadsheetml/2017/richdata2" ref="A2:G70">
    <sortCondition sortBy="cellColor" ref="G1:G70" dxfId="9"/>
  </sortState>
  <tableColumns count="8">
    <tableColumn id="1" xr3:uid="{00000000-0010-0000-0000-000001000000}" name="Adésignation" dataDxfId="11"/>
    <tableColumn id="5" xr3:uid="{00000000-0010-0000-0000-000005000000}" name="Ndésignation" dataDxfId="12">
      <calculatedColumnFormula>LEFT(SUBSTITUTE(A2, " ", "3", 2), SEARCH("3", SUBSTITUTE(A2, " ", "3", 2), 1)-1)</calculatedColumnFormula>
    </tableColumn>
    <tableColumn id="2" xr3:uid="{00000000-0010-0000-0000-000002000000}" name="Lot client" dataDxfId="22"/>
    <tableColumn id="3" xr3:uid="{00000000-0010-0000-0000-000003000000}" name="  Qté cdée" dataDxfId="21"/>
    <tableColumn id="7" xr3:uid="{00000000-0010-0000-0000-000007000000}" name="Date limite remise supervision" dataDxfId="20"/>
    <tableColumn id="6" xr3:uid="{00000000-0010-0000-0000-000006000000}" name="Date limite remise validation" dataDxfId="19"/>
    <tableColumn id="4" xr3:uid="{00000000-0010-0000-0000-000004000000}" name="Date limite de remise dossier à la Production" dataDxfId="18"/>
    <tableColumn id="9" xr3:uid="{2FFAFB80-8647-409F-8DFC-1EB111FACC49}" name="Changement de date 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70"/>
  <sheetViews>
    <sheetView tabSelected="1" workbookViewId="0">
      <selection activeCell="A10" sqref="A10:XFD10"/>
    </sheetView>
  </sheetViews>
  <sheetFormatPr baseColWidth="10" defaultRowHeight="15" x14ac:dyDescent="0.25"/>
  <cols>
    <col min="1" max="1" width="52.85546875" style="17" customWidth="1"/>
    <col min="2" max="2" width="19.85546875" style="18" bestFit="1" customWidth="1"/>
    <col min="3" max="3" width="10.42578125" style="19" bestFit="1" customWidth="1"/>
    <col min="4" max="4" width="10.7109375" style="19" customWidth="1"/>
    <col min="5" max="6" width="25.7109375" style="20" customWidth="1"/>
    <col min="7" max="8" width="25.7109375" style="21" customWidth="1"/>
    <col min="9" max="16384" width="11.42578125" style="6"/>
  </cols>
  <sheetData>
    <row r="1" spans="1:8" ht="48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5" t="s">
        <v>39</v>
      </c>
      <c r="H1" s="34" t="s">
        <v>86</v>
      </c>
    </row>
    <row r="2" spans="1:8" x14ac:dyDescent="0.25">
      <c r="A2" s="32" t="s">
        <v>87</v>
      </c>
      <c r="B2" s="7" t="str">
        <f t="shared" ref="B2:B29" si="0">LEFT(SUBSTITUTE(A2, " ", "3", 2), SEARCH("3", SUBSTITUTE(A2, " ", "3", 2), 1)-1)</f>
        <v>A 100</v>
      </c>
      <c r="C2" s="7"/>
      <c r="D2" s="7"/>
      <c r="E2" s="9"/>
      <c r="F2" s="9"/>
      <c r="G2" s="16"/>
      <c r="H2" s="33"/>
    </row>
    <row r="3" spans="1:8" x14ac:dyDescent="0.25">
      <c r="A3" s="32" t="s">
        <v>88</v>
      </c>
      <c r="B3" s="7" t="str">
        <f t="shared" si="0"/>
        <v>A 200</v>
      </c>
      <c r="C3" s="7" t="s">
        <v>56</v>
      </c>
      <c r="D3" s="7">
        <v>16321.6</v>
      </c>
      <c r="E3" s="9">
        <f>WORKDAY(F3, -5, [1]Fériés!$B$3:$B$32)</f>
        <v>44901</v>
      </c>
      <c r="F3" s="9">
        <f>WORKDAY(G3, -2, [1]Fériés!$B$3:$B$32)</f>
        <v>44908</v>
      </c>
      <c r="G3" s="10">
        <v>44910</v>
      </c>
      <c r="H3" s="10">
        <v>44910</v>
      </c>
    </row>
    <row r="4" spans="1:8" x14ac:dyDescent="0.25">
      <c r="A4" s="32" t="s">
        <v>89</v>
      </c>
      <c r="B4" s="7" t="str">
        <f t="shared" si="0"/>
        <v>B 100</v>
      </c>
      <c r="C4" s="7" t="s">
        <v>85</v>
      </c>
      <c r="D4" s="8"/>
      <c r="E4" s="9"/>
      <c r="F4" s="9"/>
      <c r="G4" s="15"/>
      <c r="H4" s="15"/>
    </row>
    <row r="5" spans="1:8" x14ac:dyDescent="0.25">
      <c r="A5" s="32" t="s">
        <v>90</v>
      </c>
      <c r="B5" s="7" t="str">
        <f t="shared" si="0"/>
        <v>B 200</v>
      </c>
      <c r="C5" s="7" t="s">
        <v>61</v>
      </c>
      <c r="D5" s="11">
        <v>2000</v>
      </c>
      <c r="E5" s="9">
        <f>WORKDAY(F5, -5, [1]Fériés!$B$3:$B$32)</f>
        <v>44894</v>
      </c>
      <c r="F5" s="9">
        <f>WORKDAY(G5, -2, [1]Fériés!$B$3:$B$32)</f>
        <v>44901</v>
      </c>
      <c r="G5" s="10">
        <v>44903</v>
      </c>
      <c r="H5" s="10">
        <v>44903</v>
      </c>
    </row>
    <row r="6" spans="1:8" x14ac:dyDescent="0.25">
      <c r="A6" s="32" t="s">
        <v>91</v>
      </c>
      <c r="B6" s="7" t="str">
        <f t="shared" si="0"/>
        <v>C 100</v>
      </c>
      <c r="C6" s="7" t="s">
        <v>41</v>
      </c>
      <c r="D6" s="8">
        <v>46000</v>
      </c>
      <c r="E6" s="9">
        <f>WORKDAY(F6, -5, [1]Fériés!$B$3:$B$32)</f>
        <v>44951</v>
      </c>
      <c r="F6" s="9">
        <f>WORKDAY(G6, -2, [1]Fériés!$B$3:$B$32)</f>
        <v>44958</v>
      </c>
      <c r="G6" s="10">
        <v>44960</v>
      </c>
      <c r="H6" s="10">
        <v>44960</v>
      </c>
    </row>
    <row r="7" spans="1:8" x14ac:dyDescent="0.25">
      <c r="A7" s="32" t="s">
        <v>92</v>
      </c>
      <c r="B7" s="7" t="str">
        <f t="shared" si="0"/>
        <v>C 200</v>
      </c>
      <c r="C7" s="7" t="s">
        <v>56</v>
      </c>
      <c r="D7" s="8">
        <v>4800</v>
      </c>
      <c r="E7" s="9">
        <f>WORKDAY(F7, -5, [1]Fériés!$B$3:$B$32)</f>
        <v>44894</v>
      </c>
      <c r="F7" s="9">
        <f>WORKDAY(G7, -2, [1]Fériés!$B$3:$B$32)</f>
        <v>44901</v>
      </c>
      <c r="G7" s="10">
        <v>44903</v>
      </c>
      <c r="H7" s="10">
        <v>44903</v>
      </c>
    </row>
    <row r="8" spans="1:8" x14ac:dyDescent="0.25">
      <c r="A8" s="32" t="s">
        <v>93</v>
      </c>
      <c r="B8" s="7" t="str">
        <f t="shared" si="0"/>
        <v>D 100</v>
      </c>
      <c r="C8" s="7" t="s">
        <v>79</v>
      </c>
      <c r="D8" s="8">
        <v>4800</v>
      </c>
      <c r="E8" s="9"/>
      <c r="F8" s="9"/>
      <c r="G8" s="10"/>
      <c r="H8" s="10"/>
    </row>
    <row r="9" spans="1:8" x14ac:dyDescent="0.25">
      <c r="A9" s="32" t="s">
        <v>94</v>
      </c>
      <c r="B9" s="7" t="str">
        <f t="shared" si="0"/>
        <v>D 200</v>
      </c>
      <c r="C9" s="7" t="s">
        <v>74</v>
      </c>
      <c r="D9" s="8">
        <v>1210</v>
      </c>
      <c r="E9" s="9"/>
      <c r="F9" s="9"/>
      <c r="G9" s="10"/>
      <c r="H9" s="10"/>
    </row>
    <row r="10" spans="1:8" x14ac:dyDescent="0.25">
      <c r="A10" s="32" t="s">
        <v>95</v>
      </c>
      <c r="B10" s="7" t="str">
        <f t="shared" si="0"/>
        <v>E 100</v>
      </c>
      <c r="C10" s="7" t="s">
        <v>49</v>
      </c>
      <c r="D10" s="8">
        <v>95000</v>
      </c>
      <c r="E10" s="9">
        <f>WORKDAY(F10, -5, [1]Fériés!$B$3:$B$32)</f>
        <v>44911</v>
      </c>
      <c r="F10" s="9">
        <f>WORKDAY(G10, -2, [1]Fériés!$B$3:$B$32)</f>
        <v>44918</v>
      </c>
      <c r="G10" s="10">
        <v>44922</v>
      </c>
      <c r="H10" s="10">
        <v>44918</v>
      </c>
    </row>
    <row r="11" spans="1:8" x14ac:dyDescent="0.25">
      <c r="A11" s="32" t="s">
        <v>96</v>
      </c>
      <c r="B11" s="7" t="str">
        <f t="shared" si="0"/>
        <v>E 200</v>
      </c>
      <c r="C11" s="7" t="s">
        <v>44</v>
      </c>
      <c r="D11" s="8">
        <v>2140</v>
      </c>
      <c r="E11" s="9">
        <f>WORKDAY(F11, -5, [1]Fériés!$B$3:$B$32)</f>
        <v>44929</v>
      </c>
      <c r="F11" s="9">
        <f>WORKDAY(G11, -2, [1]Fériés!$B$3:$B$32)</f>
        <v>44936</v>
      </c>
      <c r="G11" s="10">
        <v>44938</v>
      </c>
      <c r="H11" s="10">
        <v>44938</v>
      </c>
    </row>
    <row r="12" spans="1:8" x14ac:dyDescent="0.25">
      <c r="A12" s="32" t="s">
        <v>97</v>
      </c>
      <c r="B12" s="7" t="str">
        <f t="shared" si="0"/>
        <v xml:space="preserve">A </v>
      </c>
      <c r="C12" s="7" t="s">
        <v>63</v>
      </c>
      <c r="D12" s="8">
        <v>28300</v>
      </c>
      <c r="E12" s="9">
        <f>WORKDAY(F12, -5, [1]Fériés!$B$3:$B$32)</f>
        <v>44819</v>
      </c>
      <c r="F12" s="9">
        <f>WORKDAY(G12, -2, [1]Fériés!$B$3:$B$32)</f>
        <v>44826</v>
      </c>
      <c r="G12" s="10">
        <v>44830</v>
      </c>
      <c r="H12" s="10">
        <v>44830</v>
      </c>
    </row>
    <row r="13" spans="1:8" x14ac:dyDescent="0.25">
      <c r="A13" s="32" t="s">
        <v>98</v>
      </c>
      <c r="B13" s="7" t="str">
        <f t="shared" si="0"/>
        <v>A 400</v>
      </c>
      <c r="C13" s="7" t="s">
        <v>67</v>
      </c>
      <c r="D13" s="7"/>
      <c r="E13" s="9"/>
      <c r="F13" s="9"/>
      <c r="G13" s="10"/>
      <c r="H13" s="10"/>
    </row>
    <row r="14" spans="1:8" x14ac:dyDescent="0.25">
      <c r="A14" s="32" t="s">
        <v>99</v>
      </c>
      <c r="B14" s="7" t="str">
        <f t="shared" si="0"/>
        <v xml:space="preserve">B </v>
      </c>
      <c r="C14" s="7">
        <v>3253</v>
      </c>
      <c r="D14" s="8">
        <v>2640</v>
      </c>
      <c r="E14" s="9">
        <f>WORKDAY(F14, -5, [1]Fériés!$B$3:$B$32)</f>
        <v>44953</v>
      </c>
      <c r="F14" s="9">
        <f>WORKDAY(G14, -2, [1]Fériés!$B$3:$B$32)</f>
        <v>44960</v>
      </c>
      <c r="G14" s="10">
        <v>44964</v>
      </c>
      <c r="H14" s="10">
        <v>44966</v>
      </c>
    </row>
    <row r="15" spans="1:8" x14ac:dyDescent="0.25">
      <c r="A15" s="32" t="s">
        <v>100</v>
      </c>
      <c r="B15" s="7" t="str">
        <f t="shared" si="0"/>
        <v>B 400</v>
      </c>
      <c r="C15" s="7">
        <v>853</v>
      </c>
      <c r="D15" s="8">
        <v>62600</v>
      </c>
      <c r="E15" s="9">
        <f>WORKDAY(F15, -5, [1]Fériés!$B$3:$B$32)</f>
        <v>44931</v>
      </c>
      <c r="F15" s="9">
        <f>WORKDAY(G15, -2, [1]Fériés!$B$3:$B$32)</f>
        <v>44938</v>
      </c>
      <c r="G15" s="10">
        <v>44942</v>
      </c>
      <c r="H15" s="10">
        <v>44942</v>
      </c>
    </row>
    <row r="16" spans="1:8" x14ac:dyDescent="0.25">
      <c r="A16" s="32" t="s">
        <v>101</v>
      </c>
      <c r="B16" s="7" t="str">
        <f t="shared" si="0"/>
        <v xml:space="preserve">C </v>
      </c>
      <c r="C16" s="7" t="s">
        <v>46</v>
      </c>
      <c r="D16" s="8">
        <v>22400</v>
      </c>
      <c r="E16" s="9">
        <f>WORKDAY(F16, -5, [1]Fériés!$B$3:$B$32)</f>
        <v>44915</v>
      </c>
      <c r="F16" s="9">
        <f>WORKDAY(G16, -2, [1]Fériés!$B$3:$B$32)</f>
        <v>44922</v>
      </c>
      <c r="G16" s="10">
        <v>44924</v>
      </c>
      <c r="H16" s="10">
        <v>44924</v>
      </c>
    </row>
    <row r="17" spans="1:8" x14ac:dyDescent="0.25">
      <c r="A17" s="32" t="s">
        <v>102</v>
      </c>
      <c r="B17" s="7" t="str">
        <f t="shared" si="0"/>
        <v>C 400</v>
      </c>
      <c r="C17" s="7" t="s">
        <v>42</v>
      </c>
      <c r="D17" s="8">
        <v>1600</v>
      </c>
      <c r="E17" s="9">
        <f>WORKDAY(F17, -5, [1]Fériés!$B$3:$B$32)</f>
        <v>44938</v>
      </c>
      <c r="F17" s="9">
        <f>WORKDAY(G17, -2, [1]Fériés!$B$3:$B$32)</f>
        <v>44945</v>
      </c>
      <c r="G17" s="10">
        <v>44949</v>
      </c>
      <c r="H17" s="10">
        <v>44949</v>
      </c>
    </row>
    <row r="18" spans="1:8" x14ac:dyDescent="0.25">
      <c r="A18" s="32" t="s">
        <v>103</v>
      </c>
      <c r="B18" s="7" t="str">
        <f t="shared" si="0"/>
        <v xml:space="preserve">D </v>
      </c>
      <c r="C18" s="7" t="s">
        <v>40</v>
      </c>
      <c r="D18" s="8">
        <v>25100</v>
      </c>
      <c r="E18" s="9">
        <f>WORKDAY(F18, -5, [1]Fériés!$B$3:$B$32)</f>
        <v>44902</v>
      </c>
      <c r="F18" s="9">
        <f>WORKDAY(G18, -2, [1]Fériés!$B$3:$B$32)</f>
        <v>44909</v>
      </c>
      <c r="G18" s="10">
        <v>44911</v>
      </c>
      <c r="H18" s="10">
        <v>44911</v>
      </c>
    </row>
    <row r="19" spans="1:8" x14ac:dyDescent="0.25">
      <c r="A19" s="32" t="s">
        <v>104</v>
      </c>
      <c r="B19" s="7" t="str">
        <f t="shared" si="0"/>
        <v>D 400</v>
      </c>
      <c r="C19" s="7">
        <v>2204</v>
      </c>
      <c r="D19" s="8">
        <v>37856</v>
      </c>
      <c r="E19" s="9">
        <f>WORKDAY(F19, -5, [1]Fériés!$B$3:$B$32)</f>
        <v>44895</v>
      </c>
      <c r="F19" s="9">
        <f>WORKDAY(G19, -2, [1]Fériés!$B$3:$B$32)</f>
        <v>44902</v>
      </c>
      <c r="G19" s="10">
        <v>44904</v>
      </c>
      <c r="H19" s="10">
        <v>44904</v>
      </c>
    </row>
    <row r="20" spans="1:8" x14ac:dyDescent="0.25">
      <c r="A20" s="32" t="s">
        <v>105</v>
      </c>
      <c r="B20" s="7" t="str">
        <f t="shared" si="0"/>
        <v xml:space="preserve">E </v>
      </c>
      <c r="C20" s="7" t="s">
        <v>69</v>
      </c>
      <c r="D20" s="8">
        <v>2000</v>
      </c>
      <c r="E20" s="9"/>
      <c r="F20" s="9"/>
      <c r="G20" s="10"/>
      <c r="H20" s="10"/>
    </row>
    <row r="21" spans="1:8" x14ac:dyDescent="0.25">
      <c r="A21" s="32" t="s">
        <v>106</v>
      </c>
      <c r="B21" s="7" t="str">
        <f t="shared" si="0"/>
        <v>E 400</v>
      </c>
      <c r="C21" s="7" t="s">
        <v>45</v>
      </c>
      <c r="D21" s="8">
        <v>70000</v>
      </c>
      <c r="E21" s="9">
        <f>WORKDAY(F21, -5, [1]Fériés!$B$3:$B$32)</f>
        <v>44915</v>
      </c>
      <c r="F21" s="9">
        <f>WORKDAY(G21, -2, [1]Fériés!$B$3:$B$32)</f>
        <v>44922</v>
      </c>
      <c r="G21" s="10">
        <v>44924</v>
      </c>
      <c r="H21" s="10">
        <v>44924</v>
      </c>
    </row>
    <row r="22" spans="1:8" x14ac:dyDescent="0.25">
      <c r="A22" s="32" t="s">
        <v>87</v>
      </c>
      <c r="B22" s="7" t="str">
        <f t="shared" si="0"/>
        <v>A 100</v>
      </c>
      <c r="C22" s="7" t="s">
        <v>65</v>
      </c>
      <c r="D22" s="8">
        <v>54000</v>
      </c>
      <c r="E22" s="9"/>
      <c r="F22" s="9"/>
      <c r="G22" s="10"/>
      <c r="H22" s="10"/>
    </row>
    <row r="23" spans="1:8" x14ac:dyDescent="0.25">
      <c r="A23" s="32" t="s">
        <v>88</v>
      </c>
      <c r="B23" s="7" t="str">
        <f t="shared" si="0"/>
        <v>A 200</v>
      </c>
      <c r="C23" s="7">
        <v>3251</v>
      </c>
      <c r="D23" s="8">
        <v>5100</v>
      </c>
      <c r="E23" s="9">
        <f>WORKDAY(F23, -5, [1]Fériés!$B$3:$B$32)</f>
        <v>44896</v>
      </c>
      <c r="F23" s="9">
        <f>WORKDAY(G23, -2, [1]Fériés!$B$3:$B$32)</f>
        <v>44903</v>
      </c>
      <c r="G23" s="10">
        <v>44907</v>
      </c>
      <c r="H23" s="10">
        <v>44907</v>
      </c>
    </row>
    <row r="24" spans="1:8" x14ac:dyDescent="0.25">
      <c r="A24" s="32" t="s">
        <v>89</v>
      </c>
      <c r="B24" s="7" t="str">
        <f t="shared" si="0"/>
        <v>B 100</v>
      </c>
      <c r="C24" s="7" t="s">
        <v>69</v>
      </c>
      <c r="D24" s="8">
        <v>1000</v>
      </c>
      <c r="E24" s="9"/>
      <c r="F24" s="9"/>
      <c r="G24" s="10"/>
      <c r="H24" s="10"/>
    </row>
    <row r="25" spans="1:8" x14ac:dyDescent="0.25">
      <c r="A25" s="32" t="s">
        <v>90</v>
      </c>
      <c r="B25" s="7" t="str">
        <f t="shared" si="0"/>
        <v>B 200</v>
      </c>
      <c r="C25" s="7" t="s">
        <v>57</v>
      </c>
      <c r="D25" s="8">
        <v>38159</v>
      </c>
      <c r="E25" s="9">
        <f>WORKDAY(F25, -5, [1]Fériés!$B$3:$B$32)</f>
        <v>44896</v>
      </c>
      <c r="F25" s="9">
        <f>WORKDAY(G25, -2, [1]Fériés!$B$3:$B$32)</f>
        <v>44903</v>
      </c>
      <c r="G25" s="10">
        <v>44907</v>
      </c>
      <c r="H25" s="10">
        <v>44907</v>
      </c>
    </row>
    <row r="26" spans="1:8" x14ac:dyDescent="0.25">
      <c r="A26" s="32" t="s">
        <v>91</v>
      </c>
      <c r="B26" s="7" t="str">
        <f t="shared" si="0"/>
        <v>C 100</v>
      </c>
      <c r="C26" s="7" t="s">
        <v>77</v>
      </c>
      <c r="D26" s="8">
        <v>11279</v>
      </c>
      <c r="E26" s="9"/>
      <c r="F26" s="9"/>
      <c r="G26" s="10"/>
      <c r="H26" s="10"/>
    </row>
    <row r="27" spans="1:8" x14ac:dyDescent="0.25">
      <c r="A27" s="32" t="s">
        <v>92</v>
      </c>
      <c r="B27" s="7" t="str">
        <f t="shared" si="0"/>
        <v>C 200</v>
      </c>
      <c r="C27" s="7" t="s">
        <v>73</v>
      </c>
      <c r="D27" s="8">
        <v>6700</v>
      </c>
      <c r="E27" s="9"/>
      <c r="F27" s="9"/>
      <c r="G27" s="10"/>
      <c r="H27" s="10"/>
    </row>
    <row r="28" spans="1:8" x14ac:dyDescent="0.25">
      <c r="A28" s="32" t="s">
        <v>93</v>
      </c>
      <c r="B28" s="7" t="str">
        <f t="shared" si="0"/>
        <v>D 100</v>
      </c>
      <c r="C28" s="7" t="s">
        <v>62</v>
      </c>
      <c r="D28" s="8">
        <v>54000</v>
      </c>
      <c r="E28" s="9">
        <f>WORKDAY(F28, -5, [1]Fériés!$B$3:$B$32)</f>
        <v>44894</v>
      </c>
      <c r="F28" s="9">
        <f>WORKDAY(G28, -2, [1]Fériés!$B$3:$B$32)</f>
        <v>44901</v>
      </c>
      <c r="G28" s="10">
        <v>44903</v>
      </c>
      <c r="H28" s="10">
        <v>44965</v>
      </c>
    </row>
    <row r="29" spans="1:8" x14ac:dyDescent="0.25">
      <c r="A29" s="32" t="s">
        <v>94</v>
      </c>
      <c r="B29" s="7" t="str">
        <f t="shared" si="0"/>
        <v>D 200</v>
      </c>
      <c r="C29" s="7" t="s">
        <v>82</v>
      </c>
      <c r="D29" s="8">
        <v>1752</v>
      </c>
      <c r="E29" s="9"/>
      <c r="F29" s="9"/>
      <c r="G29" s="10"/>
      <c r="H29" s="10"/>
    </row>
    <row r="30" spans="1:8" x14ac:dyDescent="0.25">
      <c r="A30" s="32" t="s">
        <v>95</v>
      </c>
      <c r="B30" s="7" t="str">
        <f t="shared" ref="B30:B59" si="1">LEFT(SUBSTITUTE(A30, " ", "3", 2), SEARCH("3", SUBSTITUTE(A30, " ", "3", 2), 1)-1)</f>
        <v>E 100</v>
      </c>
      <c r="C30" s="7" t="s">
        <v>73</v>
      </c>
      <c r="D30" s="8">
        <v>3200</v>
      </c>
      <c r="E30" s="9"/>
      <c r="F30" s="9"/>
      <c r="G30" s="10"/>
      <c r="H30" s="10"/>
    </row>
    <row r="31" spans="1:8" x14ac:dyDescent="0.25">
      <c r="A31" s="32" t="s">
        <v>96</v>
      </c>
      <c r="B31" s="7" t="str">
        <f t="shared" si="1"/>
        <v>E 200</v>
      </c>
      <c r="C31" s="7" t="s">
        <v>73</v>
      </c>
      <c r="D31" s="8">
        <v>1330</v>
      </c>
      <c r="E31" s="9"/>
      <c r="F31" s="9"/>
      <c r="G31" s="10"/>
      <c r="H31" s="10"/>
    </row>
    <row r="32" spans="1:8" x14ac:dyDescent="0.25">
      <c r="A32" s="32" t="s">
        <v>97</v>
      </c>
      <c r="B32" s="7" t="str">
        <f t="shared" si="1"/>
        <v xml:space="preserve">A </v>
      </c>
      <c r="C32" s="7" t="s">
        <v>75</v>
      </c>
      <c r="D32" s="8">
        <v>12000</v>
      </c>
      <c r="E32" s="9"/>
      <c r="F32" s="9"/>
      <c r="G32" s="10"/>
      <c r="H32" s="10"/>
    </row>
    <row r="33" spans="1:8" x14ac:dyDescent="0.25">
      <c r="A33" s="32" t="s">
        <v>98</v>
      </c>
      <c r="B33" s="7" t="str">
        <f t="shared" si="1"/>
        <v>A 400</v>
      </c>
      <c r="C33" s="7" t="s">
        <v>84</v>
      </c>
      <c r="D33" s="8">
        <v>6300</v>
      </c>
      <c r="E33" s="9"/>
      <c r="F33" s="9"/>
      <c r="G33" s="10"/>
      <c r="H33" s="10"/>
    </row>
    <row r="34" spans="1:8" x14ac:dyDescent="0.25">
      <c r="A34" s="32" t="s">
        <v>99</v>
      </c>
      <c r="B34" s="7" t="str">
        <f t="shared" si="1"/>
        <v xml:space="preserve">B </v>
      </c>
      <c r="C34" s="7" t="s">
        <v>48</v>
      </c>
      <c r="D34" s="8">
        <v>2000</v>
      </c>
      <c r="E34" s="9">
        <f>WORKDAY(F34, -5, [1]Fériés!$B$3:$B$32)</f>
        <v>44915</v>
      </c>
      <c r="F34" s="9">
        <f>WORKDAY(G34, -2, [1]Fériés!$B$3:$B$32)</f>
        <v>44922</v>
      </c>
      <c r="G34" s="10">
        <v>44924</v>
      </c>
      <c r="H34" s="10">
        <v>44924</v>
      </c>
    </row>
    <row r="35" spans="1:8" x14ac:dyDescent="0.25">
      <c r="A35" s="32" t="s">
        <v>100</v>
      </c>
      <c r="B35" s="7" t="str">
        <f t="shared" si="1"/>
        <v>B 400</v>
      </c>
      <c r="C35" s="7" t="s">
        <v>47</v>
      </c>
      <c r="D35" s="8">
        <v>2500</v>
      </c>
      <c r="E35" s="9">
        <f>WORKDAY(F35, -5, [1]Fériés!$B$3:$B$32)</f>
        <v>44915</v>
      </c>
      <c r="F35" s="9">
        <f>WORKDAY(G35, -2, [1]Fériés!$B$3:$B$32)</f>
        <v>44922</v>
      </c>
      <c r="G35" s="10">
        <v>44924</v>
      </c>
      <c r="H35" s="10">
        <v>44924</v>
      </c>
    </row>
    <row r="36" spans="1:8" x14ac:dyDescent="0.25">
      <c r="A36" s="32" t="s">
        <v>101</v>
      </c>
      <c r="B36" s="7" t="str">
        <f t="shared" si="1"/>
        <v xml:space="preserve">C </v>
      </c>
      <c r="C36" s="7" t="s">
        <v>72</v>
      </c>
      <c r="D36" s="8">
        <v>1200</v>
      </c>
      <c r="E36" s="9"/>
      <c r="F36" s="9"/>
      <c r="G36" s="10"/>
      <c r="H36" s="10"/>
    </row>
    <row r="37" spans="1:8" x14ac:dyDescent="0.25">
      <c r="A37" s="32" t="s">
        <v>102</v>
      </c>
      <c r="B37" s="7" t="str">
        <f t="shared" si="1"/>
        <v>C 400</v>
      </c>
      <c r="C37" s="7" t="s">
        <v>60</v>
      </c>
      <c r="D37" s="11">
        <v>6000</v>
      </c>
      <c r="E37" s="9">
        <f>WORKDAY(F37, -5, [1]Fériés!$B$3:$B$32)</f>
        <v>44895</v>
      </c>
      <c r="F37" s="9">
        <f>WORKDAY(G37, -2, [1]Fériés!$B$3:$B$32)</f>
        <v>44902</v>
      </c>
      <c r="G37" s="10">
        <v>44904</v>
      </c>
      <c r="H37" s="10">
        <v>44904</v>
      </c>
    </row>
    <row r="38" spans="1:8" x14ac:dyDescent="0.25">
      <c r="A38" s="32" t="s">
        <v>103</v>
      </c>
      <c r="B38" s="7" t="str">
        <f t="shared" si="1"/>
        <v xml:space="preserve">D </v>
      </c>
      <c r="C38" s="7" t="s">
        <v>81</v>
      </c>
      <c r="D38" s="11">
        <v>6000</v>
      </c>
      <c r="E38" s="9"/>
      <c r="F38" s="9"/>
      <c r="G38" s="10"/>
      <c r="H38" s="10"/>
    </row>
    <row r="39" spans="1:8" x14ac:dyDescent="0.25">
      <c r="A39" s="32" t="s">
        <v>104</v>
      </c>
      <c r="B39" s="7" t="str">
        <f t="shared" si="1"/>
        <v>D 400</v>
      </c>
      <c r="C39" s="7" t="s">
        <v>58</v>
      </c>
      <c r="D39" s="7">
        <v>360</v>
      </c>
      <c r="E39" s="9">
        <f>WORKDAY(F39, -5, [1]Fériés!$B$3:$B$32)</f>
        <v>44896</v>
      </c>
      <c r="F39" s="9">
        <f>WORKDAY(G39, -2, [1]Fériés!$B$3:$B$32)</f>
        <v>44903</v>
      </c>
      <c r="G39" s="10">
        <v>44907</v>
      </c>
      <c r="H39" s="10">
        <v>44907</v>
      </c>
    </row>
    <row r="40" spans="1:8" x14ac:dyDescent="0.25">
      <c r="A40" s="32" t="s">
        <v>105</v>
      </c>
      <c r="B40" s="7" t="str">
        <f t="shared" si="1"/>
        <v xml:space="preserve">E </v>
      </c>
      <c r="C40" s="7" t="s">
        <v>53</v>
      </c>
      <c r="D40" s="7">
        <v>180</v>
      </c>
      <c r="E40" s="9"/>
      <c r="F40" s="9"/>
      <c r="G40" s="10"/>
      <c r="H40" s="10"/>
    </row>
    <row r="41" spans="1:8" x14ac:dyDescent="0.25">
      <c r="A41" s="32" t="s">
        <v>106</v>
      </c>
      <c r="B41" s="7" t="str">
        <f t="shared" si="1"/>
        <v>E 400</v>
      </c>
      <c r="C41" s="7">
        <v>850</v>
      </c>
      <c r="D41" s="8">
        <v>62600</v>
      </c>
      <c r="E41" s="9">
        <f>WORKDAY(F41, -5, [1]Fériés!$B$3:$B$32)</f>
        <v>44894</v>
      </c>
      <c r="F41" s="9">
        <f>WORKDAY(G41, -2, [1]Fériés!$B$3:$B$32)</f>
        <v>44901</v>
      </c>
      <c r="G41" s="10">
        <v>44903</v>
      </c>
      <c r="H41" s="10">
        <v>44903</v>
      </c>
    </row>
    <row r="42" spans="1:8" x14ac:dyDescent="0.25">
      <c r="A42" s="32" t="s">
        <v>87</v>
      </c>
      <c r="B42" s="7" t="str">
        <f t="shared" si="1"/>
        <v>A 100</v>
      </c>
      <c r="C42" s="7" t="s">
        <v>59</v>
      </c>
      <c r="D42" s="8">
        <v>12000</v>
      </c>
      <c r="E42" s="9">
        <f>WORKDAY(F42, -5, [1]Fériés!$B$3:$B$32)</f>
        <v>44896</v>
      </c>
      <c r="F42" s="9">
        <f>WORKDAY(G42, -2, [1]Fériés!$B$3:$B$32)</f>
        <v>44903</v>
      </c>
      <c r="G42" s="10">
        <v>44907</v>
      </c>
      <c r="H42" s="10">
        <v>44907</v>
      </c>
    </row>
    <row r="43" spans="1:8" x14ac:dyDescent="0.25">
      <c r="A43" s="32" t="s">
        <v>88</v>
      </c>
      <c r="B43" s="7" t="str">
        <f t="shared" si="1"/>
        <v>A 200</v>
      </c>
      <c r="C43" s="7">
        <v>845</v>
      </c>
      <c r="D43" s="8">
        <v>62600</v>
      </c>
      <c r="E43" s="9">
        <f>WORKDAY(F43, -5, [1]Fériés!$B$3:$B$32)</f>
        <v>44894</v>
      </c>
      <c r="F43" s="9">
        <f>WORKDAY(G43, -2, [1]Fériés!$B$3:$B$32)</f>
        <v>44901</v>
      </c>
      <c r="G43" s="10">
        <v>44903</v>
      </c>
      <c r="H43" s="10">
        <v>44896</v>
      </c>
    </row>
    <row r="44" spans="1:8" x14ac:dyDescent="0.25">
      <c r="A44" s="32" t="s">
        <v>89</v>
      </c>
      <c r="B44" s="7" t="str">
        <f t="shared" si="1"/>
        <v>B 100</v>
      </c>
      <c r="C44" s="7" t="s">
        <v>71</v>
      </c>
      <c r="D44" s="8">
        <v>8000</v>
      </c>
      <c r="E44" s="9"/>
      <c r="F44" s="9"/>
      <c r="G44" s="10"/>
      <c r="H44" s="10"/>
    </row>
    <row r="45" spans="1:8" x14ac:dyDescent="0.25">
      <c r="A45" s="32" t="s">
        <v>90</v>
      </c>
      <c r="B45" s="7" t="str">
        <f t="shared" si="1"/>
        <v>B 200</v>
      </c>
      <c r="C45" s="7" t="s">
        <v>55</v>
      </c>
      <c r="D45" s="8">
        <v>3080</v>
      </c>
      <c r="E45" s="9">
        <f>WORKDAY(F45, -5, [1]Fériés!$B$3:$B$32)</f>
        <v>44902</v>
      </c>
      <c r="F45" s="9">
        <f>WORKDAY(G45, -2, [1]Fériés!$B$3:$B$32)</f>
        <v>44909</v>
      </c>
      <c r="G45" s="10">
        <v>44911</v>
      </c>
      <c r="H45" s="10">
        <v>44911</v>
      </c>
    </row>
    <row r="46" spans="1:8" x14ac:dyDescent="0.25">
      <c r="A46" s="32" t="s">
        <v>91</v>
      </c>
      <c r="B46" s="7" t="str">
        <f t="shared" si="1"/>
        <v>C 100</v>
      </c>
      <c r="C46" s="7" t="s">
        <v>68</v>
      </c>
      <c r="D46" s="7"/>
      <c r="E46" s="9"/>
      <c r="F46" s="9"/>
      <c r="G46" s="10"/>
      <c r="H46" s="10"/>
    </row>
    <row r="47" spans="1:8" x14ac:dyDescent="0.25">
      <c r="A47" s="32" t="s">
        <v>92</v>
      </c>
      <c r="B47" s="7" t="str">
        <f t="shared" si="1"/>
        <v>C 200</v>
      </c>
      <c r="C47" s="7" t="s">
        <v>43</v>
      </c>
      <c r="D47" s="8">
        <v>1000</v>
      </c>
      <c r="E47" s="9">
        <f>WORKDAY(F47, -5, [1]Fériés!$B$3:$B$32)</f>
        <v>44929</v>
      </c>
      <c r="F47" s="9">
        <f>WORKDAY(G47, -2, [1]Fériés!$B$3:$B$32)</f>
        <v>44936</v>
      </c>
      <c r="G47" s="10">
        <v>44938</v>
      </c>
      <c r="H47" s="10">
        <v>44938</v>
      </c>
    </row>
    <row r="48" spans="1:8" x14ac:dyDescent="0.25">
      <c r="A48" s="32" t="s">
        <v>93</v>
      </c>
      <c r="B48" s="7" t="str">
        <f t="shared" si="1"/>
        <v>D 100</v>
      </c>
      <c r="C48" s="7">
        <v>3243</v>
      </c>
      <c r="D48" s="8">
        <v>60000</v>
      </c>
      <c r="E48" s="9">
        <f>WORKDAY(F48, -5, [1]Fériés!$B$3:$B$32)</f>
        <v>44900</v>
      </c>
      <c r="F48" s="9">
        <f>WORKDAY(G48, -2, [1]Fériés!$B$3:$B$32)</f>
        <v>44907</v>
      </c>
      <c r="G48" s="10">
        <v>44909</v>
      </c>
      <c r="H48" s="10">
        <v>44898</v>
      </c>
    </row>
    <row r="49" spans="1:8" x14ac:dyDescent="0.25">
      <c r="A49" s="32" t="s">
        <v>94</v>
      </c>
      <c r="B49" s="7" t="str">
        <f t="shared" si="1"/>
        <v>D 200</v>
      </c>
      <c r="C49" s="7" t="s">
        <v>83</v>
      </c>
      <c r="D49" s="8">
        <v>3000</v>
      </c>
      <c r="E49" s="9"/>
      <c r="F49" s="9"/>
      <c r="G49" s="10"/>
      <c r="H49" s="10"/>
    </row>
    <row r="50" spans="1:8" x14ac:dyDescent="0.25">
      <c r="A50" s="32" t="s">
        <v>95</v>
      </c>
      <c r="B50" s="7" t="str">
        <f t="shared" si="1"/>
        <v>E 100</v>
      </c>
      <c r="C50" s="7" t="s">
        <v>50</v>
      </c>
      <c r="D50" s="8">
        <v>56000</v>
      </c>
      <c r="E50" s="9">
        <f>WORKDAY(F50, -5, [1]Fériés!$B$3:$B$32)</f>
        <v>44908</v>
      </c>
      <c r="F50" s="9">
        <f>WORKDAY(G50, -2, [1]Fériés!$B$3:$B$32)</f>
        <v>44915</v>
      </c>
      <c r="G50" s="10">
        <v>44917</v>
      </c>
      <c r="H50" s="10">
        <v>44917</v>
      </c>
    </row>
    <row r="51" spans="1:8" x14ac:dyDescent="0.25">
      <c r="A51" s="32" t="s">
        <v>96</v>
      </c>
      <c r="B51" s="7" t="str">
        <f t="shared" si="1"/>
        <v>E 200</v>
      </c>
      <c r="C51" s="7" t="s">
        <v>58</v>
      </c>
      <c r="D51" s="7">
        <v>360</v>
      </c>
      <c r="E51" s="9">
        <f>WORKDAY(F51, -5, [1]Fériés!$B$3:$B$32)</f>
        <v>44896</v>
      </c>
      <c r="F51" s="9">
        <f>WORKDAY(G51, -2, [1]Fériés!$B$3:$B$32)</f>
        <v>44903</v>
      </c>
      <c r="G51" s="10">
        <v>44907</v>
      </c>
      <c r="H51" s="10">
        <v>44907</v>
      </c>
    </row>
    <row r="52" spans="1:8" x14ac:dyDescent="0.25">
      <c r="A52" s="32" t="s">
        <v>97</v>
      </c>
      <c r="B52" s="7" t="str">
        <f t="shared" si="1"/>
        <v xml:space="preserve">A </v>
      </c>
      <c r="C52" s="7" t="s">
        <v>58</v>
      </c>
      <c r="D52" s="7">
        <v>530</v>
      </c>
      <c r="E52" s="9">
        <f>WORKDAY(F52, -5, [1]Fériés!$B$3:$B$32)</f>
        <v>44896</v>
      </c>
      <c r="F52" s="9">
        <f>WORKDAY(G52, -2, [1]Fériés!$B$3:$B$32)</f>
        <v>44903</v>
      </c>
      <c r="G52" s="10">
        <v>44907</v>
      </c>
      <c r="H52" s="10">
        <v>44907</v>
      </c>
    </row>
    <row r="53" spans="1:8" x14ac:dyDescent="0.25">
      <c r="A53" s="32" t="s">
        <v>98</v>
      </c>
      <c r="B53" s="7" t="str">
        <f t="shared" si="1"/>
        <v>A 400</v>
      </c>
      <c r="C53" s="7" t="s">
        <v>52</v>
      </c>
      <c r="D53" s="7">
        <v>180</v>
      </c>
      <c r="E53" s="9"/>
      <c r="F53" s="9"/>
      <c r="G53" s="10"/>
      <c r="H53" s="10"/>
    </row>
    <row r="54" spans="1:8" x14ac:dyDescent="0.25">
      <c r="A54" s="32" t="s">
        <v>99</v>
      </c>
      <c r="B54" s="7" t="str">
        <f t="shared" si="1"/>
        <v xml:space="preserve">B </v>
      </c>
      <c r="C54" s="7">
        <v>1084</v>
      </c>
      <c r="D54" s="8">
        <v>6401</v>
      </c>
      <c r="E54" s="9">
        <f>WORKDAY(F54, -5, [1]Fériés!$B$3:$B$32)</f>
        <v>44909</v>
      </c>
      <c r="F54" s="9">
        <f>WORKDAY(G54, -2, [1]Fériés!$B$3:$B$32)</f>
        <v>44916</v>
      </c>
      <c r="G54" s="10">
        <v>44918</v>
      </c>
      <c r="H54" s="10">
        <v>44918</v>
      </c>
    </row>
    <row r="55" spans="1:8" x14ac:dyDescent="0.25">
      <c r="A55" s="32" t="s">
        <v>100</v>
      </c>
      <c r="B55" s="7" t="str">
        <f t="shared" si="1"/>
        <v>B 400</v>
      </c>
      <c r="C55" s="7" t="s">
        <v>41</v>
      </c>
      <c r="D55" s="8">
        <v>51000</v>
      </c>
      <c r="E55" s="9">
        <f>WORKDAY(F55, -5, [1]Fériés!$B$3:$B$32)</f>
        <v>44951</v>
      </c>
      <c r="F55" s="9">
        <f>WORKDAY(G55, -2, [1]Fériés!$B$3:$B$32)</f>
        <v>44958</v>
      </c>
      <c r="G55" s="10">
        <v>44960</v>
      </c>
      <c r="H55" s="10">
        <v>44960</v>
      </c>
    </row>
    <row r="56" spans="1:8" x14ac:dyDescent="0.25">
      <c r="A56" s="32" t="s">
        <v>101</v>
      </c>
      <c r="B56" s="7" t="str">
        <f t="shared" si="1"/>
        <v xml:space="preserve">C </v>
      </c>
      <c r="C56" s="7" t="s">
        <v>54</v>
      </c>
      <c r="D56" s="8">
        <v>9598</v>
      </c>
      <c r="E56" s="9">
        <f>WORKDAY(F56, -5, [1]Fériés!$B$3:$B$32)</f>
        <v>44902</v>
      </c>
      <c r="F56" s="9">
        <f>WORKDAY(G56, -2, [1]Fériés!$B$3:$B$32)</f>
        <v>44909</v>
      </c>
      <c r="G56" s="10">
        <v>44911</v>
      </c>
      <c r="H56" s="10">
        <v>44911</v>
      </c>
    </row>
    <row r="57" spans="1:8" x14ac:dyDescent="0.25">
      <c r="A57" s="32" t="s">
        <v>102</v>
      </c>
      <c r="B57" s="7" t="str">
        <f t="shared" si="1"/>
        <v>C 400</v>
      </c>
      <c r="C57" s="7">
        <v>2203</v>
      </c>
      <c r="D57" s="8">
        <v>5485</v>
      </c>
      <c r="E57" s="9">
        <f>WORKDAY(F57, -5, [1]Fériés!$B$3:$B$32)</f>
        <v>44904</v>
      </c>
      <c r="F57" s="9">
        <f>WORKDAY(G57, -2, [1]Fériés!$B$3:$B$32)</f>
        <v>44911</v>
      </c>
      <c r="G57" s="10">
        <v>44915</v>
      </c>
      <c r="H57" s="10">
        <v>44915</v>
      </c>
    </row>
    <row r="58" spans="1:8" x14ac:dyDescent="0.25">
      <c r="A58" s="32" t="s">
        <v>103</v>
      </c>
      <c r="B58" s="7" t="str">
        <f t="shared" si="1"/>
        <v xml:space="preserve">D </v>
      </c>
      <c r="C58" s="7">
        <v>1210</v>
      </c>
      <c r="D58" s="8">
        <v>30000</v>
      </c>
      <c r="E58" s="9">
        <f>WORKDAY(F58, -5, [1]Fériés!$B$3:$B$32)</f>
        <v>44895</v>
      </c>
      <c r="F58" s="9">
        <f>WORKDAY(G58, -2, [1]Fériés!$B$3:$B$32)</f>
        <v>44902</v>
      </c>
      <c r="G58" s="10">
        <v>44904</v>
      </c>
      <c r="H58" s="10">
        <v>44904</v>
      </c>
    </row>
    <row r="59" spans="1:8" x14ac:dyDescent="0.25">
      <c r="A59" s="32" t="s">
        <v>104</v>
      </c>
      <c r="B59" s="7" t="str">
        <f t="shared" si="1"/>
        <v>D 400</v>
      </c>
      <c r="C59" s="7">
        <v>1220</v>
      </c>
      <c r="D59" s="8">
        <v>30000</v>
      </c>
      <c r="E59" s="9"/>
      <c r="F59" s="9"/>
      <c r="G59" s="10"/>
      <c r="H59" s="10"/>
    </row>
    <row r="60" spans="1:8" x14ac:dyDescent="0.25">
      <c r="A60" s="32" t="s">
        <v>105</v>
      </c>
      <c r="B60" s="7" t="str">
        <f t="shared" ref="B60:B70" si="2">LEFT(SUBSTITUTE(A60, " ", "3", 2), SEARCH("3", SUBSTITUTE(A60, " ", "3", 2), 1)-1)</f>
        <v xml:space="preserve">E </v>
      </c>
      <c r="C60" s="7" t="s">
        <v>51</v>
      </c>
      <c r="D60" s="11">
        <v>6000</v>
      </c>
      <c r="E60" s="9">
        <f>WORKDAY(F60, -5, [1]Fériés!$B$3:$B$32)</f>
        <v>44907</v>
      </c>
      <c r="F60" s="9">
        <f>WORKDAY(G60, -2, [1]Fériés!$B$3:$B$32)</f>
        <v>44914</v>
      </c>
      <c r="G60" s="10">
        <v>44916</v>
      </c>
      <c r="H60" s="10">
        <v>44916</v>
      </c>
    </row>
    <row r="61" spans="1:8" x14ac:dyDescent="0.25">
      <c r="A61" s="32" t="s">
        <v>106</v>
      </c>
      <c r="B61" s="7" t="str">
        <f t="shared" si="2"/>
        <v>E 400</v>
      </c>
      <c r="C61" s="7" t="s">
        <v>80</v>
      </c>
      <c r="D61" s="11">
        <v>6000</v>
      </c>
      <c r="E61" s="9"/>
      <c r="F61" s="9"/>
      <c r="G61" s="10"/>
      <c r="H61" s="10"/>
    </row>
    <row r="62" spans="1:8" x14ac:dyDescent="0.25">
      <c r="A62" s="32" t="s">
        <v>87</v>
      </c>
      <c r="B62" s="7" t="str">
        <f t="shared" si="2"/>
        <v>A 100</v>
      </c>
      <c r="C62" s="7" t="s">
        <v>78</v>
      </c>
      <c r="D62" s="8">
        <v>8832</v>
      </c>
      <c r="E62" s="9"/>
      <c r="F62" s="9"/>
      <c r="G62" s="10"/>
      <c r="H62" s="10"/>
    </row>
    <row r="63" spans="1:8" x14ac:dyDescent="0.25">
      <c r="A63" s="32" t="s">
        <v>88</v>
      </c>
      <c r="B63" s="7" t="str">
        <f t="shared" si="2"/>
        <v>A 200</v>
      </c>
      <c r="C63" s="7">
        <v>1042</v>
      </c>
      <c r="D63" s="8">
        <v>42750</v>
      </c>
      <c r="E63" s="9">
        <f>WORKDAY(F63, -5, [1]Fériés!$B$3:$B$32)</f>
        <v>44917</v>
      </c>
      <c r="F63" s="9">
        <f>WORKDAY(G63, -2, [1]Fériés!$B$3:$B$32)</f>
        <v>44924</v>
      </c>
      <c r="G63" s="10">
        <v>44928</v>
      </c>
      <c r="H63" s="10">
        <v>44928</v>
      </c>
    </row>
    <row r="64" spans="1:8" x14ac:dyDescent="0.25">
      <c r="A64" s="32" t="s">
        <v>89</v>
      </c>
      <c r="B64" s="7" t="str">
        <f t="shared" si="2"/>
        <v>B 100</v>
      </c>
      <c r="C64" s="7">
        <v>1041</v>
      </c>
      <c r="D64" s="8">
        <v>42750</v>
      </c>
      <c r="E64" s="9"/>
      <c r="F64" s="9"/>
      <c r="G64" s="10"/>
      <c r="H64" s="10"/>
    </row>
    <row r="65" spans="1:8" x14ac:dyDescent="0.25">
      <c r="A65" s="32" t="s">
        <v>90</v>
      </c>
      <c r="B65" s="7" t="str">
        <f t="shared" si="2"/>
        <v>B 200</v>
      </c>
      <c r="C65" s="7" t="s">
        <v>69</v>
      </c>
      <c r="D65" s="8">
        <v>1000</v>
      </c>
      <c r="E65" s="9"/>
      <c r="F65" s="9"/>
      <c r="G65" s="10"/>
      <c r="H65" s="10"/>
    </row>
    <row r="66" spans="1:8" x14ac:dyDescent="0.25">
      <c r="A66" s="32" t="s">
        <v>91</v>
      </c>
      <c r="B66" s="7" t="str">
        <f t="shared" si="2"/>
        <v>C 100</v>
      </c>
      <c r="C66" s="7" t="s">
        <v>64</v>
      </c>
      <c r="D66" s="7">
        <v>500</v>
      </c>
      <c r="E66" s="9"/>
      <c r="F66" s="9"/>
      <c r="G66" s="10"/>
      <c r="H66" s="10"/>
    </row>
    <row r="67" spans="1:8" x14ac:dyDescent="0.25">
      <c r="A67" s="32" t="s">
        <v>92</v>
      </c>
      <c r="B67" s="7" t="str">
        <f t="shared" si="2"/>
        <v>C 200</v>
      </c>
      <c r="C67" s="7">
        <v>3237</v>
      </c>
      <c r="D67" s="8">
        <v>45000</v>
      </c>
      <c r="E67" s="9">
        <f>WORKDAY(F67, -5, [1]Fériés!$B$3:$B$32)</f>
        <v>44901</v>
      </c>
      <c r="F67" s="9">
        <f>WORKDAY(G67, -2, [1]Fériés!$B$3:$B$32)</f>
        <v>44908</v>
      </c>
      <c r="G67" s="10">
        <v>44910</v>
      </c>
      <c r="H67" s="10">
        <v>44910</v>
      </c>
    </row>
    <row r="68" spans="1:8" x14ac:dyDescent="0.25">
      <c r="A68" s="32" t="s">
        <v>93</v>
      </c>
      <c r="B68" s="7" t="str">
        <f t="shared" si="2"/>
        <v>D 100</v>
      </c>
      <c r="C68" s="7" t="s">
        <v>70</v>
      </c>
      <c r="D68" s="8">
        <v>170000</v>
      </c>
      <c r="E68" s="9"/>
      <c r="F68" s="9"/>
      <c r="G68" s="10"/>
      <c r="H68" s="10"/>
    </row>
    <row r="69" spans="1:8" x14ac:dyDescent="0.25">
      <c r="A69" s="32" t="s">
        <v>94</v>
      </c>
      <c r="B69" s="12" t="str">
        <f t="shared" si="2"/>
        <v>D 200</v>
      </c>
      <c r="C69" s="12" t="s">
        <v>66</v>
      </c>
      <c r="D69" s="8">
        <v>26000</v>
      </c>
      <c r="E69" s="9"/>
      <c r="F69" s="9"/>
      <c r="G69" s="10"/>
      <c r="H69" s="10"/>
    </row>
    <row r="70" spans="1:8" x14ac:dyDescent="0.25">
      <c r="A70" s="32" t="s">
        <v>95</v>
      </c>
      <c r="B70" s="12" t="str">
        <f t="shared" si="2"/>
        <v>E 100</v>
      </c>
      <c r="C70" s="12" t="s">
        <v>76</v>
      </c>
      <c r="D70" s="13">
        <v>38159</v>
      </c>
      <c r="E70" s="14"/>
      <c r="F70" s="14"/>
      <c r="G70" s="10"/>
      <c r="H70" s="10"/>
    </row>
  </sheetData>
  <sortState xmlns:xlrd2="http://schemas.microsoft.com/office/spreadsheetml/2017/richdata2" ref="A2:G70">
    <sortCondition ref="B2:B70"/>
    <sortCondition ref="G2:G70"/>
  </sortState>
  <phoneticPr fontId="12" type="noConversion"/>
  <conditionalFormatting sqref="G2:H61">
    <cfRule type="beginsWith" dxfId="8" priority="1" operator="beginsWith" text="!">
      <formula>LEFT(G2,LEN("!"))="!"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34"/>
  <sheetViews>
    <sheetView workbookViewId="0">
      <selection sqref="A1:XFD1048576"/>
    </sheetView>
  </sheetViews>
  <sheetFormatPr baseColWidth="10" defaultRowHeight="15" x14ac:dyDescent="0.25"/>
  <cols>
    <col min="1" max="1" width="32.85546875" customWidth="1"/>
    <col min="2" max="2" width="48" customWidth="1"/>
    <col min="4" max="4" width="11.42578125" style="22"/>
  </cols>
  <sheetData>
    <row r="1" spans="1:5" ht="20.25" thickTop="1" thickBot="1" x14ac:dyDescent="0.3">
      <c r="A1" s="28" t="s">
        <v>6</v>
      </c>
      <c r="B1" s="29"/>
      <c r="E1" s="23" t="s">
        <v>7</v>
      </c>
    </row>
    <row r="2" spans="1:5" ht="19.5" thickTop="1" x14ac:dyDescent="0.25">
      <c r="A2" s="30">
        <v>2023</v>
      </c>
      <c r="B2" s="31"/>
      <c r="E2" s="23">
        <v>2020</v>
      </c>
    </row>
    <row r="3" spans="1:5" ht="15.75" x14ac:dyDescent="0.25">
      <c r="A3" s="24" t="s">
        <v>8</v>
      </c>
      <c r="B3" s="25">
        <f>DATEVALUE("1/1/"&amp;A2)</f>
        <v>44927</v>
      </c>
      <c r="E3" s="23">
        <v>2021</v>
      </c>
    </row>
    <row r="4" spans="1:5" ht="15.75" x14ac:dyDescent="0.25">
      <c r="A4" s="24" t="s">
        <v>9</v>
      </c>
      <c r="B4" s="25">
        <f>FLOOR(DAY(MINUTE(A2/38)/2+56)&amp;"/5/"&amp;A2,7)-33</f>
        <v>45026</v>
      </c>
      <c r="E4" s="23">
        <v>2022</v>
      </c>
    </row>
    <row r="5" spans="1:5" ht="15.75" x14ac:dyDescent="0.25">
      <c r="A5" s="24" t="s">
        <v>10</v>
      </c>
      <c r="B5" s="25">
        <f>DATEVALUE("1/5/"&amp;A2)</f>
        <v>45047</v>
      </c>
      <c r="E5" s="23">
        <v>2023</v>
      </c>
    </row>
    <row r="6" spans="1:5" ht="15.75" x14ac:dyDescent="0.25">
      <c r="A6" s="24" t="s">
        <v>11</v>
      </c>
      <c r="B6" s="25">
        <f>DATEVALUE("08/5/"&amp;A2)</f>
        <v>45054</v>
      </c>
      <c r="E6" s="23">
        <v>2024</v>
      </c>
    </row>
    <row r="7" spans="1:5" ht="15.75" x14ac:dyDescent="0.25">
      <c r="A7" s="24" t="s">
        <v>12</v>
      </c>
      <c r="B7" s="25">
        <f>B4+38</f>
        <v>45064</v>
      </c>
      <c r="E7" s="23">
        <v>2025</v>
      </c>
    </row>
    <row r="8" spans="1:5" ht="15.75" x14ac:dyDescent="0.25">
      <c r="A8" s="24" t="s">
        <v>13</v>
      </c>
      <c r="B8" s="25">
        <f>B4+49</f>
        <v>45075</v>
      </c>
      <c r="E8" s="23">
        <v>2026</v>
      </c>
    </row>
    <row r="9" spans="1:5" ht="15.75" x14ac:dyDescent="0.25">
      <c r="A9" s="24" t="s">
        <v>14</v>
      </c>
      <c r="B9" s="25">
        <f>DATEVALUE("14/7/"&amp;A2)</f>
        <v>45121</v>
      </c>
      <c r="E9" s="23">
        <v>2027</v>
      </c>
    </row>
    <row r="10" spans="1:5" ht="15.75" x14ac:dyDescent="0.25">
      <c r="A10" s="24" t="s">
        <v>15</v>
      </c>
      <c r="B10" s="25">
        <f>DATEVALUE("15/8/"&amp;A2)</f>
        <v>45153</v>
      </c>
      <c r="E10" s="23">
        <v>2028</v>
      </c>
    </row>
    <row r="11" spans="1:5" ht="15.75" x14ac:dyDescent="0.25">
      <c r="A11" s="24" t="s">
        <v>16</v>
      </c>
      <c r="B11" s="25">
        <f>DATEVALUE("01/11/"&amp;A2)</f>
        <v>45231</v>
      </c>
      <c r="E11" s="23">
        <v>2029</v>
      </c>
    </row>
    <row r="12" spans="1:5" ht="15.75" x14ac:dyDescent="0.25">
      <c r="A12" s="24" t="s">
        <v>17</v>
      </c>
      <c r="B12" s="25">
        <f>DATEVALUE("11/11/"&amp;A2)</f>
        <v>45241</v>
      </c>
      <c r="E12" s="23">
        <v>2030</v>
      </c>
    </row>
    <row r="13" spans="1:5" ht="15.75" x14ac:dyDescent="0.25">
      <c r="A13" s="24" t="s">
        <v>18</v>
      </c>
      <c r="B13" s="25">
        <f>DATEVALUE("25/12/"&amp;A2)</f>
        <v>45285</v>
      </c>
      <c r="E13" s="23">
        <v>2031</v>
      </c>
    </row>
    <row r="14" spans="1:5" ht="15.75" x14ac:dyDescent="0.25">
      <c r="A14" s="24" t="s">
        <v>19</v>
      </c>
      <c r="B14" s="25">
        <f>DATEVALUE("26/12/"&amp;A2)</f>
        <v>45286</v>
      </c>
      <c r="E14" s="23">
        <v>2032</v>
      </c>
    </row>
    <row r="15" spans="1:5" ht="15.75" x14ac:dyDescent="0.25">
      <c r="A15" s="24" t="s">
        <v>20</v>
      </c>
      <c r="B15" s="25">
        <f>B14+1</f>
        <v>45287</v>
      </c>
      <c r="E15" s="23">
        <v>2033</v>
      </c>
    </row>
    <row r="16" spans="1:5" ht="15.75" x14ac:dyDescent="0.25">
      <c r="A16" s="24" t="s">
        <v>21</v>
      </c>
      <c r="B16" s="25">
        <f t="shared" ref="B16:B18" si="0">B15+1</f>
        <v>45288</v>
      </c>
      <c r="E16" s="23">
        <v>2034</v>
      </c>
    </row>
    <row r="17" spans="1:5" ht="15.75" x14ac:dyDescent="0.25">
      <c r="A17" s="24" t="s">
        <v>22</v>
      </c>
      <c r="B17" s="25">
        <f t="shared" si="0"/>
        <v>45289</v>
      </c>
      <c r="E17" s="23">
        <v>2035</v>
      </c>
    </row>
    <row r="18" spans="1:5" ht="15.75" x14ac:dyDescent="0.25">
      <c r="A18" s="24" t="s">
        <v>23</v>
      </c>
      <c r="B18" s="25">
        <f t="shared" si="0"/>
        <v>45290</v>
      </c>
      <c r="E18" s="23"/>
    </row>
    <row r="19" spans="1:5" ht="15.75" x14ac:dyDescent="0.25">
      <c r="A19" s="24" t="s">
        <v>24</v>
      </c>
      <c r="B19" s="25">
        <f>DATEVALUE("31/7/"&amp;A2)</f>
        <v>45138</v>
      </c>
      <c r="E19" s="23">
        <v>2036</v>
      </c>
    </row>
    <row r="20" spans="1:5" ht="15.75" x14ac:dyDescent="0.25">
      <c r="A20" s="24" t="s">
        <v>25</v>
      </c>
      <c r="B20" s="25">
        <f>WORKDAY(B19, 1)</f>
        <v>45139</v>
      </c>
      <c r="E20" s="23">
        <v>2037</v>
      </c>
    </row>
    <row r="21" spans="1:5" ht="15.75" x14ac:dyDescent="0.25">
      <c r="A21" s="24" t="s">
        <v>26</v>
      </c>
      <c r="B21" s="25">
        <f t="shared" ref="B21:B32" si="1">WORKDAY(B20, 1)</f>
        <v>45140</v>
      </c>
      <c r="E21" s="23">
        <v>2038</v>
      </c>
    </row>
    <row r="22" spans="1:5" ht="15.75" x14ac:dyDescent="0.25">
      <c r="A22" s="24" t="s">
        <v>27</v>
      </c>
      <c r="B22" s="25">
        <f t="shared" si="1"/>
        <v>45141</v>
      </c>
      <c r="E22" s="23">
        <v>2039</v>
      </c>
    </row>
    <row r="23" spans="1:5" ht="15.75" x14ac:dyDescent="0.25">
      <c r="A23" s="24" t="s">
        <v>28</v>
      </c>
      <c r="B23" s="25">
        <f t="shared" si="1"/>
        <v>45142</v>
      </c>
      <c r="E23" s="23">
        <v>2040</v>
      </c>
    </row>
    <row r="24" spans="1:5" ht="15.75" x14ac:dyDescent="0.25">
      <c r="A24" s="24" t="s">
        <v>29</v>
      </c>
      <c r="B24" s="25">
        <f t="shared" si="1"/>
        <v>45145</v>
      </c>
      <c r="E24" s="23">
        <v>2041</v>
      </c>
    </row>
    <row r="25" spans="1:5" ht="15.75" x14ac:dyDescent="0.25">
      <c r="A25" s="24" t="s">
        <v>30</v>
      </c>
      <c r="B25" s="25">
        <f t="shared" si="1"/>
        <v>45146</v>
      </c>
      <c r="E25" s="23">
        <v>2042</v>
      </c>
    </row>
    <row r="26" spans="1:5" ht="15.75" x14ac:dyDescent="0.25">
      <c r="A26" s="24" t="s">
        <v>31</v>
      </c>
      <c r="B26" s="25">
        <f t="shared" si="1"/>
        <v>45147</v>
      </c>
      <c r="E26" s="23">
        <v>2043</v>
      </c>
    </row>
    <row r="27" spans="1:5" ht="15.75" x14ac:dyDescent="0.25">
      <c r="A27" s="24" t="s">
        <v>32</v>
      </c>
      <c r="B27" s="25">
        <f t="shared" si="1"/>
        <v>45148</v>
      </c>
      <c r="E27" s="23">
        <v>2044</v>
      </c>
    </row>
    <row r="28" spans="1:5" ht="15.75" x14ac:dyDescent="0.25">
      <c r="A28" s="24" t="s">
        <v>33</v>
      </c>
      <c r="B28" s="25">
        <f t="shared" si="1"/>
        <v>45149</v>
      </c>
      <c r="E28" s="23">
        <v>2045</v>
      </c>
    </row>
    <row r="29" spans="1:5" ht="15.75" x14ac:dyDescent="0.25">
      <c r="A29" s="24" t="s">
        <v>34</v>
      </c>
      <c r="B29" s="25">
        <f t="shared" si="1"/>
        <v>45152</v>
      </c>
      <c r="E29" s="23">
        <v>2046</v>
      </c>
    </row>
    <row r="30" spans="1:5" ht="15.75" x14ac:dyDescent="0.25">
      <c r="A30" s="24" t="s">
        <v>35</v>
      </c>
      <c r="B30" s="25">
        <f t="shared" si="1"/>
        <v>45153</v>
      </c>
      <c r="E30" s="23">
        <v>2047</v>
      </c>
    </row>
    <row r="31" spans="1:5" ht="15.75" x14ac:dyDescent="0.25">
      <c r="A31" s="24" t="s">
        <v>36</v>
      </c>
      <c r="B31" s="25">
        <f>WORKDAY(B30, 1)</f>
        <v>45154</v>
      </c>
      <c r="E31" s="23">
        <v>2048</v>
      </c>
    </row>
    <row r="32" spans="1:5" ht="15.75" x14ac:dyDescent="0.25">
      <c r="A32" s="24" t="s">
        <v>37</v>
      </c>
      <c r="B32" s="25">
        <f t="shared" si="1"/>
        <v>45155</v>
      </c>
      <c r="E32" s="23">
        <v>2049</v>
      </c>
    </row>
    <row r="33" spans="1:5" ht="16.5" thickBot="1" x14ac:dyDescent="0.3">
      <c r="A33" s="26" t="s">
        <v>38</v>
      </c>
      <c r="B33" s="27">
        <f>WORKDAY(B32, 1)</f>
        <v>45156</v>
      </c>
      <c r="E33" s="23">
        <v>2050</v>
      </c>
    </row>
    <row r="34" spans="1:5" ht="15.75" thickTop="1" x14ac:dyDescent="0.25"/>
  </sheetData>
  <mergeCells count="2">
    <mergeCell ref="A1:B1"/>
    <mergeCell ref="A2:B2"/>
  </mergeCells>
  <conditionalFormatting sqref="B3:B6 B10:B18">
    <cfRule type="containsText" dxfId="7" priority="5" operator="containsText" text="dimanche">
      <formula>NOT(ISERROR(SEARCH("dimanche",B3)))</formula>
    </cfRule>
    <cfRule type="containsText" dxfId="6" priority="6" operator="containsText" text="samedi">
      <formula>NOT(ISERROR(SEARCH("samedi",B3)))</formula>
    </cfRule>
  </conditionalFormatting>
  <conditionalFormatting sqref="B7:B9">
    <cfRule type="containsText" dxfId="5" priority="3" operator="containsText" text="dimanche">
      <formula>NOT(ISERROR(SEARCH("dimanche",B7)))</formula>
    </cfRule>
    <cfRule type="containsText" dxfId="4" priority="4" operator="containsText" text="samedi">
      <formula>NOT(ISERROR(SEARCH("samedi",B7)))</formula>
    </cfRule>
  </conditionalFormatting>
  <conditionalFormatting sqref="B19:B33">
    <cfRule type="containsText" dxfId="3" priority="1" operator="containsText" text="dimanche">
      <formula>NOT(ISERROR(SEARCH("dimanche",B19)))</formula>
    </cfRule>
    <cfRule type="containsText" dxfId="2" priority="2" operator="containsText" text="samedi">
      <formula>NOT(ISERROR(SEARCH("samedi",B19)))</formula>
    </cfRule>
  </conditionalFormatting>
  <dataValidations count="1">
    <dataValidation type="list" allowBlank="1" showInputMessage="1" showErrorMessage="1" sqref="A2:B2" xr:uid="{00000000-0002-0000-0100-000000000000}">
      <formula1>$E$2:$E$33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HERVE Maïna</cp:lastModifiedBy>
  <dcterms:created xsi:type="dcterms:W3CDTF">2022-12-19T12:35:43Z</dcterms:created>
  <dcterms:modified xsi:type="dcterms:W3CDTF">2022-12-21T14:21:10Z</dcterms:modified>
</cp:coreProperties>
</file>