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xavierhypolite/Desktop/"/>
    </mc:Choice>
  </mc:AlternateContent>
  <xr:revisionPtr revIDLastSave="0" documentId="13_ncr:1_{AADCB17A-04AA-1440-83FD-570AA4F08B2F}" xr6:coauthVersionLast="47" xr6:coauthVersionMax="47" xr10:uidLastSave="{00000000-0000-0000-0000-000000000000}"/>
  <bookViews>
    <workbookView xWindow="0" yWindow="0" windowWidth="38400" windowHeight="21600" activeTab="1" xr2:uid="{B5C13E5F-D239-6F4A-80E4-30D81F3BE1A7}"/>
  </bookViews>
  <sheets>
    <sheet name="BUDGET" sheetId="20" r:id="rId1"/>
    <sheet name="INVESTISSEMENT" sheetId="3" r:id="rId2"/>
    <sheet name="Ajouter" sheetId="32" r:id="rId3"/>
    <sheet name="Feuil1" sheetId="21" r:id="rId4"/>
    <sheet name="VIERGE" sheetId="2" r:id="rId5"/>
    <sheet name="VIERGE (2)" sheetId="31" r:id="rId6"/>
  </sheets>
  <definedNames>
    <definedName name="CHARGES">OFFSET(#REF!,0,0)</definedName>
    <definedName name="DonnéesExternes_1" localSheetId="2" hidden="1">Ajouter!$A$1:$D$9</definedName>
    <definedName name="ListeOnglets">SUBSTITUTE(GET.WORKBOOK(1),"[test.xlsm]","")</definedName>
    <definedName name="NBCHARGES">#REF!</definedName>
    <definedName name="NBINVEST">2</definedName>
    <definedName name="OBJET">OFFSET(INVESTISSEMENT!$A$6,0,0,NBINVEST)</definedName>
    <definedName name="PRODUITS">OFFSET(#REF!,0,0)</definedName>
    <definedName name="_xlnm.Print_Area" localSheetId="0">BUDGET!$A:$C,BUDGET!$E:$L,BUDGET!$N:$U</definedName>
  </definedNames>
  <calcPr calcId="191028"/>
  <pivotCaches>
    <pivotCache cacheId="18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8" i="31" l="1"/>
  <c r="E28" i="31"/>
  <c r="N27" i="31"/>
  <c r="E27" i="31"/>
  <c r="N26" i="31"/>
  <c r="E26" i="31"/>
  <c r="N25" i="31"/>
  <c r="E25" i="31"/>
  <c r="N24" i="31"/>
  <c r="E24" i="31"/>
  <c r="N23" i="31"/>
  <c r="E23" i="31"/>
  <c r="N22" i="31"/>
  <c r="E22" i="31"/>
  <c r="N21" i="31"/>
  <c r="E21" i="31"/>
  <c r="N20" i="31"/>
  <c r="E20" i="31"/>
  <c r="N19" i="31"/>
  <c r="E19" i="31"/>
  <c r="N18" i="31"/>
  <c r="E18" i="31"/>
  <c r="N17" i="31"/>
  <c r="E17" i="31"/>
  <c r="N16" i="31"/>
  <c r="E16" i="31"/>
  <c r="N15" i="31"/>
  <c r="E15" i="31"/>
  <c r="N14" i="31"/>
  <c r="E14" i="31"/>
  <c r="N13" i="31"/>
  <c r="E13" i="31"/>
  <c r="N12" i="31"/>
  <c r="F12" i="31"/>
  <c r="E12" i="31"/>
  <c r="H12" i="31" s="1"/>
  <c r="N11" i="31"/>
  <c r="F11" i="31"/>
  <c r="E11" i="31"/>
  <c r="H11" i="31" s="1"/>
  <c r="N10" i="31"/>
  <c r="L10" i="31"/>
  <c r="L11" i="31" s="1"/>
  <c r="L12" i="31" s="1"/>
  <c r="L13" i="31" s="1"/>
  <c r="L14" i="31" s="1"/>
  <c r="L15" i="31" s="1"/>
  <c r="L16" i="31" s="1"/>
  <c r="L17" i="31" s="1"/>
  <c r="L18" i="31" s="1"/>
  <c r="L19" i="31" s="1"/>
  <c r="L20" i="31" s="1"/>
  <c r="L21" i="31" s="1"/>
  <c r="L22" i="31" s="1"/>
  <c r="L23" i="31" s="1"/>
  <c r="L24" i="31" s="1"/>
  <c r="L25" i="31" s="1"/>
  <c r="L26" i="31" s="1"/>
  <c r="L27" i="31" s="1"/>
  <c r="L28" i="31" s="1"/>
  <c r="F10" i="31"/>
  <c r="E10" i="31"/>
  <c r="H10" i="31" s="1"/>
  <c r="O9" i="31"/>
  <c r="O10" i="31" s="1"/>
  <c r="O11" i="31" s="1"/>
  <c r="O12" i="31" s="1"/>
  <c r="O13" i="31" s="1"/>
  <c r="O14" i="31" s="1"/>
  <c r="O15" i="31" s="1"/>
  <c r="O16" i="31" s="1"/>
  <c r="O17" i="31" s="1"/>
  <c r="O18" i="31" s="1"/>
  <c r="O19" i="31" s="1"/>
  <c r="O20" i="31" s="1"/>
  <c r="O21" i="31" s="1"/>
  <c r="O22" i="31" s="1"/>
  <c r="O23" i="31" s="1"/>
  <c r="O24" i="31" s="1"/>
  <c r="O25" i="31" s="1"/>
  <c r="O26" i="31" s="1"/>
  <c r="O27" i="31" s="1"/>
  <c r="O28" i="31" s="1"/>
  <c r="N9" i="31"/>
  <c r="M9" i="31"/>
  <c r="P9" i="31" s="1"/>
  <c r="M10" i="31" s="1"/>
  <c r="P10" i="31" s="1"/>
  <c r="M11" i="31" s="1"/>
  <c r="P11" i="31" s="1"/>
  <c r="M12" i="31" s="1"/>
  <c r="P12" i="31" s="1"/>
  <c r="M13" i="31" s="1"/>
  <c r="P13" i="31" s="1"/>
  <c r="M14" i="31" s="1"/>
  <c r="P14" i="31" s="1"/>
  <c r="M15" i="31" s="1"/>
  <c r="P15" i="31" s="1"/>
  <c r="M16" i="31" s="1"/>
  <c r="P16" i="31" s="1"/>
  <c r="M17" i="31" s="1"/>
  <c r="P17" i="31" s="1"/>
  <c r="M18" i="31" s="1"/>
  <c r="P18" i="31" s="1"/>
  <c r="M19" i="31" s="1"/>
  <c r="P19" i="31" s="1"/>
  <c r="M20" i="31" s="1"/>
  <c r="P20" i="31" s="1"/>
  <c r="M21" i="31" s="1"/>
  <c r="P21" i="31" s="1"/>
  <c r="M22" i="31" s="1"/>
  <c r="P22" i="31" s="1"/>
  <c r="M23" i="31" s="1"/>
  <c r="P23" i="31" s="1"/>
  <c r="M24" i="31" s="1"/>
  <c r="P24" i="31" s="1"/>
  <c r="M25" i="31" s="1"/>
  <c r="P25" i="31" s="1"/>
  <c r="M26" i="31" s="1"/>
  <c r="P26" i="31" s="1"/>
  <c r="M27" i="31" s="1"/>
  <c r="P27" i="31" s="1"/>
  <c r="M28" i="31" s="1"/>
  <c r="P28" i="31" s="1"/>
  <c r="L9" i="31"/>
  <c r="G9" i="31"/>
  <c r="F9" i="31"/>
  <c r="E9" i="31"/>
  <c r="I9" i="31" s="1"/>
  <c r="D10" i="31" s="1"/>
  <c r="I10" i="31" s="1"/>
  <c r="D11" i="31" s="1"/>
  <c r="I11" i="31" s="1"/>
  <c r="D12" i="31" s="1"/>
  <c r="I12" i="31" s="1"/>
  <c r="D13" i="31" s="1"/>
  <c r="I13" i="31" s="1"/>
  <c r="D14" i="31" s="1"/>
  <c r="I14" i="31" s="1"/>
  <c r="D15" i="31" s="1"/>
  <c r="D9" i="31"/>
  <c r="C9" i="31"/>
  <c r="C10" i="31" s="1"/>
  <c r="C11" i="31" s="1"/>
  <c r="C12" i="31" s="1"/>
  <c r="C13" i="31" s="1"/>
  <c r="C14" i="31" s="1"/>
  <c r="C15" i="31" s="1"/>
  <c r="C16" i="31" s="1"/>
  <c r="C17" i="31" s="1"/>
  <c r="C18" i="31" s="1"/>
  <c r="C19" i="31" s="1"/>
  <c r="C20" i="31" s="1"/>
  <c r="C21" i="31" s="1"/>
  <c r="C22" i="31" s="1"/>
  <c r="C23" i="31" s="1"/>
  <c r="C24" i="31" s="1"/>
  <c r="C25" i="31" s="1"/>
  <c r="C26" i="31" s="1"/>
  <c r="C27" i="31" s="1"/>
  <c r="C28" i="31" s="1"/>
  <c r="L3" i="31"/>
  <c r="K3" i="31"/>
  <c r="B3" i="31" a="1"/>
  <c r="B3" i="31" s="1"/>
  <c r="A2" i="3" a="1"/>
  <c r="A2" i="3" l="1"/>
  <c r="B2" i="3" a="1"/>
  <c r="B2" i="3" s="1"/>
  <c r="F13" i="31"/>
  <c r="F14" i="31"/>
  <c r="G10" i="31"/>
  <c r="G11" i="31"/>
  <c r="G12" i="31"/>
  <c r="G13" i="31"/>
  <c r="G14" i="31"/>
  <c r="H13" i="31"/>
  <c r="I15" i="31"/>
  <c r="D16" i="31" s="1"/>
  <c r="G15" i="31"/>
  <c r="F15" i="31"/>
  <c r="H15" i="31" s="1"/>
  <c r="H9" i="31"/>
  <c r="I16" i="31" l="1"/>
  <c r="D17" i="31" s="1"/>
  <c r="G16" i="31"/>
  <c r="F16" i="31"/>
  <c r="H16" i="31" s="1"/>
  <c r="H14" i="31"/>
  <c r="I17" i="31" l="1"/>
  <c r="D18" i="31" s="1"/>
  <c r="G17" i="31"/>
  <c r="F17" i="31"/>
  <c r="H17" i="31" s="1"/>
  <c r="I18" i="31" l="1"/>
  <c r="D19" i="31" s="1"/>
  <c r="G18" i="31"/>
  <c r="F18" i="31"/>
  <c r="H18" i="31" s="1"/>
  <c r="I19" i="31" l="1"/>
  <c r="D20" i="31" s="1"/>
  <c r="G19" i="31"/>
  <c r="F19" i="31"/>
  <c r="H19" i="31" s="1"/>
  <c r="I20" i="31" l="1"/>
  <c r="D21" i="31" s="1"/>
  <c r="G20" i="31"/>
  <c r="F20" i="31"/>
  <c r="H20" i="31" s="1"/>
  <c r="I21" i="31" l="1"/>
  <c r="D22" i="31" s="1"/>
  <c r="G21" i="31"/>
  <c r="F21" i="31"/>
  <c r="H21" i="31" s="1"/>
  <c r="I22" i="31" l="1"/>
  <c r="D23" i="31" s="1"/>
  <c r="G22" i="31"/>
  <c r="F22" i="31"/>
  <c r="H22" i="31" s="1"/>
  <c r="I23" i="31" l="1"/>
  <c r="D24" i="31" s="1"/>
  <c r="G23" i="31"/>
  <c r="F23" i="31"/>
  <c r="H23" i="31" s="1"/>
  <c r="I24" i="31" l="1"/>
  <c r="D25" i="31" s="1"/>
  <c r="G24" i="31"/>
  <c r="F24" i="31"/>
  <c r="H24" i="31" s="1"/>
  <c r="I25" i="31" l="1"/>
  <c r="D26" i="31" s="1"/>
  <c r="G25" i="31"/>
  <c r="F25" i="31"/>
  <c r="H25" i="31" s="1"/>
  <c r="I26" i="31" l="1"/>
  <c r="D27" i="31" s="1"/>
  <c r="G26" i="31"/>
  <c r="F26" i="31"/>
  <c r="H26" i="31" s="1"/>
  <c r="I27" i="31" l="1"/>
  <c r="D28" i="31" s="1"/>
  <c r="G27" i="31"/>
  <c r="F27" i="31"/>
  <c r="H27" i="31" s="1"/>
  <c r="I28" i="31" l="1"/>
  <c r="G28" i="31"/>
  <c r="G29" i="31" s="1"/>
  <c r="J3" i="31" s="1"/>
  <c r="F28" i="31"/>
  <c r="H28" i="31" l="1"/>
  <c r="H29" i="31" s="1"/>
  <c r="F29" i="31"/>
  <c r="I3" i="31" s="1"/>
  <c r="K1" i="3" l="1" a="1"/>
  <c r="K1" i="3" s="1"/>
  <c r="I11" i="21"/>
  <c r="I12" i="21" s="1"/>
  <c r="I13" i="21" s="1"/>
  <c r="U23" i="21" a="1"/>
  <c r="U23" i="21" l="1"/>
  <c r="L3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K3" i="2"/>
  <c r="B3" i="2" a="1"/>
  <c r="B3" i="2" s="1"/>
  <c r="N9" i="2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L9" i="2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C9" i="2"/>
  <c r="C10" i="2"/>
  <c r="C11" i="2"/>
  <c r="C12" i="2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M9" i="2"/>
  <c r="D9" i="2"/>
  <c r="F9" i="2" s="1"/>
  <c r="P9" i="2"/>
  <c r="M10" i="2" s="1"/>
  <c r="P10" i="2" s="1"/>
  <c r="M11" i="2" s="1"/>
  <c r="P11" i="2" s="1"/>
  <c r="M12" i="2" s="1"/>
  <c r="P12" i="2" s="1"/>
  <c r="M13" i="2" s="1"/>
  <c r="P13" i="2" s="1"/>
  <c r="M14" i="2" s="1"/>
  <c r="P14" i="2" s="1"/>
  <c r="M15" i="2" s="1"/>
  <c r="P15" i="2" s="1"/>
  <c r="M16" i="2" s="1"/>
  <c r="P16" i="2" s="1"/>
  <c r="M17" i="2" s="1"/>
  <c r="P17" i="2" s="1"/>
  <c r="M18" i="2" s="1"/>
  <c r="P18" i="2" s="1"/>
  <c r="M19" i="2" s="1"/>
  <c r="P19" i="2" s="1"/>
  <c r="M20" i="2" s="1"/>
  <c r="P20" i="2" s="1"/>
  <c r="M21" i="2" s="1"/>
  <c r="P21" i="2" s="1"/>
  <c r="M22" i="2" s="1"/>
  <c r="P22" i="2" s="1"/>
  <c r="M23" i="2" s="1"/>
  <c r="P23" i="2" s="1"/>
  <c r="M24" i="2" s="1"/>
  <c r="P24" i="2" s="1"/>
  <c r="M25" i="2" s="1"/>
  <c r="P25" i="2" s="1"/>
  <c r="M26" i="2" s="1"/>
  <c r="P26" i="2" s="1"/>
  <c r="M27" i="2" s="1"/>
  <c r="P27" i="2" s="1"/>
  <c r="M28" i="2" s="1"/>
  <c r="P28" i="2" s="1"/>
  <c r="N3" i="20" a="1"/>
  <c r="N3" i="20" s="1"/>
  <c r="D23" i="3" a="1"/>
  <c r="D19" i="3" a="1"/>
  <c r="F18" i="3" a="1"/>
  <c r="D37" i="3" a="1"/>
  <c r="C30" i="3" a="1"/>
  <c r="D16" i="3" a="1"/>
  <c r="D26" i="3" a="1"/>
  <c r="F34" i="3" a="1"/>
  <c r="C24" i="3" a="1"/>
  <c r="F32" i="3" a="1"/>
  <c r="D33" i="3" a="1"/>
  <c r="C34" i="3" a="1"/>
  <c r="D15" i="3" a="1"/>
  <c r="D40" i="3" a="1"/>
  <c r="F31" i="3" a="1"/>
  <c r="C14" i="3" a="1"/>
  <c r="F37" i="3" a="1"/>
  <c r="D24" i="3" a="1"/>
  <c r="D36" i="3" a="1"/>
  <c r="C23" i="3" a="1"/>
  <c r="C32" i="3" a="1"/>
  <c r="F21" i="3" a="1"/>
  <c r="C19" i="3" a="1"/>
  <c r="F27" i="3" a="1"/>
  <c r="K17" i="21" a="1"/>
  <c r="D18" i="3" a="1"/>
  <c r="D14" i="3" a="1"/>
  <c r="D28" i="3" a="1"/>
  <c r="C27" i="3" a="1"/>
  <c r="C35" i="3" a="1"/>
  <c r="F24" i="3" a="1"/>
  <c r="C21" i="3" a="1"/>
  <c r="D27" i="3" a="1"/>
  <c r="D17" i="3" a="1"/>
  <c r="D35" i="3" a="1"/>
  <c r="F15" i="3" a="1"/>
  <c r="U14" i="21" a="1"/>
  <c r="C37" i="3" a="1"/>
  <c r="C40" i="3" a="1"/>
  <c r="D21" i="3" a="1"/>
  <c r="F14" i="3" a="1"/>
  <c r="D25" i="3" a="1"/>
  <c r="C18" i="3" a="1"/>
  <c r="C28" i="3" a="1"/>
  <c r="C26" i="3" a="1"/>
  <c r="F20" i="3" a="1"/>
  <c r="F36" i="3" a="1"/>
  <c r="F22" i="3" a="1"/>
  <c r="F39" i="3" a="1"/>
  <c r="C29" i="3" a="1"/>
  <c r="F16" i="3" a="1"/>
  <c r="D20" i="3" a="1"/>
  <c r="F41" i="3" a="1"/>
  <c r="F33" i="3" a="1"/>
  <c r="F29" i="3" a="1"/>
  <c r="C17" i="3" a="1"/>
  <c r="C22" i="3" a="1"/>
  <c r="F19" i="3" a="1"/>
  <c r="C38" i="3" a="1"/>
  <c r="F35" i="3" a="1"/>
  <c r="C20" i="3" a="1"/>
  <c r="D22" i="3" a="1"/>
  <c r="D39" i="3" a="1"/>
  <c r="D30" i="3" a="1"/>
  <c r="D34" i="3" a="1"/>
  <c r="F25" i="3" a="1"/>
  <c r="C36" i="3" a="1"/>
  <c r="F28" i="3" a="1"/>
  <c r="F30" i="3" a="1"/>
  <c r="D29" i="3" a="1"/>
  <c r="C15" i="3" a="1"/>
  <c r="F17" i="3" a="1"/>
  <c r="C33" i="3" a="1"/>
  <c r="D32" i="3" a="1"/>
  <c r="F26" i="3" a="1"/>
  <c r="C16" i="3" a="1"/>
  <c r="D38" i="3" a="1"/>
  <c r="D31" i="3" a="1"/>
  <c r="C25" i="3" a="1"/>
  <c r="C31" i="3" a="1"/>
  <c r="C39" i="3" a="1"/>
  <c r="F38" i="3" a="1"/>
  <c r="F23" i="3" a="1"/>
  <c r="C5" i="20" l="1"/>
  <c r="H9" i="2"/>
  <c r="G9" i="2"/>
  <c r="I9" i="2"/>
  <c r="D10" i="2" s="1"/>
  <c r="U14" i="21"/>
  <c r="K17" i="21"/>
  <c r="C34" i="3"/>
  <c r="C18" i="3"/>
  <c r="C35" i="3"/>
  <c r="C19" i="3"/>
  <c r="D24" i="3"/>
  <c r="D29" i="3"/>
  <c r="F38" i="3"/>
  <c r="F14" i="3"/>
  <c r="F23" i="3"/>
  <c r="C30" i="3"/>
  <c r="C14" i="3"/>
  <c r="C31" i="3"/>
  <c r="C15" i="3"/>
  <c r="D38" i="3"/>
  <c r="D20" i="3"/>
  <c r="D32" i="3"/>
  <c r="D25" i="3"/>
  <c r="F30" i="3"/>
  <c r="F37" i="3"/>
  <c r="F19" i="3"/>
  <c r="C26" i="3"/>
  <c r="C27" i="3"/>
  <c r="D34" i="3"/>
  <c r="D16" i="3"/>
  <c r="D37" i="3"/>
  <c r="D21" i="3"/>
  <c r="F22" i="3"/>
  <c r="F36" i="3"/>
  <c r="F31" i="3"/>
  <c r="F15" i="3"/>
  <c r="C38" i="3"/>
  <c r="C22" i="3"/>
  <c r="C39" i="3"/>
  <c r="C23" i="3"/>
  <c r="D28" i="3"/>
  <c r="D33" i="3"/>
  <c r="D17" i="3"/>
  <c r="F18" i="3"/>
  <c r="F28" i="3"/>
  <c r="F27" i="3"/>
  <c r="C40" i="3"/>
  <c r="C32" i="3"/>
  <c r="C24" i="3"/>
  <c r="C16" i="3"/>
  <c r="C33" i="3"/>
  <c r="C25" i="3"/>
  <c r="C17" i="3"/>
  <c r="D30" i="3"/>
  <c r="D22" i="3"/>
  <c r="D14" i="3"/>
  <c r="D40" i="3"/>
  <c r="D35" i="3"/>
  <c r="D27" i="3"/>
  <c r="D19" i="3"/>
  <c r="F34" i="3"/>
  <c r="F20" i="3"/>
  <c r="F32" i="3"/>
  <c r="F39" i="3"/>
  <c r="F29" i="3"/>
  <c r="F21" i="3"/>
  <c r="C36" i="3"/>
  <c r="C28" i="3"/>
  <c r="C20" i="3"/>
  <c r="C37" i="3"/>
  <c r="C29" i="3"/>
  <c r="C21" i="3"/>
  <c r="D36" i="3"/>
  <c r="D26" i="3"/>
  <c r="D18" i="3"/>
  <c r="D39" i="3"/>
  <c r="D31" i="3"/>
  <c r="D23" i="3"/>
  <c r="D15" i="3"/>
  <c r="F35" i="3"/>
  <c r="F26" i="3"/>
  <c r="F16" i="3"/>
  <c r="F41" i="3"/>
  <c r="F24" i="3"/>
  <c r="F33" i="3"/>
  <c r="F25" i="3"/>
  <c r="F17" i="3"/>
  <c r="E37" i="3" l="1"/>
  <c r="I10" i="2"/>
  <c r="D11" i="2" s="1"/>
  <c r="G10" i="2"/>
  <c r="F10" i="2"/>
  <c r="E24" i="3"/>
  <c r="E21" i="3"/>
  <c r="E20" i="3"/>
  <c r="E28" i="3"/>
  <c r="E40" i="3"/>
  <c r="E38" i="3"/>
  <c r="E15" i="3"/>
  <c r="E23" i="3"/>
  <c r="E26" i="3"/>
  <c r="E31" i="3"/>
  <c r="E35" i="3"/>
  <c r="E19" i="3"/>
  <c r="E17" i="3"/>
  <c r="E16" i="3"/>
  <c r="E29" i="3"/>
  <c r="E25" i="3"/>
  <c r="E39" i="3"/>
  <c r="E14" i="3"/>
  <c r="E18" i="3"/>
  <c r="E36" i="3"/>
  <c r="E33" i="3"/>
  <c r="E32" i="3"/>
  <c r="E22" i="3"/>
  <c r="E27" i="3"/>
  <c r="E30" i="3"/>
  <c r="E34" i="3"/>
  <c r="F11" i="2" l="1"/>
  <c r="H11" i="2" s="1"/>
  <c r="G11" i="2"/>
  <c r="I11" i="2"/>
  <c r="D12" i="2" s="1"/>
  <c r="H10" i="2"/>
  <c r="F12" i="2" l="1"/>
  <c r="I12" i="2"/>
  <c r="D13" i="2" s="1"/>
  <c r="G12" i="2"/>
  <c r="F13" i="2" l="1"/>
  <c r="H13" i="2" s="1"/>
  <c r="G13" i="2"/>
  <c r="I13" i="2"/>
  <c r="D14" i="2" s="1"/>
  <c r="H12" i="2"/>
  <c r="I14" i="2" l="1"/>
  <c r="D15" i="2" s="1"/>
  <c r="G14" i="2"/>
  <c r="F14" i="2"/>
  <c r="H14" i="2" l="1"/>
  <c r="I15" i="2"/>
  <c r="D16" i="2" s="1"/>
  <c r="G15" i="2"/>
  <c r="F15" i="2"/>
  <c r="H15" i="2" s="1"/>
  <c r="I16" i="2" l="1"/>
  <c r="D17" i="2" s="1"/>
  <c r="G16" i="2"/>
  <c r="F16" i="2"/>
  <c r="H16" i="2" l="1"/>
  <c r="G17" i="2"/>
  <c r="F17" i="2"/>
  <c r="H17" i="2" s="1"/>
  <c r="I17" i="2"/>
  <c r="D18" i="2" s="1"/>
  <c r="I18" i="2" l="1"/>
  <c r="D19" i="2" s="1"/>
  <c r="F18" i="2"/>
  <c r="H18" i="2" s="1"/>
  <c r="G18" i="2"/>
  <c r="G19" i="2" l="1"/>
  <c r="F19" i="2"/>
  <c r="H19" i="2" s="1"/>
  <c r="I19" i="2"/>
  <c r="D20" i="2" s="1"/>
  <c r="G20" i="2" l="1"/>
  <c r="F20" i="2"/>
  <c r="H20" i="2" s="1"/>
  <c r="I20" i="2"/>
  <c r="D21" i="2" s="1"/>
  <c r="I21" i="2" l="1"/>
  <c r="D22" i="2" s="1"/>
  <c r="G21" i="2"/>
  <c r="F21" i="2"/>
  <c r="H21" i="2" s="1"/>
  <c r="G22" i="2" l="1"/>
  <c r="F22" i="2"/>
  <c r="H22" i="2" s="1"/>
  <c r="I22" i="2"/>
  <c r="D23" i="2" s="1"/>
  <c r="I23" i="2" l="1"/>
  <c r="D24" i="2" s="1"/>
  <c r="G23" i="2"/>
  <c r="F23" i="2"/>
  <c r="H23" i="2" s="1"/>
  <c r="G24" i="2" l="1"/>
  <c r="I24" i="2"/>
  <c r="D25" i="2" s="1"/>
  <c r="F24" i="2"/>
  <c r="H24" i="2" s="1"/>
  <c r="I25" i="2" l="1"/>
  <c r="D26" i="2" s="1"/>
  <c r="G25" i="2"/>
  <c r="F25" i="2"/>
  <c r="H25" i="2" s="1"/>
  <c r="G26" i="2" l="1"/>
  <c r="F26" i="2"/>
  <c r="H26" i="2" s="1"/>
  <c r="I26" i="2"/>
  <c r="D27" i="2" s="1"/>
  <c r="G27" i="2" l="1"/>
  <c r="F27" i="2"/>
  <c r="H27" i="2" s="1"/>
  <c r="I27" i="2"/>
  <c r="D28" i="2" s="1"/>
  <c r="F28" i="2" l="1"/>
  <c r="G28" i="2"/>
  <c r="G29" i="2" s="1"/>
  <c r="J3" i="2" s="1"/>
  <c r="I28" i="2"/>
  <c r="H28" i="2" l="1"/>
  <c r="H29" i="2" s="1"/>
  <c r="F29" i="2"/>
  <c r="I3" i="2" s="1"/>
  <c r="E2" i="3" l="1" a="1"/>
  <c r="E2" i="3" s="1"/>
  <c r="D4" i="3" a="1"/>
  <c r="D6" i="3" a="1"/>
  <c r="F13" i="3" a="1"/>
  <c r="C11" i="3" a="1"/>
  <c r="D11" i="3" a="1"/>
  <c r="D13" i="3" a="1"/>
  <c r="F9" i="3" a="1"/>
  <c r="F12" i="3" a="1"/>
  <c r="C12" i="3" a="1"/>
  <c r="C9" i="3" a="1"/>
  <c r="D8" i="3" a="1"/>
  <c r="F4" i="3" a="1"/>
  <c r="C3" i="3" a="1"/>
  <c r="D7" i="3" a="1"/>
  <c r="D12" i="3" a="1"/>
  <c r="F10" i="3" a="1"/>
  <c r="F8" i="3" a="1"/>
  <c r="C10" i="3" a="1"/>
  <c r="D9" i="3" a="1"/>
  <c r="C13" i="3" a="1"/>
  <c r="F3" i="3" a="1"/>
  <c r="F5" i="3" a="1"/>
  <c r="C4" i="3" a="1"/>
  <c r="D5" i="3" a="1"/>
  <c r="F7" i="3" a="1"/>
  <c r="C8" i="3" a="1"/>
  <c r="C5" i="3" a="1"/>
  <c r="F11" i="3" a="1"/>
  <c r="C7" i="3" a="1"/>
  <c r="F6" i="3" a="1"/>
  <c r="C6" i="3" a="1"/>
  <c r="D3" i="3" a="1"/>
  <c r="D10" i="3" a="1"/>
  <c r="G6" i="3" a="1"/>
  <c r="C13" i="3" l="1"/>
  <c r="C12" i="3"/>
  <c r="G6" i="3"/>
  <c r="C12" i="20" s="1"/>
  <c r="F6" i="3"/>
  <c r="D9" i="3"/>
  <c r="F12" i="3"/>
  <c r="D8" i="3"/>
  <c r="C7" i="3"/>
  <c r="C10" i="3"/>
  <c r="F9" i="3"/>
  <c r="F5" i="3"/>
  <c r="F11" i="3"/>
  <c r="F8" i="3"/>
  <c r="D13" i="3"/>
  <c r="D10" i="3"/>
  <c r="C5" i="3"/>
  <c r="F10" i="3"/>
  <c r="D11" i="3"/>
  <c r="C9" i="3"/>
  <c r="C8" i="3"/>
  <c r="D12" i="3"/>
  <c r="C11" i="3"/>
  <c r="E11" i="3" s="1"/>
  <c r="F3" i="3"/>
  <c r="F7" i="3"/>
  <c r="D7" i="3"/>
  <c r="F13" i="3"/>
  <c r="D3" i="3"/>
  <c r="D5" i="3"/>
  <c r="C3" i="3"/>
  <c r="D6" i="3"/>
  <c r="C6" i="3"/>
  <c r="C4" i="3"/>
  <c r="F4" i="3"/>
  <c r="D4" i="3"/>
  <c r="I1" i="3"/>
  <c r="D2" i="3" a="1"/>
  <c r="C2" i="3" a="1"/>
  <c r="F2" i="3" a="1"/>
  <c r="E9" i="3" l="1"/>
  <c r="E3" i="3"/>
  <c r="E8" i="3"/>
  <c r="E10" i="3"/>
  <c r="E4" i="3"/>
  <c r="E7" i="3"/>
  <c r="E5" i="3"/>
  <c r="E6" i="3"/>
  <c r="E12" i="3"/>
  <c r="E13" i="3"/>
  <c r="C2" i="3"/>
  <c r="D2" i="3"/>
  <c r="F2" i="3"/>
  <c r="E3" i="20" l="1" a="1"/>
  <c r="C6" i="20" l="1"/>
  <c r="C7" i="20" s="1"/>
  <c r="E3" i="20"/>
  <c r="C11" i="20"/>
  <c r="C8" i="20" l="1"/>
  <c r="C10" i="20" s="1"/>
  <c r="C13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Hypolite</author>
  </authors>
  <commentList>
    <comment ref="C4" authorId="0" shapeId="0" xr:uid="{6CB49BF1-03A0-4541-8745-E5074ADAFFF5}">
      <text>
        <r>
          <rPr>
            <b/>
            <sz val="10"/>
            <color rgb="FF000000"/>
            <rFont val="Tahoma"/>
            <family val="2"/>
          </rPr>
          <t>xavier Hypolite: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4"/>
            <color rgb="FF000000"/>
            <rFont val="Tahoma"/>
            <family val="2"/>
          </rPr>
          <t>BENEFICE OU PERTE ANNÉE PRÉCÉDENTE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8079F0-4B24-934E-A603-97215FE0B745}" keepAlive="1" name="Requête - Ajouter" description="Connexion à la requête « Ajouter » dans le classeur." type="5" refreshedVersion="8" background="1" saveData="1">
    <dbPr connection="Provider=Microsoft.Mashup.OleDb.1;Data Source=$Workbook$;Location=Ajouter;Extended Properties=&quot;&quot;" command="SELECT * FROM [Ajouter]"/>
  </connection>
  <connection id="2" xr16:uid="{A78657C1-E344-C044-8AB4-1CBC1D0CB221}" keepAlive="1" name="Requête - ChEXExp" description="Connexion à la requête « ChEXExp » dans le classeur." type="5" refreshedVersion="8" background="1" saveData="1">
    <dbPr connection="Provider=Microsoft.Mashup.OleDb.1;Data Source=$Workbook$;Location=ChEXExp;Extended Properties=&quot;&quot;" command="SELECT * FROM [ChEXExp]"/>
  </connection>
  <connection id="3" xr16:uid="{AEE09FC8-D3B5-0645-B7F2-D61933C93217}" keepAlive="1" name="Requête - ChFinExp" description="Connexion à la requête « ChFinExp » dans le classeur." type="5" refreshedVersion="8" background="1" saveData="1">
    <dbPr connection="Provider=Microsoft.Mashup.OleDb.1;Data Source=$Workbook$;Location=ChFinExp;Extended Properties=&quot;&quot;" command="SELECT * FROM [ChFinExp]"/>
  </connection>
  <connection id="4" xr16:uid="{BF7E05EE-FAB4-5A4F-8FC7-E3FF819F2B5D}" keepAlive="1" name="Requête - ChProExp" description="Connexion à la requête « ChProExp » dans le classeur." type="5" refreshedVersion="8" background="1" saveData="1">
    <dbPr connection="Provider=Microsoft.Mashup.OleDb.1;Data Source=$Workbook$;Location=ChProExp;Extended Properties=&quot;&quot;" command="SELECT * FROM [ChProExp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<sst xmlns="http://schemas.openxmlformats.org/spreadsheetml/2006/main" count="159" uniqueCount="77">
  <si>
    <t>DÉSIGNATION</t>
  </si>
  <si>
    <t>_CHARGES</t>
  </si>
  <si>
    <t>_PRODUITS</t>
  </si>
  <si>
    <t>BÉNÈFICE/PERTES EXERCICE PRÉCÉDENT</t>
  </si>
  <si>
    <t>TOTAL PRODUITS</t>
  </si>
  <si>
    <t>TOTAL CHARGES</t>
  </si>
  <si>
    <t>REVENU AVANT MSA</t>
  </si>
  <si>
    <t>COTISATION MSA</t>
  </si>
  <si>
    <t>TAUX</t>
  </si>
  <si>
    <t>REVENU APRÈS MSA</t>
  </si>
  <si>
    <t>AMMORTISSEMENT</t>
  </si>
  <si>
    <t>DOTATION</t>
  </si>
  <si>
    <t>TRÉSORERIE</t>
  </si>
  <si>
    <t>INVESTISSEMENT</t>
  </si>
  <si>
    <t>INTERET MOYENNE</t>
  </si>
  <si>
    <t>ASSURENCE MOYENNE</t>
  </si>
  <si>
    <t>INTERET-ASSURENCE</t>
  </si>
  <si>
    <t>AMMORTISSEMENT DOTATION</t>
  </si>
  <si>
    <t>ANNÉE INITIAL</t>
  </si>
  <si>
    <t>VALEUR INITIAL</t>
  </si>
  <si>
    <t>DURÉE D'EMPRUNT</t>
  </si>
  <si>
    <t>TAUX INTERET</t>
  </si>
  <si>
    <t>TAUX ASSURANCE</t>
  </si>
  <si>
    <t>DURÉE AMORTISSEMENT</t>
  </si>
  <si>
    <t>MOYENNE INTERET</t>
  </si>
  <si>
    <t>MOYENNE ASSURANCE</t>
  </si>
  <si>
    <t xml:space="preserve">DOTATION AMMORTISSEMENT </t>
  </si>
  <si>
    <t>EMPRUNT</t>
  </si>
  <si>
    <t>AMORTISSEMENT</t>
  </si>
  <si>
    <t>ANNÉE</t>
  </si>
  <si>
    <t>DATE</t>
  </si>
  <si>
    <t>INTERET</t>
  </si>
  <si>
    <t>ASSURANCE</t>
  </si>
  <si>
    <t>ANNUITÉ</t>
  </si>
  <si>
    <t>CRD</t>
  </si>
  <si>
    <t>VNC DEBUT D'EXERCICE</t>
  </si>
  <si>
    <t>CUMUL ARMORTISSEMENT</t>
  </si>
  <si>
    <t>VNC FIN D'ERCERCICE</t>
  </si>
  <si>
    <t>Total</t>
  </si>
  <si>
    <t>charge de production</t>
  </si>
  <si>
    <t>date</t>
  </si>
  <si>
    <t>prix</t>
  </si>
  <si>
    <t>fermage</t>
  </si>
  <si>
    <t>produit</t>
  </si>
  <si>
    <t>champignon</t>
  </si>
  <si>
    <t>salaire</t>
  </si>
  <si>
    <t>carotte</t>
  </si>
  <si>
    <t>Désignation</t>
  </si>
  <si>
    <t>Date</t>
  </si>
  <si>
    <t>Prix</t>
  </si>
  <si>
    <t>frais</t>
  </si>
  <si>
    <t>action</t>
  </si>
  <si>
    <t>paille</t>
  </si>
  <si>
    <t xml:space="preserve">paille </t>
  </si>
  <si>
    <t>tracteur</t>
  </si>
  <si>
    <t>tondeuse</t>
  </si>
  <si>
    <t>Designation</t>
  </si>
  <si>
    <t>mouton</t>
  </si>
  <si>
    <t>mais</t>
  </si>
  <si>
    <t>blé</t>
  </si>
  <si>
    <t>carte</t>
  </si>
  <si>
    <t>cheque</t>
  </si>
  <si>
    <t>virement</t>
  </si>
  <si>
    <t>tableau</t>
  </si>
  <si>
    <t>pousette</t>
  </si>
  <si>
    <t>voiture</t>
  </si>
  <si>
    <t>Charge Exploitation</t>
  </si>
  <si>
    <t>ChargeExExp</t>
  </si>
  <si>
    <t>ChargeProdExpl</t>
  </si>
  <si>
    <t>Somme de Prix</t>
  </si>
  <si>
    <t>Étiquettes de colonnes</t>
  </si>
  <si>
    <t>Total général</t>
  </si>
  <si>
    <t>Étiquettes de lignes</t>
  </si>
  <si>
    <t>ChargeFinExp</t>
  </si>
  <si>
    <t>Total ChargeExExp</t>
  </si>
  <si>
    <t>Total ChargeFinExp</t>
  </si>
  <si>
    <t>Total ChargeProdExpl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</si>
</sst>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  <numFmt numFmtId="165" formatCode="#,##0\ &quot;€&quot;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4"/>
      <color rgb="FF000000"/>
      <name val="Tahoma"/>
      <family val="2"/>
    </font>
    <font>
      <i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horizontal="center" vertical="center" wrapText="1"/>
    </xf>
    <xf numFmtId="44" fontId="0" fillId="2" borderId="0" xfId="1" applyFont="1" applyFill="1" applyAlignment="1">
      <alignment horizontal="center" vertical="center" wrapText="1"/>
    </xf>
    <xf numFmtId="0" fontId="0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0" fillId="0" borderId="0" xfId="1" applyNumberFormat="1" applyFont="1" applyFill="1" applyAlignment="1">
      <alignment horizontal="center" vertical="center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5" xfId="1" applyNumberFormat="1" applyFont="1" applyFill="1" applyBorder="1" applyAlignment="1" applyProtection="1">
      <alignment horizontal="center" vertical="center" wrapText="1"/>
      <protection locked="0"/>
    </xf>
    <xf numFmtId="10" fontId="4" fillId="3" borderId="5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4" fontId="4" fillId="0" borderId="0" xfId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4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/>
    </xf>
    <xf numFmtId="164" fontId="0" fillId="0" borderId="0" xfId="1" applyNumberFormat="1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2" applyFont="1" applyAlignment="1" applyProtection="1">
      <alignment horizontal="center" vertical="center"/>
    </xf>
    <xf numFmtId="165" fontId="0" fillId="0" borderId="0" xfId="2" applyNumberFormat="1" applyFon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0" fillId="0" borderId="7" xfId="0" applyBorder="1" applyProtection="1">
      <protection locked="0"/>
    </xf>
    <xf numFmtId="1" fontId="0" fillId="0" borderId="0" xfId="0" applyNumberFormat="1" applyProtection="1">
      <protection locked="0"/>
    </xf>
    <xf numFmtId="1" fontId="0" fillId="0" borderId="8" xfId="0" applyNumberFormat="1" applyBorder="1" applyProtection="1">
      <protection locked="0"/>
    </xf>
    <xf numFmtId="0" fontId="0" fillId="0" borderId="4" xfId="0" applyBorder="1" applyProtection="1">
      <protection locked="0"/>
    </xf>
    <xf numFmtId="1" fontId="0" fillId="0" borderId="5" xfId="0" applyNumberFormat="1" applyBorder="1" applyProtection="1">
      <protection locked="0"/>
    </xf>
    <xf numFmtId="0" fontId="0" fillId="0" borderId="6" xfId="0" applyBorder="1" applyProtection="1">
      <protection locked="0"/>
    </xf>
    <xf numFmtId="1" fontId="0" fillId="0" borderId="0" xfId="1" applyNumberFormat="1" applyFont="1" applyAlignment="1" applyProtection="1">
      <alignment horizontal="center" vertical="center"/>
    </xf>
    <xf numFmtId="164" fontId="3" fillId="0" borderId="0" xfId="1" applyNumberFormat="1" applyFont="1" applyAlignment="1" applyProtection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64" fontId="0" fillId="6" borderId="0" xfId="1" applyNumberFormat="1" applyFont="1" applyFill="1" applyAlignment="1" applyProtection="1">
      <alignment horizontal="center" vertical="center"/>
    </xf>
    <xf numFmtId="0" fontId="2" fillId="6" borderId="0" xfId="0" applyFont="1" applyFill="1" applyAlignment="1">
      <alignment horizontal="center" vertical="center"/>
    </xf>
    <xf numFmtId="164" fontId="3" fillId="6" borderId="0" xfId="1" applyNumberFormat="1" applyFont="1" applyFill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" fontId="0" fillId="0" borderId="0" xfId="0" applyNumberFormat="1" applyAlignment="1">
      <alignment horizontal="center" vertical="center" wrapText="1"/>
    </xf>
    <xf numFmtId="1" fontId="0" fillId="0" borderId="0" xfId="1" applyNumberFormat="1" applyFont="1" applyAlignment="1" applyProtection="1">
      <alignment horizontal="center" vertical="center" wrapText="1"/>
    </xf>
    <xf numFmtId="164" fontId="0" fillId="0" borderId="0" xfId="1" applyNumberFormat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2" applyFont="1" applyAlignment="1" applyProtection="1">
      <alignment horizontal="center" vertical="center" wrapText="1"/>
    </xf>
    <xf numFmtId="165" fontId="0" fillId="0" borderId="0" xfId="2" applyNumberFormat="1" applyFont="1" applyAlignment="1" applyProtection="1">
      <alignment horizontal="center" vertical="center" wrapText="1"/>
    </xf>
    <xf numFmtId="164" fontId="4" fillId="0" borderId="0" xfId="1" applyNumberFormat="1" applyFont="1" applyAlignment="1" applyProtection="1">
      <alignment horizontal="center" vertical="center" wrapText="1"/>
    </xf>
    <xf numFmtId="0" fontId="3" fillId="5" borderId="0" xfId="0" applyFont="1" applyFill="1" applyAlignment="1">
      <alignment horizontal="left" vertical="center" wrapText="1"/>
    </xf>
    <xf numFmtId="1" fontId="0" fillId="5" borderId="0" xfId="0" applyNumberFormat="1" applyFill="1" applyAlignment="1">
      <alignment horizontal="center" vertical="center" wrapText="1"/>
    </xf>
    <xf numFmtId="1" fontId="0" fillId="5" borderId="0" xfId="1" applyNumberFormat="1" applyFont="1" applyFill="1" applyBorder="1" applyAlignment="1" applyProtection="1">
      <alignment horizontal="center" vertical="center" wrapText="1"/>
    </xf>
    <xf numFmtId="164" fontId="0" fillId="5" borderId="0" xfId="1" applyNumberFormat="1" applyFont="1" applyFill="1" applyBorder="1" applyAlignment="1" applyProtection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9" fontId="2" fillId="5" borderId="0" xfId="2" applyFont="1" applyFill="1" applyBorder="1" applyAlignment="1" applyProtection="1">
      <alignment horizontal="center" vertical="center"/>
    </xf>
    <xf numFmtId="165" fontId="0" fillId="5" borderId="0" xfId="2" applyNumberFormat="1" applyFont="1" applyFill="1" applyBorder="1" applyAlignment="1" applyProtection="1">
      <alignment horizontal="center" vertical="center"/>
    </xf>
    <xf numFmtId="164" fontId="3" fillId="5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/>
    </xf>
    <xf numFmtId="10" fontId="1" fillId="4" borderId="1" xfId="2" applyNumberFormat="1" applyFont="1" applyFill="1" applyBorder="1" applyAlignment="1" applyProtection="1">
      <alignment horizontal="center" vertical="center" wrapText="1"/>
      <protection locked="0"/>
    </xf>
    <xf numFmtId="10" fontId="1" fillId="4" borderId="2" xfId="2" applyNumberFormat="1" applyFont="1" applyFill="1" applyBorder="1" applyAlignment="1" applyProtection="1">
      <alignment horizontal="center" vertical="center" wrapText="1"/>
      <protection locked="0"/>
    </xf>
    <xf numFmtId="44" fontId="1" fillId="4" borderId="4" xfId="2" applyNumberFormat="1" applyFont="1" applyFill="1" applyBorder="1" applyAlignment="1" applyProtection="1">
      <alignment horizontal="center" vertical="center" wrapText="1"/>
    </xf>
    <xf numFmtId="164" fontId="1" fillId="4" borderId="5" xfId="2" applyNumberFormat="1" applyFont="1" applyFill="1" applyBorder="1" applyAlignment="1" applyProtection="1">
      <alignment horizontal="center" vertical="center" wrapText="1"/>
    </xf>
    <xf numFmtId="0" fontId="1" fillId="4" borderId="2" xfId="1" applyNumberFormat="1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44" fontId="1" fillId="4" borderId="5" xfId="1" applyFont="1" applyFill="1" applyBorder="1" applyAlignment="1" applyProtection="1">
      <alignment horizontal="center" vertical="center" wrapText="1"/>
    </xf>
    <xf numFmtId="164" fontId="1" fillId="4" borderId="6" xfId="0" applyNumberFormat="1" applyFont="1" applyFill="1" applyBorder="1" applyAlignment="1">
      <alignment horizontal="center" vertical="center" wrapText="1"/>
    </xf>
    <xf numFmtId="164" fontId="0" fillId="0" borderId="0" xfId="1" applyNumberFormat="1" applyFont="1" applyProtection="1">
      <protection locked="0"/>
    </xf>
    <xf numFmtId="164" fontId="3" fillId="3" borderId="0" xfId="1" applyNumberFormat="1" applyFont="1" applyFill="1" applyBorder="1" applyAlignment="1" applyProtection="1">
      <alignment vertical="center"/>
      <protection locked="0"/>
    </xf>
    <xf numFmtId="164" fontId="3" fillId="0" borderId="0" xfId="1" applyNumberFormat="1" applyFont="1" applyBorder="1" applyAlignment="1" applyProtection="1">
      <alignment horizontal="center" vertical="center"/>
    </xf>
    <xf numFmtId="9" fontId="9" fillId="0" borderId="0" xfId="2" applyFont="1" applyBorder="1" applyAlignment="1" applyProtection="1">
      <alignment horizontal="center" vertical="center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10" fillId="0" borderId="0" xfId="0" applyFont="1"/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3">
    <cellStyle name="Monétaire" xfId="1" builtinId="4"/>
    <cellStyle name="Normal" xfId="0" builtinId="0"/>
    <cellStyle name="Pourcentage" xfId="2" builtinId="5"/>
  </cellStyles>
  <dxfs count="79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 * #,##0_)\ &quot;€&quot;_ ;_ * \(#,##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" formatCode="0"/>
      <protection locked="0" hidden="0"/>
    </dxf>
    <dxf>
      <numFmt numFmtId="1" formatCode="0"/>
      <protection locked="0" hidden="0"/>
    </dxf>
    <dxf>
      <numFmt numFmtId="1" formatCode="0"/>
      <protection locked="0" hidden="0"/>
    </dxf>
    <dxf>
      <numFmt numFmtId="1" formatCode="0"/>
      <protection locked="0" hidden="0"/>
    </dxf>
    <dxf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u val="double"/>
        <color theme="1" tint="0.499984740745262"/>
      </font>
      <fill>
        <patternFill>
          <bgColor theme="9" tint="0.39994506668294322"/>
        </patternFill>
      </fill>
    </dxf>
    <dxf>
      <font>
        <b/>
        <i val="0"/>
        <strike val="0"/>
        <u val="double"/>
        <color theme="1" tint="0.499984740745262"/>
      </font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u val="none"/>
        <color theme="1" tint="0.499984740745262"/>
      </font>
      <fill>
        <patternFill>
          <bgColor theme="9" tint="0.39994506668294322"/>
        </patternFill>
      </fill>
    </dxf>
    <dxf>
      <font>
        <b val="0"/>
        <i val="0"/>
        <strike val="0"/>
        <u val="none"/>
        <color theme="1" tint="0.499984740745262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" Target="richData/rdrichvalue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eetMetadata" Target="metadata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Types" Target="richData/rdRichValueType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17/06/relationships/rdRichValueStructure" Target="richData/rdrichvaluestructure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571500</xdr:rowOff>
        </xdr:to>
        <xdr:sp macro="" textlink="">
          <xdr:nvSpPr>
            <xdr:cNvPr id="3077" name="Button 5" descr="ACTUALISER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ACTUALISER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CMD+ALT+U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</xdr:row>
          <xdr:rowOff>12700</xdr:rowOff>
        </xdr:from>
        <xdr:to>
          <xdr:col>0</xdr:col>
          <xdr:colOff>1549400</xdr:colOff>
          <xdr:row>3</xdr:row>
          <xdr:rowOff>114300</xdr:rowOff>
        </xdr:to>
        <xdr:sp macro="" textlink="">
          <xdr:nvSpPr>
            <xdr:cNvPr id="5121" name="Button 1" descr="ACTUALISER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ACTUALISER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CMD+ALT+U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</xdr:row>
          <xdr:rowOff>12700</xdr:rowOff>
        </xdr:from>
        <xdr:to>
          <xdr:col>0</xdr:col>
          <xdr:colOff>1549400</xdr:colOff>
          <xdr:row>3</xdr:row>
          <xdr:rowOff>114300</xdr:rowOff>
        </xdr:to>
        <xdr:sp macro="" textlink="">
          <xdr:nvSpPr>
            <xdr:cNvPr id="24577" name="Button 1" descr="ACTUALISER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5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ACTUALISER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CMD+ALT+U</a:t>
              </a:r>
            </a:p>
          </xdr:txBody>
        </xdr:sp>
        <xdr:clientData fLocksWithSheet="0"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avier Hypolite" refreshedDate="44962.808697453707" createdVersion="8" refreshedVersion="8" minRefreshableVersion="3" recordCount="8" xr:uid="{E4CFBF8B-5FB6-144E-ADD4-9BAD9636D792}">
  <cacheSource type="worksheet">
    <worksheetSource name="Ajouter"/>
  </cacheSource>
  <cacheFields count="4">
    <cacheField name="Désignation" numFmtId="0">
      <sharedItems count="6">
        <s v="tracteur"/>
        <s v="tondeuse"/>
        <s v="frais"/>
        <s v="action"/>
        <s v="paille"/>
        <s v="paille "/>
      </sharedItems>
    </cacheField>
    <cacheField name="Date" numFmtId="0">
      <sharedItems containsSemiMixedTypes="0" containsString="0" containsNumber="1" containsInteger="1" minValue="2020" maxValue="2023" count="4">
        <n v="2020"/>
        <n v="2023"/>
        <n v="2021"/>
        <n v="2022"/>
      </sharedItems>
    </cacheField>
    <cacheField name="Prix" numFmtId="0">
      <sharedItems containsSemiMixedTypes="0" containsString="0" containsNumber="1" containsInteger="1" minValue="22" maxValue="26000" count="7">
        <n v="26000"/>
        <n v="5000"/>
        <n v="22"/>
        <n v="25"/>
        <n v="600"/>
        <n v="500"/>
        <n v="650"/>
      </sharedItems>
    </cacheField>
    <cacheField name="Charge Exploitation" numFmtId="0">
      <sharedItems count="3">
        <s v="ChargeExExp"/>
        <s v="ChargeFinExp"/>
        <s v="ChargeProdExp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</r>
  <r>
    <x v="1"/>
    <x v="1"/>
    <x v="1"/>
    <x v="0"/>
  </r>
  <r>
    <x v="2"/>
    <x v="0"/>
    <x v="2"/>
    <x v="1"/>
  </r>
  <r>
    <x v="3"/>
    <x v="2"/>
    <x v="3"/>
    <x v="1"/>
  </r>
  <r>
    <x v="2"/>
    <x v="2"/>
    <x v="3"/>
    <x v="1"/>
  </r>
  <r>
    <x v="4"/>
    <x v="0"/>
    <x v="4"/>
    <x v="2"/>
  </r>
  <r>
    <x v="4"/>
    <x v="2"/>
    <x v="5"/>
    <x v="2"/>
  </r>
  <r>
    <x v="5"/>
    <x v="3"/>
    <x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D4389F-A5EC-D24C-9B3D-07501E08F046}" name="Tableau croisé dynamique2" cacheId="18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outline="1" outlineData="1" multipleFieldFilters="0">
  <location ref="F1:J15" firstHeaderRow="1" firstDataRow="2" firstDataCol="1"/>
  <pivotFields count="4">
    <pivotField axis="axisRow" subtotalTop="0" showAll="0">
      <items count="7">
        <item x="3"/>
        <item x="2"/>
        <item x="4"/>
        <item x="5"/>
        <item x="1"/>
        <item x="0"/>
        <item t="default"/>
      </items>
    </pivotField>
    <pivotField axis="axisCol" subtotalTop="0" showAll="0">
      <items count="5">
        <item x="0"/>
        <item x="2"/>
        <item x="3"/>
        <item x="1"/>
        <item t="default"/>
      </items>
    </pivotField>
    <pivotField dataField="1" subtotalTop="0" showAll="0">
      <items count="8">
        <item x="2"/>
        <item x="3"/>
        <item x="5"/>
        <item x="4"/>
        <item x="6"/>
        <item x="1"/>
        <item x="0"/>
        <item t="default"/>
      </items>
    </pivotField>
    <pivotField axis="axisRow" subtotalTop="0" showAll="0">
      <items count="4">
        <item x="0"/>
        <item x="1"/>
        <item x="2"/>
        <item t="default"/>
      </items>
    </pivotField>
  </pivotFields>
  <rowFields count="2">
    <field x="3"/>
    <field x="0"/>
  </rowFields>
  <rowItems count="13">
    <i>
      <x/>
    </i>
    <i r="1">
      <x v="4"/>
    </i>
    <i r="1">
      <x v="5"/>
    </i>
    <i t="default">
      <x/>
    </i>
    <i>
      <x v="1"/>
    </i>
    <i r="1">
      <x/>
    </i>
    <i r="1">
      <x v="1"/>
    </i>
    <i t="default">
      <x v="1"/>
    </i>
    <i>
      <x v="2"/>
    </i>
    <i r="1">
      <x v="2"/>
    </i>
    <i r="1">
      <x v="3"/>
    </i>
    <i t="default">
      <x v="2"/>
    </i>
    <i t="grand">
      <x/>
    </i>
  </rowItems>
  <colFields count="1">
    <field x="1"/>
  </colFields>
  <colItems count="4">
    <i>
      <x/>
    </i>
    <i>
      <x v="1"/>
    </i>
    <i>
      <x v="2"/>
    </i>
    <i>
      <x v="3"/>
    </i>
  </colItems>
  <dataFields count="1">
    <dataField name="Somme de Prix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1097975-1D2F-4646-8971-1B371EE102ED}" autoFormatId="16" applyNumberFormats="0" applyBorderFormats="0" applyFontFormats="0" applyPatternFormats="0" applyAlignmentFormats="0" applyWidthHeightFormats="0">
  <queryTableRefresh nextId="5">
    <queryTableFields count="4">
      <queryTableField id="1" name="Désignation" tableColumnId="1"/>
      <queryTableField id="2" name="Date" tableColumnId="2"/>
      <queryTableField id="3" name="Prix" tableColumnId="3"/>
      <queryTableField id="4" name="Charge Exploitation" tableColumnId="4"/>
    </queryTableFields>
  </queryTableRefresh>
</queryTable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1B3758B7-B065-3F43-AF70-767CCC243656}" name="Tableau18" displayName="Tableau18" ref="B1:F7" totalsRowShown="0" headerRowDxfId="72" dataDxfId="71" tableBorderDxfId="70">
  <autoFilter ref="B1:F7" xr:uid="{1B3758B7-B065-3F43-AF70-767CCC243656}"/>
  <tableColumns count="5">
    <tableColumn id="1" xr3:uid="{9E65CA49-5895-7340-9258-D74002D6692E}" name="INVESTISSEMENT" dataDxfId="69"/>
    <tableColumn id="2" xr3:uid="{648F94EE-DB93-FF49-81C6-200C94F6DC81}" name="INTERET MOYENNE" dataDxfId="68">
      <calculatedColumnFormula array="1">IFERROR(INDIRECT($B2&amp;"!I3"),"")</calculatedColumnFormula>
    </tableColumn>
    <tableColumn id="3" xr3:uid="{D807D902-D43C-E042-8665-F5FB1ABF18CD}" name="ASSURENCE MOYENNE" dataDxfId="67">
      <calculatedColumnFormula array="1">IFERROR(INDIRECT($B2&amp;"!J3"),"")</calculatedColumnFormula>
    </tableColumn>
    <tableColumn id="4" xr3:uid="{EB6D5036-A309-6346-B40D-A1EAEA2110A1}" name="INTERET-ASSURENCE" dataDxfId="66">
      <calculatedColumnFormula>IFERROR(C2+D2,"")</calculatedColumnFormula>
    </tableColumn>
    <tableColumn id="5" xr3:uid="{EFBC97DF-B136-0C45-BEAB-42BE746946D8}" name="AMMORTISSEMENT DOTATION" dataDxfId="65">
      <calculatedColumnFormula array="1">IFERROR(INDIRECT($B2&amp;"!K3"),"")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A7F0DC-37CA-0E4E-9B3D-0D7896D43162}" name="Ajouter" displayName="Ajouter" ref="A1:D9" tableType="queryTable" totalsRowShown="0">
  <autoFilter ref="A1:D9" xr:uid="{5AA7F0DC-37CA-0E4E-9B3D-0D7896D43162}"/>
  <tableColumns count="4">
    <tableColumn id="1" xr3:uid="{23C401E9-46DF-BB45-923C-DC50E363F189}" uniqueName="1" name="Désignation" queryTableFieldId="1" dataDxfId="0"/>
    <tableColumn id="2" xr3:uid="{E9DB8616-1BCB-BD4C-8406-54FE0C100CF7}" uniqueName="2" name="Date" queryTableFieldId="2"/>
    <tableColumn id="3" xr3:uid="{3BDBD317-CBE0-B440-A091-B178D939889F}" uniqueName="3" name="Prix" queryTableFieldId="3"/>
    <tableColumn id="4" xr3:uid="{EBE7AF06-4B65-8B43-BB8B-EE1EE9455754}" uniqueName="4" name="Charge Exploitation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5DE4AB-3C98-1D4C-8780-3495B443CB92}" name="charge" displayName="charge" ref="A9:C11" totalsRowShown="0">
  <autoFilter ref="A9:C11" xr:uid="{895DE4AB-3C98-1D4C-8780-3495B443CB92}"/>
  <tableColumns count="3">
    <tableColumn id="1" xr3:uid="{E1DA35AC-369D-F741-817E-F9D7D3FDE3FB}" name="date"/>
    <tableColumn id="2" xr3:uid="{562E8210-FC1D-1341-84BC-D0A6909CE6C5}" name="charge de production"/>
    <tableColumn id="3" xr3:uid="{EEB53A8F-3A90-A743-A061-025649A7CC69}" name="prix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D8E4DD-D873-334A-BBFF-84F56DD46649}" name="production" displayName="production" ref="E9:G11" totalsRowShown="0">
  <autoFilter ref="E9:G11" xr:uid="{52D8E4DD-D873-334A-BBFF-84F56DD46649}"/>
  <tableColumns count="3">
    <tableColumn id="1" xr3:uid="{2B92BB2D-5187-C141-BD95-162A43FF49E8}" name="produit"/>
    <tableColumn id="2" xr3:uid="{A954BBD9-8B55-A34C-8D0A-A14DEB6C4B8E}" name="date" dataDxfId="64"/>
    <tableColumn id="3" xr3:uid="{02CEB69F-AC32-0F4A-8328-846012604323}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2ED9138-4284-8645-9B06-C1D1FB0AF133}" name="Date" displayName="Date" ref="I9:I13" totalsRowShown="0">
  <autoFilter ref="I9:I13" xr:uid="{02ED9138-4284-8645-9B06-C1D1FB0AF133}"/>
  <tableColumns count="1">
    <tableColumn id="1" xr3:uid="{11814E1F-7D29-8849-88F7-9CC96C6265CB}" name="date" dataDxfId="63">
      <calculatedColumnFormula>I9+1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0C03A82-140A-DA4E-B001-5BD80539B364}" name="ChProExp" displayName="ChProExp" ref="F29:H32" totalsRowShown="0">
  <autoFilter ref="F29:H32" xr:uid="{80C03A82-140A-DA4E-B001-5BD80539B364}"/>
  <tableColumns count="3">
    <tableColumn id="1" xr3:uid="{E5AEAB23-4813-A44C-B80D-BC2EDCD687C2}" name="Désignation"/>
    <tableColumn id="2" xr3:uid="{F4166B4F-11F7-034A-88D7-4F6376F4F379}" name="Date"/>
    <tableColumn id="3" xr3:uid="{A0DED056-A46E-264C-817C-C743EC01D01F}" name="Pri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974C10-64B4-944E-9FB8-C53C4E5DBE82}" name="ChFinExp" displayName="ChFinExp" ref="J29:L32" totalsRowShown="0">
  <autoFilter ref="J29:L32" xr:uid="{13974C10-64B4-944E-9FB8-C53C4E5DBE82}"/>
  <tableColumns count="3">
    <tableColumn id="1" xr3:uid="{71ACF2DE-294F-F941-BF3A-C38C80306EEE}" name="Désignation"/>
    <tableColumn id="2" xr3:uid="{9B966BA8-5685-9A4E-887D-A44F0B2391A4}" name="Date"/>
    <tableColumn id="3" xr3:uid="{F8A1923E-16D9-9E4F-BEE1-ED46952BBA14}" name="Prix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17ECB9F-D301-D54E-81AE-F34AA977CC2B}" name="ChEXExp" displayName="ChEXExp" ref="N29:P31" totalsRowShown="0">
  <autoFilter ref="N29:P31" xr:uid="{917ECB9F-D301-D54E-81AE-F34AA977CC2B}"/>
  <tableColumns count="3">
    <tableColumn id="1" xr3:uid="{D6A6730C-2394-0A48-835B-88953D0E0624}" name="Désignation"/>
    <tableColumn id="2" xr3:uid="{F613D80F-8BEF-3343-9CC9-C70C5DD0D7B5}" name="Date"/>
    <tableColumn id="3" xr3:uid="{748EBAA8-C869-1D4E-BB77-9C51E9418E7A}" name="Prix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DC32A98-0522-C54D-9AF3-C0FDE8BACEAA}" name="ChProExp14" displayName="ChProExp14" ref="F35:H38" totalsRowShown="0">
  <autoFilter ref="F35:H38" xr:uid="{ADC32A98-0522-C54D-9AF3-C0FDE8BACEAA}"/>
  <tableColumns count="3">
    <tableColumn id="1" xr3:uid="{255CC98B-ED00-5440-9CC3-6E74443EAAD0}" name="Désignation"/>
    <tableColumn id="2" xr3:uid="{84400743-5254-B447-AF34-9A3004369B86}" name="Date"/>
    <tableColumn id="3" xr3:uid="{A412490D-88A5-8643-99EA-D2A8A8141217}" name="Prix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C3EC3B-F789-234B-A20D-EF9B7592B344}" name="Tableau1" displayName="Tableau1" ref="B8:I29" totalsRowCount="1" headerRowDxfId="62" dataDxfId="61" headerRowCellStyle="Monétaire" dataCellStyle="Monétaire">
  <autoFilter ref="B8:I28" xr:uid="{8DC3EC3B-F789-234B-A20D-EF9B7592B3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8" xr3:uid="{69C09461-D4CC-E74E-AF61-076C70ABD2D0}" name="ANNÉE" totalsRowLabel="Total" dataDxfId="60" totalsRowDxfId="59" dataCellStyle="Monétaire"/>
    <tableColumn id="1" xr3:uid="{76F6BBCC-200F-9C45-B08E-C9E22F95161F}" name="DATE" dataDxfId="58" totalsRowDxfId="57" dataCellStyle="Monétaire"/>
    <tableColumn id="2" xr3:uid="{9B3CF30B-C353-9346-B06D-981DB4E51FE7}" name="VALEUR INITIAL" dataDxfId="56" totalsRowDxfId="55" dataCellStyle="Monétaire">
      <calculatedColumnFormula>D3</calculatedColumnFormula>
    </tableColumn>
    <tableColumn id="3" xr3:uid="{E0C4A497-33B5-F640-B469-38EEE38197CD}" name="DOTATION" dataDxfId="54" totalsRowDxfId="53" dataCellStyle="Monétaire">
      <calculatedColumnFormula>IFERROR(IF($E$3-Tableau1[[#This Row],[ANNÉE]]&lt;0,"",$D$3/$E$3),"")</calculatedColumnFormula>
    </tableColumn>
    <tableColumn id="4" xr3:uid="{1BE173C5-A649-B044-AA5E-88457500A81E}" name="INTERET" totalsRowFunction="sum" dataDxfId="52" totalsRowDxfId="51" dataCellStyle="Monétaire">
      <calculatedColumnFormula>IFERROR(D9*$F$3,"")</calculatedColumnFormula>
    </tableColumn>
    <tableColumn id="7" xr3:uid="{988CFBF1-549D-D642-A694-712A5F9E0B75}" name="ASSURANCE" totalsRowFunction="sum" dataDxfId="50" totalsRowDxfId="49" dataCellStyle="Monétaire">
      <calculatedColumnFormula>IFERROR(D9*$G$3,"")</calculatedColumnFormula>
    </tableColumn>
    <tableColumn id="5" xr3:uid="{2841ED4F-BC62-F449-9B37-52FCA396829A}" name="ANNUITÉ" totalsRowFunction="sum" dataDxfId="48" totalsRowDxfId="47" dataCellStyle="Monétaire">
      <calculatedColumnFormula>IFERROR(E9+F9,"")</calculatedColumnFormula>
    </tableColumn>
    <tableColumn id="6" xr3:uid="{C12BCB95-9367-5247-923F-87B32B1810DE}" name="CRD" dataDxfId="46" totalsRowDxfId="45" dataCellStyle="Monétaire">
      <calculatedColumnFormula>IFERROR(D9-E9,"")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BB3CDB-1EF2-B04C-837C-45DF3F61B477}" name="Tableau14" displayName="Tableau14" ref="K8:P28" totalsRowShown="0" headerRowDxfId="44" dataDxfId="43" headerRowCellStyle="Monétaire" dataCellStyle="Monétaire">
  <autoFilter ref="K8:P28" xr:uid="{81BB3CDB-1EF2-B04C-837C-45DF3F61B47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8" xr3:uid="{18B835BE-03B7-524E-AA11-622C2AA2EFC6}" name="ANNÉE" dataDxfId="42" totalsRowDxfId="41" dataCellStyle="Monétaire"/>
    <tableColumn id="1" xr3:uid="{CCA741C2-3B1F-F249-A839-136A50882B7B}" name="DATE" dataDxfId="40" totalsRowDxfId="39" dataCellStyle="Monétaire"/>
    <tableColumn id="2" xr3:uid="{29515DE8-E2E1-7344-A93C-3F4D8475690A}" name="VNC DEBUT D'EXERCICE" dataDxfId="38" totalsRowDxfId="37" dataCellStyle="Monétaire">
      <calculatedColumnFormula>M3</calculatedColumnFormula>
    </tableColumn>
    <tableColumn id="3" xr3:uid="{4C9C070D-06D4-8848-BB88-814251BE05A2}" name="DOTATION" dataDxfId="36" dataCellStyle="Monétaire">
      <calculatedColumnFormula>IFERROR(IF($H$3-Tableau14[[#This Row],[ANNÉE]]&lt;0,"",$D$3/$H$3),"")</calculatedColumnFormula>
    </tableColumn>
    <tableColumn id="5" xr3:uid="{D4331732-D8BF-9E43-B305-D6FB509F34A6}" name="CUMUL ARMORTISSEMENT" dataDxfId="35" totalsRowDxfId="34" dataCellStyle="Monétaire">
      <calculatedColumnFormula>IFERROR(N9+#REF!,"")</calculatedColumnFormula>
    </tableColumn>
    <tableColumn id="6" xr3:uid="{FBA57850-C2F9-5442-8919-C27394AD1AA9}" name="VNC FIN D'ERCERCICE" dataDxfId="33" totalsRowDxfId="32" dataCellStyle="Monétaire">
      <calculatedColumnFormula>IFERROR(M9-N9,"")</calculatedColumnFormula>
    </tableColumn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16BC888-6DE4-BF43-9524-FD9A0EDFD49D}" name="Tableau117" displayName="Tableau117" ref="B8:I29" totalsRowCount="1" headerRowDxfId="31" dataDxfId="30" headerRowCellStyle="Monétaire" dataCellStyle="Monétaire">
  <autoFilter ref="B8:I28" xr:uid="{8DC3EC3B-F789-234B-A20D-EF9B7592B3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8" xr3:uid="{EEF9DC5B-9DDD-5841-B11B-B61C16969726}" name="ANNÉE" totalsRowLabel="Total" dataDxfId="29" totalsRowDxfId="28" dataCellStyle="Monétaire"/>
    <tableColumn id="1" xr3:uid="{35EAC573-CD6B-7E4F-B894-F1242945C431}" name="DATE" dataDxfId="27" totalsRowDxfId="26" dataCellStyle="Monétaire"/>
    <tableColumn id="2" xr3:uid="{51A8D20D-F047-4C45-AD9C-2D283A4145B0}" name="VALEUR INITIAL" dataDxfId="25" totalsRowDxfId="24" dataCellStyle="Monétaire">
      <calculatedColumnFormula>D3</calculatedColumnFormula>
    </tableColumn>
    <tableColumn id="3" xr3:uid="{1A5CEF72-A7DA-EF40-984D-4A19C0F7D577}" name="DOTATION" dataDxfId="23" totalsRowDxfId="22" dataCellStyle="Monétaire">
      <calculatedColumnFormula>IFERROR(IF($E$3-Tableau117[[#This Row],[ANNÉE]]&lt;0,"",$D$3/$E$3),"")</calculatedColumnFormula>
    </tableColumn>
    <tableColumn id="4" xr3:uid="{148A9C57-D2D0-084F-8CA1-DC86F342756B}" name="INTERET" totalsRowFunction="sum" dataDxfId="21" totalsRowDxfId="20" dataCellStyle="Monétaire">
      <calculatedColumnFormula>IFERROR(D9*$F$3,"")</calculatedColumnFormula>
    </tableColumn>
    <tableColumn id="7" xr3:uid="{C58857B3-D2F4-3C43-87D0-2AB6DCEC2393}" name="ASSURANCE" totalsRowFunction="sum" dataDxfId="19" totalsRowDxfId="18" dataCellStyle="Monétaire">
      <calculatedColumnFormula>IFERROR(D9*$G$3,"")</calculatedColumnFormula>
    </tableColumn>
    <tableColumn id="5" xr3:uid="{902C0C90-6803-B24C-BBE9-586A93331858}" name="ANNUITÉ" totalsRowFunction="sum" dataDxfId="17" totalsRowDxfId="16" dataCellStyle="Monétaire">
      <calculatedColumnFormula>IFERROR(E9+F9,"")</calculatedColumnFormula>
    </tableColumn>
    <tableColumn id="6" xr3:uid="{7A54E956-451C-8640-A294-3E5D1F5EE93C}" name="CRD" dataDxfId="15" totalsRowDxfId="14" dataCellStyle="Monétaire">
      <calculatedColumnFormula>IFERROR(D9-E9,"")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50DD8BD-B60C-5347-9D8D-E89F46F6ACBE}" name="Tableau1418" displayName="Tableau1418" ref="K8:P28" totalsRowShown="0" headerRowDxfId="13" dataDxfId="12" headerRowCellStyle="Monétaire" dataCellStyle="Monétaire">
  <autoFilter ref="K8:P28" xr:uid="{81BB3CDB-1EF2-B04C-837C-45DF3F61B47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8" xr3:uid="{08845805-BB58-6047-815A-5B6C9093B2B0}" name="ANNÉE" dataDxfId="11" totalsRowDxfId="10" dataCellStyle="Monétaire"/>
    <tableColumn id="1" xr3:uid="{D0986140-1F41-984E-8A0A-0F5A77CB084C}" name="DATE" dataDxfId="9" totalsRowDxfId="8" dataCellStyle="Monétaire"/>
    <tableColumn id="2" xr3:uid="{10CA8866-7B8B-AD4F-AD37-E059E220ECD8}" name="VNC DEBUT D'EXERCICE" dataDxfId="7" totalsRowDxfId="6" dataCellStyle="Monétaire">
      <calculatedColumnFormula>M3</calculatedColumnFormula>
    </tableColumn>
    <tableColumn id="3" xr3:uid="{9401EFD8-33F9-DE42-B1E0-55214B49465D}" name="DOTATION" dataDxfId="5" dataCellStyle="Monétaire">
      <calculatedColumnFormula>IFERROR(IF($H$3-Tableau1418[[#This Row],[ANNÉE]]&lt;0,"",$D$3/$H$3),"")</calculatedColumnFormula>
    </tableColumn>
    <tableColumn id="5" xr3:uid="{B5E140A4-C494-3E4E-8D95-A7A849140D1D}" name="CUMUL ARMORTISSEMENT" dataDxfId="4" totalsRowDxfId="3" dataCellStyle="Monétaire">
      <calculatedColumnFormula>IFERROR(N9+#REF!,"")</calculatedColumnFormula>
    </tableColumn>
    <tableColumn id="6" xr3:uid="{89AE379A-54E1-8A45-9DB8-B07C227079D7}" name="VNC FIN D'ERCERCICE" dataDxfId="2" totalsRowDxfId="1" dataCellStyle="Monétaire">
      <calculatedColumnFormula>IFERROR(M9-N9,"")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851D5-CD59-C74C-8B11-C59BFB8B6ABB}">
  <sheetPr codeName="Feuil7">
    <pageSetUpPr fitToPage="1"/>
  </sheetPr>
  <dimension ref="B2:W13"/>
  <sheetViews>
    <sheetView showGridLines="0" topLeftCell="C1" workbookViewId="0">
      <selection activeCell="C4" sqref="C4"/>
    </sheetView>
  </sheetViews>
  <sheetFormatPr baseColWidth="10" defaultColWidth="10.83203125" defaultRowHeight="19" x14ac:dyDescent="0.2"/>
  <cols>
    <col min="1" max="1" width="10.83203125" style="1"/>
    <col min="2" max="2" width="35.33203125" style="63" customWidth="1"/>
    <col min="3" max="3" width="21.33203125" style="27" customWidth="1"/>
    <col min="4" max="4" width="2.83203125" style="1" customWidth="1"/>
    <col min="5" max="5" width="46.5" style="26" bestFit="1" customWidth="1"/>
    <col min="6" max="6" width="10" style="41" customWidth="1"/>
    <col min="7" max="7" width="10" style="39" customWidth="1"/>
    <col min="8" max="8" width="10" style="27" customWidth="1"/>
    <col min="9" max="9" width="10.83203125" style="28"/>
    <col min="10" max="10" width="10.83203125" style="29"/>
    <col min="11" max="11" width="10" style="30" customWidth="1"/>
    <col min="12" max="12" width="13.83203125" style="27" bestFit="1" customWidth="1"/>
    <col min="13" max="13" width="2.6640625" style="1" customWidth="1"/>
    <col min="14" max="14" width="46.6640625" style="26" customWidth="1"/>
    <col min="15" max="16" width="10" style="41" customWidth="1"/>
    <col min="17" max="17" width="10" style="27" customWidth="1"/>
    <col min="18" max="19" width="10.83203125" style="28"/>
    <col min="20" max="20" width="10" style="27" customWidth="1"/>
    <col min="21" max="21" width="13.83203125" style="27" bestFit="1" customWidth="1"/>
    <col min="22" max="22" width="10.83203125" style="1"/>
    <col min="23" max="23" width="19" style="63" bestFit="1" customWidth="1"/>
    <col min="24" max="16384" width="10.83203125" style="1"/>
  </cols>
  <sheetData>
    <row r="2" spans="2:23" s="31" customFormat="1" ht="25" customHeight="1" x14ac:dyDescent="0.2">
      <c r="B2" s="46"/>
      <c r="C2" s="40"/>
      <c r="E2" s="55" t="s">
        <v>1</v>
      </c>
      <c r="F2" s="56"/>
      <c r="G2" s="57"/>
      <c r="H2" s="58"/>
      <c r="I2" s="59"/>
      <c r="J2" s="60"/>
      <c r="K2" s="61"/>
      <c r="L2" s="62"/>
      <c r="N2" s="46" t="s">
        <v>2</v>
      </c>
      <c r="O2" s="42"/>
      <c r="P2" s="42"/>
      <c r="Q2" s="43"/>
      <c r="R2" s="44"/>
      <c r="S2" s="44"/>
      <c r="T2" s="43"/>
      <c r="U2" s="45"/>
      <c r="W2" s="46"/>
    </row>
    <row r="3" spans="2:23" ht="6" customHeight="1" x14ac:dyDescent="0.2">
      <c r="D3" s="10"/>
      <c r="E3" s="26" t="str" cm="1">
        <f t="array" ref="E3">IFERROR(IF(_xlfn.UNIQUE(#REF!)="","",_xlfn.UNIQUE(#REF!)),"")</f>
        <v/>
      </c>
      <c r="N3" s="26" t="str" cm="1">
        <f t="array" ref="N3">IFERROR(IF(_xlfn.UNIQUE(#REF!)="","",_xlfn.UNIQUE(#REF!)),"")</f>
        <v/>
      </c>
    </row>
    <row r="4" spans="2:23" s="11" customFormat="1" ht="50" x14ac:dyDescent="0.2">
      <c r="B4" s="77" t="s">
        <v>3</v>
      </c>
      <c r="C4" s="73"/>
      <c r="F4" s="48"/>
      <c r="G4" s="49"/>
      <c r="H4" s="50"/>
      <c r="I4" s="51"/>
      <c r="J4" s="52"/>
      <c r="K4" s="53"/>
      <c r="L4" s="54"/>
      <c r="O4" s="48"/>
      <c r="P4" s="48"/>
      <c r="Q4" s="50"/>
      <c r="R4" s="51"/>
      <c r="S4" s="51"/>
      <c r="T4" s="50"/>
      <c r="U4" s="54"/>
      <c r="W4" s="47"/>
    </row>
    <row r="5" spans="2:23" ht="17" customHeight="1" x14ac:dyDescent="0.2">
      <c r="B5" s="46" t="s">
        <v>4</v>
      </c>
      <c r="C5" s="74">
        <f>U4</f>
        <v>0</v>
      </c>
    </row>
    <row r="6" spans="2:23" ht="24" x14ac:dyDescent="0.2">
      <c r="B6" s="46" t="s">
        <v>5</v>
      </c>
      <c r="C6" s="74">
        <f>L4</f>
        <v>0</v>
      </c>
    </row>
    <row r="7" spans="2:23" ht="24" x14ac:dyDescent="0.2">
      <c r="B7" s="46" t="s">
        <v>6</v>
      </c>
      <c r="C7" s="74">
        <f>C5-C6</f>
        <v>0</v>
      </c>
    </row>
    <row r="8" spans="2:23" ht="24" x14ac:dyDescent="0.2">
      <c r="B8" s="46" t="s">
        <v>7</v>
      </c>
      <c r="C8" s="74">
        <f>C7*C9/(1+C9)</f>
        <v>0</v>
      </c>
    </row>
    <row r="9" spans="2:23" ht="24" x14ac:dyDescent="0.2">
      <c r="B9" s="76" t="s">
        <v>8</v>
      </c>
      <c r="C9" s="75">
        <v>0.4</v>
      </c>
    </row>
    <row r="10" spans="2:23" ht="24" x14ac:dyDescent="0.2">
      <c r="B10" s="46" t="s">
        <v>9</v>
      </c>
      <c r="C10" s="74">
        <f>C7-C8</f>
        <v>0</v>
      </c>
    </row>
    <row r="11" spans="2:23" ht="24" x14ac:dyDescent="0.2">
      <c r="B11" s="46" t="s">
        <v>10</v>
      </c>
      <c r="C11" s="74">
        <f>K13</f>
        <v>0</v>
      </c>
    </row>
    <row r="12" spans="2:23" ht="24" x14ac:dyDescent="0.2">
      <c r="B12" s="46" t="s">
        <v>11</v>
      </c>
      <c r="C12" s="74">
        <f ca="1">SUM(INVESTISSEMENT!G6:G40)</f>
        <v>0</v>
      </c>
    </row>
    <row r="13" spans="2:23" ht="24" x14ac:dyDescent="0.2">
      <c r="B13" s="46" t="s">
        <v>12</v>
      </c>
      <c r="C13" s="74">
        <f ca="1">C10+C11-C12</f>
        <v>0</v>
      </c>
    </row>
  </sheetData>
  <sheetProtection algorithmName="SHA-512" hashValue="M9mthx9LrgcxHuROhvFnw1INoLYAejOpuwQqn3Jq5UI9cb9n2DdrRePy8og2HqssGHwnAynMrDlqqeU8OQUg2Q==" saltValue="JZKf2QYV662Dn8XGuvSk1g==" spinCount="100000" sheet="1" objects="1" selectLockedCells="1"/>
  <conditionalFormatting sqref="L1:L1048576">
    <cfRule type="notContainsBlanks" dxfId="78" priority="9">
      <formula>LEN(TRIM(L1))&gt;0</formula>
    </cfRule>
  </conditionalFormatting>
  <conditionalFormatting sqref="U1:U1048576">
    <cfRule type="notContainsBlanks" dxfId="77" priority="8">
      <formula>LEN(TRIM(U1))&gt;0</formula>
    </cfRule>
  </conditionalFormatting>
  <conditionalFormatting sqref="C4">
    <cfRule type="containsBlanks" dxfId="76" priority="10">
      <formula>LEN(TRIM(C4))=0</formula>
    </cfRule>
  </conditionalFormatting>
  <conditionalFormatting sqref="C5:C13">
    <cfRule type="cellIs" dxfId="75" priority="1" operator="lessThan">
      <formula>0</formula>
    </cfRule>
  </conditionalFormatting>
  <pageMargins left="0.7" right="0.7" top="0.75" bottom="0.75" header="0.3" footer="0.3"/>
  <pageSetup paperSize="9" fitToWidth="3" orientation="landscape" horizontalDpi="0" verticalDpi="0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7" operator="beginsWith" id="{C1E6F49E-2BC0-7F46-95FF-5DBA61AB717B}">
            <xm:f>LEFT(E1,LEN("_"))="_"</xm:f>
            <xm:f>"_"</xm:f>
            <x14:dxf>
              <font>
                <b/>
                <i val="0"/>
                <strike val="0"/>
                <u val="double"/>
                <color theme="1" tint="0.499984740745262"/>
              </font>
              <fill>
                <patternFill>
                  <bgColor theme="7" tint="0.39994506668294322"/>
                </patternFill>
              </fill>
            </x14:dxf>
          </x14:cfRule>
          <xm:sqref>E1:E1048576</xm:sqref>
        </x14:conditionalFormatting>
        <x14:conditionalFormatting xmlns:xm="http://schemas.microsoft.com/office/excel/2006/main">
          <x14:cfRule type="beginsWith" priority="4" operator="beginsWith" id="{77116256-64F6-4540-93ED-1E3B9D09BD50}">
            <xm:f>LEFT(N1,LEN("_"))="_"</xm:f>
            <xm:f>"_"</xm:f>
            <x14:dxf>
              <font>
                <b/>
                <i val="0"/>
                <strike val="0"/>
                <u val="double"/>
                <color theme="1" tint="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N1:N1048576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4CF3-7418-7640-8BC7-989AEDCDA611}">
  <sheetPr codeName="Feuil2"/>
  <dimension ref="A1:L41"/>
  <sheetViews>
    <sheetView showGridLines="0" tabSelected="1" workbookViewId="0">
      <pane ySplit="1" topLeftCell="A2" activePane="bottomLeft" state="frozen"/>
      <selection pane="bottomLeft" activeCell="B2" sqref="B2"/>
    </sheetView>
  </sheetViews>
  <sheetFormatPr baseColWidth="10" defaultColWidth="10.83203125" defaultRowHeight="16" x14ac:dyDescent="0.2"/>
  <cols>
    <col min="1" max="1" width="20.33203125" style="32" customWidth="1"/>
    <col min="2" max="2" width="23" style="32" customWidth="1"/>
    <col min="3" max="3" width="25.33203125" style="32" customWidth="1"/>
    <col min="4" max="4" width="29.33203125" style="32" customWidth="1"/>
    <col min="5" max="5" width="27" style="32" customWidth="1"/>
    <col min="6" max="6" width="38.83203125" style="32" customWidth="1"/>
    <col min="7" max="7" width="11.1640625" style="72" bestFit="1" customWidth="1"/>
    <col min="8" max="16384" width="10.83203125" style="32"/>
  </cols>
  <sheetData>
    <row r="1" spans="1:12" ht="22" x14ac:dyDescent="0.2">
      <c r="B1" s="79" t="s">
        <v>13</v>
      </c>
      <c r="C1" s="79" t="s">
        <v>14</v>
      </c>
      <c r="D1" s="79" t="s">
        <v>15</v>
      </c>
      <c r="E1" s="79" t="s">
        <v>16</v>
      </c>
      <c r="F1" s="79" t="s">
        <v>17</v>
      </c>
      <c r="G1" s="72" t="s">
        <v>11</v>
      </c>
      <c r="I1" s="32">
        <f ca="1">COUNTA(B:B)-5</f>
        <v>-3</v>
      </c>
      <c r="K1" s="32" t="str" cm="1">
        <f t="array" aca="1" ref="K1:L1" ca="1">TRANSPOSE(OBJET)</f>
        <v>VIERGE</v>
      </c>
      <c r="L1" s="32" t="str">
        <f ca="1"/>
        <v>VIERGE (2)</v>
      </c>
    </row>
    <row r="2" spans="1:12" x14ac:dyDescent="0.2">
      <c r="A2" s="32" t="str" cm="1">
        <f t="array" ref="A2:A7">TRANSPOSE(ListeOnglets)</f>
        <v>BUDGET</v>
      </c>
      <c r="B2" s="32" t="e" cm="1" vm="1">
        <f t="array" aca="1" ref="B2" ca="1">OBJET</f>
        <v>#VALUE!</v>
      </c>
      <c r="C2" s="34" t="str" cm="1">
        <f t="array" aca="1" ref="C2" ca="1">IFERROR(INDIRECT($B2&amp;"!I3"),"")</f>
        <v/>
      </c>
      <c r="D2" s="34" t="str" cm="1">
        <f t="array" aca="1" ref="D2" ca="1">IFERROR(INDIRECT($B2&amp;"!J3"),"")</f>
        <v/>
      </c>
      <c r="E2" s="34" t="str" cm="1">
        <f t="array" aca="1" ref="E2" ca="1">IFERROR(OFFSET(INDEX(OBJET,MATCH(A35,OBJET,0)),,3),"")</f>
        <v/>
      </c>
      <c r="F2" s="34" t="str" cm="1">
        <f t="array" aca="1" ref="F2" ca="1">IFERROR(INDIRECT($B2&amp;"!K3"),"")</f>
        <v/>
      </c>
    </row>
    <row r="3" spans="1:12" x14ac:dyDescent="0.2">
      <c r="A3" s="32" t="str">
        <v>INVESTISSEMENT</v>
      </c>
      <c r="C3" s="34" t="str" cm="1">
        <f t="array" aca="1" ref="C3" ca="1">IFERROR(INDIRECT($B3&amp;"!I3"),"")</f>
        <v/>
      </c>
      <c r="D3" s="34" t="str" cm="1">
        <f t="array" aca="1" ref="D3" ca="1">IFERROR(INDIRECT($B3&amp;"!J3"),"")</f>
        <v/>
      </c>
      <c r="E3" s="34" t="str">
        <f t="shared" ref="E3:E40" ca="1" si="0">IFERROR(C3+D3,"")</f>
        <v/>
      </c>
      <c r="F3" s="34" t="str" cm="1">
        <f t="array" aca="1" ref="F3" ca="1">IFERROR(INDIRECT($B3&amp;"!K3"),"")</f>
        <v/>
      </c>
    </row>
    <row r="4" spans="1:12" x14ac:dyDescent="0.2">
      <c r="A4" s="32" t="str">
        <v>INVESTISSEMENT (2)</v>
      </c>
      <c r="C4" s="34" t="str" cm="1">
        <f t="array" aca="1" ref="C4" ca="1">IFERROR(INDIRECT($B4&amp;"!I3"),"")</f>
        <v/>
      </c>
      <c r="D4" s="34" t="str" cm="1">
        <f t="array" aca="1" ref="D4" ca="1">IFERROR(INDIRECT($B4&amp;"!J3"),"")</f>
        <v/>
      </c>
      <c r="E4" s="34" t="str">
        <f t="shared" ca="1" si="0"/>
        <v/>
      </c>
      <c r="F4" s="34" t="str" cm="1">
        <f t="array" aca="1" ref="F4" ca="1">IFERROR(INDIRECT($B4&amp;"!K3"),"")</f>
        <v/>
      </c>
    </row>
    <row r="5" spans="1:12" x14ac:dyDescent="0.2">
      <c r="A5" s="32" t="str">
        <v>Feuil1</v>
      </c>
      <c r="C5" s="34" t="str" cm="1">
        <f t="array" aca="1" ref="C5" ca="1">IFERROR(INDIRECT($B5&amp;"!I3"),"")</f>
        <v/>
      </c>
      <c r="D5" s="34" t="str" cm="1">
        <f t="array" aca="1" ref="D5" ca="1">IFERROR(INDIRECT($B5&amp;"!J3"),"")</f>
        <v/>
      </c>
      <c r="E5" s="34" t="str">
        <f t="shared" ca="1" si="0"/>
        <v/>
      </c>
      <c r="F5" s="34" t="str" cm="1">
        <f t="array" aca="1" ref="F5" ca="1">IFERROR(INDIRECT($B5&amp;"!K3"),"")</f>
        <v/>
      </c>
    </row>
    <row r="6" spans="1:12" x14ac:dyDescent="0.2">
      <c r="A6" s="32" t="str">
        <v>VIERGE</v>
      </c>
      <c r="C6" s="34" t="str" cm="1">
        <f t="array" aca="1" ref="C6" ca="1">IFERROR(INDIRECT($B6&amp;"!I3"),"")</f>
        <v/>
      </c>
      <c r="D6" s="34" t="str" cm="1">
        <f t="array" aca="1" ref="D6" ca="1">IFERROR(INDIRECT($B6&amp;"!J3"),"")</f>
        <v/>
      </c>
      <c r="E6" s="34" t="str">
        <f t="shared" ca="1" si="0"/>
        <v/>
      </c>
      <c r="F6" s="34" t="str" cm="1">
        <f t="array" aca="1" ref="F6" ca="1">IFERROR(INDIRECT($B6&amp;"!K3"),"")</f>
        <v/>
      </c>
      <c r="G6" s="72" t="str" cm="1">
        <f t="array" aca="1" ref="G6" ca="1">IFERROR(INDIRECT($B6&amp;"!L3"),"")</f>
        <v/>
      </c>
    </row>
    <row r="7" spans="1:12" x14ac:dyDescent="0.2">
      <c r="A7" s="32" t="str">
        <v>VIERGE (2)</v>
      </c>
      <c r="C7" s="34" t="str" cm="1">
        <f t="array" aca="1" ref="C7" ca="1">IFERROR(INDIRECT($B7&amp;"!I3"),"")</f>
        <v/>
      </c>
      <c r="D7" s="34" t="str" cm="1">
        <f t="array" aca="1" ref="D7" ca="1">IFERROR(INDIRECT($B7&amp;"!J3"),"")</f>
        <v/>
      </c>
      <c r="E7" s="34" t="str">
        <f t="shared" ca="1" si="0"/>
        <v/>
      </c>
      <c r="F7" s="34" t="str" cm="1">
        <f t="array" aca="1" ref="F7" ca="1">IFERROR(INDIRECT($B7&amp;"!K3"),"")</f>
        <v/>
      </c>
    </row>
    <row r="8" spans="1:12" x14ac:dyDescent="0.2">
      <c r="B8" s="33"/>
      <c r="C8" s="34" t="str" cm="1">
        <f t="array" aca="1" ref="C8" ca="1">IFERROR(INDIRECT($B8&amp;"!I3"),"")</f>
        <v/>
      </c>
      <c r="D8" s="34" t="str" cm="1">
        <f t="array" aca="1" ref="D8" ca="1">IFERROR(INDIRECT($B8&amp;"!J3"),"")</f>
        <v/>
      </c>
      <c r="E8" s="34" t="str">
        <f t="shared" ca="1" si="0"/>
        <v/>
      </c>
      <c r="F8" s="35" t="str" cm="1">
        <f t="array" aca="1" ref="F8" ca="1">IFERROR(INDIRECT($B8&amp;"!K3"),"")</f>
        <v/>
      </c>
    </row>
    <row r="9" spans="1:12" x14ac:dyDescent="0.2">
      <c r="B9" s="33"/>
      <c r="C9" s="34" t="str" cm="1">
        <f t="array" aca="1" ref="C9" ca="1">IFERROR(INDIRECT($B9&amp;"!I3"),"")</f>
        <v/>
      </c>
      <c r="D9" s="34" t="str" cm="1">
        <f t="array" aca="1" ref="D9" ca="1">IFERROR(INDIRECT($B9&amp;"!J3"),"")</f>
        <v/>
      </c>
      <c r="E9" s="34" t="str">
        <f t="shared" ca="1" si="0"/>
        <v/>
      </c>
      <c r="F9" s="35" t="str" cm="1">
        <f t="array" aca="1" ref="F9" ca="1">IFERROR(INDIRECT($B9&amp;"!K3"),"")</f>
        <v/>
      </c>
    </row>
    <row r="10" spans="1:12" x14ac:dyDescent="0.2">
      <c r="B10" s="33"/>
      <c r="C10" s="34" t="str" cm="1">
        <f t="array" aca="1" ref="C10" ca="1">IFERROR(INDIRECT($B10&amp;"!I3"),"")</f>
        <v/>
      </c>
      <c r="D10" s="34" t="str" cm="1">
        <f t="array" aca="1" ref="D10" ca="1">IFERROR(INDIRECT($B10&amp;"!J3"),"")</f>
        <v/>
      </c>
      <c r="E10" s="34" t="str">
        <f t="shared" ca="1" si="0"/>
        <v/>
      </c>
      <c r="F10" s="35" t="str" cm="1">
        <f t="array" aca="1" ref="F10" ca="1">IFERROR(INDIRECT($B10&amp;"!K3"),"")</f>
        <v/>
      </c>
    </row>
    <row r="11" spans="1:12" x14ac:dyDescent="0.2">
      <c r="B11" s="33"/>
      <c r="C11" s="34" t="str" cm="1">
        <f t="array" aca="1" ref="C11" ca="1">IFERROR(INDIRECT($B11&amp;"!I3"),"")</f>
        <v/>
      </c>
      <c r="D11" s="34" t="str" cm="1">
        <f t="array" aca="1" ref="D11" ca="1">IFERROR(INDIRECT($B11&amp;"!J3"),"")</f>
        <v/>
      </c>
      <c r="E11" s="34" t="str">
        <f t="shared" ca="1" si="0"/>
        <v/>
      </c>
      <c r="F11" s="35" t="str" cm="1">
        <f t="array" aca="1" ref="F11" ca="1">IFERROR(INDIRECT($B11&amp;"!K3"),"")</f>
        <v/>
      </c>
    </row>
    <row r="12" spans="1:12" x14ac:dyDescent="0.2">
      <c r="B12" s="33"/>
      <c r="C12" s="34" t="str" cm="1">
        <f t="array" aca="1" ref="C12" ca="1">IFERROR(INDIRECT($B12&amp;"!I3"),"")</f>
        <v/>
      </c>
      <c r="D12" s="34" t="str" cm="1">
        <f t="array" aca="1" ref="D12" ca="1">IFERROR(INDIRECT($B12&amp;"!J3"),"")</f>
        <v/>
      </c>
      <c r="E12" s="34" t="str">
        <f t="shared" ca="1" si="0"/>
        <v/>
      </c>
      <c r="F12" s="35" t="str" cm="1">
        <f t="array" aca="1" ref="F12" ca="1">IFERROR(INDIRECT($B12&amp;"!K3"),"")</f>
        <v/>
      </c>
    </row>
    <row r="13" spans="1:12" x14ac:dyDescent="0.2">
      <c r="B13" s="33"/>
      <c r="C13" s="34" t="str" cm="1">
        <f t="array" aca="1" ref="C13" ca="1">IFERROR(INDIRECT($B13&amp;"!I3"),"")</f>
        <v/>
      </c>
      <c r="D13" s="34" t="str" cm="1">
        <f t="array" aca="1" ref="D13" ca="1">IFERROR(INDIRECT($B13&amp;"!J3"),"")</f>
        <v/>
      </c>
      <c r="E13" s="34" t="str">
        <f t="shared" ca="1" si="0"/>
        <v/>
      </c>
      <c r="F13" s="35" t="str" cm="1">
        <f t="array" aca="1" ref="F13" ca="1">IFERROR(INDIRECT($B13&amp;"!K3"),"")</f>
        <v/>
      </c>
    </row>
    <row r="14" spans="1:12" x14ac:dyDescent="0.2">
      <c r="B14" s="33"/>
      <c r="C14" s="34" t="str" cm="1">
        <f t="array" aca="1" ref="C14" ca="1">IFERROR(INDIRECT($B14&amp;"!I3"),"")</f>
        <v/>
      </c>
      <c r="D14" s="34" t="str" cm="1">
        <f t="array" aca="1" ref="D14" ca="1">IFERROR(INDIRECT($B14&amp;"!J3"),"")</f>
        <v/>
      </c>
      <c r="E14" s="34" t="str">
        <f t="shared" ca="1" si="0"/>
        <v/>
      </c>
      <c r="F14" s="35" t="str" cm="1">
        <f t="array" aca="1" ref="F14" ca="1">IFERROR(INDIRECT($B14&amp;"!K3"),"")</f>
        <v/>
      </c>
    </row>
    <row r="15" spans="1:12" x14ac:dyDescent="0.2">
      <c r="B15" s="33"/>
      <c r="C15" s="34" t="str" cm="1">
        <f t="array" aca="1" ref="C15" ca="1">IFERROR(INDIRECT($B15&amp;"!I3"),"")</f>
        <v/>
      </c>
      <c r="D15" s="34" t="str" cm="1">
        <f t="array" aca="1" ref="D15" ca="1">IFERROR(INDIRECT($B15&amp;"!J3"),"")</f>
        <v/>
      </c>
      <c r="E15" s="34" t="str">
        <f t="shared" ca="1" si="0"/>
        <v/>
      </c>
      <c r="F15" s="35" t="str" cm="1">
        <f t="array" aca="1" ref="F15" ca="1">IFERROR(INDIRECT($B15&amp;"!K3"),"")</f>
        <v/>
      </c>
    </row>
    <row r="16" spans="1:12" x14ac:dyDescent="0.2">
      <c r="B16" s="33"/>
      <c r="C16" s="34" t="str" cm="1">
        <f t="array" aca="1" ref="C16" ca="1">IFERROR(INDIRECT($B16&amp;"!I3"),"")</f>
        <v/>
      </c>
      <c r="D16" s="34" t="str" cm="1">
        <f t="array" aca="1" ref="D16" ca="1">IFERROR(INDIRECT($B16&amp;"!J3"),"")</f>
        <v/>
      </c>
      <c r="E16" s="34" t="str">
        <f t="shared" ca="1" si="0"/>
        <v/>
      </c>
      <c r="F16" s="35" t="str" cm="1">
        <f t="array" aca="1" ref="F16" ca="1">IFERROR(INDIRECT($B16&amp;"!K3"),"")</f>
        <v/>
      </c>
    </row>
    <row r="17" spans="2:6" x14ac:dyDescent="0.2">
      <c r="B17" s="33"/>
      <c r="C17" s="34" t="str" cm="1">
        <f t="array" aca="1" ref="C17" ca="1">IFERROR(INDIRECT($B17&amp;"!I3"),"")</f>
        <v/>
      </c>
      <c r="D17" s="34" t="str" cm="1">
        <f t="array" aca="1" ref="D17" ca="1">IFERROR(INDIRECT($B17&amp;"!J3"),"")</f>
        <v/>
      </c>
      <c r="E17" s="34" t="str">
        <f t="shared" ca="1" si="0"/>
        <v/>
      </c>
      <c r="F17" s="35" t="str" cm="1">
        <f t="array" aca="1" ref="F17" ca="1">IFERROR(INDIRECT($B17&amp;"!K3"),"")</f>
        <v/>
      </c>
    </row>
    <row r="18" spans="2:6" x14ac:dyDescent="0.2">
      <c r="B18" s="33"/>
      <c r="C18" s="34" t="str" cm="1">
        <f t="array" aca="1" ref="C18" ca="1">IFERROR(INDIRECT($B18&amp;"!I3"),"")</f>
        <v/>
      </c>
      <c r="D18" s="34" t="str" cm="1">
        <f t="array" aca="1" ref="D18" ca="1">IFERROR(INDIRECT($B18&amp;"!J3"),"")</f>
        <v/>
      </c>
      <c r="E18" s="34" t="str">
        <f t="shared" ca="1" si="0"/>
        <v/>
      </c>
      <c r="F18" s="35" t="str" cm="1">
        <f t="array" aca="1" ref="F18" ca="1">IFERROR(INDIRECT($B18&amp;"!K3"),"")</f>
        <v/>
      </c>
    </row>
    <row r="19" spans="2:6" x14ac:dyDescent="0.2">
      <c r="B19" s="33"/>
      <c r="C19" s="34" t="str" cm="1">
        <f t="array" aca="1" ref="C19" ca="1">IFERROR(INDIRECT($B19&amp;"!I3"),"")</f>
        <v/>
      </c>
      <c r="D19" s="34" t="str" cm="1">
        <f t="array" aca="1" ref="D19" ca="1">IFERROR(INDIRECT($B19&amp;"!J3"),"")</f>
        <v/>
      </c>
      <c r="E19" s="34" t="str">
        <f t="shared" ca="1" si="0"/>
        <v/>
      </c>
      <c r="F19" s="35" t="str" cm="1">
        <f t="array" aca="1" ref="F19" ca="1">IFERROR(INDIRECT($B19&amp;"!K3"),"")</f>
        <v/>
      </c>
    </row>
    <row r="20" spans="2:6" x14ac:dyDescent="0.2">
      <c r="B20" s="33"/>
      <c r="C20" s="34" t="str" cm="1">
        <f t="array" aca="1" ref="C20" ca="1">IFERROR(INDIRECT($B20&amp;"!I3"),"")</f>
        <v/>
      </c>
      <c r="D20" s="34" t="str" cm="1">
        <f t="array" aca="1" ref="D20" ca="1">IFERROR(INDIRECT($B20&amp;"!J3"),"")</f>
        <v/>
      </c>
      <c r="E20" s="34" t="str">
        <f t="shared" ca="1" si="0"/>
        <v/>
      </c>
      <c r="F20" s="35" t="str" cm="1">
        <f t="array" aca="1" ref="F20" ca="1">IFERROR(INDIRECT($B20&amp;"!K3"),"")</f>
        <v/>
      </c>
    </row>
    <row r="21" spans="2:6" x14ac:dyDescent="0.2">
      <c r="B21" s="33"/>
      <c r="C21" s="34" t="str" cm="1">
        <f t="array" aca="1" ref="C21" ca="1">IFERROR(INDIRECT($B21&amp;"!I3"),"")</f>
        <v/>
      </c>
      <c r="D21" s="34" t="str" cm="1">
        <f t="array" aca="1" ref="D21" ca="1">IFERROR(INDIRECT($B21&amp;"!J3"),"")</f>
        <v/>
      </c>
      <c r="E21" s="34" t="str">
        <f t="shared" ca="1" si="0"/>
        <v/>
      </c>
      <c r="F21" s="35" t="str" cm="1">
        <f t="array" aca="1" ref="F21" ca="1">IFERROR(INDIRECT($B21&amp;"!K3"),"")</f>
        <v/>
      </c>
    </row>
    <row r="22" spans="2:6" x14ac:dyDescent="0.2">
      <c r="B22" s="33"/>
      <c r="C22" s="34" t="str" cm="1">
        <f t="array" aca="1" ref="C22" ca="1">IFERROR(INDIRECT($B22&amp;"!I3"),"")</f>
        <v/>
      </c>
      <c r="D22" s="34" t="str" cm="1">
        <f t="array" aca="1" ref="D22" ca="1">IFERROR(INDIRECT($B22&amp;"!J3"),"")</f>
        <v/>
      </c>
      <c r="E22" s="34" t="str">
        <f t="shared" ca="1" si="0"/>
        <v/>
      </c>
      <c r="F22" s="35" t="str" cm="1">
        <f t="array" aca="1" ref="F22" ca="1">IFERROR(INDIRECT($B22&amp;"!K3"),"")</f>
        <v/>
      </c>
    </row>
    <row r="23" spans="2:6" x14ac:dyDescent="0.2">
      <c r="B23" s="33"/>
      <c r="C23" s="34" t="str" cm="1">
        <f t="array" aca="1" ref="C23" ca="1">IFERROR(INDIRECT($B23&amp;"!I3"),"")</f>
        <v/>
      </c>
      <c r="D23" s="34" t="str" cm="1">
        <f t="array" aca="1" ref="D23" ca="1">IFERROR(INDIRECT($B23&amp;"!J3"),"")</f>
        <v/>
      </c>
      <c r="E23" s="34" t="str">
        <f t="shared" ca="1" si="0"/>
        <v/>
      </c>
      <c r="F23" s="35" t="str" cm="1">
        <f t="array" aca="1" ref="F23" ca="1">IFERROR(INDIRECT($B23&amp;"!K3"),"")</f>
        <v/>
      </c>
    </row>
    <row r="24" spans="2:6" x14ac:dyDescent="0.2">
      <c r="B24" s="33"/>
      <c r="C24" s="34" t="str" cm="1">
        <f t="array" aca="1" ref="C24" ca="1">IFERROR(INDIRECT($B24&amp;"!I3"),"")</f>
        <v/>
      </c>
      <c r="D24" s="34" t="str" cm="1">
        <f t="array" aca="1" ref="D24" ca="1">IFERROR(INDIRECT($B24&amp;"!J3"),"")</f>
        <v/>
      </c>
      <c r="E24" s="34" t="str">
        <f t="shared" ca="1" si="0"/>
        <v/>
      </c>
      <c r="F24" s="35" t="str" cm="1">
        <f t="array" aca="1" ref="F24" ca="1">IFERROR(INDIRECT($B24&amp;"!K3"),"")</f>
        <v/>
      </c>
    </row>
    <row r="25" spans="2:6" x14ac:dyDescent="0.2">
      <c r="B25" s="33"/>
      <c r="C25" s="34" t="str" cm="1">
        <f t="array" aca="1" ref="C25" ca="1">IFERROR(INDIRECT($B25&amp;"!I3"),"")</f>
        <v/>
      </c>
      <c r="D25" s="34" t="str" cm="1">
        <f t="array" aca="1" ref="D25" ca="1">IFERROR(INDIRECT($B25&amp;"!J3"),"")</f>
        <v/>
      </c>
      <c r="E25" s="34" t="str">
        <f t="shared" ca="1" si="0"/>
        <v/>
      </c>
      <c r="F25" s="35" t="str" cm="1">
        <f t="array" aca="1" ref="F25" ca="1">IFERROR(INDIRECT($B25&amp;"!K3"),"")</f>
        <v/>
      </c>
    </row>
    <row r="26" spans="2:6" x14ac:dyDescent="0.2">
      <c r="B26" s="33"/>
      <c r="C26" s="34" t="str" cm="1">
        <f t="array" aca="1" ref="C26" ca="1">IFERROR(INDIRECT($B26&amp;"!I3"),"")</f>
        <v/>
      </c>
      <c r="D26" s="34" t="str" cm="1">
        <f t="array" aca="1" ref="D26" ca="1">IFERROR(INDIRECT($B26&amp;"!J3"),"")</f>
        <v/>
      </c>
      <c r="E26" s="34" t="str">
        <f t="shared" ca="1" si="0"/>
        <v/>
      </c>
      <c r="F26" s="35" t="str" cm="1">
        <f t="array" aca="1" ref="F26" ca="1">IFERROR(INDIRECT($B26&amp;"!K3"),"")</f>
        <v/>
      </c>
    </row>
    <row r="27" spans="2:6" x14ac:dyDescent="0.2">
      <c r="B27" s="33"/>
      <c r="C27" s="34" t="str" cm="1">
        <f t="array" aca="1" ref="C27" ca="1">IFERROR(INDIRECT($B27&amp;"!I3"),"")</f>
        <v/>
      </c>
      <c r="D27" s="34" t="str" cm="1">
        <f t="array" aca="1" ref="D27" ca="1">IFERROR(INDIRECT($B27&amp;"!J3"),"")</f>
        <v/>
      </c>
      <c r="E27" s="34" t="str">
        <f t="shared" ca="1" si="0"/>
        <v/>
      </c>
      <c r="F27" s="35" t="str" cm="1">
        <f t="array" aca="1" ref="F27" ca="1">IFERROR(INDIRECT($B27&amp;"!K3"),"")</f>
        <v/>
      </c>
    </row>
    <row r="28" spans="2:6" x14ac:dyDescent="0.2">
      <c r="B28" s="33"/>
      <c r="C28" s="34" t="str" cm="1">
        <f t="array" aca="1" ref="C28" ca="1">IFERROR(INDIRECT($B28&amp;"!I3"),"")</f>
        <v/>
      </c>
      <c r="D28" s="34" t="str" cm="1">
        <f t="array" aca="1" ref="D28" ca="1">IFERROR(INDIRECT($B28&amp;"!J3"),"")</f>
        <v/>
      </c>
      <c r="E28" s="34" t="str">
        <f t="shared" ca="1" si="0"/>
        <v/>
      </c>
      <c r="F28" s="35" t="str" cm="1">
        <f t="array" aca="1" ref="F28" ca="1">IFERROR(INDIRECT($B28&amp;"!K3"),"")</f>
        <v/>
      </c>
    </row>
    <row r="29" spans="2:6" x14ac:dyDescent="0.2">
      <c r="B29" s="33"/>
      <c r="C29" s="34" t="str" cm="1">
        <f t="array" aca="1" ref="C29" ca="1">IFERROR(INDIRECT($B29&amp;"!I3"),"")</f>
        <v/>
      </c>
      <c r="D29" s="34" t="str" cm="1">
        <f t="array" aca="1" ref="D29" ca="1">IFERROR(INDIRECT($B29&amp;"!J3"),"")</f>
        <v/>
      </c>
      <c r="E29" s="34" t="str">
        <f t="shared" ca="1" si="0"/>
        <v/>
      </c>
      <c r="F29" s="35" t="str" cm="1">
        <f t="array" aca="1" ref="F29" ca="1">IFERROR(INDIRECT($B29&amp;"!K3"),"")</f>
        <v/>
      </c>
    </row>
    <row r="30" spans="2:6" x14ac:dyDescent="0.2">
      <c r="B30" s="33"/>
      <c r="C30" s="34" t="str" cm="1">
        <f t="array" aca="1" ref="C30" ca="1">IFERROR(INDIRECT($B30&amp;"!I3"),"")</f>
        <v/>
      </c>
      <c r="D30" s="34" t="str" cm="1">
        <f t="array" aca="1" ref="D30" ca="1">IFERROR(INDIRECT($B30&amp;"!J3"),"")</f>
        <v/>
      </c>
      <c r="E30" s="34" t="str">
        <f t="shared" ca="1" si="0"/>
        <v/>
      </c>
      <c r="F30" s="35" t="str" cm="1">
        <f t="array" aca="1" ref="F30" ca="1">IFERROR(INDIRECT($B30&amp;"!K3"),"")</f>
        <v/>
      </c>
    </row>
    <row r="31" spans="2:6" x14ac:dyDescent="0.2">
      <c r="B31" s="33"/>
      <c r="C31" s="34" t="str" cm="1">
        <f t="array" aca="1" ref="C31" ca="1">IFERROR(INDIRECT($B31&amp;"!I3"),"")</f>
        <v/>
      </c>
      <c r="D31" s="34" t="str" cm="1">
        <f t="array" aca="1" ref="D31" ca="1">IFERROR(INDIRECT($B31&amp;"!J3"),"")</f>
        <v/>
      </c>
      <c r="E31" s="34" t="str">
        <f t="shared" ca="1" si="0"/>
        <v/>
      </c>
      <c r="F31" s="35" t="str" cm="1">
        <f t="array" aca="1" ref="F31" ca="1">IFERROR(INDIRECT($B31&amp;"!K3"),"")</f>
        <v/>
      </c>
    </row>
    <row r="32" spans="2:6" x14ac:dyDescent="0.2">
      <c r="B32" s="33"/>
      <c r="C32" s="34" t="str" cm="1">
        <f t="array" aca="1" ref="C32" ca="1">IFERROR(INDIRECT($B32&amp;"!I3"),"")</f>
        <v/>
      </c>
      <c r="D32" s="34" t="str" cm="1">
        <f t="array" aca="1" ref="D32" ca="1">IFERROR(INDIRECT($B32&amp;"!J3"),"")</f>
        <v/>
      </c>
      <c r="E32" s="34" t="str">
        <f t="shared" ca="1" si="0"/>
        <v/>
      </c>
      <c r="F32" s="35" t="str" cm="1">
        <f t="array" aca="1" ref="F32" ca="1">IFERROR(INDIRECT($B32&amp;"!K3"),"")</f>
        <v/>
      </c>
    </row>
    <row r="33" spans="2:6" x14ac:dyDescent="0.2">
      <c r="B33" s="33"/>
      <c r="C33" s="34" t="str" cm="1">
        <f t="array" aca="1" ref="C33" ca="1">IFERROR(INDIRECT($B33&amp;"!I3"),"")</f>
        <v/>
      </c>
      <c r="D33" s="34" t="str" cm="1">
        <f t="array" aca="1" ref="D33" ca="1">IFERROR(INDIRECT($B33&amp;"!J3"),"")</f>
        <v/>
      </c>
      <c r="E33" s="34" t="str">
        <f t="shared" ca="1" si="0"/>
        <v/>
      </c>
      <c r="F33" s="35" t="str" cm="1">
        <f t="array" aca="1" ref="F33" ca="1">IFERROR(INDIRECT($B33&amp;"!K3"),"")</f>
        <v/>
      </c>
    </row>
    <row r="34" spans="2:6" x14ac:dyDescent="0.2">
      <c r="B34" s="33"/>
      <c r="C34" s="34" t="str" cm="1">
        <f t="array" aca="1" ref="C34" ca="1">IFERROR(INDIRECT($B34&amp;"!I3"),"")</f>
        <v/>
      </c>
      <c r="D34" s="34" t="str" cm="1">
        <f t="array" aca="1" ref="D34" ca="1">IFERROR(INDIRECT($B34&amp;"!J3"),"")</f>
        <v/>
      </c>
      <c r="E34" s="34" t="str">
        <f t="shared" ca="1" si="0"/>
        <v/>
      </c>
      <c r="F34" s="35" t="str" cm="1">
        <f t="array" aca="1" ref="F34" ca="1">IFERROR(INDIRECT($B34&amp;"!K3"),"")</f>
        <v/>
      </c>
    </row>
    <row r="35" spans="2:6" x14ac:dyDescent="0.2">
      <c r="B35" s="33"/>
      <c r="C35" s="34" t="str" cm="1">
        <f t="array" aca="1" ref="C35" ca="1">IFERROR(INDIRECT($B35&amp;"!I3"),"")</f>
        <v/>
      </c>
      <c r="D35" s="34" t="str" cm="1">
        <f t="array" aca="1" ref="D35" ca="1">IFERROR(INDIRECT($B35&amp;"!J3"),"")</f>
        <v/>
      </c>
      <c r="E35" s="34" t="str">
        <f t="shared" ca="1" si="0"/>
        <v/>
      </c>
      <c r="F35" s="35" t="str" cm="1">
        <f t="array" aca="1" ref="F35" ca="1">IFERROR(INDIRECT($B35&amp;"!K3"),"")</f>
        <v/>
      </c>
    </row>
    <row r="36" spans="2:6" x14ac:dyDescent="0.2">
      <c r="B36" s="33"/>
      <c r="C36" s="34" t="str" cm="1">
        <f t="array" aca="1" ref="C36" ca="1">IFERROR(INDIRECT($B36&amp;"!I3"),"")</f>
        <v/>
      </c>
      <c r="D36" s="34" t="str" cm="1">
        <f t="array" aca="1" ref="D36" ca="1">IFERROR(INDIRECT($B36&amp;"!J3"),"")</f>
        <v/>
      </c>
      <c r="E36" s="34" t="str">
        <f t="shared" ca="1" si="0"/>
        <v/>
      </c>
      <c r="F36" s="35" t="str" cm="1">
        <f t="array" aca="1" ref="F36" ca="1">IFERROR(INDIRECT($B36&amp;"!K3"),"")</f>
        <v/>
      </c>
    </row>
    <row r="37" spans="2:6" x14ac:dyDescent="0.2">
      <c r="B37" s="33"/>
      <c r="C37" s="34" t="str" cm="1">
        <f t="array" aca="1" ref="C37" ca="1">IFERROR(INDIRECT($B37&amp;"!I3"),"")</f>
        <v/>
      </c>
      <c r="D37" s="34" t="str" cm="1">
        <f t="array" aca="1" ref="D37" ca="1">IFERROR(INDIRECT($B37&amp;"!J3"),"")</f>
        <v/>
      </c>
      <c r="E37" s="34" t="str">
        <f t="shared" ca="1" si="0"/>
        <v/>
      </c>
      <c r="F37" s="35" t="str" cm="1">
        <f t="array" aca="1" ref="F37" ca="1">IFERROR(INDIRECT($B37&amp;"!K3"),"")</f>
        <v/>
      </c>
    </row>
    <row r="38" spans="2:6" x14ac:dyDescent="0.2">
      <c r="B38" s="33"/>
      <c r="C38" s="34" t="str" cm="1">
        <f t="array" aca="1" ref="C38" ca="1">IFERROR(INDIRECT($B38&amp;"!I3"),"")</f>
        <v/>
      </c>
      <c r="D38" s="34" t="str" cm="1">
        <f t="array" aca="1" ref="D38" ca="1">IFERROR(INDIRECT($B38&amp;"!J3"),"")</f>
        <v/>
      </c>
      <c r="E38" s="34" t="str">
        <f t="shared" ca="1" si="0"/>
        <v/>
      </c>
      <c r="F38" s="35" t="str" cm="1">
        <f t="array" aca="1" ref="F38" ca="1">IFERROR(INDIRECT($B38&amp;"!K3"),"")</f>
        <v/>
      </c>
    </row>
    <row r="39" spans="2:6" x14ac:dyDescent="0.2">
      <c r="B39" s="33"/>
      <c r="C39" s="34" t="str" cm="1">
        <f t="array" aca="1" ref="C39" ca="1">IFERROR(INDIRECT($B39&amp;"!I3"),"")</f>
        <v/>
      </c>
      <c r="D39" s="34" t="str" cm="1">
        <f t="array" aca="1" ref="D39" ca="1">IFERROR(INDIRECT($B39&amp;"!J3"),"")</f>
        <v/>
      </c>
      <c r="E39" s="34" t="str">
        <f t="shared" ca="1" si="0"/>
        <v/>
      </c>
      <c r="F39" s="35" t="str" cm="1">
        <f t="array" aca="1" ref="F39" ca="1">IFERROR(INDIRECT($B39&amp;"!K3"),"")</f>
        <v/>
      </c>
    </row>
    <row r="40" spans="2:6" ht="17" thickBot="1" x14ac:dyDescent="0.25">
      <c r="B40" s="36"/>
      <c r="C40" s="37" t="str" cm="1">
        <f t="array" aca="1" ref="C40" ca="1">IFERROR(INDIRECT($B40&amp;"!I3"),"")</f>
        <v/>
      </c>
      <c r="D40" s="37" t="str" cm="1">
        <f t="array" aca="1" ref="D40" ca="1">IFERROR(INDIRECT($B40&amp;"!J3"),"")</f>
        <v/>
      </c>
      <c r="E40" s="37" t="str">
        <f t="shared" ca="1" si="0"/>
        <v/>
      </c>
      <c r="F40" s="38"/>
    </row>
    <row r="41" spans="2:6" x14ac:dyDescent="0.2">
      <c r="F41" s="34" t="str" cm="1">
        <f t="array" aca="1" ref="F41" ca="1">IFERROR(INDIRECT($B40&amp;"!K3"),"")</f>
        <v/>
      </c>
    </row>
  </sheetData>
  <sheetProtection selectLockedCells="1" selectUnlockedCells="1"/>
  <dataValidations disablePrompts="1" count="1">
    <dataValidation type="list" allowBlank="1" showInputMessage="1" showErrorMessage="1" sqref="B10" xr:uid="{94AFFF07-203C-7347-9A6B-263E2614686A}">
      <formula1>OBJET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ctualiser" altText="ACTUALIS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A85D9-88C7-5444-BBC9-89124D2EAE38}">
  <dimension ref="A1:J15"/>
  <sheetViews>
    <sheetView workbookViewId="0">
      <selection activeCell="G20" sqref="G20"/>
    </sheetView>
  </sheetViews>
  <sheetFormatPr baseColWidth="10" defaultRowHeight="16" x14ac:dyDescent="0.2"/>
  <cols>
    <col min="1" max="1" width="13.5" bestFit="1" customWidth="1"/>
    <col min="2" max="2" width="7.6640625" bestFit="1" customWidth="1"/>
    <col min="3" max="3" width="6.83203125" bestFit="1" customWidth="1"/>
    <col min="4" max="4" width="19.83203125" bestFit="1" customWidth="1"/>
    <col min="6" max="6" width="20.1640625" bestFit="1" customWidth="1"/>
    <col min="7" max="7" width="22.83203125" bestFit="1" customWidth="1"/>
    <col min="8" max="10" width="5.1640625" bestFit="1" customWidth="1"/>
    <col min="11" max="11" width="12" bestFit="1" customWidth="1"/>
  </cols>
  <sheetData>
    <row r="1" spans="1:10" x14ac:dyDescent="0.2">
      <c r="A1" t="s">
        <v>47</v>
      </c>
      <c r="B1" t="s">
        <v>48</v>
      </c>
      <c r="C1" t="s">
        <v>49</v>
      </c>
      <c r="D1" t="s">
        <v>66</v>
      </c>
      <c r="F1" s="84" t="s">
        <v>69</v>
      </c>
      <c r="G1" s="84" t="s">
        <v>70</v>
      </c>
    </row>
    <row r="2" spans="1:10" x14ac:dyDescent="0.2">
      <c r="A2" s="83" t="s">
        <v>54</v>
      </c>
      <c r="B2">
        <v>2020</v>
      </c>
      <c r="C2">
        <v>26000</v>
      </c>
      <c r="D2" t="s">
        <v>67</v>
      </c>
      <c r="F2" s="84" t="s">
        <v>72</v>
      </c>
      <c r="G2">
        <v>2020</v>
      </c>
      <c r="H2">
        <v>2021</v>
      </c>
      <c r="I2">
        <v>2022</v>
      </c>
      <c r="J2">
        <v>2023</v>
      </c>
    </row>
    <row r="3" spans="1:10" x14ac:dyDescent="0.2">
      <c r="A3" s="83" t="s">
        <v>55</v>
      </c>
      <c r="B3">
        <v>2023</v>
      </c>
      <c r="C3">
        <v>5000</v>
      </c>
      <c r="D3" t="s">
        <v>67</v>
      </c>
      <c r="F3" s="85" t="s">
        <v>67</v>
      </c>
      <c r="G3" s="83"/>
      <c r="H3" s="83"/>
      <c r="I3" s="83"/>
      <c r="J3" s="83"/>
    </row>
    <row r="4" spans="1:10" x14ac:dyDescent="0.2">
      <c r="A4" s="83" t="s">
        <v>50</v>
      </c>
      <c r="B4">
        <v>2020</v>
      </c>
      <c r="C4">
        <v>22</v>
      </c>
      <c r="D4" t="s">
        <v>73</v>
      </c>
      <c r="F4" s="86" t="s">
        <v>55</v>
      </c>
      <c r="G4" s="83"/>
      <c r="H4" s="83"/>
      <c r="I4" s="83"/>
      <c r="J4" s="83">
        <v>5000</v>
      </c>
    </row>
    <row r="5" spans="1:10" x14ac:dyDescent="0.2">
      <c r="A5" s="83" t="s">
        <v>51</v>
      </c>
      <c r="B5">
        <v>2021</v>
      </c>
      <c r="C5">
        <v>25</v>
      </c>
      <c r="D5" t="s">
        <v>73</v>
      </c>
      <c r="F5" s="86" t="s">
        <v>54</v>
      </c>
      <c r="G5" s="83">
        <v>26000</v>
      </c>
      <c r="H5" s="83"/>
      <c r="I5" s="83"/>
      <c r="J5" s="83"/>
    </row>
    <row r="6" spans="1:10" x14ac:dyDescent="0.2">
      <c r="A6" s="83" t="s">
        <v>50</v>
      </c>
      <c r="B6">
        <v>2021</v>
      </c>
      <c r="C6">
        <v>25</v>
      </c>
      <c r="D6" t="s">
        <v>73</v>
      </c>
      <c r="F6" s="85" t="s">
        <v>74</v>
      </c>
      <c r="G6" s="83">
        <v>26000</v>
      </c>
      <c r="H6" s="83"/>
      <c r="I6" s="83"/>
      <c r="J6" s="83">
        <v>5000</v>
      </c>
    </row>
    <row r="7" spans="1:10" x14ac:dyDescent="0.2">
      <c r="A7" s="83" t="s">
        <v>52</v>
      </c>
      <c r="B7">
        <v>2020</v>
      </c>
      <c r="C7">
        <v>600</v>
      </c>
      <c r="D7" t="s">
        <v>68</v>
      </c>
      <c r="F7" s="85" t="s">
        <v>73</v>
      </c>
      <c r="G7" s="83"/>
      <c r="H7" s="83"/>
      <c r="I7" s="83"/>
      <c r="J7" s="83"/>
    </row>
    <row r="8" spans="1:10" x14ac:dyDescent="0.2">
      <c r="A8" s="83" t="s">
        <v>52</v>
      </c>
      <c r="B8">
        <v>2021</v>
      </c>
      <c r="C8">
        <v>500</v>
      </c>
      <c r="D8" t="s">
        <v>68</v>
      </c>
      <c r="F8" s="86" t="s">
        <v>51</v>
      </c>
      <c r="G8" s="83"/>
      <c r="H8" s="83">
        <v>25</v>
      </c>
      <c r="I8" s="83"/>
      <c r="J8" s="83"/>
    </row>
    <row r="9" spans="1:10" x14ac:dyDescent="0.2">
      <c r="A9" s="83" t="s">
        <v>53</v>
      </c>
      <c r="B9">
        <v>2022</v>
      </c>
      <c r="C9">
        <v>650</v>
      </c>
      <c r="D9" t="s">
        <v>68</v>
      </c>
      <c r="F9" s="86" t="s">
        <v>50</v>
      </c>
      <c r="G9" s="83">
        <v>22</v>
      </c>
      <c r="H9" s="83">
        <v>25</v>
      </c>
      <c r="I9" s="83"/>
      <c r="J9" s="83"/>
    </row>
    <row r="10" spans="1:10" x14ac:dyDescent="0.2">
      <c r="F10" s="85" t="s">
        <v>75</v>
      </c>
      <c r="G10" s="83">
        <v>22</v>
      </c>
      <c r="H10" s="83">
        <v>50</v>
      </c>
      <c r="I10" s="83"/>
      <c r="J10" s="83"/>
    </row>
    <row r="11" spans="1:10" x14ac:dyDescent="0.2">
      <c r="F11" s="85" t="s">
        <v>68</v>
      </c>
      <c r="G11" s="83"/>
      <c r="H11" s="83"/>
      <c r="I11" s="83"/>
      <c r="J11" s="83"/>
    </row>
    <row r="12" spans="1:10" x14ac:dyDescent="0.2">
      <c r="F12" s="86" t="s">
        <v>52</v>
      </c>
      <c r="G12" s="83">
        <v>600</v>
      </c>
      <c r="H12" s="83">
        <v>500</v>
      </c>
      <c r="I12" s="83"/>
      <c r="J12" s="83"/>
    </row>
    <row r="13" spans="1:10" x14ac:dyDescent="0.2">
      <c r="F13" s="86" t="s">
        <v>53</v>
      </c>
      <c r="G13" s="83"/>
      <c r="H13" s="83"/>
      <c r="I13" s="83">
        <v>650</v>
      </c>
      <c r="J13" s="83"/>
    </row>
    <row r="14" spans="1:10" x14ac:dyDescent="0.2">
      <c r="F14" s="85" t="s">
        <v>76</v>
      </c>
      <c r="G14" s="83">
        <v>600</v>
      </c>
      <c r="H14" s="83">
        <v>500</v>
      </c>
      <c r="I14" s="83">
        <v>650</v>
      </c>
      <c r="J14" s="83"/>
    </row>
    <row r="15" spans="1:10" x14ac:dyDescent="0.2">
      <c r="F15" s="85" t="s">
        <v>71</v>
      </c>
      <c r="G15" s="83">
        <v>26622</v>
      </c>
      <c r="H15" s="83">
        <v>550</v>
      </c>
      <c r="I15" s="83">
        <v>650</v>
      </c>
      <c r="J15" s="83">
        <v>5000</v>
      </c>
    </row>
  </sheetData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24513-C443-DC48-BD84-70496EC912EC}">
  <sheetPr codeName="Feuil5"/>
  <dimension ref="A9:X38"/>
  <sheetViews>
    <sheetView zoomScaleNormal="100" zoomScaleSheetLayoutView="100" workbookViewId="0">
      <selection activeCell="F35" sqref="F35:H38"/>
    </sheetView>
  </sheetViews>
  <sheetFormatPr baseColWidth="10" defaultColWidth="8.83203125" defaultRowHeight="16" x14ac:dyDescent="0.2"/>
  <cols>
    <col min="2" max="2" width="20.6640625" customWidth="1"/>
    <col min="5" max="5" width="9.33203125" customWidth="1"/>
    <col min="6" max="6" width="13.33203125" customWidth="1"/>
  </cols>
  <sheetData>
    <row r="9" spans="1:24" x14ac:dyDescent="0.2">
      <c r="A9" t="s">
        <v>40</v>
      </c>
      <c r="B9" t="s">
        <v>39</v>
      </c>
      <c r="C9" t="s">
        <v>41</v>
      </c>
      <c r="E9" t="s">
        <v>43</v>
      </c>
      <c r="F9" t="s">
        <v>40</v>
      </c>
      <c r="G9" t="s">
        <v>41</v>
      </c>
      <c r="I9" t="s">
        <v>40</v>
      </c>
    </row>
    <row r="10" spans="1:24" x14ac:dyDescent="0.2">
      <c r="A10">
        <v>1</v>
      </c>
      <c r="B10" t="s">
        <v>45</v>
      </c>
      <c r="C10">
        <v>32</v>
      </c>
      <c r="E10" t="s">
        <v>44</v>
      </c>
      <c r="F10">
        <v>2020</v>
      </c>
      <c r="G10">
        <v>20</v>
      </c>
      <c r="I10">
        <v>2020</v>
      </c>
    </row>
    <row r="11" spans="1:24" x14ac:dyDescent="0.2">
      <c r="A11">
        <v>2022</v>
      </c>
      <c r="B11" t="s">
        <v>42</v>
      </c>
      <c r="C11">
        <v>25</v>
      </c>
      <c r="E11" t="s">
        <v>46</v>
      </c>
      <c r="F11">
        <v>2020</v>
      </c>
      <c r="G11">
        <v>25</v>
      </c>
      <c r="I11">
        <f>I10+1</f>
        <v>2021</v>
      </c>
    </row>
    <row r="12" spans="1:24" x14ac:dyDescent="0.2">
      <c r="I12">
        <f>I11+1</f>
        <v>2022</v>
      </c>
    </row>
    <row r="13" spans="1:24" x14ac:dyDescent="0.2">
      <c r="I13">
        <f>I12+1</f>
        <v>2023</v>
      </c>
    </row>
    <row r="14" spans="1:24" x14ac:dyDescent="0.2">
      <c r="T14" t="s">
        <v>56</v>
      </c>
      <c r="U14" cm="1">
        <f t="array" aca="1" ref="U14:X14" ca="1">TRANSPOSE(INDIRECT(Date[[#Headers],[date]]))</f>
        <v>2020</v>
      </c>
      <c r="V14">
        <f ca="1"/>
        <v>2021</v>
      </c>
      <c r="W14">
        <f ca="1"/>
        <v>2022</v>
      </c>
      <c r="X14">
        <f ca="1"/>
        <v>2023</v>
      </c>
    </row>
    <row r="15" spans="1:24" x14ac:dyDescent="0.2">
      <c r="T15" t="s">
        <v>52</v>
      </c>
      <c r="U15">
        <v>500</v>
      </c>
      <c r="V15">
        <v>600</v>
      </c>
      <c r="W15">
        <v>505</v>
      </c>
      <c r="X15">
        <v>627</v>
      </c>
    </row>
    <row r="16" spans="1:24" x14ac:dyDescent="0.2">
      <c r="T16" t="s">
        <v>57</v>
      </c>
      <c r="U16">
        <v>2626</v>
      </c>
      <c r="V16">
        <v>5966</v>
      </c>
      <c r="W16">
        <v>5862</v>
      </c>
      <c r="X16">
        <v>3650</v>
      </c>
    </row>
    <row r="17" spans="6:24" x14ac:dyDescent="0.2">
      <c r="K17" cm="1">
        <f t="array" aca="1" ref="K17:K20" ca="1">INDIRECT(Date[[#Headers],[date]])</f>
        <v>2020</v>
      </c>
      <c r="T17" t="s">
        <v>58</v>
      </c>
      <c r="U17">
        <v>30000</v>
      </c>
      <c r="V17">
        <v>20000</v>
      </c>
      <c r="W17">
        <v>30025</v>
      </c>
      <c r="X17">
        <v>36000</v>
      </c>
    </row>
    <row r="18" spans="6:24" x14ac:dyDescent="0.2">
      <c r="K18">
        <f ca="1"/>
        <v>2021</v>
      </c>
      <c r="T18" t="s">
        <v>59</v>
      </c>
      <c r="U18">
        <v>586</v>
      </c>
      <c r="V18">
        <v>2732</v>
      </c>
      <c r="W18">
        <v>2632</v>
      </c>
      <c r="X18">
        <v>2532</v>
      </c>
    </row>
    <row r="19" spans="6:24" x14ac:dyDescent="0.2">
      <c r="K19">
        <f ca="1"/>
        <v>2022</v>
      </c>
    </row>
    <row r="20" spans="6:24" x14ac:dyDescent="0.2">
      <c r="K20">
        <f ca="1"/>
        <v>2023</v>
      </c>
    </row>
    <row r="23" spans="6:24" x14ac:dyDescent="0.2">
      <c r="T23" t="s">
        <v>56</v>
      </c>
      <c r="U23" cm="1">
        <f t="array" aca="1" ref="U23:X23" ca="1">TRANSPOSE(INDIRECT(Date[[#Headers],[date]]))</f>
        <v>2020</v>
      </c>
      <c r="V23">
        <f ca="1"/>
        <v>2021</v>
      </c>
      <c r="W23">
        <f ca="1"/>
        <v>2022</v>
      </c>
      <c r="X23">
        <f ca="1"/>
        <v>2023</v>
      </c>
    </row>
    <row r="24" spans="6:24" x14ac:dyDescent="0.2">
      <c r="T24" t="s">
        <v>50</v>
      </c>
      <c r="U24">
        <v>56</v>
      </c>
      <c r="V24">
        <v>25</v>
      </c>
      <c r="W24">
        <v>26</v>
      </c>
      <c r="X24">
        <v>25</v>
      </c>
    </row>
    <row r="25" spans="6:24" x14ac:dyDescent="0.2">
      <c r="T25" t="s">
        <v>60</v>
      </c>
      <c r="U25">
        <v>2626</v>
      </c>
      <c r="V25">
        <v>5966</v>
      </c>
      <c r="W25">
        <v>5862</v>
      </c>
      <c r="X25">
        <v>5600</v>
      </c>
    </row>
    <row r="26" spans="6:24" x14ac:dyDescent="0.2">
      <c r="T26" t="s">
        <v>61</v>
      </c>
      <c r="U26">
        <v>30000</v>
      </c>
      <c r="V26">
        <v>20000</v>
      </c>
      <c r="W26">
        <v>30025</v>
      </c>
      <c r="X26">
        <v>36000</v>
      </c>
    </row>
    <row r="27" spans="6:24" x14ac:dyDescent="0.2">
      <c r="T27" t="s">
        <v>62</v>
      </c>
      <c r="U27">
        <v>586</v>
      </c>
      <c r="V27">
        <v>2732</v>
      </c>
      <c r="W27">
        <v>2632</v>
      </c>
      <c r="X27">
        <v>2532</v>
      </c>
    </row>
    <row r="29" spans="6:24" x14ac:dyDescent="0.2">
      <c r="F29" t="s">
        <v>47</v>
      </c>
      <c r="G29" t="s">
        <v>48</v>
      </c>
      <c r="H29" t="s">
        <v>49</v>
      </c>
      <c r="J29" t="s">
        <v>47</v>
      </c>
      <c r="K29" t="s">
        <v>48</v>
      </c>
      <c r="L29" t="s">
        <v>49</v>
      </c>
      <c r="N29" t="s">
        <v>47</v>
      </c>
      <c r="O29" t="s">
        <v>48</v>
      </c>
      <c r="P29" t="s">
        <v>49</v>
      </c>
      <c r="T29" s="78" t="s">
        <v>56</v>
      </c>
      <c r="U29" s="78">
        <v>2020</v>
      </c>
      <c r="V29" s="78">
        <v>2021</v>
      </c>
      <c r="W29" s="78">
        <v>2022</v>
      </c>
      <c r="X29" s="78">
        <v>2023</v>
      </c>
    </row>
    <row r="30" spans="6:24" x14ac:dyDescent="0.2">
      <c r="F30" t="s">
        <v>52</v>
      </c>
      <c r="G30">
        <v>2020</v>
      </c>
      <c r="H30">
        <v>600</v>
      </c>
      <c r="J30" t="s">
        <v>50</v>
      </c>
      <c r="K30">
        <v>2020</v>
      </c>
      <c r="L30">
        <v>22</v>
      </c>
      <c r="N30" t="s">
        <v>54</v>
      </c>
      <c r="O30">
        <v>2020</v>
      </c>
      <c r="P30">
        <v>26000</v>
      </c>
      <c r="T30" s="78" t="s">
        <v>63</v>
      </c>
      <c r="U30" s="78">
        <v>500</v>
      </c>
      <c r="V30" s="78">
        <v>600</v>
      </c>
      <c r="W30" s="78">
        <v>505</v>
      </c>
      <c r="X30" s="78">
        <v>627</v>
      </c>
    </row>
    <row r="31" spans="6:24" x14ac:dyDescent="0.2">
      <c r="F31" t="s">
        <v>52</v>
      </c>
      <c r="G31">
        <v>2021</v>
      </c>
      <c r="H31">
        <v>500</v>
      </c>
      <c r="J31" t="s">
        <v>51</v>
      </c>
      <c r="K31">
        <v>2021</v>
      </c>
      <c r="L31">
        <v>25</v>
      </c>
      <c r="N31" t="s">
        <v>55</v>
      </c>
      <c r="O31">
        <v>2023</v>
      </c>
      <c r="P31">
        <v>5000</v>
      </c>
      <c r="T31" s="78" t="s">
        <v>54</v>
      </c>
      <c r="U31" s="78">
        <v>2626</v>
      </c>
      <c r="V31" s="78">
        <v>5966</v>
      </c>
      <c r="W31" s="78">
        <v>5862</v>
      </c>
      <c r="X31" s="78">
        <v>3650</v>
      </c>
    </row>
    <row r="32" spans="6:24" x14ac:dyDescent="0.2">
      <c r="F32" t="s">
        <v>53</v>
      </c>
      <c r="G32">
        <v>2022</v>
      </c>
      <c r="H32">
        <v>650</v>
      </c>
      <c r="J32" t="s">
        <v>50</v>
      </c>
      <c r="K32">
        <v>2021</v>
      </c>
      <c r="L32">
        <v>25</v>
      </c>
      <c r="T32" s="78" t="s">
        <v>64</v>
      </c>
      <c r="U32" s="78">
        <v>30000</v>
      </c>
      <c r="V32" s="78">
        <v>20000</v>
      </c>
      <c r="W32" s="78">
        <v>30025</v>
      </c>
      <c r="X32" s="78">
        <v>36000</v>
      </c>
    </row>
    <row r="33" spans="6:24" x14ac:dyDescent="0.2">
      <c r="T33" s="78" t="s">
        <v>65</v>
      </c>
      <c r="U33" s="78">
        <v>586</v>
      </c>
      <c r="V33" s="78">
        <v>2732</v>
      </c>
      <c r="W33" s="78">
        <v>2632</v>
      </c>
      <c r="X33" s="78">
        <v>2532</v>
      </c>
    </row>
    <row r="35" spans="6:24" x14ac:dyDescent="0.2">
      <c r="F35" t="s">
        <v>47</v>
      </c>
      <c r="G35" t="s">
        <v>48</v>
      </c>
      <c r="H35" t="s">
        <v>49</v>
      </c>
    </row>
    <row r="36" spans="6:24" x14ac:dyDescent="0.2">
      <c r="F36" t="s">
        <v>52</v>
      </c>
      <c r="G36">
        <v>2020</v>
      </c>
      <c r="H36">
        <v>600</v>
      </c>
    </row>
    <row r="37" spans="6:24" x14ac:dyDescent="0.2">
      <c r="F37" t="s">
        <v>52</v>
      </c>
      <c r="G37">
        <v>2021</v>
      </c>
      <c r="H37">
        <v>500</v>
      </c>
    </row>
    <row r="38" spans="6:24" x14ac:dyDescent="0.2">
      <c r="F38" t="s">
        <v>53</v>
      </c>
      <c r="G38">
        <v>2022</v>
      </c>
      <c r="H38">
        <v>650</v>
      </c>
    </row>
  </sheetData>
  <dataValidations count="2">
    <dataValidation type="list" allowBlank="1" showInputMessage="1" showErrorMessage="1" sqref="F10:F11 A11 G30:G32 K30:K32 O30:O31 G36:G38" xr:uid="{9E2B275F-6125-2241-849B-8915D92274D5}">
      <formula1>"2020,2021,2022,2023"</formula1>
    </dataValidation>
    <dataValidation type="list" allowBlank="1" showInputMessage="1" showErrorMessage="1" sqref="A10" xr:uid="{44872156-6F5C-0D49-90DE-32192D1CEAA3}">
      <formula1>$I$10:$I$13</formula1>
    </dataValidation>
  </dataValidations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5B23D-7437-9149-BB51-46CFE3D03E3F}">
  <sheetPr codeName="Feuil3"/>
  <dimension ref="B1:P47"/>
  <sheetViews>
    <sheetView showGridLines="0" workbookViewId="0">
      <selection activeCell="I2" sqref="I2"/>
    </sheetView>
  </sheetViews>
  <sheetFormatPr baseColWidth="10" defaultColWidth="11" defaultRowHeight="16" x14ac:dyDescent="0.2"/>
  <cols>
    <col min="1" max="1" width="20.5" customWidth="1"/>
    <col min="2" max="2" width="14.5" bestFit="1" customWidth="1"/>
    <col min="3" max="3" width="8.1640625" bestFit="1" customWidth="1"/>
    <col min="4" max="4" width="16.5" bestFit="1" customWidth="1"/>
    <col min="5" max="5" width="13" bestFit="1" customWidth="1"/>
    <col min="6" max="6" width="11.1640625" customWidth="1"/>
    <col min="7" max="7" width="12.5" bestFit="1" customWidth="1"/>
    <col min="8" max="8" width="18.33203125" bestFit="1" customWidth="1"/>
    <col min="10" max="10" width="13" customWidth="1"/>
    <col min="11" max="11" width="12.5" bestFit="1" customWidth="1"/>
    <col min="12" max="12" width="9.6640625" bestFit="1" customWidth="1"/>
    <col min="13" max="14" width="15.83203125" bestFit="1" customWidth="1"/>
    <col min="15" max="15" width="19.83203125" bestFit="1" customWidth="1"/>
    <col min="16" max="16" width="15.83203125" bestFit="1" customWidth="1"/>
  </cols>
  <sheetData>
    <row r="1" spans="2:16" ht="17" thickBot="1" x14ac:dyDescent="0.25"/>
    <row r="2" spans="2:16" s="10" customFormat="1" ht="51" x14ac:dyDescent="0.2">
      <c r="B2" s="21" t="s">
        <v>0</v>
      </c>
      <c r="C2" s="22" t="s">
        <v>18</v>
      </c>
      <c r="D2" s="22" t="s">
        <v>19</v>
      </c>
      <c r="E2" s="22" t="s">
        <v>20</v>
      </c>
      <c r="F2" s="22" t="s">
        <v>21</v>
      </c>
      <c r="G2" s="22" t="s">
        <v>22</v>
      </c>
      <c r="H2" s="23" t="s">
        <v>23</v>
      </c>
      <c r="I2" s="64" t="s">
        <v>24</v>
      </c>
      <c r="J2" s="65" t="s">
        <v>25</v>
      </c>
      <c r="K2" s="68" t="s">
        <v>26</v>
      </c>
      <c r="L2" s="69" t="s">
        <v>11</v>
      </c>
    </row>
    <row r="3" spans="2:16" s="11" customFormat="1" ht="20" customHeight="1" thickBot="1" x14ac:dyDescent="0.25">
      <c r="B3" s="24" t="str" cm="1">
        <f t="array" aca="1" ref="B3" ca="1">RIGHT(CELL("nomfichier",B1),LEN(CELL("nomfichier",B1))-FIND("]",CELL("nomfichier",B1)))</f>
        <v>VIERGE</v>
      </c>
      <c r="C3" s="13">
        <v>2020</v>
      </c>
      <c r="D3" s="25">
        <v>30000</v>
      </c>
      <c r="E3" s="14">
        <v>10</v>
      </c>
      <c r="F3" s="15">
        <v>2.5000000000000001E-2</v>
      </c>
      <c r="G3" s="15">
        <v>0.01</v>
      </c>
      <c r="H3" s="16">
        <v>10</v>
      </c>
      <c r="I3" s="66">
        <f>IFERROR(Tableau1[[#Totals],[INTERET]]/E3,"")</f>
        <v>412.5</v>
      </c>
      <c r="J3" s="67">
        <f>IFERROR(Tableau1[[#Totals],[ASSURANCE]]/E3,"")</f>
        <v>165</v>
      </c>
      <c r="K3" s="70">
        <f>IFERROR(D3/H3,"")</f>
        <v>3000</v>
      </c>
      <c r="L3" s="71">
        <f>D3/E3</f>
        <v>3000</v>
      </c>
    </row>
    <row r="4" spans="2:16" s="11" customFormat="1" ht="19" x14ac:dyDescent="0.2">
      <c r="C4" s="17"/>
      <c r="D4" s="18"/>
      <c r="E4" s="19"/>
    </row>
    <row r="5" spans="2:16" s="11" customFormat="1" ht="19" x14ac:dyDescent="0.2">
      <c r="C5" s="17"/>
      <c r="D5" s="18"/>
      <c r="E5" s="19"/>
    </row>
    <row r="6" spans="2:16" ht="17" thickBot="1" x14ac:dyDescent="0.25"/>
    <row r="7" spans="2:16" ht="25" thickBot="1" x14ac:dyDescent="0.35">
      <c r="B7" s="80" t="s">
        <v>27</v>
      </c>
      <c r="C7" s="81"/>
      <c r="D7" s="81"/>
      <c r="E7" s="81"/>
      <c r="F7" s="81"/>
      <c r="G7" s="81"/>
      <c r="H7" s="81"/>
      <c r="I7" s="82"/>
      <c r="K7" s="80" t="s">
        <v>28</v>
      </c>
      <c r="L7" s="81"/>
      <c r="M7" s="81"/>
      <c r="N7" s="81"/>
      <c r="O7" s="81"/>
      <c r="P7" s="82"/>
    </row>
    <row r="8" spans="2:16" ht="34" x14ac:dyDescent="0.2">
      <c r="B8" s="3" t="s">
        <v>29</v>
      </c>
      <c r="C8" s="2" t="s">
        <v>30</v>
      </c>
      <c r="D8" s="3" t="s">
        <v>19</v>
      </c>
      <c r="E8" s="3" t="s">
        <v>11</v>
      </c>
      <c r="F8" s="3" t="s">
        <v>31</v>
      </c>
      <c r="G8" s="3" t="s">
        <v>32</v>
      </c>
      <c r="H8" s="3" t="s">
        <v>33</v>
      </c>
      <c r="I8" s="4" t="s">
        <v>34</v>
      </c>
      <c r="K8" s="3" t="s">
        <v>29</v>
      </c>
      <c r="L8" s="2" t="s">
        <v>30</v>
      </c>
      <c r="M8" s="3" t="s">
        <v>35</v>
      </c>
      <c r="N8" s="3" t="s">
        <v>11</v>
      </c>
      <c r="O8" s="3" t="s">
        <v>36</v>
      </c>
      <c r="P8" s="4" t="s">
        <v>37</v>
      </c>
    </row>
    <row r="9" spans="2:16" x14ac:dyDescent="0.2">
      <c r="B9" s="5">
        <v>1</v>
      </c>
      <c r="C9" s="5">
        <f>$C$3</f>
        <v>2020</v>
      </c>
      <c r="D9" s="6">
        <f>$D$3</f>
        <v>30000</v>
      </c>
      <c r="E9" s="6">
        <f>IFERROR(IF($E$3-Tableau1[[#This Row],[ANNÉE]]&lt;0,"",$D$3/$E$3),"")</f>
        <v>3000</v>
      </c>
      <c r="F9" s="6">
        <f t="shared" ref="F9:F28" si="0">IFERROR(D9*$F$3,"")</f>
        <v>750</v>
      </c>
      <c r="G9" s="6">
        <f t="shared" ref="G9:G28" si="1">IFERROR(D9*$G$3,"")</f>
        <v>300</v>
      </c>
      <c r="H9" s="6">
        <f t="shared" ref="H9:H28" si="2">IFERROR(E9+F9,"")</f>
        <v>3750</v>
      </c>
      <c r="I9" s="7">
        <f t="shared" ref="I9:I28" si="3">IFERROR(D9-E9,"")</f>
        <v>27000</v>
      </c>
      <c r="K9" s="5">
        <v>1</v>
      </c>
      <c r="L9" s="5">
        <f>$C$3</f>
        <v>2020</v>
      </c>
      <c r="M9" s="6">
        <f>$D$3</f>
        <v>30000</v>
      </c>
      <c r="N9" s="6">
        <f>IFERROR(IF($H$3-Tableau14[[#This Row],[ANNÉE]]&lt;0,"",$D$3/$H$3),"")</f>
        <v>3000</v>
      </c>
      <c r="O9" s="6">
        <f>N9</f>
        <v>3000</v>
      </c>
      <c r="P9" s="7">
        <f t="shared" ref="P9:P28" si="4">IFERROR(M9-N9,"")</f>
        <v>27000</v>
      </c>
    </row>
    <row r="10" spans="2:16" x14ac:dyDescent="0.2">
      <c r="B10" s="5">
        <v>2</v>
      </c>
      <c r="C10" s="5">
        <f>C9+1</f>
        <v>2021</v>
      </c>
      <c r="D10" s="6">
        <f>IFERROR(IF(I9="","",I9),"")</f>
        <v>27000</v>
      </c>
      <c r="E10" s="6">
        <f>IFERROR(IF($E$3-Tableau1[[#This Row],[ANNÉE]]&lt;0,"",$D$3/$E$3),"")</f>
        <v>3000</v>
      </c>
      <c r="F10" s="6">
        <f t="shared" si="0"/>
        <v>675</v>
      </c>
      <c r="G10" s="6">
        <f t="shared" si="1"/>
        <v>270</v>
      </c>
      <c r="H10" s="6">
        <f t="shared" si="2"/>
        <v>3675</v>
      </c>
      <c r="I10" s="7">
        <f t="shared" si="3"/>
        <v>24000</v>
      </c>
      <c r="K10" s="5">
        <v>2</v>
      </c>
      <c r="L10" s="5">
        <f>L9+1</f>
        <v>2021</v>
      </c>
      <c r="M10" s="6">
        <f>IFERROR(IF(P9="","",P9),"")</f>
        <v>27000</v>
      </c>
      <c r="N10" s="6">
        <f>IFERROR(IF($H$3-Tableau14[[#This Row],[ANNÉE]]&lt;0,"",$D$3/$H$3),"")</f>
        <v>3000</v>
      </c>
      <c r="O10" s="6">
        <f>IFERROR(O9+N10,"")</f>
        <v>6000</v>
      </c>
      <c r="P10" s="7">
        <f t="shared" si="4"/>
        <v>24000</v>
      </c>
    </row>
    <row r="11" spans="2:16" x14ac:dyDescent="0.2">
      <c r="B11" s="5">
        <v>3</v>
      </c>
      <c r="C11" s="5">
        <f t="shared" ref="C11:C28" si="5">C10+1</f>
        <v>2022</v>
      </c>
      <c r="D11" s="6">
        <f>IFERROR(IF(I10="","",I10),"")</f>
        <v>24000</v>
      </c>
      <c r="E11" s="6">
        <f>IFERROR(IF($E$3-Tableau1[[#This Row],[ANNÉE]]&lt;0,"",$D$3/$E$3),"")</f>
        <v>3000</v>
      </c>
      <c r="F11" s="6">
        <f t="shared" si="0"/>
        <v>600</v>
      </c>
      <c r="G11" s="6">
        <f t="shared" si="1"/>
        <v>240</v>
      </c>
      <c r="H11" s="6">
        <f t="shared" si="2"/>
        <v>3600</v>
      </c>
      <c r="I11" s="7">
        <f t="shared" si="3"/>
        <v>21000</v>
      </c>
      <c r="K11" s="5">
        <v>3</v>
      </c>
      <c r="L11" s="5">
        <f t="shared" ref="L11:L28" si="6">L10+1</f>
        <v>2022</v>
      </c>
      <c r="M11" s="6">
        <f>IFERROR(IF(P10="","",P10),"")</f>
        <v>24000</v>
      </c>
      <c r="N11" s="6">
        <f>IFERROR(IF($H$3-Tableau14[[#This Row],[ANNÉE]]&lt;0,"",$D$3/$H$3),"")</f>
        <v>3000</v>
      </c>
      <c r="O11" s="6">
        <f t="shared" ref="O11:O28" si="7">IFERROR(O10+N11,"")</f>
        <v>9000</v>
      </c>
      <c r="P11" s="7">
        <f t="shared" si="4"/>
        <v>21000</v>
      </c>
    </row>
    <row r="12" spans="2:16" x14ac:dyDescent="0.2">
      <c r="B12" s="5">
        <v>4</v>
      </c>
      <c r="C12" s="5">
        <f t="shared" si="5"/>
        <v>2023</v>
      </c>
      <c r="D12" s="6">
        <f t="shared" ref="D12:D28" si="8">IFERROR(IF(I11="","",I11),"")</f>
        <v>21000</v>
      </c>
      <c r="E12" s="6">
        <f>IFERROR(IF($E$3-Tableau1[[#This Row],[ANNÉE]]&lt;0,"",$D$3/$E$3),"")</f>
        <v>3000</v>
      </c>
      <c r="F12" s="6">
        <f t="shared" si="0"/>
        <v>525</v>
      </c>
      <c r="G12" s="6">
        <f t="shared" si="1"/>
        <v>210</v>
      </c>
      <c r="H12" s="6">
        <f t="shared" si="2"/>
        <v>3525</v>
      </c>
      <c r="I12" s="7">
        <f t="shared" si="3"/>
        <v>18000</v>
      </c>
      <c r="K12" s="5">
        <v>4</v>
      </c>
      <c r="L12" s="5">
        <f t="shared" si="6"/>
        <v>2023</v>
      </c>
      <c r="M12" s="6">
        <f t="shared" ref="M12:M28" si="9">IFERROR(IF(P11="","",P11),"")</f>
        <v>21000</v>
      </c>
      <c r="N12" s="6">
        <f>IFERROR(IF($H$3-Tableau14[[#This Row],[ANNÉE]]&lt;0,"",$D$3/$H$3),"")</f>
        <v>3000</v>
      </c>
      <c r="O12" s="6">
        <f t="shared" si="7"/>
        <v>12000</v>
      </c>
      <c r="P12" s="7">
        <f t="shared" si="4"/>
        <v>18000</v>
      </c>
    </row>
    <row r="13" spans="2:16" x14ac:dyDescent="0.2">
      <c r="B13" s="5">
        <v>5</v>
      </c>
      <c r="C13" s="5">
        <f t="shared" si="5"/>
        <v>2024</v>
      </c>
      <c r="D13" s="6">
        <f t="shared" si="8"/>
        <v>18000</v>
      </c>
      <c r="E13" s="6">
        <f>IFERROR(IF($E$3-Tableau1[[#This Row],[ANNÉE]]&lt;0,"",$D$3/$E$3),"")</f>
        <v>3000</v>
      </c>
      <c r="F13" s="6">
        <f t="shared" si="0"/>
        <v>450</v>
      </c>
      <c r="G13" s="6">
        <f t="shared" si="1"/>
        <v>180</v>
      </c>
      <c r="H13" s="6">
        <f t="shared" si="2"/>
        <v>3450</v>
      </c>
      <c r="I13" s="7">
        <f t="shared" si="3"/>
        <v>15000</v>
      </c>
      <c r="K13" s="5">
        <v>5</v>
      </c>
      <c r="L13" s="5">
        <f t="shared" si="6"/>
        <v>2024</v>
      </c>
      <c r="M13" s="6">
        <f t="shared" si="9"/>
        <v>18000</v>
      </c>
      <c r="N13" s="6">
        <f>IFERROR(IF($H$3-Tableau14[[#This Row],[ANNÉE]]&lt;0,"",$D$3/$H$3),"")</f>
        <v>3000</v>
      </c>
      <c r="O13" s="6">
        <f t="shared" si="7"/>
        <v>15000</v>
      </c>
      <c r="P13" s="7">
        <f t="shared" si="4"/>
        <v>15000</v>
      </c>
    </row>
    <row r="14" spans="2:16" x14ac:dyDescent="0.2">
      <c r="B14" s="5">
        <v>6</v>
      </c>
      <c r="C14" s="5">
        <f t="shared" si="5"/>
        <v>2025</v>
      </c>
      <c r="D14" s="6">
        <f t="shared" si="8"/>
        <v>15000</v>
      </c>
      <c r="E14" s="6">
        <f>IFERROR(IF($E$3-Tableau1[[#This Row],[ANNÉE]]&lt;0,"",$D$3/$E$3),"")</f>
        <v>3000</v>
      </c>
      <c r="F14" s="6">
        <f t="shared" si="0"/>
        <v>375</v>
      </c>
      <c r="G14" s="6">
        <f t="shared" si="1"/>
        <v>150</v>
      </c>
      <c r="H14" s="6">
        <f t="shared" si="2"/>
        <v>3375</v>
      </c>
      <c r="I14" s="7">
        <f t="shared" si="3"/>
        <v>12000</v>
      </c>
      <c r="K14" s="5">
        <v>6</v>
      </c>
      <c r="L14" s="5">
        <f t="shared" si="6"/>
        <v>2025</v>
      </c>
      <c r="M14" s="6">
        <f t="shared" si="9"/>
        <v>15000</v>
      </c>
      <c r="N14" s="6">
        <f>IFERROR(IF($H$3-Tableau14[[#This Row],[ANNÉE]]&lt;0,"",$D$3/$H$3),"")</f>
        <v>3000</v>
      </c>
      <c r="O14" s="6">
        <f t="shared" si="7"/>
        <v>18000</v>
      </c>
      <c r="P14" s="7">
        <f t="shared" si="4"/>
        <v>12000</v>
      </c>
    </row>
    <row r="15" spans="2:16" x14ac:dyDescent="0.2">
      <c r="B15" s="5">
        <v>7</v>
      </c>
      <c r="C15" s="5">
        <f t="shared" si="5"/>
        <v>2026</v>
      </c>
      <c r="D15" s="6">
        <f t="shared" si="8"/>
        <v>12000</v>
      </c>
      <c r="E15" s="6">
        <f>IFERROR(IF($E$3-Tableau1[[#This Row],[ANNÉE]]&lt;0,"",$D$3/$E$3),"")</f>
        <v>3000</v>
      </c>
      <c r="F15" s="6">
        <f t="shared" si="0"/>
        <v>300</v>
      </c>
      <c r="G15" s="6">
        <f t="shared" si="1"/>
        <v>120</v>
      </c>
      <c r="H15" s="6">
        <f t="shared" si="2"/>
        <v>3300</v>
      </c>
      <c r="I15" s="7">
        <f t="shared" si="3"/>
        <v>9000</v>
      </c>
      <c r="K15" s="5">
        <v>7</v>
      </c>
      <c r="L15" s="5">
        <f t="shared" si="6"/>
        <v>2026</v>
      </c>
      <c r="M15" s="6">
        <f t="shared" si="9"/>
        <v>12000</v>
      </c>
      <c r="N15" s="6">
        <f>IFERROR(IF($H$3-Tableau14[[#This Row],[ANNÉE]]&lt;0,"",$D$3/$H$3),"")</f>
        <v>3000</v>
      </c>
      <c r="O15" s="6">
        <f t="shared" si="7"/>
        <v>21000</v>
      </c>
      <c r="P15" s="7">
        <f t="shared" si="4"/>
        <v>9000</v>
      </c>
    </row>
    <row r="16" spans="2:16" x14ac:dyDescent="0.2">
      <c r="B16" s="5">
        <v>8</v>
      </c>
      <c r="C16" s="5">
        <f t="shared" si="5"/>
        <v>2027</v>
      </c>
      <c r="D16" s="6">
        <f t="shared" si="8"/>
        <v>9000</v>
      </c>
      <c r="E16" s="6">
        <f>IFERROR(IF($E$3-Tableau1[[#This Row],[ANNÉE]]&lt;0,"",$D$3/$E$3),"")</f>
        <v>3000</v>
      </c>
      <c r="F16" s="6">
        <f t="shared" si="0"/>
        <v>225</v>
      </c>
      <c r="G16" s="6">
        <f t="shared" si="1"/>
        <v>90</v>
      </c>
      <c r="H16" s="6">
        <f t="shared" si="2"/>
        <v>3225</v>
      </c>
      <c r="I16" s="7">
        <f t="shared" si="3"/>
        <v>6000</v>
      </c>
      <c r="K16" s="5">
        <v>8</v>
      </c>
      <c r="L16" s="5">
        <f t="shared" si="6"/>
        <v>2027</v>
      </c>
      <c r="M16" s="6">
        <f t="shared" si="9"/>
        <v>9000</v>
      </c>
      <c r="N16" s="6">
        <f>IFERROR(IF($H$3-Tableau14[[#This Row],[ANNÉE]]&lt;0,"",$D$3/$H$3),"")</f>
        <v>3000</v>
      </c>
      <c r="O16" s="6">
        <f t="shared" si="7"/>
        <v>24000</v>
      </c>
      <c r="P16" s="7">
        <f t="shared" si="4"/>
        <v>6000</v>
      </c>
    </row>
    <row r="17" spans="2:16" x14ac:dyDescent="0.2">
      <c r="B17" s="5">
        <v>9</v>
      </c>
      <c r="C17" s="5">
        <f t="shared" si="5"/>
        <v>2028</v>
      </c>
      <c r="D17" s="6">
        <f t="shared" si="8"/>
        <v>6000</v>
      </c>
      <c r="E17" s="6">
        <f>IFERROR(IF($E$3-Tableau1[[#This Row],[ANNÉE]]&lt;0,"",$D$3/$E$3),"")</f>
        <v>3000</v>
      </c>
      <c r="F17" s="6">
        <f t="shared" si="0"/>
        <v>150</v>
      </c>
      <c r="G17" s="6">
        <f t="shared" si="1"/>
        <v>60</v>
      </c>
      <c r="H17" s="6">
        <f t="shared" si="2"/>
        <v>3150</v>
      </c>
      <c r="I17" s="7">
        <f t="shared" si="3"/>
        <v>3000</v>
      </c>
      <c r="K17" s="5">
        <v>9</v>
      </c>
      <c r="L17" s="5">
        <f t="shared" si="6"/>
        <v>2028</v>
      </c>
      <c r="M17" s="6">
        <f t="shared" si="9"/>
        <v>6000</v>
      </c>
      <c r="N17" s="6">
        <f>IFERROR(IF($H$3-Tableau14[[#This Row],[ANNÉE]]&lt;0,"",$D$3/$H$3),"")</f>
        <v>3000</v>
      </c>
      <c r="O17" s="6">
        <f t="shared" si="7"/>
        <v>27000</v>
      </c>
      <c r="P17" s="7">
        <f t="shared" si="4"/>
        <v>3000</v>
      </c>
    </row>
    <row r="18" spans="2:16" x14ac:dyDescent="0.2">
      <c r="B18" s="5">
        <v>10</v>
      </c>
      <c r="C18" s="5">
        <f t="shared" si="5"/>
        <v>2029</v>
      </c>
      <c r="D18" s="6">
        <f t="shared" si="8"/>
        <v>3000</v>
      </c>
      <c r="E18" s="6">
        <f>IFERROR(IF($E$3-Tableau1[[#This Row],[ANNÉE]]&lt;0,"",$D$3/$E$3),"")</f>
        <v>3000</v>
      </c>
      <c r="F18" s="6">
        <f t="shared" si="0"/>
        <v>75</v>
      </c>
      <c r="G18" s="6">
        <f t="shared" si="1"/>
        <v>30</v>
      </c>
      <c r="H18" s="6">
        <f t="shared" si="2"/>
        <v>3075</v>
      </c>
      <c r="I18" s="7">
        <f t="shared" si="3"/>
        <v>0</v>
      </c>
      <c r="K18" s="5">
        <v>10</v>
      </c>
      <c r="L18" s="5">
        <f t="shared" si="6"/>
        <v>2029</v>
      </c>
      <c r="M18" s="6">
        <f t="shared" si="9"/>
        <v>3000</v>
      </c>
      <c r="N18" s="6">
        <f>IFERROR(IF($H$3-Tableau14[[#This Row],[ANNÉE]]&lt;0,"",$D$3/$H$3),"")</f>
        <v>3000</v>
      </c>
      <c r="O18" s="6">
        <f t="shared" si="7"/>
        <v>30000</v>
      </c>
      <c r="P18" s="7">
        <f t="shared" si="4"/>
        <v>0</v>
      </c>
    </row>
    <row r="19" spans="2:16" x14ac:dyDescent="0.2">
      <c r="B19" s="5">
        <v>11</v>
      </c>
      <c r="C19" s="5">
        <f t="shared" si="5"/>
        <v>2030</v>
      </c>
      <c r="D19" s="6">
        <f t="shared" si="8"/>
        <v>0</v>
      </c>
      <c r="E19" s="6" t="str">
        <f>IFERROR(IF($E$3-Tableau1[[#This Row],[ANNÉE]]&lt;0,"",$D$3/$E$3),"")</f>
        <v/>
      </c>
      <c r="F19" s="6">
        <f t="shared" si="0"/>
        <v>0</v>
      </c>
      <c r="G19" s="6">
        <f t="shared" si="1"/>
        <v>0</v>
      </c>
      <c r="H19" s="6" t="str">
        <f t="shared" si="2"/>
        <v/>
      </c>
      <c r="I19" s="7" t="str">
        <f t="shared" si="3"/>
        <v/>
      </c>
      <c r="K19" s="5">
        <v>11</v>
      </c>
      <c r="L19" s="5">
        <f t="shared" si="6"/>
        <v>2030</v>
      </c>
      <c r="M19" s="6">
        <f t="shared" si="9"/>
        <v>0</v>
      </c>
      <c r="N19" s="6" t="str">
        <f>IFERROR(IF($H$3-Tableau14[[#This Row],[ANNÉE]]&lt;0,"",$D$3/$H$3),"")</f>
        <v/>
      </c>
      <c r="O19" s="6" t="str">
        <f t="shared" si="7"/>
        <v/>
      </c>
      <c r="P19" s="7" t="str">
        <f t="shared" si="4"/>
        <v/>
      </c>
    </row>
    <row r="20" spans="2:16" x14ac:dyDescent="0.2">
      <c r="B20" s="5">
        <v>12</v>
      </c>
      <c r="C20" s="5">
        <f t="shared" si="5"/>
        <v>2031</v>
      </c>
      <c r="D20" s="6" t="str">
        <f t="shared" si="8"/>
        <v/>
      </c>
      <c r="E20" s="6" t="str">
        <f>IFERROR(IF($E$3-Tableau1[[#This Row],[ANNÉE]]&lt;0,"",$D$3/$E$3),"")</f>
        <v/>
      </c>
      <c r="F20" s="6" t="str">
        <f t="shared" si="0"/>
        <v/>
      </c>
      <c r="G20" s="6" t="str">
        <f t="shared" si="1"/>
        <v/>
      </c>
      <c r="H20" s="6" t="str">
        <f t="shared" si="2"/>
        <v/>
      </c>
      <c r="I20" s="7" t="str">
        <f t="shared" si="3"/>
        <v/>
      </c>
      <c r="K20" s="5">
        <v>12</v>
      </c>
      <c r="L20" s="5">
        <f t="shared" si="6"/>
        <v>2031</v>
      </c>
      <c r="M20" s="6" t="str">
        <f t="shared" si="9"/>
        <v/>
      </c>
      <c r="N20" s="6" t="str">
        <f>IFERROR(IF($H$3-Tableau14[[#This Row],[ANNÉE]]&lt;0,"",$D$3/$H$3),"")</f>
        <v/>
      </c>
      <c r="O20" s="6" t="str">
        <f t="shared" si="7"/>
        <v/>
      </c>
      <c r="P20" s="7" t="str">
        <f t="shared" si="4"/>
        <v/>
      </c>
    </row>
    <row r="21" spans="2:16" x14ac:dyDescent="0.2">
      <c r="B21" s="5">
        <v>13</v>
      </c>
      <c r="C21" s="5">
        <f t="shared" si="5"/>
        <v>2032</v>
      </c>
      <c r="D21" s="6" t="str">
        <f t="shared" si="8"/>
        <v/>
      </c>
      <c r="E21" s="6" t="str">
        <f>IFERROR(IF($E$3-Tableau1[[#This Row],[ANNÉE]]&lt;0,"",$D$3/$E$3),"")</f>
        <v/>
      </c>
      <c r="F21" s="6" t="str">
        <f t="shared" si="0"/>
        <v/>
      </c>
      <c r="G21" s="6" t="str">
        <f t="shared" si="1"/>
        <v/>
      </c>
      <c r="H21" s="6" t="str">
        <f t="shared" si="2"/>
        <v/>
      </c>
      <c r="I21" s="7" t="str">
        <f t="shared" si="3"/>
        <v/>
      </c>
      <c r="K21" s="5">
        <v>13</v>
      </c>
      <c r="L21" s="5">
        <f t="shared" si="6"/>
        <v>2032</v>
      </c>
      <c r="M21" s="6" t="str">
        <f t="shared" si="9"/>
        <v/>
      </c>
      <c r="N21" s="6" t="str">
        <f>IFERROR(IF($H$3-Tableau14[[#This Row],[ANNÉE]]&lt;0,"",$D$3/$H$3),"")</f>
        <v/>
      </c>
      <c r="O21" s="6" t="str">
        <f t="shared" si="7"/>
        <v/>
      </c>
      <c r="P21" s="7" t="str">
        <f t="shared" si="4"/>
        <v/>
      </c>
    </row>
    <row r="22" spans="2:16" x14ac:dyDescent="0.2">
      <c r="B22" s="5">
        <v>14</v>
      </c>
      <c r="C22" s="5">
        <f t="shared" si="5"/>
        <v>2033</v>
      </c>
      <c r="D22" s="6" t="str">
        <f t="shared" si="8"/>
        <v/>
      </c>
      <c r="E22" s="6" t="str">
        <f>IFERROR(IF($E$3-Tableau1[[#This Row],[ANNÉE]]&lt;0,"",$D$3/$E$3),"")</f>
        <v/>
      </c>
      <c r="F22" s="6" t="str">
        <f t="shared" si="0"/>
        <v/>
      </c>
      <c r="G22" s="6" t="str">
        <f t="shared" si="1"/>
        <v/>
      </c>
      <c r="H22" s="6" t="str">
        <f t="shared" si="2"/>
        <v/>
      </c>
      <c r="I22" s="7" t="str">
        <f t="shared" si="3"/>
        <v/>
      </c>
      <c r="K22" s="5">
        <v>14</v>
      </c>
      <c r="L22" s="5">
        <f t="shared" si="6"/>
        <v>2033</v>
      </c>
      <c r="M22" s="6" t="str">
        <f t="shared" si="9"/>
        <v/>
      </c>
      <c r="N22" s="6" t="str">
        <f>IFERROR(IF($H$3-Tableau14[[#This Row],[ANNÉE]]&lt;0,"",$D$3/$H$3),"")</f>
        <v/>
      </c>
      <c r="O22" s="6" t="str">
        <f t="shared" si="7"/>
        <v/>
      </c>
      <c r="P22" s="7" t="str">
        <f t="shared" si="4"/>
        <v/>
      </c>
    </row>
    <row r="23" spans="2:16" x14ac:dyDescent="0.2">
      <c r="B23" s="5">
        <v>15</v>
      </c>
      <c r="C23" s="5">
        <f t="shared" si="5"/>
        <v>2034</v>
      </c>
      <c r="D23" s="6" t="str">
        <f t="shared" si="8"/>
        <v/>
      </c>
      <c r="E23" s="6" t="str">
        <f>IFERROR(IF($E$3-Tableau1[[#This Row],[ANNÉE]]&lt;0,"",$D$3/$E$3),"")</f>
        <v/>
      </c>
      <c r="F23" s="6" t="str">
        <f t="shared" si="0"/>
        <v/>
      </c>
      <c r="G23" s="6" t="str">
        <f t="shared" si="1"/>
        <v/>
      </c>
      <c r="H23" s="6" t="str">
        <f t="shared" si="2"/>
        <v/>
      </c>
      <c r="I23" s="7" t="str">
        <f t="shared" si="3"/>
        <v/>
      </c>
      <c r="K23" s="5">
        <v>15</v>
      </c>
      <c r="L23" s="5">
        <f t="shared" si="6"/>
        <v>2034</v>
      </c>
      <c r="M23" s="6" t="str">
        <f t="shared" si="9"/>
        <v/>
      </c>
      <c r="N23" s="6" t="str">
        <f>IFERROR(IF($H$3-Tableau14[[#This Row],[ANNÉE]]&lt;0,"",$D$3/$H$3),"")</f>
        <v/>
      </c>
      <c r="O23" s="6" t="str">
        <f t="shared" si="7"/>
        <v/>
      </c>
      <c r="P23" s="7" t="str">
        <f t="shared" si="4"/>
        <v/>
      </c>
    </row>
    <row r="24" spans="2:16" x14ac:dyDescent="0.2">
      <c r="B24" s="5">
        <v>16</v>
      </c>
      <c r="C24" s="5">
        <f t="shared" si="5"/>
        <v>2035</v>
      </c>
      <c r="D24" s="6" t="str">
        <f t="shared" si="8"/>
        <v/>
      </c>
      <c r="E24" s="6" t="str">
        <f>IFERROR(IF($E$3-Tableau1[[#This Row],[ANNÉE]]&lt;0,"",$D$3/$E$3),"")</f>
        <v/>
      </c>
      <c r="F24" s="6" t="str">
        <f t="shared" si="0"/>
        <v/>
      </c>
      <c r="G24" s="6" t="str">
        <f t="shared" si="1"/>
        <v/>
      </c>
      <c r="H24" s="6" t="str">
        <f t="shared" si="2"/>
        <v/>
      </c>
      <c r="I24" s="7" t="str">
        <f t="shared" si="3"/>
        <v/>
      </c>
      <c r="K24" s="5">
        <v>16</v>
      </c>
      <c r="L24" s="5">
        <f t="shared" si="6"/>
        <v>2035</v>
      </c>
      <c r="M24" s="6" t="str">
        <f t="shared" si="9"/>
        <v/>
      </c>
      <c r="N24" s="6" t="str">
        <f>IFERROR(IF($H$3-Tableau14[[#This Row],[ANNÉE]]&lt;0,"",$D$3/$H$3),"")</f>
        <v/>
      </c>
      <c r="O24" s="6" t="str">
        <f t="shared" si="7"/>
        <v/>
      </c>
      <c r="P24" s="7" t="str">
        <f t="shared" si="4"/>
        <v/>
      </c>
    </row>
    <row r="25" spans="2:16" x14ac:dyDescent="0.2">
      <c r="B25" s="5">
        <v>17</v>
      </c>
      <c r="C25" s="5">
        <f t="shared" si="5"/>
        <v>2036</v>
      </c>
      <c r="D25" s="6" t="str">
        <f t="shared" si="8"/>
        <v/>
      </c>
      <c r="E25" s="6" t="str">
        <f>IFERROR(IF($E$3-Tableau1[[#This Row],[ANNÉE]]&lt;0,"",$D$3/$E$3),"")</f>
        <v/>
      </c>
      <c r="F25" s="6" t="str">
        <f t="shared" si="0"/>
        <v/>
      </c>
      <c r="G25" s="6" t="str">
        <f t="shared" si="1"/>
        <v/>
      </c>
      <c r="H25" s="6" t="str">
        <f t="shared" si="2"/>
        <v/>
      </c>
      <c r="I25" s="7" t="str">
        <f t="shared" si="3"/>
        <v/>
      </c>
      <c r="K25" s="5">
        <v>17</v>
      </c>
      <c r="L25" s="5">
        <f t="shared" si="6"/>
        <v>2036</v>
      </c>
      <c r="M25" s="6" t="str">
        <f t="shared" si="9"/>
        <v/>
      </c>
      <c r="N25" s="6" t="str">
        <f>IFERROR(IF($H$3-Tableau14[[#This Row],[ANNÉE]]&lt;0,"",$D$3/$H$3),"")</f>
        <v/>
      </c>
      <c r="O25" s="6" t="str">
        <f t="shared" si="7"/>
        <v/>
      </c>
      <c r="P25" s="7" t="str">
        <f t="shared" si="4"/>
        <v/>
      </c>
    </row>
    <row r="26" spans="2:16" x14ac:dyDescent="0.2">
      <c r="B26" s="5">
        <v>18</v>
      </c>
      <c r="C26" s="5">
        <f t="shared" si="5"/>
        <v>2037</v>
      </c>
      <c r="D26" s="6" t="str">
        <f t="shared" si="8"/>
        <v/>
      </c>
      <c r="E26" s="6" t="str">
        <f>IFERROR(IF($E$3-Tableau1[[#This Row],[ANNÉE]]&lt;0,"",$D$3/$E$3),"")</f>
        <v/>
      </c>
      <c r="F26" s="6" t="str">
        <f t="shared" si="0"/>
        <v/>
      </c>
      <c r="G26" s="6" t="str">
        <f t="shared" si="1"/>
        <v/>
      </c>
      <c r="H26" s="6" t="str">
        <f t="shared" si="2"/>
        <v/>
      </c>
      <c r="I26" s="7" t="str">
        <f t="shared" si="3"/>
        <v/>
      </c>
      <c r="K26" s="5">
        <v>18</v>
      </c>
      <c r="L26" s="5">
        <f t="shared" si="6"/>
        <v>2037</v>
      </c>
      <c r="M26" s="6" t="str">
        <f t="shared" si="9"/>
        <v/>
      </c>
      <c r="N26" s="6" t="str">
        <f>IFERROR(IF($H$3-Tableau14[[#This Row],[ANNÉE]]&lt;0,"",$D$3/$H$3),"")</f>
        <v/>
      </c>
      <c r="O26" s="6" t="str">
        <f t="shared" si="7"/>
        <v/>
      </c>
      <c r="P26" s="7" t="str">
        <f t="shared" si="4"/>
        <v/>
      </c>
    </row>
    <row r="27" spans="2:16" x14ac:dyDescent="0.2">
      <c r="B27" s="5">
        <v>19</v>
      </c>
      <c r="C27" s="5">
        <f t="shared" si="5"/>
        <v>2038</v>
      </c>
      <c r="D27" s="6" t="str">
        <f t="shared" si="8"/>
        <v/>
      </c>
      <c r="E27" s="6" t="str">
        <f>IFERROR(IF($E$3-Tableau1[[#This Row],[ANNÉE]]&lt;0,"",$D$3/$E$3),"")</f>
        <v/>
      </c>
      <c r="F27" s="6" t="str">
        <f t="shared" si="0"/>
        <v/>
      </c>
      <c r="G27" s="6" t="str">
        <f t="shared" si="1"/>
        <v/>
      </c>
      <c r="H27" s="6" t="str">
        <f t="shared" si="2"/>
        <v/>
      </c>
      <c r="I27" s="7" t="str">
        <f t="shared" si="3"/>
        <v/>
      </c>
      <c r="K27" s="5">
        <v>19</v>
      </c>
      <c r="L27" s="5">
        <f t="shared" si="6"/>
        <v>2038</v>
      </c>
      <c r="M27" s="6" t="str">
        <f t="shared" si="9"/>
        <v/>
      </c>
      <c r="N27" s="6" t="str">
        <f>IFERROR(IF($H$3-Tableau14[[#This Row],[ANNÉE]]&lt;0,"",$D$3/$H$3),"")</f>
        <v/>
      </c>
      <c r="O27" s="6" t="str">
        <f t="shared" si="7"/>
        <v/>
      </c>
      <c r="P27" s="7" t="str">
        <f t="shared" si="4"/>
        <v/>
      </c>
    </row>
    <row r="28" spans="2:16" x14ac:dyDescent="0.2">
      <c r="B28" s="5">
        <v>20</v>
      </c>
      <c r="C28" s="5">
        <f t="shared" si="5"/>
        <v>2039</v>
      </c>
      <c r="D28" s="6" t="str">
        <f t="shared" si="8"/>
        <v/>
      </c>
      <c r="E28" s="6" t="str">
        <f>IFERROR(IF($E$3-Tableau1[[#This Row],[ANNÉE]]&lt;0,"",$D$3/$E$3),"")</f>
        <v/>
      </c>
      <c r="F28" s="6" t="str">
        <f t="shared" si="0"/>
        <v/>
      </c>
      <c r="G28" s="6" t="str">
        <f t="shared" si="1"/>
        <v/>
      </c>
      <c r="H28" s="6" t="str">
        <f t="shared" si="2"/>
        <v/>
      </c>
      <c r="I28" s="7" t="str">
        <f t="shared" si="3"/>
        <v/>
      </c>
      <c r="K28" s="5">
        <v>20</v>
      </c>
      <c r="L28" s="5">
        <f t="shared" si="6"/>
        <v>2039</v>
      </c>
      <c r="M28" s="6" t="str">
        <f t="shared" si="9"/>
        <v/>
      </c>
      <c r="N28" s="6" t="str">
        <f>IFERROR(IF($H$3-Tableau14[[#This Row],[ANNÉE]]&lt;0,"",$D$3/$H$3),"")</f>
        <v/>
      </c>
      <c r="O28" s="6" t="str">
        <f t="shared" si="7"/>
        <v/>
      </c>
      <c r="P28" s="7" t="str">
        <f t="shared" si="4"/>
        <v/>
      </c>
    </row>
    <row r="29" spans="2:16" x14ac:dyDescent="0.2">
      <c r="B29" s="8" t="s">
        <v>38</v>
      </c>
      <c r="C29" s="8"/>
      <c r="D29" s="8"/>
      <c r="E29" s="8"/>
      <c r="F29" s="9">
        <f>SUBTOTAL(109,Tableau1[INTERET])</f>
        <v>4125</v>
      </c>
      <c r="G29" s="9">
        <f>SUBTOTAL(109,Tableau1[ASSURANCE])</f>
        <v>1650</v>
      </c>
      <c r="H29" s="9">
        <f>SUBTOTAL(109,Tableau1[ANNUITÉ])</f>
        <v>34125</v>
      </c>
      <c r="I29" s="20"/>
    </row>
    <row r="43" spans="3:10" x14ac:dyDescent="0.2">
      <c r="J43" s="12"/>
    </row>
    <row r="44" spans="3:10" x14ac:dyDescent="0.2">
      <c r="C44" s="5"/>
      <c r="D44" s="5"/>
      <c r="E44" s="6"/>
      <c r="F44" s="6"/>
      <c r="G44" s="6"/>
      <c r="H44" s="6"/>
      <c r="I44" s="6"/>
      <c r="J44" s="12"/>
    </row>
    <row r="45" spans="3:10" x14ac:dyDescent="0.2">
      <c r="C45" s="5"/>
      <c r="D45" s="5"/>
      <c r="E45" s="6"/>
      <c r="F45" s="6"/>
      <c r="G45" s="6"/>
      <c r="H45" s="6"/>
      <c r="I45" s="6"/>
      <c r="J45" s="12"/>
    </row>
    <row r="46" spans="3:10" x14ac:dyDescent="0.2">
      <c r="C46" s="5"/>
      <c r="D46" s="5"/>
      <c r="E46" s="6"/>
      <c r="F46" s="6"/>
      <c r="G46" s="6"/>
      <c r="H46" s="6"/>
      <c r="I46" s="6"/>
      <c r="J46" s="12"/>
    </row>
    <row r="47" spans="3:10" x14ac:dyDescent="0.2">
      <c r="C47" s="5"/>
      <c r="D47" s="5"/>
      <c r="E47" s="6"/>
      <c r="F47" s="6"/>
      <c r="G47" s="6"/>
      <c r="H47" s="6"/>
      <c r="I47" s="6"/>
    </row>
  </sheetData>
  <sheetProtection algorithmName="SHA-512" hashValue="+r/NxLvouwUzHpt2R525dZfGByarVZgpyCpPU75yZ66O96Tab0sKSKFp2S9cKo6bnpUM/z8qKfapbQM23+6u1Q==" saltValue="syFJDA3379RLv2/ZtjWqeQ==" spinCount="100000" sheet="1" objects="1" selectLockedCells="1"/>
  <mergeCells count="2">
    <mergeCell ref="B7:I7"/>
    <mergeCell ref="K7:P7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locked="0" defaultSize="0" print="0" autoFill="0" autoPict="0" macro="[0]!Actualiser" altText="ACTUALISER">
                <anchor>
                  <from>
                    <xdr:col>0</xdr:col>
                    <xdr:colOff>0</xdr:colOff>
                    <xdr:row>1</xdr:row>
                    <xdr:rowOff>12700</xdr:rowOff>
                  </from>
                  <to>
                    <xdr:col>0</xdr:col>
                    <xdr:colOff>1549400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E03BB-8853-6C4F-BB53-B17F0CAB9CE6}">
  <sheetPr codeName="Feuil4"/>
  <dimension ref="B1:P47"/>
  <sheetViews>
    <sheetView showGridLines="0" workbookViewId="0">
      <selection activeCell="I2" sqref="I2"/>
    </sheetView>
  </sheetViews>
  <sheetFormatPr baseColWidth="10" defaultColWidth="11" defaultRowHeight="16" x14ac:dyDescent="0.2"/>
  <cols>
    <col min="1" max="1" width="20.5" customWidth="1"/>
    <col min="2" max="2" width="14.5" bestFit="1" customWidth="1"/>
    <col min="3" max="3" width="8.1640625" bestFit="1" customWidth="1"/>
    <col min="4" max="4" width="16.5" bestFit="1" customWidth="1"/>
    <col min="5" max="5" width="13" bestFit="1" customWidth="1"/>
    <col min="6" max="6" width="11.1640625" customWidth="1"/>
    <col min="7" max="7" width="12.5" bestFit="1" customWidth="1"/>
    <col min="8" max="8" width="18.33203125" bestFit="1" customWidth="1"/>
    <col min="10" max="10" width="13" customWidth="1"/>
    <col min="11" max="11" width="12.5" bestFit="1" customWidth="1"/>
    <col min="12" max="12" width="9.6640625" bestFit="1" customWidth="1"/>
    <col min="13" max="14" width="15.83203125" bestFit="1" customWidth="1"/>
    <col min="15" max="15" width="19.83203125" bestFit="1" customWidth="1"/>
    <col min="16" max="16" width="15.83203125" bestFit="1" customWidth="1"/>
  </cols>
  <sheetData>
    <row r="1" spans="2:16" ht="17" thickBot="1" x14ac:dyDescent="0.25"/>
    <row r="2" spans="2:16" s="10" customFormat="1" ht="51" x14ac:dyDescent="0.2">
      <c r="B2" s="21" t="s">
        <v>0</v>
      </c>
      <c r="C2" s="22" t="s">
        <v>18</v>
      </c>
      <c r="D2" s="22" t="s">
        <v>19</v>
      </c>
      <c r="E2" s="22" t="s">
        <v>20</v>
      </c>
      <c r="F2" s="22" t="s">
        <v>21</v>
      </c>
      <c r="G2" s="22" t="s">
        <v>22</v>
      </c>
      <c r="H2" s="23" t="s">
        <v>23</v>
      </c>
      <c r="I2" s="64" t="s">
        <v>24</v>
      </c>
      <c r="J2" s="65" t="s">
        <v>25</v>
      </c>
      <c r="K2" s="68" t="s">
        <v>26</v>
      </c>
      <c r="L2" s="69" t="s">
        <v>11</v>
      </c>
    </row>
    <row r="3" spans="2:16" s="11" customFormat="1" ht="20" customHeight="1" thickBot="1" x14ac:dyDescent="0.25">
      <c r="B3" s="24" t="str" cm="1">
        <f t="array" aca="1" ref="B3" ca="1">RIGHT(CELL("nomfichier",B1),LEN(CELL("nomfichier",B1))-FIND("]",CELL("nomfichier",B1)))</f>
        <v>VIERGE (2)</v>
      </c>
      <c r="C3" s="13">
        <v>2020</v>
      </c>
      <c r="D3" s="25">
        <v>30000</v>
      </c>
      <c r="E3" s="14">
        <v>10</v>
      </c>
      <c r="F3" s="15">
        <v>2.5000000000000001E-2</v>
      </c>
      <c r="G3" s="15">
        <v>0.01</v>
      </c>
      <c r="H3" s="16">
        <v>10</v>
      </c>
      <c r="I3" s="66">
        <f>IFERROR(Tableau117[[#Totals],[INTERET]]/E3,"")</f>
        <v>412.5</v>
      </c>
      <c r="J3" s="67">
        <f>IFERROR(Tableau117[[#Totals],[ASSURANCE]]/E3,"")</f>
        <v>165</v>
      </c>
      <c r="K3" s="70">
        <f>IFERROR(D3/H3,"")</f>
        <v>3000</v>
      </c>
      <c r="L3" s="71">
        <f>D3/E3</f>
        <v>3000</v>
      </c>
    </row>
    <row r="4" spans="2:16" s="11" customFormat="1" ht="19" x14ac:dyDescent="0.2">
      <c r="C4" s="17"/>
      <c r="D4" s="18"/>
      <c r="E4" s="19"/>
    </row>
    <row r="5" spans="2:16" s="11" customFormat="1" ht="19" x14ac:dyDescent="0.2">
      <c r="C5" s="17"/>
      <c r="D5" s="18"/>
      <c r="E5" s="19"/>
    </row>
    <row r="6" spans="2:16" ht="17" thickBot="1" x14ac:dyDescent="0.25"/>
    <row r="7" spans="2:16" ht="25" thickBot="1" x14ac:dyDescent="0.35">
      <c r="B7" s="80" t="s">
        <v>27</v>
      </c>
      <c r="C7" s="81"/>
      <c r="D7" s="81"/>
      <c r="E7" s="81"/>
      <c r="F7" s="81"/>
      <c r="G7" s="81"/>
      <c r="H7" s="81"/>
      <c r="I7" s="82"/>
      <c r="K7" s="80" t="s">
        <v>28</v>
      </c>
      <c r="L7" s="81"/>
      <c r="M7" s="81"/>
      <c r="N7" s="81"/>
      <c r="O7" s="81"/>
      <c r="P7" s="82"/>
    </row>
    <row r="8" spans="2:16" ht="34" x14ac:dyDescent="0.2">
      <c r="B8" s="3" t="s">
        <v>29</v>
      </c>
      <c r="C8" s="2" t="s">
        <v>30</v>
      </c>
      <c r="D8" s="3" t="s">
        <v>19</v>
      </c>
      <c r="E8" s="3" t="s">
        <v>11</v>
      </c>
      <c r="F8" s="3" t="s">
        <v>31</v>
      </c>
      <c r="G8" s="3" t="s">
        <v>32</v>
      </c>
      <c r="H8" s="3" t="s">
        <v>33</v>
      </c>
      <c r="I8" s="4" t="s">
        <v>34</v>
      </c>
      <c r="K8" s="3" t="s">
        <v>29</v>
      </c>
      <c r="L8" s="2" t="s">
        <v>30</v>
      </c>
      <c r="M8" s="3" t="s">
        <v>35</v>
      </c>
      <c r="N8" s="3" t="s">
        <v>11</v>
      </c>
      <c r="O8" s="3" t="s">
        <v>36</v>
      </c>
      <c r="P8" s="4" t="s">
        <v>37</v>
      </c>
    </row>
    <row r="9" spans="2:16" x14ac:dyDescent="0.2">
      <c r="B9" s="5">
        <v>1</v>
      </c>
      <c r="C9" s="5">
        <f>$C$3</f>
        <v>2020</v>
      </c>
      <c r="D9" s="6">
        <f>$D$3</f>
        <v>30000</v>
      </c>
      <c r="E9" s="6">
        <f>IFERROR(IF($E$3-Tableau117[[#This Row],[ANNÉE]]&lt;0,"",$D$3/$E$3),"")</f>
        <v>3000</v>
      </c>
      <c r="F9" s="6">
        <f t="shared" ref="F9:F28" si="0">IFERROR(D9*$F$3,"")</f>
        <v>750</v>
      </c>
      <c r="G9" s="6">
        <f t="shared" ref="G9:G28" si="1">IFERROR(D9*$G$3,"")</f>
        <v>300</v>
      </c>
      <c r="H9" s="6">
        <f t="shared" ref="H9:H28" si="2">IFERROR(E9+F9,"")</f>
        <v>3750</v>
      </c>
      <c r="I9" s="7">
        <f t="shared" ref="I9:I28" si="3">IFERROR(D9-E9,"")</f>
        <v>27000</v>
      </c>
      <c r="K9" s="5">
        <v>1</v>
      </c>
      <c r="L9" s="5">
        <f>$C$3</f>
        <v>2020</v>
      </c>
      <c r="M9" s="6">
        <f>$D$3</f>
        <v>30000</v>
      </c>
      <c r="N9" s="6">
        <f>IFERROR(IF($H$3-Tableau1418[[#This Row],[ANNÉE]]&lt;0,"",$D$3/$H$3),"")</f>
        <v>3000</v>
      </c>
      <c r="O9" s="6">
        <f>N9</f>
        <v>3000</v>
      </c>
      <c r="P9" s="7">
        <f t="shared" ref="P9:P28" si="4">IFERROR(M9-N9,"")</f>
        <v>27000</v>
      </c>
    </row>
    <row r="10" spans="2:16" x14ac:dyDescent="0.2">
      <c r="B10" s="5">
        <v>2</v>
      </c>
      <c r="C10" s="5">
        <f>C9+1</f>
        <v>2021</v>
      </c>
      <c r="D10" s="6">
        <f>IFERROR(IF(I9="","",I9),"")</f>
        <v>27000</v>
      </c>
      <c r="E10" s="6">
        <f>IFERROR(IF($E$3-Tableau117[[#This Row],[ANNÉE]]&lt;0,"",$D$3/$E$3),"")</f>
        <v>3000</v>
      </c>
      <c r="F10" s="6">
        <f t="shared" si="0"/>
        <v>675</v>
      </c>
      <c r="G10" s="6">
        <f t="shared" si="1"/>
        <v>270</v>
      </c>
      <c r="H10" s="6">
        <f t="shared" si="2"/>
        <v>3675</v>
      </c>
      <c r="I10" s="7">
        <f t="shared" si="3"/>
        <v>24000</v>
      </c>
      <c r="K10" s="5">
        <v>2</v>
      </c>
      <c r="L10" s="5">
        <f>L9+1</f>
        <v>2021</v>
      </c>
      <c r="M10" s="6">
        <f>IFERROR(IF(P9="","",P9),"")</f>
        <v>27000</v>
      </c>
      <c r="N10" s="6">
        <f>IFERROR(IF($H$3-Tableau1418[[#This Row],[ANNÉE]]&lt;0,"",$D$3/$H$3),"")</f>
        <v>3000</v>
      </c>
      <c r="O10" s="6">
        <f>IFERROR(O9+N10,"")</f>
        <v>6000</v>
      </c>
      <c r="P10" s="7">
        <f t="shared" si="4"/>
        <v>24000</v>
      </c>
    </row>
    <row r="11" spans="2:16" x14ac:dyDescent="0.2">
      <c r="B11" s="5">
        <v>3</v>
      </c>
      <c r="C11" s="5">
        <f t="shared" ref="C11:C28" si="5">C10+1</f>
        <v>2022</v>
      </c>
      <c r="D11" s="6">
        <f>IFERROR(IF(I10="","",I10),"")</f>
        <v>24000</v>
      </c>
      <c r="E11" s="6">
        <f>IFERROR(IF($E$3-Tableau117[[#This Row],[ANNÉE]]&lt;0,"",$D$3/$E$3),"")</f>
        <v>3000</v>
      </c>
      <c r="F11" s="6">
        <f t="shared" si="0"/>
        <v>600</v>
      </c>
      <c r="G11" s="6">
        <f t="shared" si="1"/>
        <v>240</v>
      </c>
      <c r="H11" s="6">
        <f t="shared" si="2"/>
        <v>3600</v>
      </c>
      <c r="I11" s="7">
        <f t="shared" si="3"/>
        <v>21000</v>
      </c>
      <c r="K11" s="5">
        <v>3</v>
      </c>
      <c r="L11" s="5">
        <f t="shared" ref="L11:L28" si="6">L10+1</f>
        <v>2022</v>
      </c>
      <c r="M11" s="6">
        <f>IFERROR(IF(P10="","",P10),"")</f>
        <v>24000</v>
      </c>
      <c r="N11" s="6">
        <f>IFERROR(IF($H$3-Tableau1418[[#This Row],[ANNÉE]]&lt;0,"",$D$3/$H$3),"")</f>
        <v>3000</v>
      </c>
      <c r="O11" s="6">
        <f t="shared" ref="O11:O28" si="7">IFERROR(O10+N11,"")</f>
        <v>9000</v>
      </c>
      <c r="P11" s="7">
        <f t="shared" si="4"/>
        <v>21000</v>
      </c>
    </row>
    <row r="12" spans="2:16" x14ac:dyDescent="0.2">
      <c r="B12" s="5">
        <v>4</v>
      </c>
      <c r="C12" s="5">
        <f t="shared" si="5"/>
        <v>2023</v>
      </c>
      <c r="D12" s="6">
        <f t="shared" ref="D12:D28" si="8">IFERROR(IF(I11="","",I11),"")</f>
        <v>21000</v>
      </c>
      <c r="E12" s="6">
        <f>IFERROR(IF($E$3-Tableau117[[#This Row],[ANNÉE]]&lt;0,"",$D$3/$E$3),"")</f>
        <v>3000</v>
      </c>
      <c r="F12" s="6">
        <f t="shared" si="0"/>
        <v>525</v>
      </c>
      <c r="G12" s="6">
        <f t="shared" si="1"/>
        <v>210</v>
      </c>
      <c r="H12" s="6">
        <f t="shared" si="2"/>
        <v>3525</v>
      </c>
      <c r="I12" s="7">
        <f t="shared" si="3"/>
        <v>18000</v>
      </c>
      <c r="K12" s="5">
        <v>4</v>
      </c>
      <c r="L12" s="5">
        <f t="shared" si="6"/>
        <v>2023</v>
      </c>
      <c r="M12" s="6">
        <f t="shared" ref="M12:M28" si="9">IFERROR(IF(P11="","",P11),"")</f>
        <v>21000</v>
      </c>
      <c r="N12" s="6">
        <f>IFERROR(IF($H$3-Tableau1418[[#This Row],[ANNÉE]]&lt;0,"",$D$3/$H$3),"")</f>
        <v>3000</v>
      </c>
      <c r="O12" s="6">
        <f t="shared" si="7"/>
        <v>12000</v>
      </c>
      <c r="P12" s="7">
        <f t="shared" si="4"/>
        <v>18000</v>
      </c>
    </row>
    <row r="13" spans="2:16" x14ac:dyDescent="0.2">
      <c r="B13" s="5">
        <v>5</v>
      </c>
      <c r="C13" s="5">
        <f t="shared" si="5"/>
        <v>2024</v>
      </c>
      <c r="D13" s="6">
        <f t="shared" si="8"/>
        <v>18000</v>
      </c>
      <c r="E13" s="6">
        <f>IFERROR(IF($E$3-Tableau117[[#This Row],[ANNÉE]]&lt;0,"",$D$3/$E$3),"")</f>
        <v>3000</v>
      </c>
      <c r="F13" s="6">
        <f t="shared" si="0"/>
        <v>450</v>
      </c>
      <c r="G13" s="6">
        <f t="shared" si="1"/>
        <v>180</v>
      </c>
      <c r="H13" s="6">
        <f t="shared" si="2"/>
        <v>3450</v>
      </c>
      <c r="I13" s="7">
        <f t="shared" si="3"/>
        <v>15000</v>
      </c>
      <c r="K13" s="5">
        <v>5</v>
      </c>
      <c r="L13" s="5">
        <f t="shared" si="6"/>
        <v>2024</v>
      </c>
      <c r="M13" s="6">
        <f t="shared" si="9"/>
        <v>18000</v>
      </c>
      <c r="N13" s="6">
        <f>IFERROR(IF($H$3-Tableau1418[[#This Row],[ANNÉE]]&lt;0,"",$D$3/$H$3),"")</f>
        <v>3000</v>
      </c>
      <c r="O13" s="6">
        <f t="shared" si="7"/>
        <v>15000</v>
      </c>
      <c r="P13" s="7">
        <f t="shared" si="4"/>
        <v>15000</v>
      </c>
    </row>
    <row r="14" spans="2:16" x14ac:dyDescent="0.2">
      <c r="B14" s="5">
        <v>6</v>
      </c>
      <c r="C14" s="5">
        <f t="shared" si="5"/>
        <v>2025</v>
      </c>
      <c r="D14" s="6">
        <f t="shared" si="8"/>
        <v>15000</v>
      </c>
      <c r="E14" s="6">
        <f>IFERROR(IF($E$3-Tableau117[[#This Row],[ANNÉE]]&lt;0,"",$D$3/$E$3),"")</f>
        <v>3000</v>
      </c>
      <c r="F14" s="6">
        <f t="shared" si="0"/>
        <v>375</v>
      </c>
      <c r="G14" s="6">
        <f t="shared" si="1"/>
        <v>150</v>
      </c>
      <c r="H14" s="6">
        <f t="shared" si="2"/>
        <v>3375</v>
      </c>
      <c r="I14" s="7">
        <f t="shared" si="3"/>
        <v>12000</v>
      </c>
      <c r="K14" s="5">
        <v>6</v>
      </c>
      <c r="L14" s="5">
        <f t="shared" si="6"/>
        <v>2025</v>
      </c>
      <c r="M14" s="6">
        <f t="shared" si="9"/>
        <v>15000</v>
      </c>
      <c r="N14" s="6">
        <f>IFERROR(IF($H$3-Tableau1418[[#This Row],[ANNÉE]]&lt;0,"",$D$3/$H$3),"")</f>
        <v>3000</v>
      </c>
      <c r="O14" s="6">
        <f t="shared" si="7"/>
        <v>18000</v>
      </c>
      <c r="P14" s="7">
        <f t="shared" si="4"/>
        <v>12000</v>
      </c>
    </row>
    <row r="15" spans="2:16" x14ac:dyDescent="0.2">
      <c r="B15" s="5">
        <v>7</v>
      </c>
      <c r="C15" s="5">
        <f t="shared" si="5"/>
        <v>2026</v>
      </c>
      <c r="D15" s="6">
        <f t="shared" si="8"/>
        <v>12000</v>
      </c>
      <c r="E15" s="6">
        <f>IFERROR(IF($E$3-Tableau117[[#This Row],[ANNÉE]]&lt;0,"",$D$3/$E$3),"")</f>
        <v>3000</v>
      </c>
      <c r="F15" s="6">
        <f t="shared" si="0"/>
        <v>300</v>
      </c>
      <c r="G15" s="6">
        <f t="shared" si="1"/>
        <v>120</v>
      </c>
      <c r="H15" s="6">
        <f t="shared" si="2"/>
        <v>3300</v>
      </c>
      <c r="I15" s="7">
        <f t="shared" si="3"/>
        <v>9000</v>
      </c>
      <c r="K15" s="5">
        <v>7</v>
      </c>
      <c r="L15" s="5">
        <f t="shared" si="6"/>
        <v>2026</v>
      </c>
      <c r="M15" s="6">
        <f t="shared" si="9"/>
        <v>12000</v>
      </c>
      <c r="N15" s="6">
        <f>IFERROR(IF($H$3-Tableau1418[[#This Row],[ANNÉE]]&lt;0,"",$D$3/$H$3),"")</f>
        <v>3000</v>
      </c>
      <c r="O15" s="6">
        <f t="shared" si="7"/>
        <v>21000</v>
      </c>
      <c r="P15" s="7">
        <f t="shared" si="4"/>
        <v>9000</v>
      </c>
    </row>
    <row r="16" spans="2:16" x14ac:dyDescent="0.2">
      <c r="B16" s="5">
        <v>8</v>
      </c>
      <c r="C16" s="5">
        <f t="shared" si="5"/>
        <v>2027</v>
      </c>
      <c r="D16" s="6">
        <f t="shared" si="8"/>
        <v>9000</v>
      </c>
      <c r="E16" s="6">
        <f>IFERROR(IF($E$3-Tableau117[[#This Row],[ANNÉE]]&lt;0,"",$D$3/$E$3),"")</f>
        <v>3000</v>
      </c>
      <c r="F16" s="6">
        <f t="shared" si="0"/>
        <v>225</v>
      </c>
      <c r="G16" s="6">
        <f t="shared" si="1"/>
        <v>90</v>
      </c>
      <c r="H16" s="6">
        <f t="shared" si="2"/>
        <v>3225</v>
      </c>
      <c r="I16" s="7">
        <f t="shared" si="3"/>
        <v>6000</v>
      </c>
      <c r="K16" s="5">
        <v>8</v>
      </c>
      <c r="L16" s="5">
        <f t="shared" si="6"/>
        <v>2027</v>
      </c>
      <c r="M16" s="6">
        <f t="shared" si="9"/>
        <v>9000</v>
      </c>
      <c r="N16" s="6">
        <f>IFERROR(IF($H$3-Tableau1418[[#This Row],[ANNÉE]]&lt;0,"",$D$3/$H$3),"")</f>
        <v>3000</v>
      </c>
      <c r="O16" s="6">
        <f t="shared" si="7"/>
        <v>24000</v>
      </c>
      <c r="P16" s="7">
        <f t="shared" si="4"/>
        <v>6000</v>
      </c>
    </row>
    <row r="17" spans="2:16" x14ac:dyDescent="0.2">
      <c r="B17" s="5">
        <v>9</v>
      </c>
      <c r="C17" s="5">
        <f t="shared" si="5"/>
        <v>2028</v>
      </c>
      <c r="D17" s="6">
        <f t="shared" si="8"/>
        <v>6000</v>
      </c>
      <c r="E17" s="6">
        <f>IFERROR(IF($E$3-Tableau117[[#This Row],[ANNÉE]]&lt;0,"",$D$3/$E$3),"")</f>
        <v>3000</v>
      </c>
      <c r="F17" s="6">
        <f t="shared" si="0"/>
        <v>150</v>
      </c>
      <c r="G17" s="6">
        <f t="shared" si="1"/>
        <v>60</v>
      </c>
      <c r="H17" s="6">
        <f t="shared" si="2"/>
        <v>3150</v>
      </c>
      <c r="I17" s="7">
        <f t="shared" si="3"/>
        <v>3000</v>
      </c>
      <c r="K17" s="5">
        <v>9</v>
      </c>
      <c r="L17" s="5">
        <f t="shared" si="6"/>
        <v>2028</v>
      </c>
      <c r="M17" s="6">
        <f t="shared" si="9"/>
        <v>6000</v>
      </c>
      <c r="N17" s="6">
        <f>IFERROR(IF($H$3-Tableau1418[[#This Row],[ANNÉE]]&lt;0,"",$D$3/$H$3),"")</f>
        <v>3000</v>
      </c>
      <c r="O17" s="6">
        <f t="shared" si="7"/>
        <v>27000</v>
      </c>
      <c r="P17" s="7">
        <f t="shared" si="4"/>
        <v>3000</v>
      </c>
    </row>
    <row r="18" spans="2:16" x14ac:dyDescent="0.2">
      <c r="B18" s="5">
        <v>10</v>
      </c>
      <c r="C18" s="5">
        <f t="shared" si="5"/>
        <v>2029</v>
      </c>
      <c r="D18" s="6">
        <f t="shared" si="8"/>
        <v>3000</v>
      </c>
      <c r="E18" s="6">
        <f>IFERROR(IF($E$3-Tableau117[[#This Row],[ANNÉE]]&lt;0,"",$D$3/$E$3),"")</f>
        <v>3000</v>
      </c>
      <c r="F18" s="6">
        <f t="shared" si="0"/>
        <v>75</v>
      </c>
      <c r="G18" s="6">
        <f t="shared" si="1"/>
        <v>30</v>
      </c>
      <c r="H18" s="6">
        <f t="shared" si="2"/>
        <v>3075</v>
      </c>
      <c r="I18" s="7">
        <f t="shared" si="3"/>
        <v>0</v>
      </c>
      <c r="K18" s="5">
        <v>10</v>
      </c>
      <c r="L18" s="5">
        <f t="shared" si="6"/>
        <v>2029</v>
      </c>
      <c r="M18" s="6">
        <f t="shared" si="9"/>
        <v>3000</v>
      </c>
      <c r="N18" s="6">
        <f>IFERROR(IF($H$3-Tableau1418[[#This Row],[ANNÉE]]&lt;0,"",$D$3/$H$3),"")</f>
        <v>3000</v>
      </c>
      <c r="O18" s="6">
        <f t="shared" si="7"/>
        <v>30000</v>
      </c>
      <c r="P18" s="7">
        <f t="shared" si="4"/>
        <v>0</v>
      </c>
    </row>
    <row r="19" spans="2:16" x14ac:dyDescent="0.2">
      <c r="B19" s="5">
        <v>11</v>
      </c>
      <c r="C19" s="5">
        <f t="shared" si="5"/>
        <v>2030</v>
      </c>
      <c r="D19" s="6">
        <f t="shared" si="8"/>
        <v>0</v>
      </c>
      <c r="E19" s="6" t="str">
        <f>IFERROR(IF($E$3-Tableau117[[#This Row],[ANNÉE]]&lt;0,"",$D$3/$E$3),"")</f>
        <v/>
      </c>
      <c r="F19" s="6">
        <f t="shared" si="0"/>
        <v>0</v>
      </c>
      <c r="G19" s="6">
        <f t="shared" si="1"/>
        <v>0</v>
      </c>
      <c r="H19" s="6" t="str">
        <f t="shared" si="2"/>
        <v/>
      </c>
      <c r="I19" s="7" t="str">
        <f t="shared" si="3"/>
        <v/>
      </c>
      <c r="K19" s="5">
        <v>11</v>
      </c>
      <c r="L19" s="5">
        <f t="shared" si="6"/>
        <v>2030</v>
      </c>
      <c r="M19" s="6">
        <f t="shared" si="9"/>
        <v>0</v>
      </c>
      <c r="N19" s="6" t="str">
        <f>IFERROR(IF($H$3-Tableau1418[[#This Row],[ANNÉE]]&lt;0,"",$D$3/$H$3),"")</f>
        <v/>
      </c>
      <c r="O19" s="6" t="str">
        <f t="shared" si="7"/>
        <v/>
      </c>
      <c r="P19" s="7" t="str">
        <f t="shared" si="4"/>
        <v/>
      </c>
    </row>
    <row r="20" spans="2:16" x14ac:dyDescent="0.2">
      <c r="B20" s="5">
        <v>12</v>
      </c>
      <c r="C20" s="5">
        <f t="shared" si="5"/>
        <v>2031</v>
      </c>
      <c r="D20" s="6" t="str">
        <f t="shared" si="8"/>
        <v/>
      </c>
      <c r="E20" s="6" t="str">
        <f>IFERROR(IF($E$3-Tableau117[[#This Row],[ANNÉE]]&lt;0,"",$D$3/$E$3),"")</f>
        <v/>
      </c>
      <c r="F20" s="6" t="str">
        <f t="shared" si="0"/>
        <v/>
      </c>
      <c r="G20" s="6" t="str">
        <f t="shared" si="1"/>
        <v/>
      </c>
      <c r="H20" s="6" t="str">
        <f t="shared" si="2"/>
        <v/>
      </c>
      <c r="I20" s="7" t="str">
        <f t="shared" si="3"/>
        <v/>
      </c>
      <c r="K20" s="5">
        <v>12</v>
      </c>
      <c r="L20" s="5">
        <f t="shared" si="6"/>
        <v>2031</v>
      </c>
      <c r="M20" s="6" t="str">
        <f t="shared" si="9"/>
        <v/>
      </c>
      <c r="N20" s="6" t="str">
        <f>IFERROR(IF($H$3-Tableau1418[[#This Row],[ANNÉE]]&lt;0,"",$D$3/$H$3),"")</f>
        <v/>
      </c>
      <c r="O20" s="6" t="str">
        <f t="shared" si="7"/>
        <v/>
      </c>
      <c r="P20" s="7" t="str">
        <f t="shared" si="4"/>
        <v/>
      </c>
    </row>
    <row r="21" spans="2:16" x14ac:dyDescent="0.2">
      <c r="B21" s="5">
        <v>13</v>
      </c>
      <c r="C21" s="5">
        <f t="shared" si="5"/>
        <v>2032</v>
      </c>
      <c r="D21" s="6" t="str">
        <f t="shared" si="8"/>
        <v/>
      </c>
      <c r="E21" s="6" t="str">
        <f>IFERROR(IF($E$3-Tableau117[[#This Row],[ANNÉE]]&lt;0,"",$D$3/$E$3),"")</f>
        <v/>
      </c>
      <c r="F21" s="6" t="str">
        <f t="shared" si="0"/>
        <v/>
      </c>
      <c r="G21" s="6" t="str">
        <f t="shared" si="1"/>
        <v/>
      </c>
      <c r="H21" s="6" t="str">
        <f t="shared" si="2"/>
        <v/>
      </c>
      <c r="I21" s="7" t="str">
        <f t="shared" si="3"/>
        <v/>
      </c>
      <c r="K21" s="5">
        <v>13</v>
      </c>
      <c r="L21" s="5">
        <f t="shared" si="6"/>
        <v>2032</v>
      </c>
      <c r="M21" s="6" t="str">
        <f t="shared" si="9"/>
        <v/>
      </c>
      <c r="N21" s="6" t="str">
        <f>IFERROR(IF($H$3-Tableau1418[[#This Row],[ANNÉE]]&lt;0,"",$D$3/$H$3),"")</f>
        <v/>
      </c>
      <c r="O21" s="6" t="str">
        <f t="shared" si="7"/>
        <v/>
      </c>
      <c r="P21" s="7" t="str">
        <f t="shared" si="4"/>
        <v/>
      </c>
    </row>
    <row r="22" spans="2:16" x14ac:dyDescent="0.2">
      <c r="B22" s="5">
        <v>14</v>
      </c>
      <c r="C22" s="5">
        <f t="shared" si="5"/>
        <v>2033</v>
      </c>
      <c r="D22" s="6" t="str">
        <f t="shared" si="8"/>
        <v/>
      </c>
      <c r="E22" s="6" t="str">
        <f>IFERROR(IF($E$3-Tableau117[[#This Row],[ANNÉE]]&lt;0,"",$D$3/$E$3),"")</f>
        <v/>
      </c>
      <c r="F22" s="6" t="str">
        <f t="shared" si="0"/>
        <v/>
      </c>
      <c r="G22" s="6" t="str">
        <f t="shared" si="1"/>
        <v/>
      </c>
      <c r="H22" s="6" t="str">
        <f t="shared" si="2"/>
        <v/>
      </c>
      <c r="I22" s="7" t="str">
        <f t="shared" si="3"/>
        <v/>
      </c>
      <c r="K22" s="5">
        <v>14</v>
      </c>
      <c r="L22" s="5">
        <f t="shared" si="6"/>
        <v>2033</v>
      </c>
      <c r="M22" s="6" t="str">
        <f t="shared" si="9"/>
        <v/>
      </c>
      <c r="N22" s="6" t="str">
        <f>IFERROR(IF($H$3-Tableau1418[[#This Row],[ANNÉE]]&lt;0,"",$D$3/$H$3),"")</f>
        <v/>
      </c>
      <c r="O22" s="6" t="str">
        <f t="shared" si="7"/>
        <v/>
      </c>
      <c r="P22" s="7" t="str">
        <f t="shared" si="4"/>
        <v/>
      </c>
    </row>
    <row r="23" spans="2:16" x14ac:dyDescent="0.2">
      <c r="B23" s="5">
        <v>15</v>
      </c>
      <c r="C23" s="5">
        <f t="shared" si="5"/>
        <v>2034</v>
      </c>
      <c r="D23" s="6" t="str">
        <f t="shared" si="8"/>
        <v/>
      </c>
      <c r="E23" s="6" t="str">
        <f>IFERROR(IF($E$3-Tableau117[[#This Row],[ANNÉE]]&lt;0,"",$D$3/$E$3),"")</f>
        <v/>
      </c>
      <c r="F23" s="6" t="str">
        <f t="shared" si="0"/>
        <v/>
      </c>
      <c r="G23" s="6" t="str">
        <f t="shared" si="1"/>
        <v/>
      </c>
      <c r="H23" s="6" t="str">
        <f t="shared" si="2"/>
        <v/>
      </c>
      <c r="I23" s="7" t="str">
        <f t="shared" si="3"/>
        <v/>
      </c>
      <c r="K23" s="5">
        <v>15</v>
      </c>
      <c r="L23" s="5">
        <f t="shared" si="6"/>
        <v>2034</v>
      </c>
      <c r="M23" s="6" t="str">
        <f t="shared" si="9"/>
        <v/>
      </c>
      <c r="N23" s="6" t="str">
        <f>IFERROR(IF($H$3-Tableau1418[[#This Row],[ANNÉE]]&lt;0,"",$D$3/$H$3),"")</f>
        <v/>
      </c>
      <c r="O23" s="6" t="str">
        <f t="shared" si="7"/>
        <v/>
      </c>
      <c r="P23" s="7" t="str">
        <f t="shared" si="4"/>
        <v/>
      </c>
    </row>
    <row r="24" spans="2:16" x14ac:dyDescent="0.2">
      <c r="B24" s="5">
        <v>16</v>
      </c>
      <c r="C24" s="5">
        <f t="shared" si="5"/>
        <v>2035</v>
      </c>
      <c r="D24" s="6" t="str">
        <f t="shared" si="8"/>
        <v/>
      </c>
      <c r="E24" s="6" t="str">
        <f>IFERROR(IF($E$3-Tableau117[[#This Row],[ANNÉE]]&lt;0,"",$D$3/$E$3),"")</f>
        <v/>
      </c>
      <c r="F24" s="6" t="str">
        <f t="shared" si="0"/>
        <v/>
      </c>
      <c r="G24" s="6" t="str">
        <f t="shared" si="1"/>
        <v/>
      </c>
      <c r="H24" s="6" t="str">
        <f t="shared" si="2"/>
        <v/>
      </c>
      <c r="I24" s="7" t="str">
        <f t="shared" si="3"/>
        <v/>
      </c>
      <c r="K24" s="5">
        <v>16</v>
      </c>
      <c r="L24" s="5">
        <f t="shared" si="6"/>
        <v>2035</v>
      </c>
      <c r="M24" s="6" t="str">
        <f t="shared" si="9"/>
        <v/>
      </c>
      <c r="N24" s="6" t="str">
        <f>IFERROR(IF($H$3-Tableau1418[[#This Row],[ANNÉE]]&lt;0,"",$D$3/$H$3),"")</f>
        <v/>
      </c>
      <c r="O24" s="6" t="str">
        <f t="shared" si="7"/>
        <v/>
      </c>
      <c r="P24" s="7" t="str">
        <f t="shared" si="4"/>
        <v/>
      </c>
    </row>
    <row r="25" spans="2:16" x14ac:dyDescent="0.2">
      <c r="B25" s="5">
        <v>17</v>
      </c>
      <c r="C25" s="5">
        <f t="shared" si="5"/>
        <v>2036</v>
      </c>
      <c r="D25" s="6" t="str">
        <f t="shared" si="8"/>
        <v/>
      </c>
      <c r="E25" s="6" t="str">
        <f>IFERROR(IF($E$3-Tableau117[[#This Row],[ANNÉE]]&lt;0,"",$D$3/$E$3),"")</f>
        <v/>
      </c>
      <c r="F25" s="6" t="str">
        <f t="shared" si="0"/>
        <v/>
      </c>
      <c r="G25" s="6" t="str">
        <f t="shared" si="1"/>
        <v/>
      </c>
      <c r="H25" s="6" t="str">
        <f t="shared" si="2"/>
        <v/>
      </c>
      <c r="I25" s="7" t="str">
        <f t="shared" si="3"/>
        <v/>
      </c>
      <c r="K25" s="5">
        <v>17</v>
      </c>
      <c r="L25" s="5">
        <f t="shared" si="6"/>
        <v>2036</v>
      </c>
      <c r="M25" s="6" t="str">
        <f t="shared" si="9"/>
        <v/>
      </c>
      <c r="N25" s="6" t="str">
        <f>IFERROR(IF($H$3-Tableau1418[[#This Row],[ANNÉE]]&lt;0,"",$D$3/$H$3),"")</f>
        <v/>
      </c>
      <c r="O25" s="6" t="str">
        <f t="shared" si="7"/>
        <v/>
      </c>
      <c r="P25" s="7" t="str">
        <f t="shared" si="4"/>
        <v/>
      </c>
    </row>
    <row r="26" spans="2:16" x14ac:dyDescent="0.2">
      <c r="B26" s="5">
        <v>18</v>
      </c>
      <c r="C26" s="5">
        <f t="shared" si="5"/>
        <v>2037</v>
      </c>
      <c r="D26" s="6" t="str">
        <f t="shared" si="8"/>
        <v/>
      </c>
      <c r="E26" s="6" t="str">
        <f>IFERROR(IF($E$3-Tableau117[[#This Row],[ANNÉE]]&lt;0,"",$D$3/$E$3),"")</f>
        <v/>
      </c>
      <c r="F26" s="6" t="str">
        <f t="shared" si="0"/>
        <v/>
      </c>
      <c r="G26" s="6" t="str">
        <f t="shared" si="1"/>
        <v/>
      </c>
      <c r="H26" s="6" t="str">
        <f t="shared" si="2"/>
        <v/>
      </c>
      <c r="I26" s="7" t="str">
        <f t="shared" si="3"/>
        <v/>
      </c>
      <c r="K26" s="5">
        <v>18</v>
      </c>
      <c r="L26" s="5">
        <f t="shared" si="6"/>
        <v>2037</v>
      </c>
      <c r="M26" s="6" t="str">
        <f t="shared" si="9"/>
        <v/>
      </c>
      <c r="N26" s="6" t="str">
        <f>IFERROR(IF($H$3-Tableau1418[[#This Row],[ANNÉE]]&lt;0,"",$D$3/$H$3),"")</f>
        <v/>
      </c>
      <c r="O26" s="6" t="str">
        <f t="shared" si="7"/>
        <v/>
      </c>
      <c r="P26" s="7" t="str">
        <f t="shared" si="4"/>
        <v/>
      </c>
    </row>
    <row r="27" spans="2:16" x14ac:dyDescent="0.2">
      <c r="B27" s="5">
        <v>19</v>
      </c>
      <c r="C27" s="5">
        <f t="shared" si="5"/>
        <v>2038</v>
      </c>
      <c r="D27" s="6" t="str">
        <f t="shared" si="8"/>
        <v/>
      </c>
      <c r="E27" s="6" t="str">
        <f>IFERROR(IF($E$3-Tableau117[[#This Row],[ANNÉE]]&lt;0,"",$D$3/$E$3),"")</f>
        <v/>
      </c>
      <c r="F27" s="6" t="str">
        <f t="shared" si="0"/>
        <v/>
      </c>
      <c r="G27" s="6" t="str">
        <f t="shared" si="1"/>
        <v/>
      </c>
      <c r="H27" s="6" t="str">
        <f t="shared" si="2"/>
        <v/>
      </c>
      <c r="I27" s="7" t="str">
        <f t="shared" si="3"/>
        <v/>
      </c>
      <c r="K27" s="5">
        <v>19</v>
      </c>
      <c r="L27" s="5">
        <f t="shared" si="6"/>
        <v>2038</v>
      </c>
      <c r="M27" s="6" t="str">
        <f t="shared" si="9"/>
        <v/>
      </c>
      <c r="N27" s="6" t="str">
        <f>IFERROR(IF($H$3-Tableau1418[[#This Row],[ANNÉE]]&lt;0,"",$D$3/$H$3),"")</f>
        <v/>
      </c>
      <c r="O27" s="6" t="str">
        <f t="shared" si="7"/>
        <v/>
      </c>
      <c r="P27" s="7" t="str">
        <f t="shared" si="4"/>
        <v/>
      </c>
    </row>
    <row r="28" spans="2:16" x14ac:dyDescent="0.2">
      <c r="B28" s="5">
        <v>20</v>
      </c>
      <c r="C28" s="5">
        <f t="shared" si="5"/>
        <v>2039</v>
      </c>
      <c r="D28" s="6" t="str">
        <f t="shared" si="8"/>
        <v/>
      </c>
      <c r="E28" s="6" t="str">
        <f>IFERROR(IF($E$3-Tableau117[[#This Row],[ANNÉE]]&lt;0,"",$D$3/$E$3),"")</f>
        <v/>
      </c>
      <c r="F28" s="6" t="str">
        <f t="shared" si="0"/>
        <v/>
      </c>
      <c r="G28" s="6" t="str">
        <f t="shared" si="1"/>
        <v/>
      </c>
      <c r="H28" s="6" t="str">
        <f t="shared" si="2"/>
        <v/>
      </c>
      <c r="I28" s="7" t="str">
        <f t="shared" si="3"/>
        <v/>
      </c>
      <c r="K28" s="5">
        <v>20</v>
      </c>
      <c r="L28" s="5">
        <f t="shared" si="6"/>
        <v>2039</v>
      </c>
      <c r="M28" s="6" t="str">
        <f t="shared" si="9"/>
        <v/>
      </c>
      <c r="N28" s="6" t="str">
        <f>IFERROR(IF($H$3-Tableau1418[[#This Row],[ANNÉE]]&lt;0,"",$D$3/$H$3),"")</f>
        <v/>
      </c>
      <c r="O28" s="6" t="str">
        <f t="shared" si="7"/>
        <v/>
      </c>
      <c r="P28" s="7" t="str">
        <f t="shared" si="4"/>
        <v/>
      </c>
    </row>
    <row r="29" spans="2:16" x14ac:dyDescent="0.2">
      <c r="B29" s="8" t="s">
        <v>38</v>
      </c>
      <c r="C29" s="8"/>
      <c r="D29" s="8"/>
      <c r="E29" s="8"/>
      <c r="F29" s="9">
        <f>SUBTOTAL(109,Tableau117[INTERET])</f>
        <v>4125</v>
      </c>
      <c r="G29" s="9">
        <f>SUBTOTAL(109,Tableau117[ASSURANCE])</f>
        <v>1650</v>
      </c>
      <c r="H29" s="9">
        <f>SUBTOTAL(109,Tableau117[ANNUITÉ])</f>
        <v>34125</v>
      </c>
      <c r="I29" s="20"/>
    </row>
    <row r="43" spans="3:10" x14ac:dyDescent="0.2">
      <c r="J43" s="12"/>
    </row>
    <row r="44" spans="3:10" x14ac:dyDescent="0.2">
      <c r="C44" s="5"/>
      <c r="D44" s="5"/>
      <c r="E44" s="6"/>
      <c r="F44" s="6"/>
      <c r="G44" s="6"/>
      <c r="H44" s="6"/>
      <c r="I44" s="6"/>
      <c r="J44" s="12"/>
    </row>
    <row r="45" spans="3:10" x14ac:dyDescent="0.2">
      <c r="C45" s="5"/>
      <c r="D45" s="5"/>
      <c r="E45" s="6"/>
      <c r="F45" s="6"/>
      <c r="G45" s="6"/>
      <c r="H45" s="6"/>
      <c r="I45" s="6"/>
      <c r="J45" s="12"/>
    </row>
    <row r="46" spans="3:10" x14ac:dyDescent="0.2">
      <c r="C46" s="5"/>
      <c r="D46" s="5"/>
      <c r="E46" s="6"/>
      <c r="F46" s="6"/>
      <c r="G46" s="6"/>
      <c r="H46" s="6"/>
      <c r="I46" s="6"/>
      <c r="J46" s="12"/>
    </row>
    <row r="47" spans="3:10" x14ac:dyDescent="0.2">
      <c r="C47" s="5"/>
      <c r="D47" s="5"/>
      <c r="E47" s="6"/>
      <c r="F47" s="6"/>
      <c r="G47" s="6"/>
      <c r="H47" s="6"/>
      <c r="I47" s="6"/>
    </row>
  </sheetData>
  <sheetProtection algorithmName="SHA-512" hashValue="+r/NxLvouwUzHpt2R525dZfGByarVZgpyCpPU75yZ66O96Tab0sKSKFp2S9cKo6bnpUM/z8qKfapbQM23+6u1Q==" saltValue="syFJDA3379RLv2/ZtjWqeQ==" spinCount="100000" sheet="1" objects="1" selectLockedCells="1"/>
  <mergeCells count="2">
    <mergeCell ref="B7:I7"/>
    <mergeCell ref="K7:P7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locked="0" defaultSize="0" print="0" autoFill="0" autoPict="0" macro="[0]!Actualiser" altText="ACTUALISER">
                <anchor>
                  <from>
                    <xdr:col>0</xdr:col>
                    <xdr:colOff>0</xdr:colOff>
                    <xdr:row>1</xdr:row>
                    <xdr:rowOff>12700</xdr:rowOff>
                  </from>
                  <to>
                    <xdr:col>0</xdr:col>
                    <xdr:colOff>1549400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59B818-12B1-8640-90EF-3E0774F5FA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BUDGET</vt:lpstr>
      <vt:lpstr>INVESTISSEMENT</vt:lpstr>
      <vt:lpstr>Ajouter</vt:lpstr>
      <vt:lpstr>Feuil1</vt:lpstr>
      <vt:lpstr>VIERGE</vt:lpstr>
      <vt:lpstr>VIERGE (2)</vt:lpstr>
      <vt:lpstr>BUDGET!Zone_d_impression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xavier Hypolite</dc:creator>
  <cp:keywords/>
  <dc:description/>
  <cp:lastModifiedBy>xavier Hypolite</cp:lastModifiedBy>
  <cp:revision/>
  <dcterms:created xsi:type="dcterms:W3CDTF">2023-01-21T17:04:08Z</dcterms:created>
  <dcterms:modified xsi:type="dcterms:W3CDTF">2023-02-05T18:26:26Z</dcterms:modified>
  <cp:category/>
  <cp:contentStatus/>
</cp:coreProperties>
</file>