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ban\Desktop\A envoyer\"/>
    </mc:Choice>
  </mc:AlternateContent>
  <xr:revisionPtr revIDLastSave="0" documentId="8_{FD2CE8CF-D2E6-4377-9073-DB0A48882182}" xr6:coauthVersionLast="47" xr6:coauthVersionMax="47" xr10:uidLastSave="{00000000-0000-0000-0000-000000000000}"/>
  <bookViews>
    <workbookView xWindow="-28920" yWindow="-120" windowWidth="29040" windowHeight="16440" xr2:uid="{2D2202DB-1D21-441F-AB32-C4205177E3EB}"/>
  </bookViews>
  <sheets>
    <sheet name="DEBOURSE" sheetId="1" r:id="rId1"/>
    <sheet name="BASE DE DONNEES" sheetId="2" r:id="rId2"/>
    <sheet name="DEVIS" sheetId="3" r:id="rId3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4" i="1" l="1"/>
  <c r="K23" i="1"/>
  <c r="K22" i="1"/>
  <c r="K21" i="1"/>
  <c r="B17" i="3" l="1" a="1"/>
  <c r="B17" i="3" s="1"/>
  <c r="F16" i="3"/>
  <c r="E16" i="3"/>
  <c r="D16" i="3"/>
  <c r="C16" i="3"/>
  <c r="B16" i="3"/>
  <c r="B15" i="3" a="1"/>
  <c r="B15" i="3" s="1"/>
  <c r="F14" i="3"/>
  <c r="E14" i="3"/>
  <c r="D14" i="3"/>
  <c r="C14" i="3"/>
  <c r="B14" i="3"/>
  <c r="B13" i="3" a="1"/>
  <c r="B13" i="3" s="1"/>
  <c r="F12" i="3"/>
  <c r="E12" i="3"/>
  <c r="D12" i="3"/>
  <c r="C12" i="3"/>
  <c r="B12" i="3"/>
  <c r="B11" i="3" a="1"/>
  <c r="B11" i="3" s="1"/>
  <c r="E10" i="3"/>
  <c r="F10" i="3" s="1"/>
  <c r="D10" i="3"/>
  <c r="C10" i="3"/>
  <c r="B10" i="3"/>
  <c r="B9" i="3" a="1"/>
  <c r="B9" i="3" s="1"/>
  <c r="E8" i="3"/>
  <c r="D8" i="3"/>
  <c r="C8" i="3"/>
  <c r="B8" i="3"/>
  <c r="D4" i="3"/>
  <c r="E25" i="1"/>
  <c r="D25" i="1"/>
  <c r="B25" i="1"/>
  <c r="F25" i="1" s="1"/>
  <c r="E24" i="1"/>
  <c r="D24" i="1"/>
  <c r="B24" i="1"/>
  <c r="F24" i="1" s="1"/>
  <c r="E23" i="1"/>
  <c r="D23" i="1"/>
  <c r="B23" i="1"/>
  <c r="F23" i="1" s="1"/>
  <c r="E22" i="1"/>
  <c r="D22" i="1"/>
  <c r="B22" i="1"/>
  <c r="F22" i="1" s="1"/>
  <c r="E18" i="1"/>
  <c r="D18" i="1"/>
  <c r="B18" i="1"/>
  <c r="F18" i="1" s="1"/>
  <c r="E17" i="1"/>
  <c r="D17" i="1"/>
  <c r="B17" i="1"/>
  <c r="F17" i="1" s="1"/>
  <c r="E16" i="1"/>
  <c r="D16" i="1"/>
  <c r="B16" i="1"/>
  <c r="E15" i="1"/>
  <c r="D15" i="1"/>
  <c r="B15" i="1"/>
  <c r="B9" i="1"/>
  <c r="D9" i="1"/>
  <c r="E9" i="1"/>
  <c r="B10" i="1"/>
  <c r="D10" i="1"/>
  <c r="E10" i="1"/>
  <c r="B11" i="1"/>
  <c r="D11" i="1"/>
  <c r="E11" i="1"/>
  <c r="E8" i="1"/>
  <c r="D8" i="1"/>
  <c r="B8" i="1"/>
  <c r="F15" i="1" l="1"/>
  <c r="F16" i="1"/>
  <c r="E20" i="1"/>
  <c r="F8" i="3"/>
  <c r="F19" i="3" s="1"/>
  <c r="F20" i="3" s="1"/>
  <c r="E13" i="1" l="1"/>
  <c r="F13" i="1"/>
  <c r="F20" i="1"/>
  <c r="F21" i="3"/>
  <c r="F11" i="1" l="1"/>
  <c r="F10" i="1" l="1"/>
  <c r="F9" i="1"/>
  <c r="F8" i="1"/>
  <c r="K2" i="1"/>
  <c r="G20" i="1" l="1"/>
  <c r="H20" i="1" s="1"/>
  <c r="G13" i="1"/>
  <c r="E6" i="1"/>
  <c r="H13" i="1" l="1"/>
  <c r="K17" i="1" s="1"/>
  <c r="F6" i="1"/>
  <c r="G6" i="1"/>
  <c r="H6" i="1" s="1"/>
  <c r="F33" i="1" s="1"/>
  <c r="K9" i="1" l="1"/>
  <c r="K7" i="1"/>
  <c r="K8" i="1"/>
  <c r="F34" i="1"/>
  <c r="F35" i="1"/>
  <c r="K10" i="1"/>
  <c r="F31" i="1" s="1"/>
  <c r="K15" i="1"/>
  <c r="K16" i="1"/>
  <c r="K14" i="1"/>
  <c r="F30" i="1" l="1"/>
  <c r="F29" i="1"/>
  <c r="F2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<sst xmlns="http://schemas.openxmlformats.org/spreadsheetml/2006/main" count="629" uniqueCount="431">
  <si>
    <t>Code</t>
  </si>
  <si>
    <t>Désignation</t>
  </si>
  <si>
    <t>Quantité</t>
  </si>
  <si>
    <t>Unité</t>
  </si>
  <si>
    <t xml:space="preserve">Prix Unitaire </t>
  </si>
  <si>
    <t xml:space="preserve">Prix Total </t>
  </si>
  <si>
    <t>MOC01</t>
  </si>
  <si>
    <t xml:space="preserve">Coefficient fixe </t>
  </si>
  <si>
    <t xml:space="preserve">Marge </t>
  </si>
  <si>
    <t>MOF01</t>
  </si>
  <si>
    <t>MOA01</t>
  </si>
  <si>
    <t xml:space="preserve">Coefficient de vente </t>
  </si>
  <si>
    <t>Prix Total Vendu</t>
  </si>
  <si>
    <t>Prix Unitaire Vendu</t>
  </si>
  <si>
    <t>Aléa</t>
  </si>
  <si>
    <t>MOBE01</t>
  </si>
  <si>
    <t>Total DS</t>
  </si>
  <si>
    <t>Total Vendu hors option</t>
  </si>
  <si>
    <t>Total Vendu avec option</t>
  </si>
  <si>
    <t>Code Article</t>
  </si>
  <si>
    <t>h</t>
  </si>
  <si>
    <t xml:space="preserve">Mains d'œuvre Finition </t>
  </si>
  <si>
    <t>Mains d'œuvre Bureau d'étude</t>
  </si>
  <si>
    <t>Mains d'œuvre Atelier</t>
  </si>
  <si>
    <t xml:space="preserve">Mains d'œuvre Chantier </t>
  </si>
  <si>
    <t>MB19</t>
  </si>
  <si>
    <t>EGGER W908 ST2 Ep19</t>
  </si>
  <si>
    <t>m²</t>
  </si>
  <si>
    <t>MB8</t>
  </si>
  <si>
    <t>EGGER W908 ST2 Ep8</t>
  </si>
  <si>
    <t>MPS19</t>
  </si>
  <si>
    <t>BCB23.1</t>
  </si>
  <si>
    <t>Chant Blanc W908 ST2 23 x 1 + colle</t>
  </si>
  <si>
    <t>ml</t>
  </si>
  <si>
    <t>BCPS23.1</t>
  </si>
  <si>
    <t>Chant Perfect Sense 23 x 1 + colle</t>
  </si>
  <si>
    <t>Charnière Clip Top Blumotion 110° + Embase</t>
  </si>
  <si>
    <t>QPM</t>
  </si>
  <si>
    <t>Pieds Axilo 100mm + Embase</t>
  </si>
  <si>
    <t>QBOU</t>
  </si>
  <si>
    <t>Bouton</t>
  </si>
  <si>
    <t>QPEN</t>
  </si>
  <si>
    <t>Penderie Chromé Ø25mm + 2 attaches</t>
  </si>
  <si>
    <t>DC</t>
  </si>
  <si>
    <t>Divers Consommables / caisson</t>
  </si>
  <si>
    <t>Panneaux</t>
  </si>
  <si>
    <t>Bande de chant</t>
  </si>
  <si>
    <t>Quincaillerie Agencement</t>
  </si>
  <si>
    <t>Consommables</t>
  </si>
  <si>
    <t>QPENESC</t>
  </si>
  <si>
    <t>Penderie Escamotable LMC B2X</t>
  </si>
  <si>
    <t>QVS</t>
  </si>
  <si>
    <t>Vérin de socle LMC WWC</t>
  </si>
  <si>
    <t>ERA</t>
  </si>
  <si>
    <t>Erable Massif</t>
  </si>
  <si>
    <t>m3</t>
  </si>
  <si>
    <t>CPBOU9</t>
  </si>
  <si>
    <t>Contre plaqué Bouleau 9mm</t>
  </si>
  <si>
    <t>Paumelle à vase 110 x 55 FOUSSIER 134323</t>
  </si>
  <si>
    <t>FVSM2C</t>
  </si>
  <si>
    <t>Finition Vernis Satiné Mat 2 couches QT234-15 (2.5m²/L 2 couches comprise)</t>
  </si>
  <si>
    <t>L</t>
  </si>
  <si>
    <t>Quincaillerie Menuiserie</t>
  </si>
  <si>
    <t>PAV 110</t>
  </si>
  <si>
    <t>Finition</t>
  </si>
  <si>
    <t>MB16</t>
  </si>
  <si>
    <t>EGGER W908 ST2 Ep16</t>
  </si>
  <si>
    <t>EGGER Perfect Sense Ep19</t>
  </si>
  <si>
    <t>P3P27E</t>
  </si>
  <si>
    <t>Verins de socle</t>
  </si>
  <si>
    <t>QVSWC</t>
  </si>
  <si>
    <t>Poignée Inox BATIFER 332836</t>
  </si>
  <si>
    <t>PGI BAT</t>
  </si>
  <si>
    <t>U</t>
  </si>
  <si>
    <t>TIROIRS</t>
  </si>
  <si>
    <t>BPAP83stK</t>
  </si>
  <si>
    <t>BP 830x2040 stratifié KEYOR</t>
  </si>
  <si>
    <t>Quinc PD</t>
  </si>
  <si>
    <t>Quincaillerie porte de distribution (serrure+béquille+butée)</t>
  </si>
  <si>
    <t>BPAP93stK</t>
  </si>
  <si>
    <t>BP 930x2040 stratifié KEYOR</t>
  </si>
  <si>
    <t>BPAP186stK</t>
  </si>
  <si>
    <t>BP 930+930x2040 stratifié KEYOR</t>
  </si>
  <si>
    <t>Laque</t>
  </si>
  <si>
    <t>Epicéa 54mm</t>
  </si>
  <si>
    <t>Epicéa 54</t>
  </si>
  <si>
    <t>Stadip44.2</t>
  </si>
  <si>
    <t>Stadip 44.2 clair</t>
  </si>
  <si>
    <t>Vitrage</t>
  </si>
  <si>
    <t>VernisI</t>
  </si>
  <si>
    <t>Vernis incolore</t>
  </si>
  <si>
    <t>CP+liege</t>
  </si>
  <si>
    <t>CP + Liège</t>
  </si>
  <si>
    <t>P3P42E</t>
  </si>
  <si>
    <t xml:space="preserve">Caisson Agencement </t>
  </si>
  <si>
    <t>CaissonM2vtx</t>
  </si>
  <si>
    <t>Caisson mélaminé blanc 2 vantaux  800x1200x400</t>
  </si>
  <si>
    <t>Plan de Travail</t>
  </si>
  <si>
    <t>Planstrat38</t>
  </si>
  <si>
    <t>Plan de travail stratifié 38mm</t>
  </si>
  <si>
    <t>Plinthes</t>
  </si>
  <si>
    <t>Plinmdf10</t>
  </si>
  <si>
    <t>Plinthes MDF 10mm posée</t>
  </si>
  <si>
    <t>BT 400</t>
  </si>
  <si>
    <t>Barre de Tirage 400mm Normabau</t>
  </si>
  <si>
    <t>Patère B44</t>
  </si>
  <si>
    <t>Patère Bezault 44 Vachette</t>
  </si>
  <si>
    <t>P5P29E</t>
  </si>
  <si>
    <t>BCPS43.1</t>
  </si>
  <si>
    <t>Chant Perfect Sense 43 x 1 + colle</t>
  </si>
  <si>
    <t>BCB43.1</t>
  </si>
  <si>
    <t>Chant Blanc W908 ST2 43 x 1 + colle</t>
  </si>
  <si>
    <t>BCE23.1</t>
  </si>
  <si>
    <t>Chant décors EGGER 23 x 1 + colle</t>
  </si>
  <si>
    <t>BCE43.1</t>
  </si>
  <si>
    <t>Chant décors EGGER 43 x 1 + colle</t>
  </si>
  <si>
    <t>Panneau 3 plis 27mm Epicéa 5000 x 2050</t>
  </si>
  <si>
    <t>Panneau 3 Plis 42mm Epicéa 5000 x 2050</t>
  </si>
  <si>
    <t>Panneau 5 Plis 29mm Epicéa 5000 x 2050</t>
  </si>
  <si>
    <t>STCB</t>
  </si>
  <si>
    <t>STEG</t>
  </si>
  <si>
    <t>Strat Décors EGGER 3050 x 1310</t>
  </si>
  <si>
    <t>STEGPS</t>
  </si>
  <si>
    <t>Strat EGGER Perfect Sense 3050 x 1310</t>
  </si>
  <si>
    <t>STEGINT</t>
  </si>
  <si>
    <t>Strat EGGER Intégral 3050 x 1310</t>
  </si>
  <si>
    <t>Strat Contrebalancement 3050 x 1300</t>
  </si>
  <si>
    <t>P3P19E</t>
  </si>
  <si>
    <t>Panneau 3 plis 19mm Epicéa 5000 x 2050</t>
  </si>
  <si>
    <t>CP5int</t>
  </si>
  <si>
    <t>CP 5 Okoumé intérieur 3100 x 1530</t>
  </si>
  <si>
    <t>CP15int</t>
  </si>
  <si>
    <t>CP 15 Okoumé intérieur</t>
  </si>
  <si>
    <t>CP 22 Okoumé intérieur</t>
  </si>
  <si>
    <t>FP TS90</t>
  </si>
  <si>
    <t xml:space="preserve">Ferme porte TS90 </t>
  </si>
  <si>
    <t>Conso porte fenêtre</t>
  </si>
  <si>
    <t>Ens</t>
  </si>
  <si>
    <t>CPF</t>
  </si>
  <si>
    <t>TassB30</t>
  </si>
  <si>
    <t>Stratifié</t>
  </si>
  <si>
    <t>STBC</t>
  </si>
  <si>
    <t xml:space="preserve">Plaque stratifiée blanc Kaolin Egger 0.8mm 3050x1310 </t>
  </si>
  <si>
    <t>MDF22</t>
  </si>
  <si>
    <t>MDF Médiland 2800 x 2070 x 22</t>
  </si>
  <si>
    <t>MDF19</t>
  </si>
  <si>
    <t>MDF Médiland 2800 x 2070 x 19</t>
  </si>
  <si>
    <t>MDF16</t>
  </si>
  <si>
    <t>MDF Médiland 2800 x 2070 x 16</t>
  </si>
  <si>
    <t>MDF12</t>
  </si>
  <si>
    <t>MDF Médiland 2800 x 2070 x 12</t>
  </si>
  <si>
    <t>MDF10</t>
  </si>
  <si>
    <t>MDF Médiland 2800 x 2070 x 10</t>
  </si>
  <si>
    <t>MDF8</t>
  </si>
  <si>
    <t>MDF Médiland 2800 x 2070 x 8</t>
  </si>
  <si>
    <t>MDF6</t>
  </si>
  <si>
    <t>MDF Médiland 2440 x 1220 x 6</t>
  </si>
  <si>
    <t>ME19</t>
  </si>
  <si>
    <t>EGGER Décors Ep19</t>
  </si>
  <si>
    <t>Chêne 80</t>
  </si>
  <si>
    <t xml:space="preserve">Chêne massif qualité A 80mm </t>
  </si>
  <si>
    <t>CTBH38</t>
  </si>
  <si>
    <t>CTBH 3060 x 1850 x 38</t>
  </si>
  <si>
    <t>CTBH28</t>
  </si>
  <si>
    <t>CTBH 3060 x 1850 x 28</t>
  </si>
  <si>
    <t>CTBH19</t>
  </si>
  <si>
    <t>CTBH 2800 x 2070 x 19</t>
  </si>
  <si>
    <t>Tasseaux bois 30x30 sapin posé</t>
  </si>
  <si>
    <t>TassB30ch</t>
  </si>
  <si>
    <t>Tasseaux bois 30x30 Chene posé</t>
  </si>
  <si>
    <t>QPOI</t>
  </si>
  <si>
    <t>Poignée BATIFER</t>
  </si>
  <si>
    <t>QTIPON</t>
  </si>
  <si>
    <t>Tip-On version longue avec butée + Embase</t>
  </si>
  <si>
    <t>Q801</t>
  </si>
  <si>
    <t>Panneau 3 plis 22mm Epicéa 5000 x 2050</t>
  </si>
  <si>
    <t>P3P22E</t>
  </si>
  <si>
    <t>PCTCPAL52737S</t>
  </si>
  <si>
    <t xml:space="preserve">Parquet Contrecollé chêne naturel finition extra mat 14x190x1820 mm </t>
  </si>
  <si>
    <t>SCQSTPB</t>
  </si>
  <si>
    <t>Sous couche Quick Step Basic rouleaux de 15m²</t>
  </si>
  <si>
    <t>BDSPLAT</t>
  </si>
  <si>
    <t>Barre de seuil plat aluminium</t>
  </si>
  <si>
    <t>BDSPENTE</t>
  </si>
  <si>
    <t xml:space="preserve">Barre de seuil différence de niveau alu </t>
  </si>
  <si>
    <t>PST1855</t>
  </si>
  <si>
    <t>Parquet Stratifié impressive Ultra IMU1855 12 mm</t>
  </si>
  <si>
    <t>Couvre joints + baguette de finition</t>
  </si>
  <si>
    <t>BGAAPIN45</t>
  </si>
  <si>
    <t>Baguette d'angle arrondie pin des landes 45x45x2400 mm</t>
  </si>
  <si>
    <t xml:space="preserve">Fournisseur </t>
  </si>
  <si>
    <t xml:space="preserve">Date actualisation </t>
  </si>
  <si>
    <t>CTBHI16</t>
  </si>
  <si>
    <t xml:space="preserve">Aggloméré 16 mm Hydro M1 2800x2070 </t>
  </si>
  <si>
    <t>LCH42E</t>
  </si>
  <si>
    <t>Panneau lamellé collé abouté hêtre 42mm 4000x1220</t>
  </si>
  <si>
    <t>LCH32E</t>
  </si>
  <si>
    <t>Panneau lamellé collé abouté hêtre 32mm 4000x1220</t>
  </si>
  <si>
    <t>LCH19E</t>
  </si>
  <si>
    <t>Panneau lamellé collé abouté hêtre 19mm 4000x1220</t>
  </si>
  <si>
    <t>BPMGL67-83</t>
  </si>
  <si>
    <t xml:space="preserve">BP 830x2040 L67 Menuiserie Georges </t>
  </si>
  <si>
    <t>BPAPISO93</t>
  </si>
  <si>
    <t>BP Isotherme 930x2040 CHAUVAT</t>
  </si>
  <si>
    <t>PlinQScolor80</t>
  </si>
  <si>
    <t>Plinthe Quick-step parquet couleur dito parquet</t>
  </si>
  <si>
    <t xml:space="preserve">Serrurerie </t>
  </si>
  <si>
    <t>GCMETTHER40</t>
  </si>
  <si>
    <t>Garde corps métalique thermolaqué section 40x40 + 6 lisses horizontales D12</t>
  </si>
  <si>
    <t>Escalier</t>
  </si>
  <si>
    <t>MCHTD42</t>
  </si>
  <si>
    <t>Mains courante en hêtre vernis naturel D42</t>
  </si>
  <si>
    <t>Ferme porte TS3000</t>
  </si>
  <si>
    <t>FP TS3000</t>
  </si>
  <si>
    <t>BPEI6093stK</t>
  </si>
  <si>
    <t>BP EI60 930x2040 stratifié KEYOR</t>
  </si>
  <si>
    <t>PICADINOX</t>
  </si>
  <si>
    <t xml:space="preserve">Pictogramme adhésif inox 304 Signy </t>
  </si>
  <si>
    <t>PE PLAS</t>
  </si>
  <si>
    <t xml:space="preserve">Porte etiquette plastique Normbau 100x80 mm </t>
  </si>
  <si>
    <t>QCI110</t>
  </si>
  <si>
    <t>QCI155</t>
  </si>
  <si>
    <t>Charnière Clip Top Blumotion 155° + Embase</t>
  </si>
  <si>
    <t>Q807</t>
  </si>
  <si>
    <t>Attache élément Supendu CAMAR 807+plaque 120x120</t>
  </si>
  <si>
    <t>Attache élément Supendu CAMAR 801</t>
  </si>
  <si>
    <t>BIOPLYFR</t>
  </si>
  <si>
    <t>BIOPLY Frêne 3050 x 1270</t>
  </si>
  <si>
    <t>Hêtre 27</t>
  </si>
  <si>
    <t>Hêtre massif 27 mm</t>
  </si>
  <si>
    <t>OSB3P12</t>
  </si>
  <si>
    <t>Panneau OSB3 12 mm</t>
  </si>
  <si>
    <t>OSB3P15</t>
  </si>
  <si>
    <t>Panneau OSB3 15 mm</t>
  </si>
  <si>
    <t>OSB3P22</t>
  </si>
  <si>
    <t>Panneau OSB3 22 mm</t>
  </si>
  <si>
    <t>CP DESSE</t>
  </si>
  <si>
    <t>Crémone pompier déesse + tringles</t>
  </si>
  <si>
    <t>PGI HAM</t>
  </si>
  <si>
    <t xml:space="preserve">Ensemble béquille hoppe Hambourg </t>
  </si>
  <si>
    <t>Prix U HT</t>
  </si>
  <si>
    <t>Bloc Portes et Portes</t>
  </si>
  <si>
    <t>PAP930</t>
  </si>
  <si>
    <t>Porte âme pleine 930x2040 prêt à peindre</t>
  </si>
  <si>
    <t>PAP830</t>
  </si>
  <si>
    <t>Porte âme pleine 830x2040 prêt à peindre</t>
  </si>
  <si>
    <t>PAP530</t>
  </si>
  <si>
    <t>Porte âme pleine 530x2040 prêt à peindre</t>
  </si>
  <si>
    <t>Bois massif</t>
  </si>
  <si>
    <t xml:space="preserve">Bois d'ossature </t>
  </si>
  <si>
    <t xml:space="preserve">Mains d'œuvre </t>
  </si>
  <si>
    <t>Parquets</t>
  </si>
  <si>
    <t>CarH63x105</t>
  </si>
  <si>
    <t>Carrelet Hêtre étuvé KKK 63x105x2200</t>
  </si>
  <si>
    <t>CarH63x122</t>
  </si>
  <si>
    <t>Carrelet Hêtre étuvé KKK 63x122x2200</t>
  </si>
  <si>
    <t>PEI30-930</t>
  </si>
  <si>
    <t>Porte EI30 930x2040 prêt à peindre</t>
  </si>
  <si>
    <t>PEI30-830</t>
  </si>
  <si>
    <t>Porte EI30 830x2040 prêt à peindre</t>
  </si>
  <si>
    <t>PEI30-730</t>
  </si>
  <si>
    <t>Porte EI30 730x2040 prêt à peindre</t>
  </si>
  <si>
    <t>H68VS</t>
  </si>
  <si>
    <t xml:space="preserve">Huisserie 68 vantail simple compris paumelles </t>
  </si>
  <si>
    <t>H88VS</t>
  </si>
  <si>
    <t xml:space="preserve">Huisserie 88 vantail simple </t>
  </si>
  <si>
    <t>H118VS</t>
  </si>
  <si>
    <t xml:space="preserve">Huisserie 118 vantail simple </t>
  </si>
  <si>
    <t>H68VD</t>
  </si>
  <si>
    <t>Huisserie 68 vantail double</t>
  </si>
  <si>
    <t>H88VD</t>
  </si>
  <si>
    <t>Huisserie 88 vantail double</t>
  </si>
  <si>
    <t>H118VD</t>
  </si>
  <si>
    <t xml:space="preserve">Huisserie 118 vantail double </t>
  </si>
  <si>
    <t>CHGAL 93</t>
  </si>
  <si>
    <t>Kit Châssis galandage 930x2040 DEYA</t>
  </si>
  <si>
    <t>HabGAL93</t>
  </si>
  <si>
    <t>Kit Habillage galandage 930x2040 DEYA</t>
  </si>
  <si>
    <t>OcculEI30D400</t>
  </si>
  <si>
    <t>Kit Occulus circulaire EI30 Diamètre 400 clair</t>
  </si>
  <si>
    <t>OcculR1200/400</t>
  </si>
  <si>
    <t xml:space="preserve">Kit Occulus rectangulaire 1200x400 clair </t>
  </si>
  <si>
    <t>Joints de menuiserie</t>
  </si>
  <si>
    <t>Jt TPESV</t>
  </si>
  <si>
    <t>Joint d'huisserie TPE SV 715 F 15mm noir rouleau de 150ml</t>
  </si>
  <si>
    <t>Jt EI30</t>
  </si>
  <si>
    <t>Joints coupe feu 20x2mm adhésif</t>
  </si>
  <si>
    <t>BD Arase</t>
  </si>
  <si>
    <t>Bande d'arrase avec joints d'étanchéité largeur 250 mm rouleaux de 24ml</t>
  </si>
  <si>
    <t>P3P13E</t>
  </si>
  <si>
    <t>Panneau 3 plis 13mm Epicéa 5000 x 2050</t>
  </si>
  <si>
    <t>P3P15E</t>
  </si>
  <si>
    <t>Panneau 3 plis 15mm Epicéa 5000 x 2050</t>
  </si>
  <si>
    <t>P5P42EFP</t>
  </si>
  <si>
    <t>Panneau 5 plis 42mm Epicea format porte 2050x1000</t>
  </si>
  <si>
    <t>Serr Coul</t>
  </si>
  <si>
    <t>Kit serrure coulissant à condamnation</t>
  </si>
  <si>
    <t>PU 130</t>
  </si>
  <si>
    <t xml:space="preserve">Paumelle Universelle male + femelle </t>
  </si>
  <si>
    <t>BE SALTO PL</t>
  </si>
  <si>
    <t xml:space="preserve">Ensemble béquille salto </t>
  </si>
  <si>
    <t>SelectP</t>
  </si>
  <si>
    <t>Selecteur de porte double (GENERIK)</t>
  </si>
  <si>
    <t>Dstadsilence</t>
  </si>
  <si>
    <t xml:space="preserve">Double vitrage 4/16/44.2 (silence) </t>
  </si>
  <si>
    <t>SM Piccnov</t>
  </si>
  <si>
    <t>Serrure de meuble Piccolo Nova axe 25</t>
  </si>
  <si>
    <t>CSYMO</t>
  </si>
  <si>
    <t>Cylindre de meube s'entrouvrant SYMO</t>
  </si>
  <si>
    <t>PPM Coupé</t>
  </si>
  <si>
    <t>Poignée profil meuble coupé noir largeur 200mm</t>
  </si>
  <si>
    <t>TMER E550</t>
  </si>
  <si>
    <t xml:space="preserve">Tiroir MERIVOBOX E 70kg + attache façade Profondeur 550 mm </t>
  </si>
  <si>
    <t>TLEG N550</t>
  </si>
  <si>
    <t xml:space="preserve">Tiroir LEGRABOX N 70kg + attache façade Profondeur 550 mm </t>
  </si>
  <si>
    <t>TLEG F550</t>
  </si>
  <si>
    <t xml:space="preserve">Tiroir LEGRABOX F 70kg + attache façade Profondeur 550 mm </t>
  </si>
  <si>
    <t>TLEG C500</t>
  </si>
  <si>
    <t>PoubXL 450</t>
  </si>
  <si>
    <t>Set poubelle suspendu pour LEGRABOX C 500</t>
  </si>
  <si>
    <t xml:space="preserve">Texte à insérer </t>
  </si>
  <si>
    <t xml:space="preserve">Client : </t>
  </si>
  <si>
    <t xml:space="preserve">Code </t>
  </si>
  <si>
    <t>Prix U/HT</t>
  </si>
  <si>
    <t xml:space="preserve">Prix Total HT </t>
  </si>
  <si>
    <t xml:space="preserve">Total HT </t>
  </si>
  <si>
    <t>TOTAL TTC</t>
  </si>
  <si>
    <t xml:space="preserve">Nom du client </t>
  </si>
  <si>
    <t xml:space="preserve">Adresse client </t>
  </si>
  <si>
    <t>Ville, code postal</t>
  </si>
  <si>
    <t xml:space="preserve">mail : </t>
  </si>
  <si>
    <t xml:space="preserve">mail@client </t>
  </si>
  <si>
    <t>TVA</t>
  </si>
  <si>
    <t xml:space="preserve">Chêne 27 </t>
  </si>
  <si>
    <t>Chêne massif qualité BME 27mm</t>
  </si>
  <si>
    <t>PLTC19E</t>
  </si>
  <si>
    <t>Panneau Latté chêne 19mm 3050x1530</t>
  </si>
  <si>
    <t>Pend Coul</t>
  </si>
  <si>
    <t>Penderie frontale coulissante L455 chromé ou gris anthracite EID</t>
  </si>
  <si>
    <t>Poignée HEXXA</t>
  </si>
  <si>
    <t>Poignée encastrée HEXXA</t>
  </si>
  <si>
    <t>Assise</t>
  </si>
  <si>
    <t xml:space="preserve">Mousse assise 1200x400x50 recouverte de cuir synthétique </t>
  </si>
  <si>
    <t>Profil main</t>
  </si>
  <si>
    <t>Profil prise de main simple anodisé argent longueur 5m</t>
  </si>
  <si>
    <t>Kit Aventos</t>
  </si>
  <si>
    <t>Kit Aventos pour porte relevable</t>
  </si>
  <si>
    <t>TLEG C450</t>
  </si>
  <si>
    <t>Tiroir LEGRABOX C 40kg + attache façade Profondeur 450 mm</t>
  </si>
  <si>
    <t>Tiroir LEGRABOX C 70kg + attache façade Profodeur 500 mm</t>
  </si>
  <si>
    <t>MDFH19</t>
  </si>
  <si>
    <t>MDF Hydro 3660 x 1850 x 19</t>
  </si>
  <si>
    <t>m129</t>
  </si>
  <si>
    <t>MDFH16</t>
  </si>
  <si>
    <t>MDF Hydro 3660 x 1850 x 16</t>
  </si>
  <si>
    <t>MDFH30</t>
  </si>
  <si>
    <t>MDF Hydro 2800 x 2070 x 30</t>
  </si>
  <si>
    <t>CPC7</t>
  </si>
  <si>
    <t>CPC9</t>
  </si>
  <si>
    <t>Contre plaqué Cintrable 7mm 2500 x 1220</t>
  </si>
  <si>
    <t>Contre plaqué Cintrable 9mm 2500 x 1220</t>
  </si>
  <si>
    <t>OSSA45x220</t>
  </si>
  <si>
    <t>Bois d'ossature Epicéa C24 45x220 mm 5,10 ml</t>
  </si>
  <si>
    <t>KVH45x95</t>
  </si>
  <si>
    <t>KVH 45x95 en 13ml CL2</t>
  </si>
  <si>
    <t>KVH45x220</t>
  </si>
  <si>
    <t>KVH 45x220 en 13ml CL2</t>
  </si>
  <si>
    <t>PP int</t>
  </si>
  <si>
    <t>Prépeinture 2 couche intérieur</t>
  </si>
  <si>
    <t xml:space="preserve">Instalation de chantier </t>
  </si>
  <si>
    <t>Echaf roulant</t>
  </si>
  <si>
    <t>Echafaudage roulant mise à disposition</t>
  </si>
  <si>
    <t>J</t>
  </si>
  <si>
    <t>Isolant</t>
  </si>
  <si>
    <t>LDV 100P</t>
  </si>
  <si>
    <t xml:space="preserve">Panneau de laine de verre de 100mm R=2,65 1350x600 mm </t>
  </si>
  <si>
    <t>OSB3D12</t>
  </si>
  <si>
    <t>Dalle OSB3 12mm 2800x1196 mm</t>
  </si>
  <si>
    <t>CP Rot</t>
  </si>
  <si>
    <t xml:space="preserve">Crémone pompier rotative vachette 742 + tringles </t>
  </si>
  <si>
    <t>FP TS93</t>
  </si>
  <si>
    <t>Ferme porte TS93</t>
  </si>
  <si>
    <t>Sabot 1/2 140</t>
  </si>
  <si>
    <t>1/2 Sabot 140x30 Simpson</t>
  </si>
  <si>
    <t>PatteGlace</t>
  </si>
  <si>
    <t xml:space="preserve">Patte à Glace carrée Adler 4 pièces </t>
  </si>
  <si>
    <t>Signalétique</t>
  </si>
  <si>
    <t>LettreAd</t>
  </si>
  <si>
    <t>Lettre adhésive en relief H40 Gamme Times</t>
  </si>
  <si>
    <t>LogoAd</t>
  </si>
  <si>
    <t>Logo adhésif pour porte</t>
  </si>
  <si>
    <t>LogoXLAd</t>
  </si>
  <si>
    <t>Logo adhésif pour porte XL</t>
  </si>
  <si>
    <t>Miroir 4</t>
  </si>
  <si>
    <t>Glace argentée claire 4mm</t>
  </si>
  <si>
    <t>Visseries</t>
  </si>
  <si>
    <t>V4x50/30</t>
  </si>
  <si>
    <t>Vis 4x50/30 Techpro boite de 500</t>
  </si>
  <si>
    <t>HBLP</t>
  </si>
  <si>
    <t>Huile BLANCHON Parquet aspect Mat Incolore (5m²/ L pour 3 couches)</t>
  </si>
  <si>
    <t>QPASCABL60</t>
  </si>
  <si>
    <t>Passe cable Ø60mm Perry LEGALLAIS</t>
  </si>
  <si>
    <t>CLAMEX</t>
  </si>
  <si>
    <t>Clamex</t>
  </si>
  <si>
    <t>FVSM3C</t>
  </si>
  <si>
    <t>Finition Vernis Satiné Mat 3 couches QT234-15 (1.7m²/L 3 couches comprise)</t>
  </si>
  <si>
    <t>Cyl 30x30</t>
  </si>
  <si>
    <t xml:space="preserve">Cylindre 30x30 double entrée </t>
  </si>
  <si>
    <t>Cyl 30x40B</t>
  </si>
  <si>
    <t>Cylindre 30x40 bouton</t>
  </si>
  <si>
    <t>CylO 30x30</t>
  </si>
  <si>
    <t>Cylindre sur organigramme 30x30 1PG / 2 PP</t>
  </si>
  <si>
    <t>CylO 30x340 B</t>
  </si>
  <si>
    <t>Cylindre sur organigramme 30x40 bouton 1PG / 2 PP</t>
  </si>
  <si>
    <t>Titre 1</t>
  </si>
  <si>
    <t>Texte 1</t>
  </si>
  <si>
    <t>Titre 2</t>
  </si>
  <si>
    <t>Texte 2</t>
  </si>
  <si>
    <t>Titre X</t>
  </si>
  <si>
    <t>Texte X</t>
  </si>
  <si>
    <t xml:space="preserve">TOTAL MOC </t>
  </si>
  <si>
    <t xml:space="preserve">TOTAL MOA </t>
  </si>
  <si>
    <t xml:space="preserve">TOTAL MOF </t>
  </si>
  <si>
    <t xml:space="preserve">TOTAL MOBE </t>
  </si>
  <si>
    <t>MOC</t>
  </si>
  <si>
    <t>MOA</t>
  </si>
  <si>
    <t>MOF</t>
  </si>
  <si>
    <t>MOBE</t>
  </si>
  <si>
    <t>Tableau 1</t>
  </si>
  <si>
    <t>Tableau 2</t>
  </si>
  <si>
    <t>Tableau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</si>
</sst>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0.000"/>
    <numFmt numFmtId="165" formatCode="0.0%"/>
    <numFmt numFmtId="166" formatCode="_-* #,##0.00\ &quot;€&quot;_-;\-* #,##0.00\ &quot;€&quot;_-;_-* &quot;-&quot;???\ &quot;€&quot;_-;_-@_-"/>
    <numFmt numFmtId="167" formatCode="[$-F800]dddd\,\ mmmm\ dd\,\ yy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Arial"/>
      <family val="2"/>
    </font>
    <font>
      <b/>
      <u/>
      <sz val="11"/>
      <color theme="1"/>
      <name val="Gill Sans MT"/>
      <family val="2"/>
    </font>
    <font>
      <sz val="11"/>
      <color theme="1"/>
      <name val="Gill Sans MT"/>
      <family val="2"/>
    </font>
    <font>
      <b/>
      <i/>
      <u/>
      <sz val="11"/>
      <color theme="1"/>
      <name val="Gill Sans MT"/>
      <family val="2"/>
    </font>
    <font>
      <i/>
      <sz val="11"/>
      <color theme="5"/>
      <name val="Gill Sans MT"/>
      <family val="2"/>
    </font>
    <font>
      <i/>
      <sz val="11"/>
      <color theme="5"/>
      <name val="Calibri"/>
      <family val="2"/>
      <scheme val="minor"/>
    </font>
    <font>
      <i/>
      <sz val="11"/>
      <color theme="4"/>
      <name val="Gill Sans MT"/>
      <family val="2"/>
    </font>
    <font>
      <i/>
      <sz val="11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3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59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44" fontId="5" fillId="0" borderId="0" xfId="1" applyFont="1"/>
    <xf numFmtId="0" fontId="7" fillId="0" borderId="0" xfId="0" applyFont="1"/>
    <xf numFmtId="44" fontId="7" fillId="0" borderId="0" xfId="1" applyFont="1"/>
    <xf numFmtId="44" fontId="7" fillId="0" borderId="0" xfId="0" applyNumberFormat="1" applyFont="1"/>
    <xf numFmtId="0" fontId="8" fillId="0" borderId="0" xfId="0" applyFont="1"/>
    <xf numFmtId="9" fontId="5" fillId="0" borderId="0" xfId="3" applyFont="1"/>
    <xf numFmtId="10" fontId="5" fillId="0" borderId="0" xfId="3" applyNumberFormat="1" applyFont="1"/>
    <xf numFmtId="165" fontId="5" fillId="0" borderId="0" xfId="3" applyNumberFormat="1" applyFont="1" applyAlignment="1">
      <alignment horizontal="center"/>
    </xf>
    <xf numFmtId="10" fontId="5" fillId="0" borderId="0" xfId="3" applyNumberFormat="1" applyFont="1" applyAlignment="1">
      <alignment horizontal="center"/>
    </xf>
    <xf numFmtId="164" fontId="5" fillId="0" borderId="0" xfId="3" applyNumberFormat="1" applyFont="1"/>
    <xf numFmtId="44" fontId="5" fillId="0" borderId="1" xfId="0" applyNumberFormat="1" applyFont="1" applyBorder="1"/>
    <xf numFmtId="166" fontId="5" fillId="0" borderId="1" xfId="0" applyNumberFormat="1" applyFont="1" applyBorder="1"/>
    <xf numFmtId="14" fontId="0" fillId="0" borderId="0" xfId="0" applyNumberFormat="1"/>
    <xf numFmtId="44" fontId="7" fillId="0" borderId="0" xfId="1" applyFont="1" applyFill="1" applyBorder="1"/>
    <xf numFmtId="0" fontId="5" fillId="0" borderId="5" xfId="0" applyFont="1" applyBorder="1"/>
    <xf numFmtId="0" fontId="5" fillId="0" borderId="6" xfId="0" applyFont="1" applyBorder="1"/>
    <xf numFmtId="44" fontId="5" fillId="0" borderId="6" xfId="1" applyFont="1" applyBorder="1"/>
    <xf numFmtId="44" fontId="5" fillId="0" borderId="6" xfId="0" applyNumberFormat="1" applyFont="1" applyBorder="1"/>
    <xf numFmtId="44" fontId="5" fillId="0" borderId="7" xfId="0" applyNumberFormat="1" applyFont="1" applyBorder="1"/>
    <xf numFmtId="0" fontId="7" fillId="0" borderId="1" xfId="0" applyFont="1" applyBorder="1"/>
    <xf numFmtId="44" fontId="7" fillId="0" borderId="1" xfId="1" applyFont="1" applyBorder="1"/>
    <xf numFmtId="44" fontId="7" fillId="0" borderId="1" xfId="0" applyNumberFormat="1" applyFont="1" applyBorder="1"/>
    <xf numFmtId="0" fontId="7" fillId="0" borderId="9" xfId="0" applyFont="1" applyBorder="1"/>
    <xf numFmtId="0" fontId="7" fillId="0" borderId="10" xfId="0" applyFont="1" applyBorder="1"/>
    <xf numFmtId="0" fontId="7" fillId="0" borderId="11" xfId="0" applyFont="1" applyBorder="1"/>
    <xf numFmtId="44" fontId="7" fillId="0" borderId="11" xfId="0" applyNumberFormat="1" applyFont="1" applyBorder="1"/>
    <xf numFmtId="0" fontId="7" fillId="0" borderId="12" xfId="0" applyFont="1" applyBorder="1"/>
    <xf numFmtId="44" fontId="7" fillId="0" borderId="0" xfId="1" applyFont="1" applyBorder="1"/>
    <xf numFmtId="0" fontId="7" fillId="0" borderId="8" xfId="0" applyFont="1" applyBorder="1"/>
    <xf numFmtId="44" fontId="5" fillId="0" borderId="9" xfId="0" applyNumberFormat="1" applyFont="1" applyBorder="1"/>
    <xf numFmtId="0" fontId="9" fillId="0" borderId="1" xfId="0" applyFont="1" applyBorder="1"/>
    <xf numFmtId="0" fontId="0" fillId="0" borderId="0" xfId="0" applyAlignment="1">
      <alignment horizontal="left" vertical="center" wrapText="1"/>
    </xf>
    <xf numFmtId="44" fontId="0" fillId="0" borderId="0" xfId="0" applyNumberForma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44" fontId="0" fillId="0" borderId="14" xfId="0" applyNumberFormat="1" applyBorder="1" applyAlignment="1">
      <alignment horizontal="center" vertical="center"/>
    </xf>
    <xf numFmtId="44" fontId="0" fillId="0" borderId="15" xfId="0" applyNumberFormat="1" applyBorder="1" applyAlignment="1">
      <alignment horizontal="center" vertical="center"/>
    </xf>
    <xf numFmtId="0" fontId="0" fillId="0" borderId="16" xfId="0" applyBorder="1"/>
    <xf numFmtId="0" fontId="10" fillId="0" borderId="18" xfId="0" applyFont="1" applyBorder="1" applyAlignment="1">
      <alignment horizontal="left" vertical="top" wrapText="1"/>
    </xf>
    <xf numFmtId="0" fontId="12" fillId="0" borderId="0" xfId="5"/>
    <xf numFmtId="9" fontId="0" fillId="0" borderId="0" xfId="3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0" fillId="0" borderId="17" xfId="0" applyFont="1" applyBorder="1" applyAlignment="1">
      <alignment horizontal="left" vertical="top" wrapText="1"/>
    </xf>
    <xf numFmtId="0" fontId="11" fillId="0" borderId="0" xfId="0" applyFont="1" applyAlignment="1">
      <alignment horizontal="left"/>
    </xf>
    <xf numFmtId="167" fontId="11" fillId="0" borderId="0" xfId="0" applyNumberFormat="1" applyFont="1" applyAlignment="1">
      <alignment horizontal="center"/>
    </xf>
    <xf numFmtId="0" fontId="5" fillId="0" borderId="1" xfId="0" applyNumberFormat="1" applyFont="1" applyBorder="1"/>
    <xf numFmtId="0" fontId="5" fillId="0" borderId="1" xfId="0" applyFont="1" applyBorder="1"/>
  </cellXfs>
  <cellStyles count="6">
    <cellStyle name="default" xfId="2" xr:uid="{7B271A46-75EB-4DE9-A1C8-971965FD2411}"/>
    <cellStyle name="Lien hypertexte" xfId="5" builtinId="8"/>
    <cellStyle name="Monétaire" xfId="1" builtinId="4"/>
    <cellStyle name="Monétaire 2" xfId="4" xr:uid="{BD49F200-7F56-4BAF-9DD7-91343D8B9B5C}"/>
    <cellStyle name="Normal" xfId="0" builtinId="0"/>
    <cellStyle name="Pourcentage" xfId="3" builtinId="5"/>
  </cellStyles>
  <dxfs count="57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  <numFmt numFmtId="34" formatCode="_-* #,##0.00\ &quot;€&quot;_-;\-* #,##0.00\ &quot;€&quot;_-;_-* &quot;-&quot;??\ &quot;€&quot;_-;_-@_-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  <numFmt numFmtId="34" formatCode="_-* #,##0.00\ &quot;€&quot;_-;\-* #,##0.00\ &quot;€&quot;_-;_-* &quot;-&quot;??\ &quot;€&quot;_-;_-@_-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5"/>
        <name val="Gill Sans MT"/>
        <family val="2"/>
        <scheme val="none"/>
      </font>
      <numFmt numFmtId="34" formatCode="_-* #,##0.00\ &quot;€&quot;_-;\-* #,##0.00\ &quot;€&quot;_-;_-* &quot;-&quot;??\ &quot;€&quot;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  <numFmt numFmtId="34" formatCode="_-* #,##0.00\ &quot;€&quot;_-;\-* #,##0.00\ &quot;€&quot;_-;_-* &quot;-&quot;??\ &quot;€&quot;_-;_-@_-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5"/>
        <name val="Gill Sans MT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5"/>
        <name val="Gill Sans MT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5"/>
        <name val="Gill Sans MT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5"/>
        <name val="Gill Sans MT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5"/>
        <name val="Gill Sans MT"/>
        <family val="2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  <numFmt numFmtId="34" formatCode="_-* #,##0.00\ &quot;€&quot;_-;\-* #,##0.00\ &quot;€&quot;_-;_-* &quot;-&quot;??\ &quot;€&quot;_-;_-@_-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  <numFmt numFmtId="34" formatCode="_-* #,##0.00\ &quot;€&quot;_-;\-* #,##0.00\ &quot;€&quot;_-;_-* &quot;-&quot;??\ &quot;€&quot;_-;_-@_-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  <numFmt numFmtId="34" formatCode="_-* #,##0.00\ &quot;€&quot;_-;\-* #,##0.00\ &quot;€&quot;_-;_-* &quot;-&quot;??\ &quot;€&quot;_-;_-@_-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5"/>
        <name val="Gill Sans MT"/>
        <family val="2"/>
        <scheme val="none"/>
      </font>
      <numFmt numFmtId="34" formatCode="_-* #,##0.00\ &quot;€&quot;_-;\-* #,##0.00\ &quot;€&quot;_-;_-* &quot;-&quot;??\ &quot;€&quot;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  <numFmt numFmtId="34" formatCode="_-* #,##0.00\ &quot;€&quot;_-;\-* #,##0.00\ &quot;€&quot;_-;_-* &quot;-&quot;??\ &quot;€&quot;_-;_-@_-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5"/>
        <name val="Gill Sans MT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5"/>
        <name val="Gill Sans MT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5"/>
        <name val="Gill Sans MT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5"/>
        <name val="Gill Sans MT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5"/>
        <name val="Gill Sans MT"/>
        <family val="2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  <numFmt numFmtId="34" formatCode="_-* #,##0.00\ &quot;€&quot;_-;\-* #,##0.00\ &quot;€&quot;_-;_-* &quot;-&quot;??\ &quot;€&quot;_-;_-@_-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  <numFmt numFmtId="34" formatCode="_-* #,##0.00\ &quot;€&quot;_-;\-* #,##0.00\ &quot;€&quot;_-;_-* &quot;-&quot;??\ &quot;€&quot;_-;_-@_-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  <numFmt numFmtId="34" formatCode="_-* #,##0.00\ &quot;€&quot;_-;\-* #,##0.00\ &quot;€&quot;_-;_-* &quot;-&quot;??\ &quot;€&quot;_-;_-@_-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5"/>
        <name val="Gill Sans MT"/>
        <family val="2"/>
        <scheme val="none"/>
      </font>
      <numFmt numFmtId="34" formatCode="_-* #,##0.00\ &quot;€&quot;_-;\-* #,##0.00\ &quot;€&quot;_-;_-* &quot;-&quot;??\ &quot;€&quot;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  <numFmt numFmtId="34" formatCode="_-* #,##0.00\ &quot;€&quot;_-;\-* #,##0.00\ &quot;€&quot;_-;_-* &quot;-&quot;??\ &quot;€&quot;_-;_-@_-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5"/>
        <name val="Gill Sans MT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5"/>
        <name val="Gill Sans MT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5"/>
        <name val="Gill Sans MT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5"/>
        <name val="Gill Sans MT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5"/>
        <name val="Gill Sans MT"/>
        <family val="2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none"/>
      </font>
      <numFmt numFmtId="34" formatCode="_-* #,##0.00\ &quot;€&quot;_-;\-* #,##0.00\ &quot;€&quot;_-;_-* &quot;-&quot;??\ &quot;€&quot;_-;_-@_-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824DAC-FEED-42B7-9E20-67ED4B882C21}" name="Tableau1" displayName="Tableau1" ref="A6:H11" headerRowCount="0" totalsRowShown="0" headerRowDxfId="56" tableBorderDxfId="55" totalsRowBorderDxfId="54">
  <tableColumns count="8">
    <tableColumn id="1" xr3:uid="{2DBA815B-76A2-4958-9030-8962F544C5EC}" name="Colonne1" headerRowDxfId="53" dataDxfId="52"/>
    <tableColumn id="2" xr3:uid="{068FD7B1-D804-440D-9FAF-4D55AF6895AD}" name="Colonne2" headerRowDxfId="51" dataDxfId="50">
      <calculatedColumnFormula>IF(A6="Code Article","",VLOOKUP(A6,'BASE DE DONNEES'!$A$10:$D$1141,2,FALSE))</calculatedColumnFormula>
    </tableColumn>
    <tableColumn id="3" xr3:uid="{6B537D2B-1A05-4C21-ACA8-AA11DA454DD0}" name="Colonne3" headerRowDxfId="49" dataDxfId="48"/>
    <tableColumn id="4" xr3:uid="{41B0F35A-65EF-4BFD-97BF-578718D448FA}" name="Colonne4" headerRowDxfId="47" dataDxfId="46">
      <calculatedColumnFormula>IF(A6="Code Article","",VLOOKUP(A6,'BASE DE DONNEES'!$A$10:$D$1141,3,FALSE))</calculatedColumnFormula>
    </tableColumn>
    <tableColumn id="5" xr3:uid="{4510F41A-C46C-4F33-BD75-CBE45445F7BD}" name="Colonne5" headerRowDxfId="45" dataDxfId="44" headerRowCellStyle="Monétaire" dataCellStyle="Monétaire">
      <calculatedColumnFormula>IF(A6="Code Article","",VLOOKUP(A6,'BASE DE DONNEES'!$A$10:$D$1141,4,FALSE))</calculatedColumnFormula>
    </tableColumn>
    <tableColumn id="6" xr3:uid="{7882C5BA-4BAA-49C6-9884-84913A52843F}" name="Colonne6" headerRowDxfId="43" dataDxfId="42">
      <calculatedColumnFormula>IF(B6="","",C6*E6)</calculatedColumnFormula>
    </tableColumn>
    <tableColumn id="7" xr3:uid="{0039B869-08F4-4809-A1EE-7A6FE28110D5}" name="Colonne7" headerRowDxfId="41" dataDxfId="40"/>
    <tableColumn id="8" xr3:uid="{20756D76-A104-4BC3-B025-E30516B44DA1}" name="Colonne8" headerRowDxfId="39" dataDxfId="38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097090B-7DF7-44A5-B818-1077CA888D58}" name="Tableau19" displayName="Tableau19" ref="A13:H18" headerRowCount="0" totalsRowShown="0" headerRowDxfId="37" tableBorderDxfId="36" totalsRowBorderDxfId="35">
  <tableColumns count="8">
    <tableColumn id="1" xr3:uid="{8D3B25A7-D0F3-4DC3-9228-9D65553279D1}" name="Colonne1" headerRowDxfId="34" dataDxfId="33"/>
    <tableColumn id="2" xr3:uid="{DBF2E446-5CE0-4C41-BC2E-FE87F64327E8}" name="Colonne2" headerRowDxfId="32" dataDxfId="31">
      <calculatedColumnFormula>IF(A13="Code Article","",VLOOKUP(A13,'BASE DE DONNEES'!$A$10:$D$1141,2,FALSE))</calculatedColumnFormula>
    </tableColumn>
    <tableColumn id="3" xr3:uid="{C2EA61EF-EBC7-4B89-B193-B3A0FFAEDE7B}" name="Colonne3" headerRowDxfId="30" dataDxfId="29"/>
    <tableColumn id="4" xr3:uid="{2F786FCD-1FB5-4910-846E-6D16D853B8D8}" name="Colonne4" headerRowDxfId="28" dataDxfId="27">
      <calculatedColumnFormula>IF(A13="Code Article","",VLOOKUP(A13,'BASE DE DONNEES'!$A$10:$D$1141,3,FALSE))</calculatedColumnFormula>
    </tableColumn>
    <tableColumn id="5" xr3:uid="{08BDC52D-BE49-4AA7-9F10-BA6BF564F079}" name="Colonne5" headerRowDxfId="26" dataDxfId="25" headerRowCellStyle="Monétaire" dataCellStyle="Monétaire">
      <calculatedColumnFormula>IF(A13="Code Article","",VLOOKUP(A13,'BASE DE DONNEES'!$A$10:$D$1141,4,FALSE))</calculatedColumnFormula>
    </tableColumn>
    <tableColumn id="6" xr3:uid="{1C3C8652-3A7F-4C3A-A897-F6E5C0427E8F}" name="Colonne6" headerRowDxfId="24" dataDxfId="23">
      <calculatedColumnFormula>IF(B13="","",C13*E13)</calculatedColumnFormula>
    </tableColumn>
    <tableColumn id="7" xr3:uid="{25668BA6-F74B-48A9-AFAA-D5158D320902}" name="Colonne7" headerRowDxfId="22" dataDxfId="21"/>
    <tableColumn id="8" xr3:uid="{9CBF8804-8418-4B43-9812-5C680259F4DB}" name="Colonne8" headerRowDxfId="20" dataDxfId="19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2EBC11A-157F-462D-B45F-85B1CEB12FA2}" name="Tableau110" displayName="Tableau110" ref="A20:H25" headerRowCount="0" totalsRowShown="0" headerRowDxfId="18" tableBorderDxfId="17" totalsRowBorderDxfId="16">
  <tableColumns count="8">
    <tableColumn id="1" xr3:uid="{791E871A-53DE-4BC8-BAEE-92D5F9939B57}" name="Colonne1" headerRowDxfId="15" dataDxfId="14"/>
    <tableColumn id="2" xr3:uid="{79A2C4AB-19E8-45C7-B862-327C1AC93DE1}" name="Colonne2" headerRowDxfId="13" dataDxfId="12">
      <calculatedColumnFormula>IF(A20="Code Article","",VLOOKUP(A20,'BASE DE DONNEES'!$A$10:$D$1141,2,FALSE))</calculatedColumnFormula>
    </tableColumn>
    <tableColumn id="3" xr3:uid="{39732CEA-D9A1-4E4B-ABF0-4373C32B8805}" name="Colonne3" headerRowDxfId="11" dataDxfId="10"/>
    <tableColumn id="4" xr3:uid="{B353E238-BD26-4FE5-96DD-C37A6C05468E}" name="Colonne4" headerRowDxfId="9" dataDxfId="8">
      <calculatedColumnFormula>IF(A20="Code Article","",VLOOKUP(A20,'BASE DE DONNEES'!$A$10:$D$1141,3,FALSE))</calculatedColumnFormula>
    </tableColumn>
    <tableColumn id="5" xr3:uid="{3AFD1051-E5C5-4429-855A-A168725EDA92}" name="Colonne5" headerRowDxfId="7" dataDxfId="6" headerRowCellStyle="Monétaire" dataCellStyle="Monétaire">
      <calculatedColumnFormula>IF(A20="Code Article","",VLOOKUP(A20,'BASE DE DONNEES'!$A$10:$D$1141,4,FALSE))</calculatedColumnFormula>
    </tableColumn>
    <tableColumn id="6" xr3:uid="{F0B6410F-160B-4C26-AB69-9A6209C586BA}" name="Colonne6" headerRowDxfId="5" dataDxfId="4">
      <calculatedColumnFormula>IF(B20="","",C20*E20)</calculatedColumnFormula>
    </tableColumn>
    <tableColumn id="7" xr3:uid="{96D589F1-4EA0-4054-8285-D335D38F8BC1}" name="Colonne7" headerRowDxfId="3" dataDxfId="2"/>
    <tableColumn id="8" xr3:uid="{BC708DFD-F798-4FEB-B45A-CF252166B02B}" name="Colonne8" headerRowDxfId="1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mail@clie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FBA1A-772E-4DC4-A531-BC7287F07CE2}">
  <dimension ref="A1:K35"/>
  <sheetViews>
    <sheetView tabSelected="1" workbookViewId="0">
      <selection activeCell="H31" sqref="H31"/>
    </sheetView>
  </sheetViews>
  <sheetFormatPr baseColWidth="10" defaultRowHeight="17.25" x14ac:dyDescent="0.35"/>
  <cols>
    <col min="1" max="1" width="12.7109375" style="2" customWidth="1"/>
    <col min="2" max="2" width="63.85546875" style="2" bestFit="1" customWidth="1"/>
    <col min="3" max="4" width="12.7109375" style="2" customWidth="1"/>
    <col min="5" max="5" width="14.140625" style="2" bestFit="1" customWidth="1"/>
    <col min="6" max="6" width="14.85546875" style="2" bestFit="1" customWidth="1"/>
    <col min="7" max="7" width="18.28515625" style="2" bestFit="1" customWidth="1"/>
    <col min="8" max="8" width="15.85546875" style="2" bestFit="1" customWidth="1"/>
    <col min="9" max="9" width="11.42578125" style="2"/>
    <col min="10" max="10" width="19.42578125" style="2" bestFit="1" customWidth="1"/>
    <col min="11" max="11" width="13.28515625" style="2" bestFit="1" customWidth="1"/>
    <col min="12" max="16384" width="11.42578125" style="2"/>
  </cols>
  <sheetData>
    <row r="1" spans="1:11" x14ac:dyDescent="0.35">
      <c r="A1" s="1"/>
    </row>
    <row r="2" spans="1:11" x14ac:dyDescent="0.35">
      <c r="A2" s="3"/>
      <c r="C2" s="47" t="s">
        <v>7</v>
      </c>
      <c r="D2" s="47"/>
      <c r="E2" s="11">
        <v>0.1</v>
      </c>
      <c r="F2" s="2" t="s">
        <v>14</v>
      </c>
      <c r="G2" s="12">
        <v>0.01</v>
      </c>
      <c r="H2" s="9" t="s">
        <v>8</v>
      </c>
      <c r="I2" s="10">
        <v>0.01</v>
      </c>
      <c r="J2" s="2" t="s">
        <v>11</v>
      </c>
      <c r="K2" s="13">
        <f>(1+E2)*(1+G2)*(1+I2)</f>
        <v>1.1221100000000002</v>
      </c>
    </row>
    <row r="4" spans="1:11" x14ac:dyDescent="0.3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13</v>
      </c>
      <c r="H4" s="2" t="s">
        <v>12</v>
      </c>
    </row>
    <row r="5" spans="1:11" x14ac:dyDescent="0.35">
      <c r="A5"/>
      <c r="B5"/>
      <c r="C5"/>
      <c r="D5"/>
      <c r="E5"/>
      <c r="F5"/>
      <c r="G5"/>
      <c r="H5"/>
    </row>
    <row r="6" spans="1:11" x14ac:dyDescent="0.35">
      <c r="A6" s="18" t="s">
        <v>414</v>
      </c>
      <c r="B6" s="19" t="s">
        <v>415</v>
      </c>
      <c r="C6" s="19">
        <v>1</v>
      </c>
      <c r="D6" s="19" t="s">
        <v>73</v>
      </c>
      <c r="E6" s="20">
        <f>SUM(F8:F11)</f>
        <v>70</v>
      </c>
      <c r="F6" s="21">
        <f>E6*C6</f>
        <v>70</v>
      </c>
      <c r="G6" s="21">
        <f>E6*$K$2</f>
        <v>78.547700000000006</v>
      </c>
      <c r="H6" s="22">
        <f>G6*C6</f>
        <v>78.547700000000006</v>
      </c>
      <c r="J6" s="48" t="s">
        <v>428</v>
      </c>
      <c r="K6" s="48"/>
    </row>
    <row r="7" spans="1:11" x14ac:dyDescent="0.35">
      <c r="A7" s="32"/>
      <c r="B7" s="34" t="s">
        <v>320</v>
      </c>
      <c r="C7" s="23"/>
      <c r="D7" s="23"/>
      <c r="E7" s="24"/>
      <c r="F7" s="25"/>
      <c r="G7" s="14"/>
      <c r="H7" s="33"/>
      <c r="J7" s="58" t="s">
        <v>424</v>
      </c>
      <c r="K7" s="58">
        <f ca="1">SUMIF(Tableau1[#All],"MOC01",Tableau1[[#All],[Colonne3]])*C6</f>
        <v>6</v>
      </c>
    </row>
    <row r="8" spans="1:11" x14ac:dyDescent="0.35">
      <c r="A8" s="27" t="s">
        <v>6</v>
      </c>
      <c r="B8" s="23" t="str">
        <f>IF(Tableau1[[#This Row],[Colonne1]]="Code Article","",IF(Tableau1[[#This Row],[Colonne1]]="","",VLOOKUP(Tableau1[[#This Row],[Colonne1]],'BASE DE DONNEES'!$A$1:$D$1141,2,FALSE)))</f>
        <v xml:space="preserve">Mains d'œuvre Chantier </v>
      </c>
      <c r="C8" s="28">
        <v>6</v>
      </c>
      <c r="D8" s="23" t="str">
        <f>IF(Tableau1[[#This Row],[Colonne1]]="Code Article","",IF(Tableau1[[#This Row],[Colonne1]]="","",VLOOKUP(Tableau1[[#This Row],[Colonne1]],'BASE DE DONNEES'!$A$1:$D$1141,3,FALSE)))</f>
        <v>h</v>
      </c>
      <c r="E8" s="24">
        <f>IF(Tableau1[[#This Row],[Colonne1]]="Code Article","",IF(Tableau1[[#This Row],[Colonne1]]="","",VLOOKUP(Tableau1[[#This Row],[Colonne1]],'BASE DE DONNEES'!$A$1:$D$1141,4,FALSE)))</f>
        <v>5</v>
      </c>
      <c r="F8" s="25">
        <f>IF(B8="","",C8*E8)</f>
        <v>30</v>
      </c>
      <c r="G8" s="23"/>
      <c r="H8" s="26"/>
      <c r="J8" s="58" t="s">
        <v>425</v>
      </c>
      <c r="K8" s="58">
        <f ca="1">SUMIF(Tableau1[#All],"MOA01",Tableau1[[#All],[Colonne3]])*C6</f>
        <v>4</v>
      </c>
    </row>
    <row r="9" spans="1:11" x14ac:dyDescent="0.35">
      <c r="A9" s="27" t="s">
        <v>10</v>
      </c>
      <c r="B9" s="23" t="str">
        <f>IF(Tableau1[[#This Row],[Colonne1]]="Code Article","",IF(Tableau1[[#This Row],[Colonne1]]="","",VLOOKUP(Tableau1[[#This Row],[Colonne1]],'BASE DE DONNEES'!$A$1:$D$1141,2,FALSE)))</f>
        <v>Mains d'œuvre Atelier</v>
      </c>
      <c r="C9" s="28">
        <v>4</v>
      </c>
      <c r="D9" s="23" t="str">
        <f>IF(Tableau1[[#This Row],[Colonne1]]="Code Article","",IF(Tableau1[[#This Row],[Colonne1]]="","",VLOOKUP(Tableau1[[#This Row],[Colonne1]],'BASE DE DONNEES'!$A$1:$D$1141,3,FALSE)))</f>
        <v>h</v>
      </c>
      <c r="E9" s="24">
        <f>IF(Tableau1[[#This Row],[Colonne1]]="Code Article","",IF(Tableau1[[#This Row],[Colonne1]]="","",VLOOKUP(Tableau1[[#This Row],[Colonne1]],'BASE DE DONNEES'!$A$1:$D$1141,4,FALSE)))</f>
        <v>5</v>
      </c>
      <c r="F9" s="25">
        <f t="shared" ref="F9:F11" si="0">IF(B9="","",C9*E9)</f>
        <v>20</v>
      </c>
      <c r="G9" s="23"/>
      <c r="H9" s="26"/>
      <c r="J9" s="58" t="s">
        <v>426</v>
      </c>
      <c r="K9" s="58">
        <f ca="1">SUMIF(Tableau1[#All],"MOF01",Tableau1[[#All],[Colonne3]])*C6</f>
        <v>3</v>
      </c>
    </row>
    <row r="10" spans="1:11" x14ac:dyDescent="0.35">
      <c r="A10" s="27" t="s">
        <v>9</v>
      </c>
      <c r="B10" s="23" t="str">
        <f>IF(Tableau1[[#This Row],[Colonne1]]="Code Article","",IF(Tableau1[[#This Row],[Colonne1]]="","",VLOOKUP(Tableau1[[#This Row],[Colonne1]],'BASE DE DONNEES'!$A$1:$D$1141,2,FALSE)))</f>
        <v xml:space="preserve">Mains d'œuvre Finition </v>
      </c>
      <c r="C10" s="28">
        <v>3</v>
      </c>
      <c r="D10" s="23" t="str">
        <f>IF(Tableau1[[#This Row],[Colonne1]]="Code Article","",IF(Tableau1[[#This Row],[Colonne1]]="","",VLOOKUP(Tableau1[[#This Row],[Colonne1]],'BASE DE DONNEES'!$A$1:$D$1141,3,FALSE)))</f>
        <v>h</v>
      </c>
      <c r="E10" s="24">
        <f>IF(Tableau1[[#This Row],[Colonne1]]="Code Article","",IF(Tableau1[[#This Row],[Colonne1]]="","",VLOOKUP(Tableau1[[#This Row],[Colonne1]],'BASE DE DONNEES'!$A$1:$D$1141,4,FALSE)))</f>
        <v>5</v>
      </c>
      <c r="F10" s="25">
        <f t="shared" si="0"/>
        <v>15</v>
      </c>
      <c r="G10" s="23"/>
      <c r="H10" s="26"/>
      <c r="J10" s="58" t="s">
        <v>427</v>
      </c>
      <c r="K10" s="58">
        <f ca="1">SUMIF(Tableau1[#All],"MOBE01",Tableau1[[#All],[Colonne3]])*C6</f>
        <v>1</v>
      </c>
    </row>
    <row r="11" spans="1:11" x14ac:dyDescent="0.35">
      <c r="A11" s="27" t="s">
        <v>15</v>
      </c>
      <c r="B11" s="23" t="str">
        <f>IF(Tableau1[[#This Row],[Colonne1]]="Code Article","",IF(Tableau1[[#This Row],[Colonne1]]="","",VLOOKUP(Tableau1[[#This Row],[Colonne1]],'BASE DE DONNEES'!$A$1:$D$1141,2,FALSE)))</f>
        <v>Mains d'œuvre Bureau d'étude</v>
      </c>
      <c r="C11" s="28">
        <v>1</v>
      </c>
      <c r="D11" s="23" t="str">
        <f>IF(Tableau1[[#This Row],[Colonne1]]="Code Article","",IF(Tableau1[[#This Row],[Colonne1]]="","",VLOOKUP(Tableau1[[#This Row],[Colonne1]],'BASE DE DONNEES'!$A$1:$D$1141,3,FALSE)))</f>
        <v>h</v>
      </c>
      <c r="E11" s="24">
        <f>IF(Tableau1[[#This Row],[Colonne1]]="Code Article","",IF(Tableau1[[#This Row],[Colonne1]]="","",VLOOKUP(Tableau1[[#This Row],[Colonne1]],'BASE DE DONNEES'!$A$1:$D$1141,4,FALSE)))</f>
        <v>5</v>
      </c>
      <c r="F11" s="29">
        <f t="shared" si="0"/>
        <v>5</v>
      </c>
      <c r="G11" s="28"/>
      <c r="H11" s="30"/>
    </row>
    <row r="12" spans="1:11" x14ac:dyDescent="0.35">
      <c r="A12" s="5"/>
      <c r="B12" s="5"/>
      <c r="C12" s="5"/>
      <c r="D12" s="5"/>
      <c r="E12" s="31"/>
      <c r="F12" s="7"/>
      <c r="G12" s="5"/>
      <c r="H12" s="5"/>
    </row>
    <row r="13" spans="1:11" x14ac:dyDescent="0.35">
      <c r="A13" s="18" t="s">
        <v>416</v>
      </c>
      <c r="B13" s="19" t="s">
        <v>417</v>
      </c>
      <c r="C13" s="19">
        <v>4</v>
      </c>
      <c r="D13" s="19" t="s">
        <v>73</v>
      </c>
      <c r="E13" s="20">
        <f>SUM(F15:F18)</f>
        <v>60</v>
      </c>
      <c r="F13" s="21">
        <f>E13*C13</f>
        <v>240</v>
      </c>
      <c r="G13" s="21">
        <f>E13*$K$2</f>
        <v>67.326600000000013</v>
      </c>
      <c r="H13" s="22">
        <f>G13*C13</f>
        <v>269.30640000000005</v>
      </c>
      <c r="J13" s="48" t="s">
        <v>429</v>
      </c>
      <c r="K13" s="48"/>
    </row>
    <row r="14" spans="1:11" x14ac:dyDescent="0.35">
      <c r="A14" s="32"/>
      <c r="B14" s="34" t="s">
        <v>320</v>
      </c>
      <c r="C14" s="23"/>
      <c r="D14" s="23"/>
      <c r="E14" s="24"/>
      <c r="F14" s="25"/>
      <c r="G14" s="14"/>
      <c r="H14" s="33"/>
      <c r="J14" s="58" t="s">
        <v>424</v>
      </c>
      <c r="K14" s="58">
        <f ca="1">SUMIF(Tableau19[#All],"MOC01",Tableau19[[#All],[Colonne3]])*C13</f>
        <v>24</v>
      </c>
    </row>
    <row r="15" spans="1:11" x14ac:dyDescent="0.35">
      <c r="A15" s="27" t="s">
        <v>6</v>
      </c>
      <c r="B15" s="23" t="str">
        <f>IF(Tableau19[[#This Row],[Colonne1]]="Code Article","",IF(Tableau19[[#This Row],[Colonne1]]="","",VLOOKUP(Tableau19[[#This Row],[Colonne1]],'BASE DE DONNEES'!$A$1:$D$1141,2,FALSE)))</f>
        <v xml:space="preserve">Mains d'œuvre Chantier </v>
      </c>
      <c r="C15" s="28">
        <v>6</v>
      </c>
      <c r="D15" s="23" t="str">
        <f>IF(Tableau19[[#This Row],[Colonne1]]="Code Article","",IF(Tableau19[[#This Row],[Colonne1]]="","",VLOOKUP(Tableau19[[#This Row],[Colonne1]],'BASE DE DONNEES'!$A$1:$D$1141,3,FALSE)))</f>
        <v>h</v>
      </c>
      <c r="E15" s="24">
        <f>IF(Tableau19[[#This Row],[Colonne1]]="Code Article","",IF(Tableau19[[#This Row],[Colonne1]]="","",VLOOKUP(Tableau19[[#This Row],[Colonne1]],'BASE DE DONNEES'!$A$1:$D$1141,4,FALSE)))</f>
        <v>5</v>
      </c>
      <c r="F15" s="25">
        <f>IF(B15="","",C15*E15)</f>
        <v>30</v>
      </c>
      <c r="G15" s="23"/>
      <c r="H15" s="26"/>
      <c r="J15" s="58" t="s">
        <v>425</v>
      </c>
      <c r="K15" s="58">
        <f ca="1">SUMIF(Tableau19[#All],"MOA01",Tableau19[[#All],[Colonne3]])*C13</f>
        <v>16</v>
      </c>
    </row>
    <row r="16" spans="1:11" x14ac:dyDescent="0.35">
      <c r="A16" s="27" t="s">
        <v>10</v>
      </c>
      <c r="B16" s="23" t="str">
        <f>IF(Tableau19[[#This Row],[Colonne1]]="Code Article","",IF(Tableau19[[#This Row],[Colonne1]]="","",VLOOKUP(Tableau19[[#This Row],[Colonne1]],'BASE DE DONNEES'!$A$1:$D$1141,2,FALSE)))</f>
        <v>Mains d'œuvre Atelier</v>
      </c>
      <c r="C16" s="28">
        <v>4</v>
      </c>
      <c r="D16" s="23" t="str">
        <f>IF(Tableau19[[#This Row],[Colonne1]]="Code Article","",IF(Tableau19[[#This Row],[Colonne1]]="","",VLOOKUP(Tableau19[[#This Row],[Colonne1]],'BASE DE DONNEES'!$A$1:$D$1141,3,FALSE)))</f>
        <v>h</v>
      </c>
      <c r="E16" s="24">
        <f>IF(Tableau19[[#This Row],[Colonne1]]="Code Article","",IF(Tableau19[[#This Row],[Colonne1]]="","",VLOOKUP(Tableau19[[#This Row],[Colonne1]],'BASE DE DONNEES'!$A$1:$D$1141,4,FALSE)))</f>
        <v>5</v>
      </c>
      <c r="F16" s="25">
        <f t="shared" ref="F16:F18" si="1">IF(B16="","",C16*E16)</f>
        <v>20</v>
      </c>
      <c r="G16" s="23"/>
      <c r="H16" s="26"/>
      <c r="J16" s="58" t="s">
        <v>426</v>
      </c>
      <c r="K16" s="58">
        <f ca="1">SUMIF(Tableau19[#All],"MOF01",Tableau19[[#All],[Colonne3]])*C13</f>
        <v>8</v>
      </c>
    </row>
    <row r="17" spans="1:11" x14ac:dyDescent="0.35">
      <c r="A17" s="27" t="s">
        <v>9</v>
      </c>
      <c r="B17" s="23" t="str">
        <f>IF(Tableau19[[#This Row],[Colonne1]]="Code Article","",IF(Tableau19[[#This Row],[Colonne1]]="","",VLOOKUP(Tableau19[[#This Row],[Colonne1]],'BASE DE DONNEES'!$A$1:$D$1141,2,FALSE)))</f>
        <v xml:space="preserve">Mains d'œuvre Finition </v>
      </c>
      <c r="C17" s="28">
        <v>2</v>
      </c>
      <c r="D17" s="23" t="str">
        <f>IF(Tableau19[[#This Row],[Colonne1]]="Code Article","",IF(Tableau19[[#This Row],[Colonne1]]="","",VLOOKUP(Tableau19[[#This Row],[Colonne1]],'BASE DE DONNEES'!$A$1:$D$1141,3,FALSE)))</f>
        <v>h</v>
      </c>
      <c r="E17" s="24">
        <f>IF(Tableau19[[#This Row],[Colonne1]]="Code Article","",IF(Tableau19[[#This Row],[Colonne1]]="","",VLOOKUP(Tableau19[[#This Row],[Colonne1]],'BASE DE DONNEES'!$A$1:$D$1141,4,FALSE)))</f>
        <v>5</v>
      </c>
      <c r="F17" s="25">
        <f t="shared" si="1"/>
        <v>10</v>
      </c>
      <c r="G17" s="23"/>
      <c r="H17" s="26"/>
      <c r="J17" s="58" t="s">
        <v>427</v>
      </c>
      <c r="K17" s="58">
        <f ca="1">SUMIF(Tableau19[#All],"MOBE01",Tableau19[[#All],[Colonne3]])*C13</f>
        <v>0</v>
      </c>
    </row>
    <row r="18" spans="1:11" x14ac:dyDescent="0.35">
      <c r="A18" s="27" t="s">
        <v>15</v>
      </c>
      <c r="B18" s="23" t="str">
        <f>IF(Tableau19[[#This Row],[Colonne1]]="Code Article","",IF(Tableau19[[#This Row],[Colonne1]]="","",VLOOKUP(Tableau19[[#This Row],[Colonne1]],'BASE DE DONNEES'!$A$1:$D$1141,2,FALSE)))</f>
        <v>Mains d'œuvre Bureau d'étude</v>
      </c>
      <c r="C18" s="28">
        <v>0</v>
      </c>
      <c r="D18" s="23" t="str">
        <f>IF(Tableau19[[#This Row],[Colonne1]]="Code Article","",IF(Tableau19[[#This Row],[Colonne1]]="","",VLOOKUP(Tableau19[[#This Row],[Colonne1]],'BASE DE DONNEES'!$A$1:$D$1141,3,FALSE)))</f>
        <v>h</v>
      </c>
      <c r="E18" s="24">
        <f>IF(Tableau19[[#This Row],[Colonne1]]="Code Article","",IF(Tableau19[[#This Row],[Colonne1]]="","",VLOOKUP(Tableau19[[#This Row],[Colonne1]],'BASE DE DONNEES'!$A$1:$D$1141,4,FALSE)))</f>
        <v>5</v>
      </c>
      <c r="F18" s="29">
        <f t="shared" si="1"/>
        <v>0</v>
      </c>
      <c r="G18" s="28"/>
      <c r="H18" s="30"/>
    </row>
    <row r="19" spans="1:11" x14ac:dyDescent="0.35">
      <c r="A19" s="5"/>
      <c r="B19" s="5"/>
      <c r="C19" s="5"/>
      <c r="D19" s="5"/>
      <c r="E19" s="31"/>
      <c r="F19" s="7"/>
      <c r="G19" s="5"/>
      <c r="H19" s="5"/>
    </row>
    <row r="20" spans="1:11" x14ac:dyDescent="0.35">
      <c r="A20" s="18" t="s">
        <v>418</v>
      </c>
      <c r="B20" s="19" t="s">
        <v>419</v>
      </c>
      <c r="C20" s="19"/>
      <c r="D20" s="19" t="s">
        <v>73</v>
      </c>
      <c r="E20" s="20">
        <f>SUM(F22:F25)</f>
        <v>0</v>
      </c>
      <c r="F20" s="21">
        <f>E20*C20</f>
        <v>0</v>
      </c>
      <c r="G20" s="21">
        <f>E20*$K$2</f>
        <v>0</v>
      </c>
      <c r="H20" s="22">
        <f>G20*C20</f>
        <v>0</v>
      </c>
      <c r="J20" s="48" t="s">
        <v>430</v>
      </c>
      <c r="K20" s="48"/>
    </row>
    <row r="21" spans="1:11" x14ac:dyDescent="0.35">
      <c r="A21" s="32"/>
      <c r="B21" s="34" t="s">
        <v>320</v>
      </c>
      <c r="C21" s="23"/>
      <c r="D21" s="23"/>
      <c r="E21" s="24"/>
      <c r="F21" s="25"/>
      <c r="G21" s="14"/>
      <c r="H21" s="33"/>
      <c r="J21" s="58" t="s">
        <v>424</v>
      </c>
      <c r="K21" s="58">
        <f ca="1">SUMIF(Tableau19[#All],"MOC01",Tableau19[[#All],[Colonne3]])*C20</f>
        <v>0</v>
      </c>
    </row>
    <row r="22" spans="1:11" x14ac:dyDescent="0.35">
      <c r="A22" s="27" t="s">
        <v>19</v>
      </c>
      <c r="B22" s="23" t="str">
        <f>IF(Tableau110[[#This Row],[Colonne1]]="Code Article","",IF(Tableau110[[#This Row],[Colonne1]]="","",VLOOKUP(Tableau110[[#This Row],[Colonne1]],'BASE DE DONNEES'!$A$1:$D$1141,2,FALSE)))</f>
        <v/>
      </c>
      <c r="C22" s="28"/>
      <c r="D22" s="23" t="str">
        <f>IF(Tableau110[[#This Row],[Colonne1]]="Code Article","",IF(Tableau110[[#This Row],[Colonne1]]="","",VLOOKUP(Tableau110[[#This Row],[Colonne1]],'BASE DE DONNEES'!$A$1:$D$1141,3,FALSE)))</f>
        <v/>
      </c>
      <c r="E22" s="24" t="str">
        <f>IF(Tableau110[[#This Row],[Colonne1]]="Code Article","",IF(Tableau110[[#This Row],[Colonne1]]="","",VLOOKUP(Tableau110[[#This Row],[Colonne1]],'BASE DE DONNEES'!$A$1:$D$1141,4,FALSE)))</f>
        <v/>
      </c>
      <c r="F22" s="25" t="str">
        <f>IF(B22="","",C22*E22)</f>
        <v/>
      </c>
      <c r="G22" s="23"/>
      <c r="H22" s="26"/>
      <c r="J22" s="58" t="s">
        <v>425</v>
      </c>
      <c r="K22" s="58">
        <f ca="1">SUMIF(Tableau19[#All],"MOA01",Tableau19[[#All],[Colonne3]])*C20</f>
        <v>0</v>
      </c>
    </row>
    <row r="23" spans="1:11" x14ac:dyDescent="0.35">
      <c r="A23" s="27" t="s">
        <v>19</v>
      </c>
      <c r="B23" s="23" t="str">
        <f>IF(Tableau110[[#This Row],[Colonne1]]="Code Article","",IF(Tableau110[[#This Row],[Colonne1]]="","",VLOOKUP(Tableau110[[#This Row],[Colonne1]],'BASE DE DONNEES'!$A$1:$D$1141,2,FALSE)))</f>
        <v/>
      </c>
      <c r="C23" s="28"/>
      <c r="D23" s="23" t="str">
        <f>IF(Tableau110[[#This Row],[Colonne1]]="Code Article","",IF(Tableau110[[#This Row],[Colonne1]]="","",VLOOKUP(Tableau110[[#This Row],[Colonne1]],'BASE DE DONNEES'!$A$1:$D$1141,3,FALSE)))</f>
        <v/>
      </c>
      <c r="E23" s="24" t="str">
        <f>IF(Tableau110[[#This Row],[Colonne1]]="Code Article","",IF(Tableau110[[#This Row],[Colonne1]]="","",VLOOKUP(Tableau110[[#This Row],[Colonne1]],'BASE DE DONNEES'!$A$1:$D$1141,4,FALSE)))</f>
        <v/>
      </c>
      <c r="F23" s="25" t="str">
        <f t="shared" ref="F23:F25" si="2">IF(B23="","",C23*E23)</f>
        <v/>
      </c>
      <c r="G23" s="23"/>
      <c r="H23" s="26"/>
      <c r="J23" s="58" t="s">
        <v>426</v>
      </c>
      <c r="K23" s="58">
        <f ca="1">SUMIF(Tableau19[#All],"MOF01",Tableau19[[#All],[Colonne3]])*C20</f>
        <v>0</v>
      </c>
    </row>
    <row r="24" spans="1:11" x14ac:dyDescent="0.35">
      <c r="A24" s="27" t="s">
        <v>19</v>
      </c>
      <c r="B24" s="23" t="str">
        <f>IF(Tableau110[[#This Row],[Colonne1]]="Code Article","",IF(Tableau110[[#This Row],[Colonne1]]="","",VLOOKUP(Tableau110[[#This Row],[Colonne1]],'BASE DE DONNEES'!$A$1:$D$1141,2,FALSE)))</f>
        <v/>
      </c>
      <c r="C24" s="28"/>
      <c r="D24" s="23" t="str">
        <f>IF(Tableau110[[#This Row],[Colonne1]]="Code Article","",IF(Tableau110[[#This Row],[Colonne1]]="","",VLOOKUP(Tableau110[[#This Row],[Colonne1]],'BASE DE DONNEES'!$A$1:$D$1141,3,FALSE)))</f>
        <v/>
      </c>
      <c r="E24" s="24" t="str">
        <f>IF(Tableau110[[#This Row],[Colonne1]]="Code Article","",IF(Tableau110[[#This Row],[Colonne1]]="","",VLOOKUP(Tableau110[[#This Row],[Colonne1]],'BASE DE DONNEES'!$A$1:$D$1141,4,FALSE)))</f>
        <v/>
      </c>
      <c r="F24" s="25" t="str">
        <f t="shared" si="2"/>
        <v/>
      </c>
      <c r="G24" s="23"/>
      <c r="H24" s="26"/>
      <c r="J24" s="58" t="s">
        <v>427</v>
      </c>
      <c r="K24" s="58">
        <f ca="1">SUMIF(Tableau19[#All],"MOBE01",Tableau19[[#All],[Colonne3]])*C20</f>
        <v>0</v>
      </c>
    </row>
    <row r="25" spans="1:11" x14ac:dyDescent="0.35">
      <c r="A25" s="27" t="s">
        <v>19</v>
      </c>
      <c r="B25" s="23" t="str">
        <f>IF(Tableau110[[#This Row],[Colonne1]]="Code Article","",IF(Tableau110[[#This Row],[Colonne1]]="","",VLOOKUP(Tableau110[[#This Row],[Colonne1]],'BASE DE DONNEES'!$A$1:$D$1141,2,FALSE)))</f>
        <v/>
      </c>
      <c r="C25" s="28"/>
      <c r="D25" s="23" t="str">
        <f>IF(Tableau110[[#This Row],[Colonne1]]="Code Article","",IF(Tableau110[[#This Row],[Colonne1]]="","",VLOOKUP(Tableau110[[#This Row],[Colonne1]],'BASE DE DONNEES'!$A$1:$D$1141,3,FALSE)))</f>
        <v/>
      </c>
      <c r="E25" s="24" t="str">
        <f>IF(Tableau110[[#This Row],[Colonne1]]="Code Article","",IF(Tableau110[[#This Row],[Colonne1]]="","",VLOOKUP(Tableau110[[#This Row],[Colonne1]],'BASE DE DONNEES'!$A$1:$D$1141,4,FALSE)))</f>
        <v/>
      </c>
      <c r="F25" s="29" t="str">
        <f t="shared" si="2"/>
        <v/>
      </c>
      <c r="G25" s="28"/>
      <c r="H25" s="30"/>
    </row>
    <row r="26" spans="1:11" x14ac:dyDescent="0.35">
      <c r="A26" s="5"/>
      <c r="B26" s="5"/>
      <c r="C26" s="5"/>
      <c r="D26" s="5"/>
      <c r="E26" s="31"/>
      <c r="F26" s="7"/>
      <c r="G26" s="5"/>
      <c r="H26" s="5"/>
    </row>
    <row r="27" spans="1:11" x14ac:dyDescent="0.35">
      <c r="A27" s="5"/>
      <c r="B27" s="5"/>
      <c r="C27" s="5"/>
      <c r="D27" s="5"/>
      <c r="E27" s="31"/>
      <c r="F27" s="7"/>
      <c r="G27" s="5"/>
      <c r="H27" s="5"/>
    </row>
    <row r="28" spans="1:11" x14ac:dyDescent="0.35">
      <c r="A28" s="5"/>
      <c r="B28" s="5"/>
      <c r="C28" s="5"/>
      <c r="D28" s="49" t="s">
        <v>420</v>
      </c>
      <c r="E28" s="50"/>
      <c r="F28" s="57">
        <f ca="1">SUMIF(J6:K25,"MOC",K6:K25)</f>
        <v>30</v>
      </c>
      <c r="G28" s="5"/>
      <c r="H28" s="5"/>
    </row>
    <row r="29" spans="1:11" x14ac:dyDescent="0.35">
      <c r="A29" s="5"/>
      <c r="B29" s="5"/>
      <c r="C29" s="5"/>
      <c r="D29" s="48" t="s">
        <v>421</v>
      </c>
      <c r="E29" s="48"/>
      <c r="F29" s="57">
        <f ca="1">SUMIF(J7:K26,"MOA",K7:K26)</f>
        <v>20</v>
      </c>
      <c r="G29" s="5"/>
      <c r="H29" s="5"/>
    </row>
    <row r="30" spans="1:11" x14ac:dyDescent="0.35">
      <c r="A30" s="5"/>
      <c r="B30" s="5"/>
      <c r="C30" s="5"/>
      <c r="D30" s="48" t="s">
        <v>422</v>
      </c>
      <c r="E30" s="48"/>
      <c r="F30" s="57">
        <f ca="1">SUMIF(J8:K27,"MOF",K8:K27)</f>
        <v>11</v>
      </c>
      <c r="G30" s="5"/>
      <c r="H30" s="5"/>
    </row>
    <row r="31" spans="1:11" x14ac:dyDescent="0.35">
      <c r="D31" s="49" t="s">
        <v>423</v>
      </c>
      <c r="E31" s="50"/>
      <c r="F31" s="57">
        <f ca="1">SUMIF(J9:K28,"MOBE",K9:K28)</f>
        <v>1</v>
      </c>
      <c r="H31" s="4"/>
    </row>
    <row r="32" spans="1:11" x14ac:dyDescent="0.35">
      <c r="D32" s="5"/>
      <c r="H32" s="4"/>
    </row>
    <row r="33" spans="4:6" x14ac:dyDescent="0.35">
      <c r="D33" s="49" t="s">
        <v>16</v>
      </c>
      <c r="E33" s="50"/>
      <c r="F33" s="14">
        <f>SUM(H6:H12)/K2</f>
        <v>70</v>
      </c>
    </row>
    <row r="34" spans="4:6" x14ac:dyDescent="0.35">
      <c r="D34" s="48" t="s">
        <v>17</v>
      </c>
      <c r="E34" s="48"/>
      <c r="F34" s="14">
        <f>F33*K2</f>
        <v>78.547700000000006</v>
      </c>
    </row>
    <row r="35" spans="4:6" x14ac:dyDescent="0.35">
      <c r="D35" s="48" t="s">
        <v>18</v>
      </c>
      <c r="E35" s="48"/>
      <c r="F35" s="15">
        <f>F33*K2</f>
        <v>78.547700000000006</v>
      </c>
    </row>
  </sheetData>
  <mergeCells count="11">
    <mergeCell ref="J6:K6"/>
    <mergeCell ref="J13:K13"/>
    <mergeCell ref="J20:K20"/>
    <mergeCell ref="C2:D2"/>
    <mergeCell ref="D34:E34"/>
    <mergeCell ref="D35:E35"/>
    <mergeCell ref="D33:E33"/>
    <mergeCell ref="D28:E28"/>
    <mergeCell ref="D29:E29"/>
    <mergeCell ref="D30:E30"/>
    <mergeCell ref="D31:E31"/>
  </mergeCells>
  <phoneticPr fontId="2" type="noConversion"/>
  <pageMargins left="0.7" right="0.7" top="0.75" bottom="0.75" header="0.3" footer="0.3"/>
  <pageSetup paperSize="9" orientation="portrait" horizontalDpi="0" verticalDpi="0" r:id="rId1"/>
  <ignoredErrors>
    <ignoredError sqref="E6:F6" calculatedColumn="1"/>
  </ignoredErrors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BB027-47DF-4ECC-B884-D48AB6B10D12}">
  <dimension ref="A1:N225"/>
  <sheetViews>
    <sheetView topLeftCell="A64" zoomScaleNormal="100" workbookViewId="0">
      <selection activeCell="E82" sqref="E82"/>
    </sheetView>
  </sheetViews>
  <sheetFormatPr baseColWidth="10" defaultRowHeight="15" x14ac:dyDescent="0.25"/>
  <cols>
    <col min="2" max="2" width="66.85546875" bestFit="1" customWidth="1"/>
    <col min="4" max="4" width="12.5703125" bestFit="1" customWidth="1"/>
    <col min="5" max="5" width="23.5703125" bestFit="1" customWidth="1"/>
    <col min="6" max="6" width="17.42578125" bestFit="1" customWidth="1"/>
    <col min="9" max="9" width="34.85546875" bestFit="1" customWidth="1"/>
  </cols>
  <sheetData>
    <row r="1" spans="1:6" ht="15.75" thickBot="1" x14ac:dyDescent="0.3">
      <c r="A1" t="s">
        <v>0</v>
      </c>
      <c r="B1" t="s">
        <v>1</v>
      </c>
      <c r="C1" t="s">
        <v>3</v>
      </c>
      <c r="D1" t="s">
        <v>240</v>
      </c>
      <c r="E1" t="s">
        <v>190</v>
      </c>
      <c r="F1" t="s">
        <v>191</v>
      </c>
    </row>
    <row r="2" spans="1:6" ht="18" thickBot="1" x14ac:dyDescent="0.4">
      <c r="A2" s="51" t="s">
        <v>46</v>
      </c>
      <c r="B2" s="52"/>
      <c r="C2" s="52"/>
      <c r="D2" s="53"/>
      <c r="E2" s="7"/>
      <c r="F2" s="16"/>
    </row>
    <row r="3" spans="1:6" ht="17.25" x14ac:dyDescent="0.35">
      <c r="A3" s="5" t="s">
        <v>31</v>
      </c>
      <c r="B3" s="5" t="s">
        <v>32</v>
      </c>
      <c r="C3" s="5" t="s">
        <v>33</v>
      </c>
      <c r="D3" s="7">
        <v>5</v>
      </c>
      <c r="E3" s="7"/>
      <c r="F3" s="16">
        <v>44866</v>
      </c>
    </row>
    <row r="4" spans="1:6" ht="17.25" x14ac:dyDescent="0.35">
      <c r="A4" s="5" t="s">
        <v>34</v>
      </c>
      <c r="B4" s="5" t="s">
        <v>35</v>
      </c>
      <c r="C4" s="5" t="s">
        <v>33</v>
      </c>
      <c r="D4" s="7">
        <v>5</v>
      </c>
      <c r="E4" s="7"/>
      <c r="F4" s="16">
        <v>44866</v>
      </c>
    </row>
    <row r="5" spans="1:6" ht="17.25" x14ac:dyDescent="0.35">
      <c r="A5" s="5" t="s">
        <v>108</v>
      </c>
      <c r="B5" s="5" t="s">
        <v>109</v>
      </c>
      <c r="C5" s="5" t="s">
        <v>33</v>
      </c>
      <c r="D5" s="7">
        <v>5</v>
      </c>
      <c r="E5" s="7"/>
      <c r="F5" s="16">
        <v>44866</v>
      </c>
    </row>
    <row r="6" spans="1:6" ht="17.25" x14ac:dyDescent="0.35">
      <c r="A6" s="5" t="s">
        <v>110</v>
      </c>
      <c r="B6" s="5" t="s">
        <v>111</v>
      </c>
      <c r="C6" s="5" t="s">
        <v>33</v>
      </c>
      <c r="D6" s="7">
        <v>5</v>
      </c>
      <c r="E6" s="7"/>
      <c r="F6" s="16">
        <v>44866</v>
      </c>
    </row>
    <row r="7" spans="1:6" ht="17.25" x14ac:dyDescent="0.35">
      <c r="A7" s="5" t="s">
        <v>112</v>
      </c>
      <c r="B7" s="5" t="s">
        <v>113</v>
      </c>
      <c r="C7" s="5" t="s">
        <v>33</v>
      </c>
      <c r="D7" s="7">
        <v>5</v>
      </c>
      <c r="E7" s="7"/>
      <c r="F7" s="16">
        <v>44866</v>
      </c>
    </row>
    <row r="8" spans="1:6" ht="17.25" x14ac:dyDescent="0.35">
      <c r="A8" s="5" t="s">
        <v>114</v>
      </c>
      <c r="B8" s="5" t="s">
        <v>115</v>
      </c>
      <c r="C8" s="5" t="s">
        <v>33</v>
      </c>
      <c r="D8" s="7">
        <v>5</v>
      </c>
      <c r="E8" s="7"/>
      <c r="F8" s="16">
        <v>44866</v>
      </c>
    </row>
    <row r="9" spans="1:6" ht="18" thickBot="1" x14ac:dyDescent="0.4">
      <c r="A9" s="5"/>
      <c r="B9" s="5"/>
      <c r="C9" s="5"/>
      <c r="D9" s="7"/>
      <c r="E9" s="7"/>
      <c r="F9" s="16"/>
    </row>
    <row r="10" spans="1:6" ht="15.75" thickBot="1" x14ac:dyDescent="0.3">
      <c r="A10" s="51" t="s">
        <v>248</v>
      </c>
      <c r="B10" s="52"/>
      <c r="C10" s="52"/>
      <c r="D10" s="53"/>
    </row>
    <row r="11" spans="1:6" ht="17.25" x14ac:dyDescent="0.35">
      <c r="A11" s="5" t="s">
        <v>53</v>
      </c>
      <c r="B11" s="5" t="s">
        <v>54</v>
      </c>
      <c r="C11" s="5" t="s">
        <v>55</v>
      </c>
      <c r="D11" s="7">
        <v>5</v>
      </c>
      <c r="F11" s="16">
        <v>44866</v>
      </c>
    </row>
    <row r="12" spans="1:6" ht="17.25" x14ac:dyDescent="0.35">
      <c r="A12" s="5" t="s">
        <v>85</v>
      </c>
      <c r="B12" s="5" t="s">
        <v>84</v>
      </c>
      <c r="C12" s="5" t="s">
        <v>55</v>
      </c>
      <c r="D12" s="7">
        <v>5</v>
      </c>
      <c r="E12" s="7"/>
      <c r="F12" s="16">
        <v>44866</v>
      </c>
    </row>
    <row r="13" spans="1:6" ht="17.25" x14ac:dyDescent="0.35">
      <c r="A13" s="5" t="s">
        <v>159</v>
      </c>
      <c r="B13" s="5" t="s">
        <v>160</v>
      </c>
      <c r="C13" s="5" t="s">
        <v>55</v>
      </c>
      <c r="D13" s="7">
        <v>5</v>
      </c>
      <c r="F13" s="16">
        <v>44866</v>
      </c>
    </row>
    <row r="14" spans="1:6" ht="17.25" x14ac:dyDescent="0.35">
      <c r="A14" s="5" t="s">
        <v>333</v>
      </c>
      <c r="B14" s="5" t="s">
        <v>334</v>
      </c>
      <c r="C14" s="5" t="s">
        <v>55</v>
      </c>
      <c r="D14" s="7">
        <v>5</v>
      </c>
      <c r="F14" s="16">
        <v>44895</v>
      </c>
    </row>
    <row r="15" spans="1:6" ht="17.25" x14ac:dyDescent="0.35">
      <c r="A15" s="5" t="s">
        <v>228</v>
      </c>
      <c r="B15" s="5" t="s">
        <v>229</v>
      </c>
      <c r="C15" s="5" t="s">
        <v>55</v>
      </c>
      <c r="D15" s="7">
        <v>5</v>
      </c>
      <c r="F15" s="16">
        <v>44887</v>
      </c>
    </row>
    <row r="16" spans="1:6" ht="15.75" thickBot="1" x14ac:dyDescent="0.3"/>
    <row r="17" spans="1:14" ht="15.75" thickBot="1" x14ac:dyDescent="0.3">
      <c r="A17" s="51" t="s">
        <v>249</v>
      </c>
      <c r="B17" s="52"/>
      <c r="C17" s="52"/>
      <c r="D17" s="53"/>
    </row>
    <row r="18" spans="1:14" ht="17.25" x14ac:dyDescent="0.35">
      <c r="A18" s="5" t="s">
        <v>139</v>
      </c>
      <c r="B18" s="5" t="s">
        <v>167</v>
      </c>
      <c r="C18" s="5" t="s">
        <v>33</v>
      </c>
      <c r="D18" s="7">
        <v>5</v>
      </c>
      <c r="E18" s="5"/>
      <c r="F18" s="16">
        <v>44866</v>
      </c>
    </row>
    <row r="19" spans="1:14" ht="17.25" x14ac:dyDescent="0.35">
      <c r="A19" s="5" t="s">
        <v>168</v>
      </c>
      <c r="B19" s="5" t="s">
        <v>169</v>
      </c>
      <c r="C19" s="5" t="s">
        <v>33</v>
      </c>
      <c r="D19" s="7">
        <v>5</v>
      </c>
      <c r="E19" s="7"/>
      <c r="F19" s="16">
        <v>44866</v>
      </c>
    </row>
    <row r="20" spans="1:14" ht="17.25" x14ac:dyDescent="0.35">
      <c r="A20" s="5" t="s">
        <v>252</v>
      </c>
      <c r="B20" s="5" t="s">
        <v>253</v>
      </c>
      <c r="C20" s="5" t="s">
        <v>33</v>
      </c>
      <c r="D20" s="7">
        <v>5</v>
      </c>
      <c r="E20" s="7"/>
      <c r="F20" s="16">
        <v>44890</v>
      </c>
    </row>
    <row r="21" spans="1:14" ht="17.25" x14ac:dyDescent="0.35">
      <c r="A21" s="5" t="s">
        <v>254</v>
      </c>
      <c r="B21" s="5" t="s">
        <v>255</v>
      </c>
      <c r="C21" s="5" t="s">
        <v>33</v>
      </c>
      <c r="D21" s="7">
        <v>5</v>
      </c>
      <c r="E21" s="7"/>
      <c r="F21" s="16">
        <v>44890</v>
      </c>
    </row>
    <row r="22" spans="1:14" ht="17.25" x14ac:dyDescent="0.35">
      <c r="A22" s="5" t="s">
        <v>361</v>
      </c>
      <c r="B22" s="5" t="s">
        <v>362</v>
      </c>
      <c r="C22" s="5" t="s">
        <v>33</v>
      </c>
      <c r="D22" s="7">
        <v>5</v>
      </c>
      <c r="E22" s="7"/>
      <c r="F22" s="16">
        <v>44901</v>
      </c>
    </row>
    <row r="23" spans="1:14" ht="17.25" x14ac:dyDescent="0.35">
      <c r="A23" s="5" t="s">
        <v>363</v>
      </c>
      <c r="B23" s="5" t="s">
        <v>364</v>
      </c>
      <c r="C23" s="5" t="s">
        <v>33</v>
      </c>
      <c r="D23" s="7">
        <v>5</v>
      </c>
      <c r="E23" s="7"/>
      <c r="F23" s="16">
        <v>44893</v>
      </c>
    </row>
    <row r="24" spans="1:14" ht="17.25" x14ac:dyDescent="0.35">
      <c r="A24" s="5" t="s">
        <v>365</v>
      </c>
      <c r="B24" s="5" t="s">
        <v>366</v>
      </c>
      <c r="C24" s="5" t="s">
        <v>33</v>
      </c>
      <c r="D24" s="7">
        <v>5</v>
      </c>
      <c r="E24" s="7"/>
      <c r="F24" s="16">
        <v>44901</v>
      </c>
    </row>
    <row r="25" spans="1:14" ht="18" thickBot="1" x14ac:dyDescent="0.4">
      <c r="A25" s="5"/>
      <c r="B25" s="5"/>
      <c r="C25" s="5"/>
      <c r="D25" s="7"/>
      <c r="E25" s="7"/>
      <c r="F25" s="16"/>
    </row>
    <row r="26" spans="1:14" ht="18" thickBot="1" x14ac:dyDescent="0.4">
      <c r="A26" s="51" t="s">
        <v>241</v>
      </c>
      <c r="B26" s="52"/>
      <c r="C26" s="52"/>
      <c r="D26" s="53"/>
      <c r="E26" s="7"/>
    </row>
    <row r="27" spans="1:14" ht="17.25" x14ac:dyDescent="0.35">
      <c r="A27" s="5" t="s">
        <v>75</v>
      </c>
      <c r="B27" s="5" t="s">
        <v>76</v>
      </c>
      <c r="C27" s="5" t="s">
        <v>73</v>
      </c>
      <c r="D27" s="7">
        <v>5</v>
      </c>
      <c r="E27" s="5"/>
      <c r="F27" s="16">
        <v>44866</v>
      </c>
    </row>
    <row r="28" spans="1:14" ht="17.25" x14ac:dyDescent="0.35">
      <c r="A28" s="5" t="s">
        <v>79</v>
      </c>
      <c r="B28" s="5" t="s">
        <v>80</v>
      </c>
      <c r="C28" s="5" t="s">
        <v>73</v>
      </c>
      <c r="D28" s="7">
        <v>5</v>
      </c>
      <c r="E28" s="5"/>
      <c r="F28" s="16">
        <v>44866</v>
      </c>
    </row>
    <row r="29" spans="1:14" ht="17.25" x14ac:dyDescent="0.35">
      <c r="A29" s="5" t="s">
        <v>81</v>
      </c>
      <c r="B29" s="5" t="s">
        <v>82</v>
      </c>
      <c r="C29" s="5" t="s">
        <v>73</v>
      </c>
      <c r="D29" s="7">
        <v>5</v>
      </c>
      <c r="E29" s="5"/>
      <c r="F29" s="16">
        <v>44866</v>
      </c>
    </row>
    <row r="30" spans="1:14" ht="17.25" x14ac:dyDescent="0.35">
      <c r="A30" s="5" t="s">
        <v>200</v>
      </c>
      <c r="B30" s="5" t="s">
        <v>201</v>
      </c>
      <c r="C30" s="5" t="s">
        <v>73</v>
      </c>
      <c r="D30" s="7">
        <v>5</v>
      </c>
      <c r="E30" s="7"/>
      <c r="F30" s="16">
        <v>44866</v>
      </c>
    </row>
    <row r="31" spans="1:14" ht="17.25" x14ac:dyDescent="0.35">
      <c r="A31" s="5" t="s">
        <v>214</v>
      </c>
      <c r="B31" s="5" t="s">
        <v>215</v>
      </c>
      <c r="C31" s="5" t="s">
        <v>73</v>
      </c>
      <c r="D31" s="7">
        <v>5</v>
      </c>
      <c r="E31" s="5"/>
      <c r="F31" s="16">
        <v>44887</v>
      </c>
      <c r="N31" s="5"/>
    </row>
    <row r="32" spans="1:14" ht="17.25" x14ac:dyDescent="0.35">
      <c r="A32" s="5" t="s">
        <v>202</v>
      </c>
      <c r="B32" s="5" t="s">
        <v>203</v>
      </c>
      <c r="C32" s="5" t="s">
        <v>73</v>
      </c>
      <c r="D32" s="7">
        <v>5</v>
      </c>
      <c r="E32" s="7"/>
      <c r="F32" s="16">
        <v>44866</v>
      </c>
      <c r="G32" s="5"/>
    </row>
    <row r="33" spans="1:12" ht="17.25" x14ac:dyDescent="0.35">
      <c r="A33" s="5" t="s">
        <v>242</v>
      </c>
      <c r="B33" s="5" t="s">
        <v>243</v>
      </c>
      <c r="C33" s="5" t="s">
        <v>73</v>
      </c>
      <c r="D33" s="7">
        <v>5</v>
      </c>
      <c r="E33" s="7"/>
      <c r="F33" s="16">
        <v>44889</v>
      </c>
      <c r="G33" s="5"/>
    </row>
    <row r="34" spans="1:12" ht="17.25" x14ac:dyDescent="0.35">
      <c r="A34" s="5" t="s">
        <v>244</v>
      </c>
      <c r="B34" s="5" t="s">
        <v>245</v>
      </c>
      <c r="C34" s="5" t="s">
        <v>73</v>
      </c>
      <c r="D34" s="7">
        <v>5</v>
      </c>
      <c r="E34" s="7"/>
      <c r="F34" s="16">
        <v>44889</v>
      </c>
      <c r="G34" s="5"/>
    </row>
    <row r="35" spans="1:12" ht="17.25" x14ac:dyDescent="0.35">
      <c r="A35" s="5" t="s">
        <v>246</v>
      </c>
      <c r="B35" s="5" t="s">
        <v>247</v>
      </c>
      <c r="C35" s="5" t="s">
        <v>73</v>
      </c>
      <c r="D35" s="7">
        <v>5</v>
      </c>
      <c r="E35" s="7"/>
      <c r="F35" s="16">
        <v>44889</v>
      </c>
      <c r="G35" s="5"/>
      <c r="H35" s="5"/>
      <c r="I35" s="5"/>
      <c r="J35" s="7"/>
      <c r="K35" s="7"/>
      <c r="L35" s="5"/>
    </row>
    <row r="36" spans="1:12" ht="17.25" x14ac:dyDescent="0.35">
      <c r="A36" s="5" t="s">
        <v>256</v>
      </c>
      <c r="B36" s="5" t="s">
        <v>257</v>
      </c>
      <c r="C36" s="5" t="s">
        <v>73</v>
      </c>
      <c r="D36" s="7">
        <v>5</v>
      </c>
      <c r="E36" s="7"/>
      <c r="F36" s="16">
        <v>44890</v>
      </c>
      <c r="G36" s="5"/>
    </row>
    <row r="37" spans="1:12" ht="17.25" x14ac:dyDescent="0.35">
      <c r="A37" s="5" t="s">
        <v>258</v>
      </c>
      <c r="B37" s="5" t="s">
        <v>259</v>
      </c>
      <c r="C37" s="5" t="s">
        <v>73</v>
      </c>
      <c r="D37" s="7">
        <v>5</v>
      </c>
      <c r="E37" s="7"/>
      <c r="F37" s="16">
        <v>44890</v>
      </c>
      <c r="G37" s="5"/>
    </row>
    <row r="38" spans="1:12" ht="17.25" x14ac:dyDescent="0.35">
      <c r="A38" s="5" t="s">
        <v>260</v>
      </c>
      <c r="B38" s="5" t="s">
        <v>261</v>
      </c>
      <c r="C38" s="5" t="s">
        <v>73</v>
      </c>
      <c r="D38" s="7">
        <v>5</v>
      </c>
      <c r="E38" s="7"/>
      <c r="F38" s="16">
        <v>44890</v>
      </c>
      <c r="G38" s="5"/>
    </row>
    <row r="39" spans="1:12" ht="17.25" x14ac:dyDescent="0.35">
      <c r="A39" s="5" t="s">
        <v>262</v>
      </c>
      <c r="B39" s="5" t="s">
        <v>263</v>
      </c>
      <c r="C39" s="5" t="s">
        <v>73</v>
      </c>
      <c r="D39" s="7">
        <v>5</v>
      </c>
      <c r="E39" s="7"/>
      <c r="F39" s="16">
        <v>44890</v>
      </c>
      <c r="G39" s="5"/>
    </row>
    <row r="40" spans="1:12" ht="17.25" x14ac:dyDescent="0.35">
      <c r="A40" s="5" t="s">
        <v>264</v>
      </c>
      <c r="B40" s="5" t="s">
        <v>265</v>
      </c>
      <c r="C40" s="5" t="s">
        <v>73</v>
      </c>
      <c r="D40" s="7">
        <v>5</v>
      </c>
      <c r="E40" s="7"/>
      <c r="F40" s="16">
        <v>44890</v>
      </c>
      <c r="G40" s="5"/>
    </row>
    <row r="41" spans="1:12" ht="17.25" x14ac:dyDescent="0.35">
      <c r="A41" s="5" t="s">
        <v>266</v>
      </c>
      <c r="B41" s="5" t="s">
        <v>267</v>
      </c>
      <c r="C41" s="5" t="s">
        <v>73</v>
      </c>
      <c r="D41" s="7">
        <v>5</v>
      </c>
      <c r="E41" s="7"/>
      <c r="F41" s="16">
        <v>44890</v>
      </c>
      <c r="G41" s="5"/>
    </row>
    <row r="42" spans="1:12" ht="17.25" x14ac:dyDescent="0.35">
      <c r="A42" s="5" t="s">
        <v>268</v>
      </c>
      <c r="B42" s="5" t="s">
        <v>269</v>
      </c>
      <c r="C42" s="5" t="s">
        <v>73</v>
      </c>
      <c r="D42" s="7">
        <v>5</v>
      </c>
      <c r="E42" s="7"/>
      <c r="F42" s="16">
        <v>44890</v>
      </c>
      <c r="G42" s="5"/>
      <c r="H42" s="5"/>
      <c r="I42" s="5"/>
      <c r="J42" s="7"/>
      <c r="K42" s="7"/>
      <c r="L42" s="5"/>
    </row>
    <row r="43" spans="1:12" ht="17.25" x14ac:dyDescent="0.35">
      <c r="A43" s="5" t="s">
        <v>270</v>
      </c>
      <c r="B43" s="5" t="s">
        <v>271</v>
      </c>
      <c r="C43" s="5" t="s">
        <v>73</v>
      </c>
      <c r="D43" s="7">
        <v>5</v>
      </c>
      <c r="E43" s="7"/>
      <c r="F43" s="16">
        <v>44890</v>
      </c>
      <c r="G43" s="5"/>
      <c r="H43" s="5"/>
      <c r="I43" s="5"/>
      <c r="J43" s="7"/>
      <c r="K43" s="7"/>
      <c r="L43" s="5"/>
    </row>
    <row r="44" spans="1:12" ht="17.25" x14ac:dyDescent="0.35">
      <c r="A44" s="5" t="s">
        <v>272</v>
      </c>
      <c r="B44" s="5" t="s">
        <v>273</v>
      </c>
      <c r="C44" s="5" t="s">
        <v>73</v>
      </c>
      <c r="D44" s="7">
        <v>5</v>
      </c>
      <c r="E44" s="7"/>
      <c r="F44" s="16">
        <v>44890</v>
      </c>
      <c r="G44" s="5"/>
      <c r="H44" s="5"/>
      <c r="I44" s="5"/>
      <c r="J44" s="7"/>
      <c r="K44" s="7"/>
      <c r="L44" s="5"/>
    </row>
    <row r="45" spans="1:12" ht="17.25" x14ac:dyDescent="0.35">
      <c r="A45" s="5" t="s">
        <v>274</v>
      </c>
      <c r="B45" s="5" t="s">
        <v>275</v>
      </c>
      <c r="C45" s="5" t="s">
        <v>73</v>
      </c>
      <c r="D45" s="7">
        <v>5</v>
      </c>
      <c r="E45" s="7"/>
      <c r="F45" s="16">
        <v>44890</v>
      </c>
      <c r="G45" s="5"/>
      <c r="H45" s="5"/>
      <c r="I45" s="5"/>
      <c r="J45" s="7"/>
      <c r="K45" s="7"/>
      <c r="L45" s="5"/>
    </row>
    <row r="46" spans="1:12" ht="17.25" x14ac:dyDescent="0.35">
      <c r="A46" s="5" t="s">
        <v>276</v>
      </c>
      <c r="B46" s="5" t="s">
        <v>277</v>
      </c>
      <c r="C46" s="5" t="s">
        <v>73</v>
      </c>
      <c r="D46" s="7">
        <v>5</v>
      </c>
      <c r="E46" s="7"/>
      <c r="F46" s="16">
        <v>44890</v>
      </c>
      <c r="G46" s="5"/>
      <c r="H46" s="5"/>
      <c r="I46" s="5"/>
      <c r="J46" s="7"/>
      <c r="K46" s="7"/>
      <c r="L46" s="5"/>
    </row>
    <row r="47" spans="1:12" ht="17.25" x14ac:dyDescent="0.35">
      <c r="A47" s="5" t="s">
        <v>278</v>
      </c>
      <c r="B47" s="5" t="s">
        <v>279</v>
      </c>
      <c r="C47" s="5" t="s">
        <v>73</v>
      </c>
      <c r="D47" s="7">
        <v>5</v>
      </c>
      <c r="E47" s="7"/>
      <c r="F47" s="16">
        <v>44890</v>
      </c>
      <c r="G47" s="5"/>
      <c r="H47" s="5"/>
      <c r="I47" s="5"/>
      <c r="J47" s="7"/>
      <c r="K47" s="7"/>
      <c r="L47" s="5"/>
    </row>
    <row r="48" spans="1:12" ht="17.25" x14ac:dyDescent="0.35">
      <c r="A48" s="5" t="s">
        <v>280</v>
      </c>
      <c r="B48" s="5" t="s">
        <v>281</v>
      </c>
      <c r="C48" s="5" t="s">
        <v>73</v>
      </c>
      <c r="D48" s="7">
        <v>5</v>
      </c>
      <c r="E48" s="7"/>
      <c r="F48" s="16">
        <v>44890</v>
      </c>
      <c r="G48" s="5"/>
      <c r="H48" s="5"/>
      <c r="I48" s="5"/>
      <c r="J48" s="7"/>
      <c r="K48" s="7"/>
      <c r="L48" s="5"/>
    </row>
    <row r="49" spans="1:14" ht="18" thickBot="1" x14ac:dyDescent="0.4">
      <c r="A49" s="5"/>
      <c r="B49" s="5"/>
      <c r="C49" s="5"/>
      <c r="D49" s="6"/>
      <c r="E49" s="7"/>
      <c r="F49" s="16"/>
      <c r="G49" s="5"/>
      <c r="H49" s="5"/>
      <c r="I49" s="5"/>
      <c r="J49" s="7"/>
      <c r="K49" s="7"/>
      <c r="L49" s="5"/>
    </row>
    <row r="50" spans="1:14" ht="18" thickBot="1" x14ac:dyDescent="0.4">
      <c r="A50" s="51" t="s">
        <v>94</v>
      </c>
      <c r="B50" s="52"/>
      <c r="C50" s="52"/>
      <c r="D50" s="53"/>
      <c r="G50" s="5"/>
      <c r="H50" s="5"/>
      <c r="I50" s="5"/>
      <c r="J50" s="7"/>
      <c r="K50" s="7"/>
      <c r="L50" s="5"/>
    </row>
    <row r="51" spans="1:14" ht="17.25" x14ac:dyDescent="0.35">
      <c r="A51" s="5" t="s">
        <v>95</v>
      </c>
      <c r="B51" s="5" t="s">
        <v>96</v>
      </c>
      <c r="C51" s="5" t="s">
        <v>73</v>
      </c>
      <c r="D51" s="7">
        <v>5</v>
      </c>
      <c r="F51" s="16">
        <v>44866</v>
      </c>
      <c r="G51" s="5"/>
      <c r="H51" s="5"/>
      <c r="I51" s="5"/>
      <c r="J51" s="7"/>
      <c r="K51" s="7"/>
      <c r="L51" s="5"/>
    </row>
    <row r="52" spans="1:14" ht="18" thickBot="1" x14ac:dyDescent="0.4">
      <c r="G52" s="5"/>
      <c r="H52" s="5"/>
      <c r="I52" s="5"/>
      <c r="J52" s="7"/>
      <c r="K52" s="7"/>
      <c r="L52" s="5"/>
    </row>
    <row r="53" spans="1:14" ht="18" thickBot="1" x14ac:dyDescent="0.4">
      <c r="A53" s="51" t="s">
        <v>48</v>
      </c>
      <c r="B53" s="52"/>
      <c r="C53" s="52"/>
      <c r="D53" s="53"/>
      <c r="F53" s="5"/>
      <c r="G53" s="5"/>
      <c r="H53" s="5"/>
      <c r="I53" s="5"/>
      <c r="J53" s="7"/>
      <c r="K53" s="7"/>
      <c r="L53" s="5"/>
    </row>
    <row r="54" spans="1:14" ht="17.25" x14ac:dyDescent="0.35">
      <c r="A54" s="5" t="s">
        <v>43</v>
      </c>
      <c r="B54" s="5" t="s">
        <v>44</v>
      </c>
      <c r="C54" s="5" t="s">
        <v>73</v>
      </c>
      <c r="D54" s="7">
        <v>5</v>
      </c>
      <c r="F54" s="16">
        <v>44866</v>
      </c>
      <c r="H54" s="5"/>
      <c r="I54" s="5"/>
      <c r="J54" s="5"/>
      <c r="K54" s="5"/>
      <c r="L54" s="7"/>
      <c r="M54" s="7"/>
      <c r="N54" s="5"/>
    </row>
    <row r="55" spans="1:14" ht="17.25" x14ac:dyDescent="0.35">
      <c r="A55" s="5" t="s">
        <v>138</v>
      </c>
      <c r="B55" s="5" t="s">
        <v>136</v>
      </c>
      <c r="C55" s="5" t="s">
        <v>137</v>
      </c>
      <c r="D55" s="7">
        <v>5</v>
      </c>
      <c r="E55" s="7"/>
      <c r="F55" s="16">
        <v>44866</v>
      </c>
    </row>
    <row r="56" spans="1:14" ht="15.75" thickBot="1" x14ac:dyDescent="0.3"/>
    <row r="57" spans="1:14" ht="18" thickBot="1" x14ac:dyDescent="0.4">
      <c r="A57" s="51" t="s">
        <v>187</v>
      </c>
      <c r="B57" s="52"/>
      <c r="C57" s="52"/>
      <c r="D57" s="53"/>
      <c r="E57" s="7"/>
    </row>
    <row r="58" spans="1:14" ht="17.25" x14ac:dyDescent="0.35">
      <c r="A58" s="5" t="s">
        <v>188</v>
      </c>
      <c r="B58" s="5" t="s">
        <v>189</v>
      </c>
      <c r="C58" s="5" t="s">
        <v>33</v>
      </c>
      <c r="D58" s="7">
        <v>5</v>
      </c>
      <c r="E58" s="5"/>
      <c r="F58" s="16">
        <v>44880</v>
      </c>
    </row>
    <row r="59" spans="1:14" ht="18" thickBot="1" x14ac:dyDescent="0.4">
      <c r="A59" s="5"/>
      <c r="B59" s="5"/>
      <c r="C59" s="5"/>
      <c r="D59" s="7"/>
      <c r="E59" s="5"/>
      <c r="F59" s="16"/>
    </row>
    <row r="60" spans="1:14" ht="15.75" thickBot="1" x14ac:dyDescent="0.3">
      <c r="A60" s="51" t="s">
        <v>209</v>
      </c>
      <c r="B60" s="52"/>
      <c r="C60" s="52"/>
      <c r="D60" s="53"/>
    </row>
    <row r="61" spans="1:14" ht="17.25" x14ac:dyDescent="0.35">
      <c r="A61" s="5" t="s">
        <v>210</v>
      </c>
      <c r="B61" s="5" t="s">
        <v>211</v>
      </c>
      <c r="C61" s="5" t="s">
        <v>33</v>
      </c>
      <c r="D61" s="7">
        <v>5</v>
      </c>
      <c r="E61" s="5"/>
      <c r="F61" s="16">
        <v>44866</v>
      </c>
    </row>
    <row r="62" spans="1:14" ht="18" thickBot="1" x14ac:dyDescent="0.4">
      <c r="A62" s="5"/>
      <c r="B62" s="5"/>
      <c r="C62" s="5"/>
      <c r="D62" s="7"/>
    </row>
    <row r="63" spans="1:14" ht="18" thickBot="1" x14ac:dyDescent="0.4">
      <c r="A63" s="51" t="s">
        <v>64</v>
      </c>
      <c r="B63" s="52"/>
      <c r="C63" s="52"/>
      <c r="D63" s="53"/>
      <c r="E63" s="7"/>
    </row>
    <row r="64" spans="1:14" ht="17.25" x14ac:dyDescent="0.35">
      <c r="A64" s="5" t="s">
        <v>59</v>
      </c>
      <c r="B64" s="5" t="s">
        <v>60</v>
      </c>
      <c r="C64" s="5" t="s">
        <v>61</v>
      </c>
      <c r="D64" s="7">
        <v>5</v>
      </c>
      <c r="E64" s="7"/>
      <c r="F64" s="16">
        <v>44866</v>
      </c>
    </row>
    <row r="65" spans="1:12" ht="17.25" x14ac:dyDescent="0.35">
      <c r="A65" s="5" t="s">
        <v>404</v>
      </c>
      <c r="B65" s="5" t="s">
        <v>405</v>
      </c>
      <c r="C65" s="5" t="s">
        <v>27</v>
      </c>
      <c r="D65" s="7">
        <v>5</v>
      </c>
      <c r="E65" s="7"/>
      <c r="F65" s="16">
        <v>44867</v>
      </c>
    </row>
    <row r="66" spans="1:12" ht="17.25" x14ac:dyDescent="0.35">
      <c r="A66" s="5" t="s">
        <v>83</v>
      </c>
      <c r="B66" s="5" t="s">
        <v>83</v>
      </c>
      <c r="C66" s="5" t="s">
        <v>27</v>
      </c>
      <c r="D66" s="7">
        <v>5</v>
      </c>
      <c r="E66" s="7"/>
      <c r="F66" s="16">
        <v>44866</v>
      </c>
    </row>
    <row r="67" spans="1:12" ht="17.25" x14ac:dyDescent="0.35">
      <c r="A67" s="5" t="s">
        <v>89</v>
      </c>
      <c r="B67" s="5" t="s">
        <v>90</v>
      </c>
      <c r="C67" s="5" t="s">
        <v>27</v>
      </c>
      <c r="D67" s="7">
        <v>5</v>
      </c>
      <c r="E67" s="7"/>
      <c r="F67" s="16">
        <v>44866</v>
      </c>
    </row>
    <row r="68" spans="1:12" ht="17.25" x14ac:dyDescent="0.35">
      <c r="A68" s="5" t="s">
        <v>367</v>
      </c>
      <c r="B68" s="5" t="s">
        <v>368</v>
      </c>
      <c r="C68" s="5" t="s">
        <v>27</v>
      </c>
      <c r="D68" s="7">
        <v>5</v>
      </c>
      <c r="E68" s="7"/>
      <c r="F68" s="16">
        <v>44900</v>
      </c>
      <c r="G68" s="5"/>
      <c r="H68" s="5"/>
      <c r="I68" s="5"/>
      <c r="J68" s="7"/>
      <c r="K68" s="7"/>
      <c r="L68" s="5"/>
    </row>
    <row r="69" spans="1:12" ht="17.25" x14ac:dyDescent="0.35">
      <c r="A69" s="5" t="s">
        <v>398</v>
      </c>
      <c r="B69" s="5" t="s">
        <v>399</v>
      </c>
      <c r="C69" s="5" t="s">
        <v>61</v>
      </c>
      <c r="D69" s="7">
        <v>5</v>
      </c>
      <c r="E69" s="7"/>
      <c r="F69" s="16">
        <v>44902</v>
      </c>
    </row>
    <row r="70" spans="1:12" ht="18" thickBot="1" x14ac:dyDescent="0.4">
      <c r="A70" s="5"/>
      <c r="B70" s="5"/>
      <c r="C70" s="5"/>
      <c r="D70" s="6"/>
      <c r="E70" s="7"/>
      <c r="F70" s="16"/>
    </row>
    <row r="71" spans="1:12" ht="18" thickBot="1" x14ac:dyDescent="0.4">
      <c r="A71" s="51" t="s">
        <v>369</v>
      </c>
      <c r="B71" s="52"/>
      <c r="C71" s="52"/>
      <c r="D71" s="53"/>
      <c r="E71" s="7"/>
      <c r="F71" s="16"/>
      <c r="G71" s="5"/>
      <c r="H71" s="5"/>
      <c r="I71" s="5"/>
      <c r="J71" s="7"/>
      <c r="K71" s="7"/>
      <c r="L71" s="5"/>
    </row>
    <row r="72" spans="1:12" ht="17.25" x14ac:dyDescent="0.35">
      <c r="A72" s="5" t="s">
        <v>370</v>
      </c>
      <c r="B72" s="5" t="s">
        <v>371</v>
      </c>
      <c r="C72" s="5" t="s">
        <v>372</v>
      </c>
      <c r="D72" s="7">
        <v>5</v>
      </c>
      <c r="E72" s="7"/>
      <c r="F72" s="16">
        <v>44901</v>
      </c>
      <c r="G72" s="5"/>
      <c r="H72" s="5"/>
      <c r="I72" s="5"/>
      <c r="J72" s="7"/>
      <c r="K72" s="7"/>
      <c r="L72" s="5"/>
    </row>
    <row r="73" spans="1:12" ht="18" thickBot="1" x14ac:dyDescent="0.4">
      <c r="A73" s="5"/>
      <c r="B73" s="5"/>
      <c r="C73" s="5"/>
      <c r="D73" s="6"/>
      <c r="E73" s="7"/>
      <c r="F73" s="16"/>
      <c r="G73" s="5"/>
      <c r="H73" s="5"/>
      <c r="I73" s="5"/>
      <c r="J73" s="7"/>
      <c r="K73" s="7"/>
      <c r="L73" s="5"/>
    </row>
    <row r="74" spans="1:12" ht="18" thickBot="1" x14ac:dyDescent="0.4">
      <c r="A74" s="51" t="s">
        <v>373</v>
      </c>
      <c r="B74" s="52"/>
      <c r="C74" s="52"/>
      <c r="D74" s="53"/>
      <c r="E74" s="7"/>
      <c r="F74" s="16"/>
      <c r="G74" s="5"/>
      <c r="H74" s="5"/>
      <c r="I74" s="5"/>
      <c r="J74" s="7"/>
      <c r="K74" s="7"/>
      <c r="L74" s="5"/>
    </row>
    <row r="75" spans="1:12" ht="17.25" x14ac:dyDescent="0.35">
      <c r="A75" s="5" t="s">
        <v>374</v>
      </c>
      <c r="B75" s="5" t="s">
        <v>375</v>
      </c>
      <c r="C75" s="5" t="s">
        <v>27</v>
      </c>
      <c r="D75" s="7">
        <v>5</v>
      </c>
      <c r="E75" s="7"/>
      <c r="F75" s="16">
        <v>44900</v>
      </c>
      <c r="G75" s="5"/>
      <c r="H75" s="5"/>
      <c r="I75" s="5"/>
      <c r="J75" s="7"/>
      <c r="K75" s="7"/>
      <c r="L75" s="5"/>
    </row>
    <row r="76" spans="1:12" ht="18" thickBot="1" x14ac:dyDescent="0.4">
      <c r="A76" s="5"/>
      <c r="B76" s="5"/>
      <c r="C76" s="5"/>
      <c r="D76" s="6"/>
      <c r="E76" s="7"/>
      <c r="F76" s="16"/>
      <c r="G76" s="5"/>
      <c r="H76" s="5"/>
      <c r="I76" s="5"/>
      <c r="J76" s="7"/>
      <c r="K76" s="7"/>
      <c r="L76" s="5"/>
    </row>
    <row r="77" spans="1:12" ht="18" thickBot="1" x14ac:dyDescent="0.4">
      <c r="A77" s="51" t="s">
        <v>282</v>
      </c>
      <c r="B77" s="52"/>
      <c r="C77" s="52"/>
      <c r="D77" s="53"/>
      <c r="E77" s="7"/>
      <c r="F77" s="16"/>
    </row>
    <row r="78" spans="1:12" ht="17.25" x14ac:dyDescent="0.35">
      <c r="A78" s="5" t="s">
        <v>283</v>
      </c>
      <c r="B78" s="5" t="s">
        <v>284</v>
      </c>
      <c r="C78" s="5" t="s">
        <v>33</v>
      </c>
      <c r="D78" s="7">
        <v>5</v>
      </c>
      <c r="E78" s="7"/>
      <c r="F78" s="16">
        <v>44890</v>
      </c>
    </row>
    <row r="79" spans="1:12" ht="17.25" x14ac:dyDescent="0.35">
      <c r="A79" s="5" t="s">
        <v>285</v>
      </c>
      <c r="B79" s="5" t="s">
        <v>286</v>
      </c>
      <c r="C79" s="5" t="s">
        <v>33</v>
      </c>
      <c r="D79" s="7">
        <v>5</v>
      </c>
      <c r="E79" s="7"/>
      <c r="F79" s="16">
        <v>44890</v>
      </c>
    </row>
    <row r="80" spans="1:12" ht="17.25" x14ac:dyDescent="0.35">
      <c r="A80" s="5" t="s">
        <v>287</v>
      </c>
      <c r="B80" s="5" t="s">
        <v>288</v>
      </c>
      <c r="C80" s="5" t="s">
        <v>33</v>
      </c>
      <c r="D80" s="7">
        <v>5</v>
      </c>
      <c r="E80" s="7"/>
      <c r="F80" s="16">
        <v>44893</v>
      </c>
    </row>
    <row r="81" spans="1:6" ht="18" thickBot="1" x14ac:dyDescent="0.4">
      <c r="A81" s="5"/>
      <c r="B81" s="5"/>
      <c r="C81" s="5"/>
      <c r="D81" s="6"/>
      <c r="E81" s="7"/>
      <c r="F81" s="16"/>
    </row>
    <row r="82" spans="1:6" ht="15.75" thickBot="1" x14ac:dyDescent="0.3">
      <c r="A82" s="51" t="s">
        <v>250</v>
      </c>
      <c r="B82" s="52"/>
      <c r="C82" s="52"/>
      <c r="D82" s="53"/>
    </row>
    <row r="83" spans="1:6" ht="17.25" x14ac:dyDescent="0.35">
      <c r="A83" s="8" t="s">
        <v>6</v>
      </c>
      <c r="B83" s="8" t="s">
        <v>24</v>
      </c>
      <c r="C83" s="6" t="s">
        <v>20</v>
      </c>
      <c r="D83" s="7">
        <v>5</v>
      </c>
      <c r="F83" s="16">
        <v>44866</v>
      </c>
    </row>
    <row r="84" spans="1:6" ht="17.25" x14ac:dyDescent="0.35">
      <c r="A84" s="8" t="s">
        <v>9</v>
      </c>
      <c r="B84" s="8" t="s">
        <v>21</v>
      </c>
      <c r="C84" s="6" t="s">
        <v>20</v>
      </c>
      <c r="D84" s="7">
        <v>5</v>
      </c>
      <c r="F84" s="16">
        <v>44866</v>
      </c>
    </row>
    <row r="85" spans="1:6" ht="17.25" x14ac:dyDescent="0.35">
      <c r="A85" s="8" t="s">
        <v>10</v>
      </c>
      <c r="B85" s="8" t="s">
        <v>23</v>
      </c>
      <c r="C85" s="6" t="s">
        <v>20</v>
      </c>
      <c r="D85" s="7">
        <v>5</v>
      </c>
      <c r="F85" s="16">
        <v>44866</v>
      </c>
    </row>
    <row r="86" spans="1:6" ht="17.25" x14ac:dyDescent="0.35">
      <c r="A86" s="8" t="s">
        <v>15</v>
      </c>
      <c r="B86" s="8" t="s">
        <v>22</v>
      </c>
      <c r="C86" s="6" t="s">
        <v>20</v>
      </c>
      <c r="D86" s="7">
        <v>5</v>
      </c>
      <c r="F86" s="16">
        <v>44866</v>
      </c>
    </row>
    <row r="87" spans="1:6" ht="18" thickBot="1" x14ac:dyDescent="0.4">
      <c r="E87" s="7"/>
    </row>
    <row r="88" spans="1:6" ht="15.75" thickBot="1" x14ac:dyDescent="0.3">
      <c r="A88" s="51" t="s">
        <v>45</v>
      </c>
      <c r="B88" s="52"/>
      <c r="C88" s="52"/>
      <c r="D88" s="53"/>
    </row>
    <row r="89" spans="1:6" ht="17.25" x14ac:dyDescent="0.35">
      <c r="A89" s="5" t="s">
        <v>230</v>
      </c>
      <c r="B89" s="5" t="s">
        <v>231</v>
      </c>
      <c r="C89" s="5" t="s">
        <v>27</v>
      </c>
      <c r="D89" s="7"/>
      <c r="E89" s="5"/>
      <c r="F89" s="16">
        <v>44889</v>
      </c>
    </row>
    <row r="90" spans="1:6" ht="17.25" x14ac:dyDescent="0.35">
      <c r="A90" s="5" t="s">
        <v>232</v>
      </c>
      <c r="B90" s="5" t="s">
        <v>233</v>
      </c>
      <c r="C90" s="5" t="s">
        <v>27</v>
      </c>
      <c r="D90" s="7"/>
      <c r="E90" s="5"/>
      <c r="F90" s="16">
        <v>44889</v>
      </c>
    </row>
    <row r="91" spans="1:6" ht="17.25" x14ac:dyDescent="0.35">
      <c r="A91" s="5" t="s">
        <v>234</v>
      </c>
      <c r="B91" s="5" t="s">
        <v>235</v>
      </c>
      <c r="C91" s="5" t="s">
        <v>27</v>
      </c>
      <c r="D91" s="7"/>
      <c r="E91" s="5"/>
      <c r="F91" s="16">
        <v>44889</v>
      </c>
    </row>
    <row r="92" spans="1:6" ht="17.25" x14ac:dyDescent="0.35">
      <c r="A92" s="5" t="s">
        <v>376</v>
      </c>
      <c r="B92" s="5" t="s">
        <v>377</v>
      </c>
      <c r="C92" s="5" t="s">
        <v>27</v>
      </c>
      <c r="D92" s="7"/>
      <c r="E92" s="5"/>
      <c r="F92" s="16">
        <v>44901</v>
      </c>
    </row>
    <row r="93" spans="1:6" ht="17.25" x14ac:dyDescent="0.35">
      <c r="A93" s="5" t="s">
        <v>25</v>
      </c>
      <c r="B93" s="5" t="s">
        <v>26</v>
      </c>
      <c r="C93" s="5" t="s">
        <v>27</v>
      </c>
      <c r="D93" s="7"/>
      <c r="E93" s="5"/>
      <c r="F93" s="16">
        <v>44866</v>
      </c>
    </row>
    <row r="94" spans="1:6" ht="17.25" x14ac:dyDescent="0.35">
      <c r="A94" s="5" t="s">
        <v>65</v>
      </c>
      <c r="B94" s="5" t="s">
        <v>66</v>
      </c>
      <c r="C94" s="5" t="s">
        <v>27</v>
      </c>
      <c r="D94" s="7"/>
      <c r="E94" s="5"/>
      <c r="F94" s="16">
        <v>44866</v>
      </c>
    </row>
    <row r="95" spans="1:6" ht="17.25" x14ac:dyDescent="0.35">
      <c r="A95" s="5" t="s">
        <v>28</v>
      </c>
      <c r="B95" s="5" t="s">
        <v>29</v>
      </c>
      <c r="C95" s="5" t="s">
        <v>27</v>
      </c>
      <c r="D95" s="7"/>
      <c r="E95" s="5"/>
      <c r="F95" s="16">
        <v>44866</v>
      </c>
    </row>
    <row r="96" spans="1:6" ht="17.25" x14ac:dyDescent="0.35">
      <c r="A96" s="5" t="s">
        <v>157</v>
      </c>
      <c r="B96" s="5" t="s">
        <v>158</v>
      </c>
      <c r="C96" s="5" t="s">
        <v>27</v>
      </c>
      <c r="D96" s="7"/>
      <c r="E96" s="5"/>
      <c r="F96" s="16">
        <v>44866</v>
      </c>
    </row>
    <row r="97" spans="1:11" ht="17.25" x14ac:dyDescent="0.35">
      <c r="A97" s="5" t="s">
        <v>30</v>
      </c>
      <c r="B97" s="5" t="s">
        <v>67</v>
      </c>
      <c r="C97" s="5" t="s">
        <v>27</v>
      </c>
      <c r="D97" s="7"/>
      <c r="E97" s="5"/>
      <c r="F97" s="16">
        <v>44866</v>
      </c>
    </row>
    <row r="98" spans="1:11" ht="17.25" x14ac:dyDescent="0.35">
      <c r="A98" s="5" t="s">
        <v>143</v>
      </c>
      <c r="B98" s="5" t="s">
        <v>144</v>
      </c>
      <c r="C98" s="5" t="s">
        <v>27</v>
      </c>
      <c r="D98" s="7"/>
      <c r="E98" s="7"/>
      <c r="F98" s="16">
        <v>44866</v>
      </c>
    </row>
    <row r="99" spans="1:11" ht="17.25" x14ac:dyDescent="0.35">
      <c r="A99" s="5" t="s">
        <v>145</v>
      </c>
      <c r="B99" s="5" t="s">
        <v>146</v>
      </c>
      <c r="C99" s="5" t="s">
        <v>27</v>
      </c>
      <c r="D99" s="7"/>
      <c r="E99" s="7"/>
      <c r="F99" s="16">
        <v>44866</v>
      </c>
    </row>
    <row r="100" spans="1:11" ht="17.25" x14ac:dyDescent="0.35">
      <c r="A100" s="5" t="s">
        <v>147</v>
      </c>
      <c r="B100" s="5" t="s">
        <v>148</v>
      </c>
      <c r="C100" s="5" t="s">
        <v>27</v>
      </c>
      <c r="D100" s="7"/>
      <c r="E100" s="7"/>
      <c r="F100" s="16">
        <v>44866</v>
      </c>
    </row>
    <row r="101" spans="1:11" ht="17.25" x14ac:dyDescent="0.35">
      <c r="A101" s="5" t="s">
        <v>149</v>
      </c>
      <c r="B101" s="5" t="s">
        <v>150</v>
      </c>
      <c r="C101" s="5" t="s">
        <v>27</v>
      </c>
      <c r="D101" s="7"/>
      <c r="E101" s="7"/>
      <c r="F101" s="16">
        <v>44866</v>
      </c>
    </row>
    <row r="102" spans="1:11" ht="17.25" x14ac:dyDescent="0.35">
      <c r="A102" s="5" t="s">
        <v>151</v>
      </c>
      <c r="B102" s="5" t="s">
        <v>152</v>
      </c>
      <c r="C102" s="5" t="s">
        <v>27</v>
      </c>
      <c r="D102" s="7"/>
      <c r="E102" s="7"/>
      <c r="F102" s="16">
        <v>44866</v>
      </c>
    </row>
    <row r="103" spans="1:11" ht="17.25" x14ac:dyDescent="0.35">
      <c r="A103" s="5" t="s">
        <v>153</v>
      </c>
      <c r="B103" s="5" t="s">
        <v>154</v>
      </c>
      <c r="C103" s="5" t="s">
        <v>27</v>
      </c>
      <c r="D103" s="7"/>
      <c r="E103" s="7"/>
      <c r="F103" s="16">
        <v>44866</v>
      </c>
    </row>
    <row r="104" spans="1:11" ht="17.25" x14ac:dyDescent="0.35">
      <c r="A104" s="5" t="s">
        <v>155</v>
      </c>
      <c r="B104" s="5" t="s">
        <v>156</v>
      </c>
      <c r="C104" s="5" t="s">
        <v>27</v>
      </c>
      <c r="D104" s="7"/>
      <c r="E104" s="7"/>
      <c r="F104" s="16">
        <v>44866</v>
      </c>
    </row>
    <row r="105" spans="1:11" ht="17.25" x14ac:dyDescent="0.35">
      <c r="A105" s="5" t="s">
        <v>350</v>
      </c>
      <c r="B105" s="5" t="s">
        <v>351</v>
      </c>
      <c r="C105" s="5" t="s">
        <v>352</v>
      </c>
      <c r="D105" s="7"/>
      <c r="E105" s="7"/>
      <c r="F105" s="16">
        <v>44896</v>
      </c>
    </row>
    <row r="106" spans="1:11" ht="17.25" x14ac:dyDescent="0.35">
      <c r="A106" s="5" t="s">
        <v>353</v>
      </c>
      <c r="B106" s="5" t="s">
        <v>354</v>
      </c>
      <c r="C106" s="5" t="s">
        <v>27</v>
      </c>
      <c r="D106" s="7"/>
      <c r="E106" s="7"/>
      <c r="F106" s="16">
        <v>44896</v>
      </c>
    </row>
    <row r="107" spans="1:11" ht="17.25" x14ac:dyDescent="0.35">
      <c r="A107" s="5" t="s">
        <v>355</v>
      </c>
      <c r="B107" s="5" t="s">
        <v>356</v>
      </c>
      <c r="C107" s="5" t="s">
        <v>27</v>
      </c>
      <c r="D107" s="7"/>
      <c r="E107" s="7"/>
      <c r="F107" s="16">
        <v>44896</v>
      </c>
    </row>
    <row r="108" spans="1:11" ht="17.25" x14ac:dyDescent="0.35">
      <c r="A108" s="5" t="s">
        <v>192</v>
      </c>
      <c r="B108" s="5" t="s">
        <v>193</v>
      </c>
      <c r="C108" s="5" t="s">
        <v>27</v>
      </c>
      <c r="D108" s="7"/>
      <c r="E108" s="5"/>
      <c r="F108" s="16">
        <v>44866</v>
      </c>
    </row>
    <row r="109" spans="1:11" ht="17.25" x14ac:dyDescent="0.35">
      <c r="A109" s="5" t="s">
        <v>56</v>
      </c>
      <c r="B109" s="5" t="s">
        <v>57</v>
      </c>
      <c r="C109" s="5" t="s">
        <v>27</v>
      </c>
      <c r="D109" s="7"/>
      <c r="E109" s="7"/>
      <c r="F109" s="16">
        <v>44866</v>
      </c>
    </row>
    <row r="110" spans="1:11" ht="17.25" x14ac:dyDescent="0.35">
      <c r="A110" s="5" t="s">
        <v>335</v>
      </c>
      <c r="B110" s="5" t="s">
        <v>336</v>
      </c>
      <c r="C110" s="5" t="s">
        <v>27</v>
      </c>
      <c r="D110" s="7"/>
      <c r="E110" s="7"/>
      <c r="F110" s="16">
        <v>44895</v>
      </c>
      <c r="G110" s="5"/>
      <c r="H110" s="5"/>
      <c r="I110" s="7"/>
      <c r="J110" s="7"/>
    </row>
    <row r="111" spans="1:11" ht="17.25" x14ac:dyDescent="0.35">
      <c r="A111" s="5" t="s">
        <v>194</v>
      </c>
      <c r="B111" s="5" t="s">
        <v>195</v>
      </c>
      <c r="C111" s="5" t="s">
        <v>27</v>
      </c>
      <c r="D111" s="7"/>
      <c r="E111" s="5"/>
      <c r="F111" s="16">
        <v>44866</v>
      </c>
      <c r="G111" s="5"/>
      <c r="H111" s="5"/>
      <c r="I111" s="5"/>
      <c r="J111" s="7"/>
      <c r="K111" s="7"/>
    </row>
    <row r="112" spans="1:11" ht="17.25" x14ac:dyDescent="0.35">
      <c r="A112" s="5" t="s">
        <v>196</v>
      </c>
      <c r="B112" s="5" t="s">
        <v>197</v>
      </c>
      <c r="C112" s="5" t="s">
        <v>27</v>
      </c>
      <c r="D112" s="7"/>
      <c r="E112" s="5"/>
      <c r="F112" s="16">
        <v>44866</v>
      </c>
      <c r="G112" s="5"/>
      <c r="H112" s="5"/>
      <c r="I112" s="5"/>
      <c r="J112" s="7"/>
      <c r="K112" s="7"/>
    </row>
    <row r="113" spans="1:11" ht="17.25" x14ac:dyDescent="0.35">
      <c r="A113" s="5" t="s">
        <v>198</v>
      </c>
      <c r="B113" s="5" t="s">
        <v>199</v>
      </c>
      <c r="C113" s="5" t="s">
        <v>27</v>
      </c>
      <c r="D113" s="7"/>
      <c r="E113" s="5"/>
      <c r="F113" s="16">
        <v>44866</v>
      </c>
      <c r="G113" s="5"/>
      <c r="H113" s="5"/>
      <c r="I113" s="5"/>
      <c r="J113" s="7"/>
      <c r="K113" s="7"/>
    </row>
    <row r="114" spans="1:11" ht="17.25" x14ac:dyDescent="0.35">
      <c r="A114" s="5" t="s">
        <v>289</v>
      </c>
      <c r="B114" s="5" t="s">
        <v>290</v>
      </c>
      <c r="C114" s="5" t="s">
        <v>27</v>
      </c>
      <c r="D114" s="7"/>
      <c r="E114" s="5"/>
      <c r="F114" s="16">
        <v>44893</v>
      </c>
      <c r="G114" s="5"/>
      <c r="H114" s="5"/>
      <c r="I114" s="5"/>
      <c r="J114" s="7"/>
      <c r="K114" s="7"/>
    </row>
    <row r="115" spans="1:11" ht="17.25" x14ac:dyDescent="0.35">
      <c r="A115" s="5" t="s">
        <v>291</v>
      </c>
      <c r="B115" s="5" t="s">
        <v>292</v>
      </c>
      <c r="C115" s="5" t="s">
        <v>27</v>
      </c>
      <c r="D115" s="7"/>
      <c r="E115" s="7"/>
      <c r="F115" s="16">
        <v>44893</v>
      </c>
    </row>
    <row r="116" spans="1:11" ht="17.25" x14ac:dyDescent="0.35">
      <c r="A116" s="5" t="s">
        <v>127</v>
      </c>
      <c r="B116" s="5" t="s">
        <v>128</v>
      </c>
      <c r="C116" s="5" t="s">
        <v>27</v>
      </c>
      <c r="D116" s="7"/>
      <c r="E116" s="7"/>
      <c r="F116" s="16">
        <v>44866</v>
      </c>
    </row>
    <row r="117" spans="1:11" ht="17.25" x14ac:dyDescent="0.35">
      <c r="A117" s="5" t="s">
        <v>176</v>
      </c>
      <c r="B117" s="5" t="s">
        <v>175</v>
      </c>
      <c r="C117" s="5" t="s">
        <v>27</v>
      </c>
      <c r="D117" s="7"/>
      <c r="E117" s="7"/>
      <c r="F117" s="16">
        <v>44866</v>
      </c>
    </row>
    <row r="118" spans="1:11" ht="17.25" x14ac:dyDescent="0.35">
      <c r="A118" s="5" t="s">
        <v>68</v>
      </c>
      <c r="B118" s="5" t="s">
        <v>116</v>
      </c>
      <c r="C118" s="5" t="s">
        <v>27</v>
      </c>
      <c r="D118" s="7"/>
      <c r="E118" s="7"/>
      <c r="F118" s="16">
        <v>44866</v>
      </c>
    </row>
    <row r="119" spans="1:11" ht="17.25" x14ac:dyDescent="0.35">
      <c r="A119" s="5" t="s">
        <v>93</v>
      </c>
      <c r="B119" s="5" t="s">
        <v>117</v>
      </c>
      <c r="C119" s="5" t="s">
        <v>27</v>
      </c>
      <c r="D119" s="6"/>
      <c r="E119" s="7"/>
      <c r="F119" s="16">
        <v>44866</v>
      </c>
    </row>
    <row r="120" spans="1:11" ht="17.25" x14ac:dyDescent="0.35">
      <c r="A120" s="5" t="s">
        <v>293</v>
      </c>
      <c r="B120" s="5" t="s">
        <v>294</v>
      </c>
      <c r="C120" s="5" t="s">
        <v>73</v>
      </c>
      <c r="D120" s="6"/>
      <c r="E120" s="7"/>
      <c r="F120" s="16">
        <v>44890</v>
      </c>
    </row>
    <row r="121" spans="1:11" ht="17.25" x14ac:dyDescent="0.35">
      <c r="A121" s="5" t="s">
        <v>107</v>
      </c>
      <c r="B121" s="5" t="s">
        <v>118</v>
      </c>
      <c r="C121" s="5" t="s">
        <v>27</v>
      </c>
      <c r="D121" s="6"/>
      <c r="E121" s="7"/>
      <c r="F121" s="16">
        <v>44866</v>
      </c>
    </row>
    <row r="122" spans="1:11" ht="17.25" x14ac:dyDescent="0.35">
      <c r="A122" s="5" t="s">
        <v>161</v>
      </c>
      <c r="B122" s="5" t="s">
        <v>162</v>
      </c>
      <c r="C122" s="5" t="s">
        <v>27</v>
      </c>
      <c r="D122" s="6"/>
      <c r="E122" s="7"/>
      <c r="F122" s="16">
        <v>44866</v>
      </c>
    </row>
    <row r="123" spans="1:11" ht="17.25" x14ac:dyDescent="0.35">
      <c r="A123" s="5" t="s">
        <v>163</v>
      </c>
      <c r="B123" s="5" t="s">
        <v>164</v>
      </c>
      <c r="C123" s="5" t="s">
        <v>27</v>
      </c>
      <c r="D123" s="6"/>
      <c r="E123" s="7"/>
      <c r="F123" s="16">
        <v>44866</v>
      </c>
    </row>
    <row r="124" spans="1:11" ht="17.25" x14ac:dyDescent="0.35">
      <c r="A124" s="5" t="s">
        <v>165</v>
      </c>
      <c r="B124" s="5" t="s">
        <v>166</v>
      </c>
      <c r="C124" s="5" t="s">
        <v>27</v>
      </c>
      <c r="D124" s="6"/>
      <c r="E124" s="7"/>
      <c r="F124" s="16">
        <v>44866</v>
      </c>
    </row>
    <row r="125" spans="1:11" ht="17.25" x14ac:dyDescent="0.35">
      <c r="A125" s="5" t="s">
        <v>357</v>
      </c>
      <c r="B125" s="5" t="s">
        <v>359</v>
      </c>
      <c r="C125" s="5" t="s">
        <v>27</v>
      </c>
      <c r="D125" s="6"/>
      <c r="E125" s="7"/>
      <c r="F125" s="16">
        <v>44900</v>
      </c>
    </row>
    <row r="126" spans="1:11" ht="17.25" x14ac:dyDescent="0.35">
      <c r="A126" s="5" t="s">
        <v>358</v>
      </c>
      <c r="B126" s="5" t="s">
        <v>360</v>
      </c>
      <c r="C126" s="5" t="s">
        <v>27</v>
      </c>
      <c r="D126" s="6"/>
      <c r="E126" s="7"/>
      <c r="F126" s="16">
        <v>44901</v>
      </c>
    </row>
    <row r="127" spans="1:11" ht="17.25" x14ac:dyDescent="0.35">
      <c r="A127" s="5" t="s">
        <v>129</v>
      </c>
      <c r="B127" s="5" t="s">
        <v>130</v>
      </c>
      <c r="C127" s="5" t="s">
        <v>27</v>
      </c>
      <c r="D127" s="6"/>
      <c r="E127" s="7"/>
      <c r="F127" s="16">
        <v>44866</v>
      </c>
    </row>
    <row r="128" spans="1:11" ht="17.25" x14ac:dyDescent="0.35">
      <c r="A128" s="5" t="s">
        <v>131</v>
      </c>
      <c r="B128" s="5" t="s">
        <v>132</v>
      </c>
      <c r="C128" s="5" t="s">
        <v>27</v>
      </c>
      <c r="D128" s="6"/>
      <c r="E128" s="7"/>
      <c r="F128" s="16">
        <v>44866</v>
      </c>
    </row>
    <row r="129" spans="1:6" ht="17.25" x14ac:dyDescent="0.35">
      <c r="A129" s="5" t="s">
        <v>131</v>
      </c>
      <c r="B129" s="5" t="s">
        <v>133</v>
      </c>
      <c r="C129" s="5" t="s">
        <v>27</v>
      </c>
      <c r="D129" s="6"/>
      <c r="E129" s="7"/>
      <c r="F129" s="16">
        <v>44866</v>
      </c>
    </row>
    <row r="130" spans="1:6" ht="17.25" x14ac:dyDescent="0.35">
      <c r="A130" s="5" t="s">
        <v>91</v>
      </c>
      <c r="B130" s="5" t="s">
        <v>92</v>
      </c>
      <c r="C130" s="5" t="s">
        <v>27</v>
      </c>
      <c r="D130" s="6"/>
      <c r="E130" s="7"/>
      <c r="F130" s="16">
        <v>44866</v>
      </c>
    </row>
    <row r="131" spans="1:6" ht="18" thickBot="1" x14ac:dyDescent="0.4">
      <c r="A131" s="5"/>
      <c r="B131" s="5"/>
      <c r="C131" s="5"/>
      <c r="D131" s="6"/>
      <c r="E131" s="7"/>
      <c r="F131" s="16"/>
    </row>
    <row r="132" spans="1:6" ht="18" thickBot="1" x14ac:dyDescent="0.4">
      <c r="A132" s="51" t="s">
        <v>251</v>
      </c>
      <c r="B132" s="52"/>
      <c r="C132" s="52"/>
      <c r="D132" s="53"/>
      <c r="E132" s="7"/>
    </row>
    <row r="133" spans="1:6" ht="17.25" x14ac:dyDescent="0.35">
      <c r="A133" s="5" t="s">
        <v>177</v>
      </c>
      <c r="B133" s="5" t="s">
        <v>178</v>
      </c>
      <c r="C133" s="5" t="s">
        <v>27</v>
      </c>
      <c r="D133" s="7"/>
      <c r="E133" s="5"/>
      <c r="F133" s="16">
        <v>44880</v>
      </c>
    </row>
    <row r="134" spans="1:6" ht="17.25" x14ac:dyDescent="0.35">
      <c r="A134" s="5" t="s">
        <v>179</v>
      </c>
      <c r="B134" s="5" t="s">
        <v>180</v>
      </c>
      <c r="C134" s="5" t="s">
        <v>27</v>
      </c>
      <c r="D134" s="7"/>
      <c r="E134" s="7"/>
      <c r="F134" s="16">
        <v>44866</v>
      </c>
    </row>
    <row r="135" spans="1:6" ht="17.25" x14ac:dyDescent="0.35">
      <c r="A135" s="5" t="s">
        <v>181</v>
      </c>
      <c r="B135" s="5" t="s">
        <v>182</v>
      </c>
      <c r="C135" s="5" t="s">
        <v>33</v>
      </c>
      <c r="D135" s="7"/>
      <c r="E135" s="7"/>
      <c r="F135" s="16">
        <v>44866</v>
      </c>
    </row>
    <row r="136" spans="1:6" ht="17.25" x14ac:dyDescent="0.35">
      <c r="A136" s="5" t="s">
        <v>183</v>
      </c>
      <c r="B136" s="5" t="s">
        <v>184</v>
      </c>
      <c r="C136" s="5" t="s">
        <v>33</v>
      </c>
      <c r="D136" s="7"/>
      <c r="E136" s="7"/>
      <c r="F136" s="16">
        <v>44866</v>
      </c>
    </row>
    <row r="137" spans="1:6" ht="17.25" x14ac:dyDescent="0.35">
      <c r="A137" s="5" t="s">
        <v>185</v>
      </c>
      <c r="B137" s="5" t="s">
        <v>186</v>
      </c>
      <c r="C137" s="5" t="s">
        <v>27</v>
      </c>
      <c r="D137" s="7"/>
      <c r="E137" s="5"/>
      <c r="F137" s="16">
        <v>44880</v>
      </c>
    </row>
    <row r="138" spans="1:6" ht="18" thickBot="1" x14ac:dyDescent="0.4">
      <c r="A138" s="5"/>
      <c r="B138" s="5"/>
      <c r="C138" s="5"/>
      <c r="D138" s="7"/>
      <c r="E138" s="5"/>
      <c r="F138" s="16"/>
    </row>
    <row r="139" spans="1:6" ht="18" thickBot="1" x14ac:dyDescent="0.4">
      <c r="A139" s="51" t="s">
        <v>97</v>
      </c>
      <c r="B139" s="52"/>
      <c r="C139" s="52"/>
      <c r="D139" s="53"/>
      <c r="E139" s="7"/>
    </row>
    <row r="140" spans="1:6" ht="17.25" x14ac:dyDescent="0.35">
      <c r="A140" s="5" t="s">
        <v>98</v>
      </c>
      <c r="B140" s="5" t="s">
        <v>99</v>
      </c>
      <c r="C140" s="5" t="s">
        <v>73</v>
      </c>
      <c r="D140" s="6"/>
      <c r="E140" s="7"/>
      <c r="F140" s="16">
        <v>44866</v>
      </c>
    </row>
    <row r="141" spans="1:6" ht="18" thickBot="1" x14ac:dyDescent="0.4">
      <c r="A141" s="5"/>
      <c r="B141" s="5"/>
      <c r="C141" s="5"/>
      <c r="D141" s="6"/>
      <c r="E141" s="7"/>
      <c r="F141" s="16"/>
    </row>
    <row r="142" spans="1:6" ht="15.75" thickBot="1" x14ac:dyDescent="0.3">
      <c r="A142" s="51" t="s">
        <v>100</v>
      </c>
      <c r="B142" s="52"/>
      <c r="C142" s="52"/>
      <c r="D142" s="53"/>
    </row>
    <row r="143" spans="1:6" ht="17.25" x14ac:dyDescent="0.35">
      <c r="A143" s="5" t="s">
        <v>101</v>
      </c>
      <c r="B143" s="5" t="s">
        <v>102</v>
      </c>
      <c r="C143" s="5" t="s">
        <v>33</v>
      </c>
      <c r="D143" s="6"/>
    </row>
    <row r="144" spans="1:6" ht="17.25" x14ac:dyDescent="0.35">
      <c r="A144" s="5" t="s">
        <v>204</v>
      </c>
      <c r="B144" s="5" t="s">
        <v>205</v>
      </c>
      <c r="C144" s="5" t="s">
        <v>33</v>
      </c>
      <c r="D144" s="6"/>
      <c r="E144" s="5"/>
      <c r="F144" s="16">
        <v>44866</v>
      </c>
    </row>
    <row r="145" spans="1:6" ht="18" thickBot="1" x14ac:dyDescent="0.4">
      <c r="A145" s="5"/>
      <c r="B145" s="5"/>
      <c r="C145" s="5"/>
      <c r="D145" s="6"/>
      <c r="E145" s="5"/>
      <c r="F145" s="16"/>
    </row>
    <row r="146" spans="1:6" ht="18" thickBot="1" x14ac:dyDescent="0.4">
      <c r="A146" s="51" t="s">
        <v>47</v>
      </c>
      <c r="B146" s="52"/>
      <c r="C146" s="52"/>
      <c r="D146" s="53"/>
      <c r="E146" s="7"/>
    </row>
    <row r="147" spans="1:6" ht="17.25" x14ac:dyDescent="0.35">
      <c r="A147" s="5" t="s">
        <v>220</v>
      </c>
      <c r="B147" s="5" t="s">
        <v>36</v>
      </c>
      <c r="C147" s="5" t="s">
        <v>73</v>
      </c>
      <c r="D147" s="7"/>
      <c r="E147" s="7"/>
      <c r="F147" s="16">
        <v>44866</v>
      </c>
    </row>
    <row r="148" spans="1:6" ht="17.25" x14ac:dyDescent="0.35">
      <c r="A148" s="5" t="s">
        <v>221</v>
      </c>
      <c r="B148" s="5" t="s">
        <v>222</v>
      </c>
      <c r="C148" s="5" t="s">
        <v>73</v>
      </c>
      <c r="D148" s="7"/>
      <c r="E148" s="7"/>
      <c r="F148" s="16">
        <v>44867</v>
      </c>
    </row>
    <row r="149" spans="1:6" ht="17.25" x14ac:dyDescent="0.35">
      <c r="A149" s="5" t="s">
        <v>337</v>
      </c>
      <c r="B149" s="5" t="s">
        <v>338</v>
      </c>
      <c r="C149" s="5" t="s">
        <v>73</v>
      </c>
      <c r="D149" s="7"/>
      <c r="E149" s="7"/>
      <c r="F149" s="16">
        <v>44895</v>
      </c>
    </row>
    <row r="150" spans="1:6" ht="17.25" x14ac:dyDescent="0.35">
      <c r="A150" s="5" t="s">
        <v>37</v>
      </c>
      <c r="B150" s="5" t="s">
        <v>38</v>
      </c>
      <c r="C150" s="5" t="s">
        <v>73</v>
      </c>
      <c r="D150" s="7"/>
      <c r="E150" s="7"/>
      <c r="F150" s="16">
        <v>44866</v>
      </c>
    </row>
    <row r="151" spans="1:6" ht="17.25" x14ac:dyDescent="0.35">
      <c r="A151" s="5" t="s">
        <v>223</v>
      </c>
      <c r="B151" s="5" t="s">
        <v>224</v>
      </c>
      <c r="C151" s="5" t="s">
        <v>73</v>
      </c>
      <c r="D151" s="7"/>
      <c r="E151" s="5"/>
      <c r="F151" s="16">
        <v>44865</v>
      </c>
    </row>
    <row r="152" spans="1:6" ht="17.25" x14ac:dyDescent="0.35">
      <c r="A152" s="5" t="s">
        <v>174</v>
      </c>
      <c r="B152" s="5" t="s">
        <v>225</v>
      </c>
      <c r="C152" s="5" t="s">
        <v>73</v>
      </c>
      <c r="D152" s="7"/>
      <c r="E152" s="5"/>
      <c r="F152" s="16">
        <v>44866</v>
      </c>
    </row>
    <row r="153" spans="1:6" ht="17.25" x14ac:dyDescent="0.35">
      <c r="A153" s="5" t="s">
        <v>172</v>
      </c>
      <c r="B153" s="5" t="s">
        <v>173</v>
      </c>
      <c r="C153" s="5" t="s">
        <v>73</v>
      </c>
      <c r="D153" s="7"/>
      <c r="E153" s="5"/>
      <c r="F153" s="16">
        <v>44866</v>
      </c>
    </row>
    <row r="154" spans="1:6" ht="17.25" x14ac:dyDescent="0.35">
      <c r="A154" s="5" t="s">
        <v>170</v>
      </c>
      <c r="B154" s="5" t="s">
        <v>171</v>
      </c>
      <c r="C154" s="5" t="s">
        <v>73</v>
      </c>
      <c r="D154" s="7"/>
      <c r="E154" s="5"/>
      <c r="F154" s="16">
        <v>44866</v>
      </c>
    </row>
    <row r="155" spans="1:6" ht="17.25" x14ac:dyDescent="0.35">
      <c r="A155" s="5" t="s">
        <v>39</v>
      </c>
      <c r="B155" s="5" t="s">
        <v>40</v>
      </c>
      <c r="C155" s="5" t="s">
        <v>73</v>
      </c>
      <c r="D155" s="7"/>
      <c r="E155" s="5"/>
      <c r="F155" s="16">
        <v>44866</v>
      </c>
    </row>
    <row r="156" spans="1:6" ht="17.25" x14ac:dyDescent="0.35">
      <c r="A156" s="5" t="s">
        <v>41</v>
      </c>
      <c r="B156" s="5" t="s">
        <v>42</v>
      </c>
      <c r="C156" s="5" t="s">
        <v>73</v>
      </c>
      <c r="D156" s="7"/>
      <c r="E156" s="5"/>
      <c r="F156" s="16">
        <v>44866</v>
      </c>
    </row>
    <row r="157" spans="1:6" ht="17.25" x14ac:dyDescent="0.35">
      <c r="A157" s="5" t="s">
        <v>49</v>
      </c>
      <c r="B157" s="5" t="s">
        <v>50</v>
      </c>
      <c r="C157" s="5" t="s">
        <v>73</v>
      </c>
      <c r="D157" s="7"/>
      <c r="E157" s="7"/>
      <c r="F157" s="16">
        <v>44866</v>
      </c>
    </row>
    <row r="158" spans="1:6" ht="17.25" x14ac:dyDescent="0.35">
      <c r="A158" s="5" t="s">
        <v>70</v>
      </c>
      <c r="B158" s="5" t="s">
        <v>52</v>
      </c>
      <c r="C158" s="5" t="s">
        <v>73</v>
      </c>
      <c r="D158" s="7"/>
      <c r="E158" s="7"/>
      <c r="F158" s="16">
        <v>44866</v>
      </c>
    </row>
    <row r="159" spans="1:6" ht="17.25" x14ac:dyDescent="0.35">
      <c r="A159" s="5" t="s">
        <v>51</v>
      </c>
      <c r="B159" s="5" t="s">
        <v>69</v>
      </c>
      <c r="C159" s="5" t="s">
        <v>73</v>
      </c>
      <c r="D159" s="7"/>
      <c r="E159" s="5"/>
      <c r="F159" s="16">
        <v>44866</v>
      </c>
    </row>
    <row r="160" spans="1:6" ht="17.25" x14ac:dyDescent="0.35">
      <c r="A160" s="5" t="s">
        <v>305</v>
      </c>
      <c r="B160" s="5" t="s">
        <v>306</v>
      </c>
      <c r="C160" s="5" t="s">
        <v>73</v>
      </c>
      <c r="D160" s="7"/>
      <c r="E160" s="5"/>
      <c r="F160" s="16">
        <v>44894</v>
      </c>
    </row>
    <row r="161" spans="1:6" ht="17.25" x14ac:dyDescent="0.35">
      <c r="A161" s="5" t="s">
        <v>307</v>
      </c>
      <c r="B161" s="5" t="s">
        <v>308</v>
      </c>
      <c r="C161" s="5" t="s">
        <v>73</v>
      </c>
      <c r="D161" s="7"/>
      <c r="E161" s="5"/>
      <c r="F161" s="16">
        <v>44894</v>
      </c>
    </row>
    <row r="162" spans="1:6" ht="17.25" x14ac:dyDescent="0.35">
      <c r="A162" s="5" t="s">
        <v>309</v>
      </c>
      <c r="B162" s="5" t="s">
        <v>310</v>
      </c>
      <c r="C162" s="5" t="s">
        <v>73</v>
      </c>
      <c r="D162" s="7"/>
      <c r="E162" s="5"/>
      <c r="F162" s="16">
        <v>44894</v>
      </c>
    </row>
    <row r="163" spans="1:6" ht="17.25" x14ac:dyDescent="0.35">
      <c r="A163" s="5" t="s">
        <v>339</v>
      </c>
      <c r="B163" s="5" t="s">
        <v>340</v>
      </c>
      <c r="C163" s="5" t="s">
        <v>73</v>
      </c>
      <c r="D163" s="7"/>
      <c r="E163" s="5"/>
      <c r="F163" s="16">
        <v>44895</v>
      </c>
    </row>
    <row r="164" spans="1:6" ht="17.25" x14ac:dyDescent="0.35">
      <c r="A164" s="5" t="s">
        <v>341</v>
      </c>
      <c r="B164" s="5" t="s">
        <v>342</v>
      </c>
      <c r="C164" s="5" t="s">
        <v>73</v>
      </c>
      <c r="D164" s="7"/>
      <c r="E164" s="5"/>
      <c r="F164" s="16">
        <v>44210</v>
      </c>
    </row>
    <row r="165" spans="1:6" ht="17.25" x14ac:dyDescent="0.35">
      <c r="A165" s="5" t="s">
        <v>343</v>
      </c>
      <c r="B165" s="5" t="s">
        <v>344</v>
      </c>
      <c r="C165" s="5" t="s">
        <v>33</v>
      </c>
      <c r="D165" s="7"/>
      <c r="E165" s="5"/>
      <c r="F165" s="16">
        <v>44895</v>
      </c>
    </row>
    <row r="166" spans="1:6" ht="17.25" x14ac:dyDescent="0.35">
      <c r="A166" s="5" t="s">
        <v>345</v>
      </c>
      <c r="B166" s="5" t="s">
        <v>346</v>
      </c>
      <c r="C166" s="5" t="s">
        <v>73</v>
      </c>
      <c r="D166" s="7"/>
      <c r="E166" s="5"/>
      <c r="F166" s="16">
        <v>44895</v>
      </c>
    </row>
    <row r="167" spans="1:6" ht="17.25" x14ac:dyDescent="0.35">
      <c r="A167" s="5" t="s">
        <v>400</v>
      </c>
      <c r="B167" s="5" t="s">
        <v>401</v>
      </c>
      <c r="C167" s="5" t="s">
        <v>73</v>
      </c>
      <c r="D167" s="7"/>
      <c r="E167" s="5"/>
      <c r="F167" s="16">
        <v>44902</v>
      </c>
    </row>
    <row r="168" spans="1:6" ht="17.25" x14ac:dyDescent="0.35">
      <c r="A168" s="5" t="s">
        <v>402</v>
      </c>
      <c r="B168" s="5" t="s">
        <v>403</v>
      </c>
      <c r="C168" s="5" t="s">
        <v>73</v>
      </c>
      <c r="D168" s="7"/>
      <c r="E168" s="5"/>
      <c r="F168" s="16">
        <v>44903</v>
      </c>
    </row>
    <row r="169" spans="1:6" ht="18" thickBot="1" x14ac:dyDescent="0.4">
      <c r="A169" s="5"/>
      <c r="B169" s="5"/>
      <c r="C169" s="5"/>
      <c r="D169" s="7"/>
      <c r="E169" s="5"/>
      <c r="F169" s="16"/>
    </row>
    <row r="170" spans="1:6" ht="18" thickBot="1" x14ac:dyDescent="0.4">
      <c r="A170" s="51" t="s">
        <v>62</v>
      </c>
      <c r="B170" s="52"/>
      <c r="C170" s="52"/>
      <c r="D170" s="53"/>
      <c r="E170" s="7"/>
    </row>
    <row r="171" spans="1:6" ht="17.25" x14ac:dyDescent="0.35">
      <c r="A171" s="5" t="s">
        <v>63</v>
      </c>
      <c r="B171" s="5" t="s">
        <v>58</v>
      </c>
      <c r="C171" s="5" t="s">
        <v>73</v>
      </c>
      <c r="D171" s="7"/>
      <c r="E171" s="7"/>
      <c r="F171" s="16">
        <v>44866</v>
      </c>
    </row>
    <row r="172" spans="1:6" ht="17.25" x14ac:dyDescent="0.35">
      <c r="A172" s="5" t="s">
        <v>295</v>
      </c>
      <c r="B172" s="5" t="s">
        <v>296</v>
      </c>
      <c r="C172" s="5" t="s">
        <v>73</v>
      </c>
      <c r="D172" s="7"/>
      <c r="E172" s="7"/>
      <c r="F172" s="16">
        <v>44890</v>
      </c>
    </row>
    <row r="173" spans="1:6" ht="17.25" x14ac:dyDescent="0.35">
      <c r="A173" s="5" t="s">
        <v>297</v>
      </c>
      <c r="B173" s="5" t="s">
        <v>298</v>
      </c>
      <c r="C173" s="5" t="s">
        <v>73</v>
      </c>
      <c r="D173" s="7"/>
      <c r="E173" s="7"/>
      <c r="F173" s="16">
        <v>44890</v>
      </c>
    </row>
    <row r="174" spans="1:6" ht="17.25" x14ac:dyDescent="0.35">
      <c r="A174" s="5" t="s">
        <v>72</v>
      </c>
      <c r="B174" s="5" t="s">
        <v>71</v>
      </c>
      <c r="C174" s="5" t="s">
        <v>73</v>
      </c>
      <c r="D174" s="7"/>
      <c r="E174" s="7"/>
      <c r="F174" s="16">
        <v>44866</v>
      </c>
    </row>
    <row r="175" spans="1:6" ht="17.25" x14ac:dyDescent="0.35">
      <c r="A175" s="5" t="s">
        <v>236</v>
      </c>
      <c r="B175" s="5" t="s">
        <v>237</v>
      </c>
      <c r="C175" s="5" t="s">
        <v>73</v>
      </c>
      <c r="D175" s="7"/>
      <c r="E175" s="7"/>
      <c r="F175" s="16">
        <v>44889</v>
      </c>
    </row>
    <row r="176" spans="1:6" ht="17.25" x14ac:dyDescent="0.35">
      <c r="A176" s="5" t="s">
        <v>238</v>
      </c>
      <c r="B176" s="5" t="s">
        <v>239</v>
      </c>
      <c r="C176" s="5" t="s">
        <v>73</v>
      </c>
      <c r="D176" s="7"/>
      <c r="E176" s="7"/>
      <c r="F176" s="16">
        <v>44889</v>
      </c>
    </row>
    <row r="177" spans="1:6" ht="17.25" x14ac:dyDescent="0.35">
      <c r="A177" s="5" t="s">
        <v>299</v>
      </c>
      <c r="B177" s="5" t="s">
        <v>300</v>
      </c>
      <c r="C177" s="5" t="s">
        <v>73</v>
      </c>
      <c r="D177" s="7"/>
      <c r="E177" s="7"/>
      <c r="F177" s="16">
        <v>44889</v>
      </c>
    </row>
    <row r="178" spans="1:6" ht="17.25" x14ac:dyDescent="0.35">
      <c r="A178" s="5" t="s">
        <v>77</v>
      </c>
      <c r="B178" s="5" t="s">
        <v>78</v>
      </c>
      <c r="C178" s="5" t="s">
        <v>73</v>
      </c>
      <c r="D178" s="6"/>
      <c r="F178" s="16">
        <v>44866</v>
      </c>
    </row>
    <row r="179" spans="1:6" ht="17.25" x14ac:dyDescent="0.35">
      <c r="A179" s="5" t="s">
        <v>103</v>
      </c>
      <c r="B179" s="5" t="s">
        <v>104</v>
      </c>
      <c r="C179" s="5" t="s">
        <v>73</v>
      </c>
      <c r="D179" s="7"/>
      <c r="E179" s="7"/>
      <c r="F179" s="16">
        <v>44866</v>
      </c>
    </row>
    <row r="180" spans="1:6" ht="17.25" x14ac:dyDescent="0.35">
      <c r="A180" s="5" t="s">
        <v>105</v>
      </c>
      <c r="B180" s="5" t="s">
        <v>106</v>
      </c>
      <c r="C180" s="5" t="s">
        <v>73</v>
      </c>
      <c r="D180" s="7"/>
      <c r="E180" s="7"/>
      <c r="F180" s="16">
        <v>44866</v>
      </c>
    </row>
    <row r="181" spans="1:6" ht="17.25" x14ac:dyDescent="0.35">
      <c r="A181" s="5" t="s">
        <v>378</v>
      </c>
      <c r="B181" s="5" t="s">
        <v>379</v>
      </c>
      <c r="C181" s="5" t="s">
        <v>73</v>
      </c>
      <c r="D181" s="7"/>
      <c r="E181" s="7"/>
      <c r="F181" s="16">
        <v>44900</v>
      </c>
    </row>
    <row r="182" spans="1:6" ht="17.25" x14ac:dyDescent="0.35">
      <c r="A182" s="5" t="s">
        <v>406</v>
      </c>
      <c r="B182" s="5" t="s">
        <v>407</v>
      </c>
      <c r="C182" s="5" t="s">
        <v>73</v>
      </c>
      <c r="D182" s="7"/>
      <c r="E182" s="7"/>
      <c r="F182" s="16">
        <v>44902</v>
      </c>
    </row>
    <row r="183" spans="1:6" ht="17.25" x14ac:dyDescent="0.35">
      <c r="A183" s="5" t="s">
        <v>408</v>
      </c>
      <c r="B183" s="5" t="s">
        <v>409</v>
      </c>
      <c r="C183" s="5" t="s">
        <v>73</v>
      </c>
      <c r="D183" s="7"/>
      <c r="E183" s="7"/>
      <c r="F183" s="16">
        <v>44902</v>
      </c>
    </row>
    <row r="184" spans="1:6" ht="17.25" x14ac:dyDescent="0.35">
      <c r="A184" s="5" t="s">
        <v>410</v>
      </c>
      <c r="B184" s="5" t="s">
        <v>411</v>
      </c>
      <c r="C184" s="5" t="s">
        <v>73</v>
      </c>
      <c r="D184" s="7"/>
      <c r="E184" s="7"/>
      <c r="F184" s="16">
        <v>44902</v>
      </c>
    </row>
    <row r="185" spans="1:6" ht="17.25" x14ac:dyDescent="0.35">
      <c r="A185" s="5" t="s">
        <v>412</v>
      </c>
      <c r="B185" s="5" t="s">
        <v>413</v>
      </c>
      <c r="C185" s="5" t="s">
        <v>73</v>
      </c>
      <c r="D185" s="7"/>
      <c r="E185" s="7"/>
      <c r="F185" s="16">
        <v>44902</v>
      </c>
    </row>
    <row r="186" spans="1:6" ht="17.25" x14ac:dyDescent="0.35">
      <c r="A186" s="5" t="s">
        <v>134</v>
      </c>
      <c r="B186" s="5" t="s">
        <v>135</v>
      </c>
      <c r="C186" s="5" t="s">
        <v>73</v>
      </c>
      <c r="D186" s="6"/>
      <c r="E186" s="7"/>
      <c r="F186" s="16">
        <v>44866</v>
      </c>
    </row>
    <row r="187" spans="1:6" ht="17.25" x14ac:dyDescent="0.35">
      <c r="A187" s="5" t="s">
        <v>380</v>
      </c>
      <c r="B187" s="5" t="s">
        <v>381</v>
      </c>
      <c r="C187" s="5" t="s">
        <v>73</v>
      </c>
      <c r="D187" s="6"/>
      <c r="E187" s="7"/>
      <c r="F187" s="16">
        <v>44900</v>
      </c>
    </row>
    <row r="188" spans="1:6" ht="17.25" x14ac:dyDescent="0.35">
      <c r="A188" s="5" t="s">
        <v>213</v>
      </c>
      <c r="B188" s="5" t="s">
        <v>212</v>
      </c>
      <c r="C188" s="5" t="s">
        <v>73</v>
      </c>
      <c r="D188" s="6"/>
      <c r="E188" s="7"/>
      <c r="F188" s="16">
        <v>44887</v>
      </c>
    </row>
    <row r="189" spans="1:6" ht="17.25" x14ac:dyDescent="0.35">
      <c r="A189" s="5" t="s">
        <v>218</v>
      </c>
      <c r="B189" s="5" t="s">
        <v>219</v>
      </c>
      <c r="C189" s="5" t="s">
        <v>73</v>
      </c>
      <c r="D189" s="6"/>
      <c r="E189" s="7"/>
      <c r="F189" s="16">
        <v>44887</v>
      </c>
    </row>
    <row r="190" spans="1:6" ht="17.25" x14ac:dyDescent="0.35">
      <c r="A190" s="5" t="s">
        <v>216</v>
      </c>
      <c r="B190" s="5" t="s">
        <v>217</v>
      </c>
      <c r="C190" s="5" t="s">
        <v>73</v>
      </c>
      <c r="D190" s="6"/>
      <c r="E190" s="7"/>
      <c r="F190" s="16">
        <v>44887</v>
      </c>
    </row>
    <row r="191" spans="1:6" ht="17.25" x14ac:dyDescent="0.35">
      <c r="A191" s="5" t="s">
        <v>301</v>
      </c>
      <c r="B191" s="5" t="s">
        <v>302</v>
      </c>
      <c r="C191" s="5" t="s">
        <v>73</v>
      </c>
      <c r="D191" s="6"/>
      <c r="E191" s="7"/>
      <c r="F191" s="16">
        <v>44890</v>
      </c>
    </row>
    <row r="192" spans="1:6" ht="17.25" x14ac:dyDescent="0.35">
      <c r="A192" s="5" t="s">
        <v>382</v>
      </c>
      <c r="B192" s="5" t="s">
        <v>383</v>
      </c>
      <c r="C192" s="5" t="s">
        <v>73</v>
      </c>
      <c r="D192" s="6"/>
      <c r="E192" s="7"/>
      <c r="F192" s="16">
        <v>44901</v>
      </c>
    </row>
    <row r="193" spans="1:6" ht="17.25" x14ac:dyDescent="0.35">
      <c r="A193" s="5" t="s">
        <v>384</v>
      </c>
      <c r="B193" s="5" t="s">
        <v>385</v>
      </c>
      <c r="C193" s="5" t="s">
        <v>73</v>
      </c>
      <c r="D193" s="6"/>
      <c r="E193" s="7"/>
      <c r="F193" s="16">
        <v>44901</v>
      </c>
    </row>
    <row r="194" spans="1:6" ht="18" thickBot="1" x14ac:dyDescent="0.4">
      <c r="A194" s="5"/>
      <c r="B194" s="5"/>
      <c r="C194" s="5"/>
      <c r="D194" s="7"/>
      <c r="E194" s="7"/>
      <c r="F194" s="16"/>
    </row>
    <row r="195" spans="1:6" ht="18" thickBot="1" x14ac:dyDescent="0.4">
      <c r="A195" s="51" t="s">
        <v>386</v>
      </c>
      <c r="B195" s="52"/>
      <c r="C195" s="52"/>
      <c r="D195" s="53"/>
      <c r="E195" s="5"/>
      <c r="F195" s="16"/>
    </row>
    <row r="196" spans="1:6" ht="17.25" x14ac:dyDescent="0.35">
      <c r="A196" s="5" t="s">
        <v>387</v>
      </c>
      <c r="B196" s="5" t="s">
        <v>388</v>
      </c>
      <c r="C196" s="5" t="s">
        <v>73</v>
      </c>
      <c r="D196" s="6"/>
      <c r="E196" s="7"/>
      <c r="F196" s="16">
        <v>44901</v>
      </c>
    </row>
    <row r="197" spans="1:6" ht="17.25" x14ac:dyDescent="0.35">
      <c r="A197" s="5" t="s">
        <v>389</v>
      </c>
      <c r="B197" s="5" t="s">
        <v>390</v>
      </c>
      <c r="C197" s="5" t="s">
        <v>73</v>
      </c>
      <c r="D197" s="6"/>
      <c r="E197" s="7"/>
      <c r="F197" s="16">
        <v>44901</v>
      </c>
    </row>
    <row r="198" spans="1:6" ht="17.25" x14ac:dyDescent="0.35">
      <c r="A198" s="5" t="s">
        <v>391</v>
      </c>
      <c r="B198" s="5" t="s">
        <v>392</v>
      </c>
      <c r="C198" s="5" t="s">
        <v>73</v>
      </c>
      <c r="D198" s="6"/>
      <c r="E198" s="7"/>
      <c r="F198" s="16">
        <v>44901</v>
      </c>
    </row>
    <row r="199" spans="1:6" ht="18" thickBot="1" x14ac:dyDescent="0.4">
      <c r="A199" s="5"/>
      <c r="B199" s="5"/>
      <c r="C199" s="5"/>
      <c r="D199" s="6"/>
      <c r="E199" s="7"/>
      <c r="F199" s="16"/>
    </row>
    <row r="200" spans="1:6" ht="15.75" thickBot="1" x14ac:dyDescent="0.3">
      <c r="A200" s="51" t="s">
        <v>206</v>
      </c>
      <c r="B200" s="52"/>
      <c r="C200" s="52"/>
      <c r="D200" s="53"/>
    </row>
    <row r="201" spans="1:6" ht="17.25" x14ac:dyDescent="0.35">
      <c r="A201" s="5" t="s">
        <v>207</v>
      </c>
      <c r="B201" s="5" t="s">
        <v>208</v>
      </c>
      <c r="C201" s="5" t="s">
        <v>33</v>
      </c>
      <c r="D201" s="17"/>
      <c r="E201" s="5"/>
      <c r="F201" s="16">
        <v>44866</v>
      </c>
    </row>
    <row r="202" spans="1:6" ht="15.75" thickBot="1" x14ac:dyDescent="0.3"/>
    <row r="203" spans="1:6" ht="15.75" thickBot="1" x14ac:dyDescent="0.3">
      <c r="A203" s="51" t="s">
        <v>140</v>
      </c>
      <c r="B203" s="52"/>
      <c r="C203" s="52"/>
      <c r="D203" s="53"/>
    </row>
    <row r="204" spans="1:6" ht="17.25" x14ac:dyDescent="0.35">
      <c r="A204" s="5" t="s">
        <v>141</v>
      </c>
      <c r="B204" s="5" t="s">
        <v>142</v>
      </c>
      <c r="C204" s="5" t="s">
        <v>27</v>
      </c>
      <c r="D204" s="6"/>
      <c r="E204" s="5"/>
      <c r="F204" s="16">
        <v>44866</v>
      </c>
    </row>
    <row r="205" spans="1:6" ht="17.25" x14ac:dyDescent="0.35">
      <c r="A205" s="5" t="s">
        <v>119</v>
      </c>
      <c r="B205" s="5" t="s">
        <v>126</v>
      </c>
      <c r="C205" s="5" t="s">
        <v>27</v>
      </c>
      <c r="D205" s="6"/>
      <c r="E205" s="5"/>
      <c r="F205" s="16">
        <v>44866</v>
      </c>
    </row>
    <row r="206" spans="1:6" ht="17.25" x14ac:dyDescent="0.35">
      <c r="A206" s="5" t="s">
        <v>120</v>
      </c>
      <c r="B206" s="5" t="s">
        <v>121</v>
      </c>
      <c r="C206" s="5" t="s">
        <v>27</v>
      </c>
      <c r="D206" s="6"/>
      <c r="E206" s="5"/>
      <c r="F206" s="16">
        <v>44866</v>
      </c>
    </row>
    <row r="207" spans="1:6" ht="17.25" x14ac:dyDescent="0.35">
      <c r="A207" s="5" t="s">
        <v>122</v>
      </c>
      <c r="B207" s="5" t="s">
        <v>123</v>
      </c>
      <c r="C207" s="5" t="s">
        <v>27</v>
      </c>
      <c r="D207" s="6"/>
      <c r="E207" s="5"/>
      <c r="F207" s="16">
        <v>44866</v>
      </c>
    </row>
    <row r="208" spans="1:6" ht="17.25" x14ac:dyDescent="0.35">
      <c r="A208" s="5" t="s">
        <v>124</v>
      </c>
      <c r="B208" s="5" t="s">
        <v>125</v>
      </c>
      <c r="C208" s="5" t="s">
        <v>27</v>
      </c>
      <c r="D208" s="6"/>
      <c r="E208" s="5"/>
      <c r="F208" s="16">
        <v>44866</v>
      </c>
    </row>
    <row r="209" spans="1:6" ht="17.25" x14ac:dyDescent="0.35">
      <c r="A209" s="5" t="s">
        <v>226</v>
      </c>
      <c r="B209" s="5" t="s">
        <v>227</v>
      </c>
      <c r="C209" s="5" t="s">
        <v>27</v>
      </c>
      <c r="D209" s="6"/>
      <c r="E209" s="5"/>
      <c r="F209" s="16">
        <v>44889</v>
      </c>
    </row>
    <row r="210" spans="1:6" ht="18" thickBot="1" x14ac:dyDescent="0.4">
      <c r="A210" s="5"/>
      <c r="B210" s="5"/>
      <c r="C210" s="5"/>
      <c r="D210" s="6"/>
      <c r="E210" s="5"/>
      <c r="F210" s="16"/>
    </row>
    <row r="211" spans="1:6" ht="18" thickBot="1" x14ac:dyDescent="0.4">
      <c r="A211" s="51" t="s">
        <v>74</v>
      </c>
      <c r="B211" s="52"/>
      <c r="C211" s="52"/>
      <c r="D211" s="53"/>
      <c r="E211" s="7"/>
    </row>
    <row r="212" spans="1:6" ht="17.25" x14ac:dyDescent="0.35">
      <c r="A212" s="5" t="s">
        <v>311</v>
      </c>
      <c r="B212" s="5" t="s">
        <v>312</v>
      </c>
      <c r="C212" s="5" t="s">
        <v>73</v>
      </c>
      <c r="D212" s="7"/>
      <c r="E212" s="7"/>
      <c r="F212" s="16">
        <v>44866</v>
      </c>
    </row>
    <row r="213" spans="1:6" ht="17.25" x14ac:dyDescent="0.35">
      <c r="A213" s="5" t="s">
        <v>313</v>
      </c>
      <c r="B213" s="5" t="s">
        <v>314</v>
      </c>
      <c r="C213" s="5" t="s">
        <v>73</v>
      </c>
      <c r="D213" s="7"/>
      <c r="E213" s="7"/>
      <c r="F213" s="16">
        <v>44894</v>
      </c>
    </row>
    <row r="214" spans="1:6" ht="17.25" x14ac:dyDescent="0.35">
      <c r="A214" s="5" t="s">
        <v>315</v>
      </c>
      <c r="B214" s="5" t="s">
        <v>316</v>
      </c>
      <c r="C214" s="5" t="s">
        <v>73</v>
      </c>
      <c r="D214" s="7"/>
      <c r="E214" s="7"/>
      <c r="F214" s="16">
        <v>44894</v>
      </c>
    </row>
    <row r="215" spans="1:6" ht="17.25" x14ac:dyDescent="0.35">
      <c r="A215" s="5" t="s">
        <v>347</v>
      </c>
      <c r="B215" s="5" t="s">
        <v>348</v>
      </c>
      <c r="C215" s="5" t="s">
        <v>73</v>
      </c>
      <c r="D215" s="7"/>
      <c r="E215" s="7"/>
      <c r="F215" s="16">
        <v>44895</v>
      </c>
    </row>
    <row r="216" spans="1:6" ht="17.25" x14ac:dyDescent="0.35">
      <c r="A216" s="5" t="s">
        <v>317</v>
      </c>
      <c r="B216" s="5" t="s">
        <v>349</v>
      </c>
      <c r="C216" s="5" t="s">
        <v>73</v>
      </c>
      <c r="D216" s="7"/>
      <c r="E216" s="7"/>
      <c r="F216" s="16">
        <v>44894</v>
      </c>
    </row>
    <row r="217" spans="1:6" ht="17.25" x14ac:dyDescent="0.35">
      <c r="A217" s="5" t="s">
        <v>318</v>
      </c>
      <c r="B217" s="5" t="s">
        <v>319</v>
      </c>
      <c r="C217" s="5" t="s">
        <v>73</v>
      </c>
      <c r="D217" s="7"/>
      <c r="E217" s="7"/>
      <c r="F217" s="16">
        <v>44894</v>
      </c>
    </row>
    <row r="218" spans="1:6" ht="15.75" thickBot="1" x14ac:dyDescent="0.3"/>
    <row r="219" spans="1:6" ht="15.75" thickBot="1" x14ac:dyDescent="0.3">
      <c r="A219" s="51" t="s">
        <v>88</v>
      </c>
      <c r="B219" s="52"/>
      <c r="C219" s="52"/>
      <c r="D219" s="53"/>
    </row>
    <row r="220" spans="1:6" ht="17.25" x14ac:dyDescent="0.35">
      <c r="A220" s="5" t="s">
        <v>86</v>
      </c>
      <c r="B220" s="5" t="s">
        <v>87</v>
      </c>
      <c r="C220" s="5" t="s">
        <v>27</v>
      </c>
      <c r="D220" s="6"/>
      <c r="E220" s="7"/>
      <c r="F220" s="16">
        <v>44866</v>
      </c>
    </row>
    <row r="221" spans="1:6" ht="17.25" x14ac:dyDescent="0.35">
      <c r="A221" s="5" t="s">
        <v>303</v>
      </c>
      <c r="B221" s="5" t="s">
        <v>304</v>
      </c>
      <c r="C221" s="5" t="s">
        <v>27</v>
      </c>
      <c r="D221" s="7"/>
      <c r="E221" s="7"/>
      <c r="F221" s="16">
        <v>44893</v>
      </c>
    </row>
    <row r="222" spans="1:6" ht="17.25" x14ac:dyDescent="0.35">
      <c r="A222" s="5" t="s">
        <v>393</v>
      </c>
      <c r="B222" s="5" t="s">
        <v>394</v>
      </c>
      <c r="C222" s="5" t="s">
        <v>27</v>
      </c>
      <c r="D222" s="7"/>
      <c r="E222" s="7"/>
      <c r="F222" s="16">
        <v>44901</v>
      </c>
    </row>
    <row r="223" spans="1:6" ht="18" thickBot="1" x14ac:dyDescent="0.4">
      <c r="A223" s="5"/>
      <c r="B223" s="5"/>
      <c r="C223" s="5"/>
      <c r="D223" s="7"/>
      <c r="E223" s="7"/>
    </row>
    <row r="224" spans="1:6" ht="18" thickBot="1" x14ac:dyDescent="0.4">
      <c r="A224" s="51" t="s">
        <v>395</v>
      </c>
      <c r="B224" s="52"/>
      <c r="C224" s="52"/>
      <c r="D224" s="53"/>
      <c r="E224" s="7"/>
    </row>
    <row r="225" spans="1:6" ht="17.25" x14ac:dyDescent="0.35">
      <c r="A225" s="5" t="s">
        <v>396</v>
      </c>
      <c r="B225" s="5" t="s">
        <v>397</v>
      </c>
      <c r="C225" s="5" t="s">
        <v>73</v>
      </c>
      <c r="D225" s="6"/>
      <c r="E225" s="7"/>
      <c r="F225" s="16">
        <v>44901</v>
      </c>
    </row>
  </sheetData>
  <mergeCells count="25">
    <mergeCell ref="A74:D74"/>
    <mergeCell ref="A195:D195"/>
    <mergeCell ref="A224:D224"/>
    <mergeCell ref="A219:D219"/>
    <mergeCell ref="A132:D132"/>
    <mergeCell ref="A139:D139"/>
    <mergeCell ref="A142:D142"/>
    <mergeCell ref="A146:D146"/>
    <mergeCell ref="A170:D170"/>
    <mergeCell ref="A2:D2"/>
    <mergeCell ref="A10:D10"/>
    <mergeCell ref="A211:D211"/>
    <mergeCell ref="A200:D200"/>
    <mergeCell ref="A203:D203"/>
    <mergeCell ref="A17:D17"/>
    <mergeCell ref="A26:D26"/>
    <mergeCell ref="A50:D50"/>
    <mergeCell ref="A53:D53"/>
    <mergeCell ref="A57:D57"/>
    <mergeCell ref="A60:D60"/>
    <mergeCell ref="A63:D63"/>
    <mergeCell ref="A77:D77"/>
    <mergeCell ref="A82:D82"/>
    <mergeCell ref="A88:D88"/>
    <mergeCell ref="A71:D71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CA261-EACF-4B3B-BE44-947E9746FA07}">
  <dimension ref="A1:G21"/>
  <sheetViews>
    <sheetView view="pageLayout" topLeftCell="A10" zoomScaleNormal="100" workbookViewId="0">
      <selection activeCell="E2" sqref="E2"/>
    </sheetView>
  </sheetViews>
  <sheetFormatPr baseColWidth="10" defaultRowHeight="15" x14ac:dyDescent="0.25"/>
  <cols>
    <col min="1" max="1" width="7.7109375" bestFit="1" customWidth="1"/>
    <col min="2" max="2" width="39.85546875" customWidth="1"/>
    <col min="3" max="3" width="8.85546875" bestFit="1" customWidth="1"/>
    <col min="4" max="4" width="5.85546875" bestFit="1" customWidth="1"/>
    <col min="6" max="6" width="15.85546875" customWidth="1"/>
  </cols>
  <sheetData>
    <row r="1" spans="1:7" x14ac:dyDescent="0.25">
      <c r="A1" t="s">
        <v>321</v>
      </c>
    </row>
    <row r="2" spans="1:7" x14ac:dyDescent="0.25">
      <c r="A2" s="55" t="s">
        <v>327</v>
      </c>
      <c r="B2" s="55"/>
    </row>
    <row r="3" spans="1:7" x14ac:dyDescent="0.25">
      <c r="A3" s="55" t="s">
        <v>328</v>
      </c>
      <c r="B3" s="55"/>
    </row>
    <row r="4" spans="1:7" x14ac:dyDescent="0.25">
      <c r="A4" s="55" t="s">
        <v>329</v>
      </c>
      <c r="B4" s="55"/>
      <c r="D4" s="56">
        <f ca="1">TODAY()</f>
        <v>44903</v>
      </c>
      <c r="E4" s="56"/>
      <c r="F4" s="56"/>
    </row>
    <row r="5" spans="1:7" x14ac:dyDescent="0.25">
      <c r="A5" t="s">
        <v>330</v>
      </c>
      <c r="B5" s="45" t="s">
        <v>331</v>
      </c>
    </row>
    <row r="7" spans="1:7" ht="15.75" thickBot="1" x14ac:dyDescent="0.3">
      <c r="A7" t="s">
        <v>322</v>
      </c>
      <c r="B7" t="s">
        <v>1</v>
      </c>
      <c r="C7" t="s">
        <v>2</v>
      </c>
      <c r="D7" t="s">
        <v>3</v>
      </c>
      <c r="E7" t="s">
        <v>323</v>
      </c>
      <c r="F7" t="s">
        <v>324</v>
      </c>
    </row>
    <row r="8" spans="1:7" ht="28.35" customHeight="1" x14ac:dyDescent="0.25">
      <c r="A8" s="37"/>
      <c r="B8" s="38" t="str">
        <f>IF(ISBLANK(A8),"",VLOOKUP($A8,DEBOURSE!$A$5:$H$984,2,FALSE))</f>
        <v/>
      </c>
      <c r="C8" s="39" t="str">
        <f>IF(ISBLANK(A8),"",VLOOKUP($A8,DEBOURSE!$A$5:$H$984,3,FALSE))</f>
        <v/>
      </c>
      <c r="D8" s="40" t="str">
        <f>IF(ISBLANK(A8),"",VLOOKUP($A8,DEBOURSE!$A$5:$H$984,4,FALSE))</f>
        <v/>
      </c>
      <c r="E8" s="41" t="str">
        <f>IF(ISBLANK(A8),"",ROUNDUP(VLOOKUP($A8,DEBOURSE!$A$5:$H$984,7,FALSE),0))</f>
        <v/>
      </c>
      <c r="F8" s="42" t="str">
        <f>IF(ISBLANK(A8),"",E8*C8)</f>
        <v/>
      </c>
    </row>
    <row r="9" spans="1:7" ht="84.95" customHeight="1" thickBot="1" x14ac:dyDescent="0.3">
      <c r="A9" s="43"/>
      <c r="B9" s="54" t="str" cm="1">
        <f t="array" ref="B9">IF(ISBLANK(A8),"",INDEX(DEBOURSE!$A$1:$H$984,MATCH(A8,DEBOURSE!$A$1:$A$984,0)+1,2))</f>
        <v/>
      </c>
      <c r="C9" s="54"/>
      <c r="D9" s="54"/>
      <c r="E9" s="54"/>
      <c r="F9" s="44"/>
    </row>
    <row r="10" spans="1:7" ht="28.35" customHeight="1" x14ac:dyDescent="0.25">
      <c r="A10" s="37"/>
      <c r="B10" s="38" t="str">
        <f>IF(ISBLANK(A10),"",VLOOKUP($A10,DEBOURSE!$A$5:$H$984,2,FALSE))</f>
        <v/>
      </c>
      <c r="C10" s="39" t="str">
        <f>IF(ISBLANK(A10),"",VLOOKUP($A10,DEBOURSE!$A$5:$H$984,3,FALSE))</f>
        <v/>
      </c>
      <c r="D10" s="40" t="str">
        <f>IF(ISBLANK(A10),"",VLOOKUP($A10,DEBOURSE!$A$5:$H$984,4,FALSE))</f>
        <v/>
      </c>
      <c r="E10" s="41" t="str">
        <f>IF(ISBLANK(A10),"",ROUNDUP(VLOOKUP($A10,DEBOURSE!$A$5:$H$984,7,FALSE),0))</f>
        <v/>
      </c>
      <c r="F10" s="42" t="str">
        <f>IF(ISBLANK(A10),"",E10*C10)</f>
        <v/>
      </c>
    </row>
    <row r="11" spans="1:7" ht="84.95" customHeight="1" thickBot="1" x14ac:dyDescent="0.3">
      <c r="A11" s="43"/>
      <c r="B11" s="54" t="str" cm="1">
        <f t="array" ref="B11">IF(ISBLANK(A10),"",INDEX(DEBOURSE!$A$1:$H$984,MATCH(A10,DEBOURSE!$A$1:$A$984,0)+1,2))</f>
        <v/>
      </c>
      <c r="C11" s="54"/>
      <c r="D11" s="54"/>
      <c r="E11" s="54"/>
      <c r="F11" s="44"/>
    </row>
    <row r="12" spans="1:7" ht="28.35" customHeight="1" x14ac:dyDescent="0.25">
      <c r="A12" s="37"/>
      <c r="B12" s="38" t="str">
        <f>IF(ISBLANK(A12),"",VLOOKUP($A12,DEBOURSE!$A$5:$H$984,2,FALSE))</f>
        <v/>
      </c>
      <c r="C12" s="39" t="str">
        <f>IF(ISBLANK(A12),"",VLOOKUP($A12,DEBOURSE!$A$5:$H$984,3,FALSE))</f>
        <v/>
      </c>
      <c r="D12" s="40" t="str">
        <f>IF(ISBLANK(A12),"",VLOOKUP($A12,DEBOURSE!$A$5:$H$984,4,FALSE))</f>
        <v/>
      </c>
      <c r="E12" s="41" t="str">
        <f>IF(ISBLANK(A12),"",ROUNDUP(VLOOKUP($A12,DEBOURSE!$A$5:$H$984,7,FALSE),0))</f>
        <v/>
      </c>
      <c r="F12" s="42" t="str">
        <f>IF(ISBLANK(A12),"",E12*C12)</f>
        <v/>
      </c>
    </row>
    <row r="13" spans="1:7" ht="84.95" customHeight="1" thickBot="1" x14ac:dyDescent="0.3">
      <c r="A13" s="43"/>
      <c r="B13" s="54" t="str" cm="1">
        <f t="array" ref="B13">IF(ISBLANK(A12),"",INDEX(DEBOURSE!$A$1:$H$984,MATCH(A12,DEBOURSE!$A$1:$A$984,0)+1,2))</f>
        <v/>
      </c>
      <c r="C13" s="54"/>
      <c r="D13" s="54"/>
      <c r="E13" s="54"/>
      <c r="F13" s="44"/>
    </row>
    <row r="14" spans="1:7" ht="28.35" customHeight="1" x14ac:dyDescent="0.25">
      <c r="A14" s="37"/>
      <c r="B14" s="38" t="str">
        <f>IF(ISBLANK(A14),"",VLOOKUP($A14,DEBOURSE!$A$5:$H$984,2,FALSE))</f>
        <v/>
      </c>
      <c r="C14" s="39" t="str">
        <f>IF(ISBLANK(A14),"",VLOOKUP($A14,DEBOURSE!$A$5:$H$984,3,FALSE))</f>
        <v/>
      </c>
      <c r="D14" s="40" t="str">
        <f>IF(ISBLANK(A14),"",VLOOKUP($A14,DEBOURSE!$A$5:$H$984,4,FALSE))</f>
        <v/>
      </c>
      <c r="E14" s="41" t="str">
        <f>IF(ISBLANK(A14),"",ROUNDUP(VLOOKUP($A14,DEBOURSE!$A$5:$H$984,7,FALSE),0))</f>
        <v/>
      </c>
      <c r="F14" s="42" t="str">
        <f>IF(ISBLANK(A14),"",E14*C14)</f>
        <v/>
      </c>
    </row>
    <row r="15" spans="1:7" ht="84.95" customHeight="1" thickBot="1" x14ac:dyDescent="0.3">
      <c r="A15" s="43"/>
      <c r="B15" s="54" t="str" cm="1">
        <f t="array" ref="B15">IF(ISBLANK(A14),"",INDEX(DEBOURSE!$A$1:$H$984,MATCH(A14,DEBOURSE!$A$1:$A$984,0)+1,2))</f>
        <v/>
      </c>
      <c r="C15" s="54"/>
      <c r="D15" s="54"/>
      <c r="E15" s="54"/>
      <c r="F15" s="44"/>
      <c r="G15" s="35"/>
    </row>
    <row r="16" spans="1:7" ht="28.35" customHeight="1" x14ac:dyDescent="0.25">
      <c r="A16" s="37"/>
      <c r="B16" s="38" t="str">
        <f>IF(ISBLANK(A16),"",VLOOKUP($A16,DEBOURSE!$A$5:$H$984,2,FALSE))</f>
        <v/>
      </c>
      <c r="C16" s="39" t="str">
        <f>IF(ISBLANK(A16),"",VLOOKUP($A16,DEBOURSE!$A$5:$H$984,3,FALSE))</f>
        <v/>
      </c>
      <c r="D16" s="40" t="str">
        <f>IF(ISBLANK(A16),"",VLOOKUP($A16,DEBOURSE!$A$5:$H$984,4,FALSE))</f>
        <v/>
      </c>
      <c r="E16" s="41" t="str">
        <f>IF(ISBLANK(A16),"",ROUNDUP(VLOOKUP($A16,DEBOURSE!$A$5:$H$984,7,FALSE),0))</f>
        <v/>
      </c>
      <c r="F16" s="42" t="str">
        <f>IF(ISBLANK(A16),"",E16*C16)</f>
        <v/>
      </c>
    </row>
    <row r="17" spans="1:6" ht="84.95" customHeight="1" thickBot="1" x14ac:dyDescent="0.3">
      <c r="A17" s="43"/>
      <c r="B17" s="54" t="str" cm="1">
        <f t="array" ref="B17">IF(ISBLANK(A16),"",INDEX(DEBOURSE!$A$1:$H$984,MATCH(A16,DEBOURSE!$A$1:$A$984,0)+1,2))</f>
        <v/>
      </c>
      <c r="C17" s="54"/>
      <c r="D17" s="54"/>
      <c r="E17" s="54"/>
      <c r="F17" s="44"/>
    </row>
    <row r="19" spans="1:6" x14ac:dyDescent="0.25">
      <c r="E19" t="s">
        <v>325</v>
      </c>
      <c r="F19" s="36">
        <f>SUM(F8:F17)</f>
        <v>0</v>
      </c>
    </row>
    <row r="20" spans="1:6" x14ac:dyDescent="0.25">
      <c r="D20" t="s">
        <v>332</v>
      </c>
      <c r="E20" s="46">
        <v>0.2</v>
      </c>
      <c r="F20" s="36">
        <f>F19*E20</f>
        <v>0</v>
      </c>
    </row>
    <row r="21" spans="1:6" x14ac:dyDescent="0.25">
      <c r="E21" t="s">
        <v>326</v>
      </c>
      <c r="F21" s="36">
        <f>F19+F20</f>
        <v>0</v>
      </c>
    </row>
  </sheetData>
  <mergeCells count="9">
    <mergeCell ref="B13:E13"/>
    <mergeCell ref="B15:E15"/>
    <mergeCell ref="B17:E17"/>
    <mergeCell ref="A2:B2"/>
    <mergeCell ref="A3:B3"/>
    <mergeCell ref="A4:B4"/>
    <mergeCell ref="D4:F4"/>
    <mergeCell ref="B9:E9"/>
    <mergeCell ref="B11:E11"/>
  </mergeCells>
  <hyperlinks>
    <hyperlink ref="B5" r:id="rId1" xr:uid="{63771EC0-093B-47E9-9148-29D2A1872056}"/>
  </hyperlinks>
  <pageMargins left="0.25" right="0.25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DEBOURSE</vt:lpstr>
      <vt:lpstr>BASE DE DONNEES</vt:lpstr>
      <vt:lpstr>DEVIS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Principal</dc:creator>
  <cp:lastModifiedBy>Alban</cp:lastModifiedBy>
  <dcterms:created xsi:type="dcterms:W3CDTF">2022-10-19T05:51:41Z</dcterms:created>
  <dcterms:modified xsi:type="dcterms:W3CDTF">2022-12-08T09:08:40Z</dcterms:modified>
</cp:coreProperties>
</file>