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dhervillez\Downloads\"/>
    </mc:Choice>
  </mc:AlternateContent>
  <xr:revisionPtr revIDLastSave="0" documentId="13_ncr:1_{F0BA7E8B-430F-4A4D-B2A1-26DAF4F4F7D2}" xr6:coauthVersionLast="47" xr6:coauthVersionMax="47" xr10:uidLastSave="{00000000-0000-0000-0000-000000000000}"/>
  <bookViews>
    <workbookView xWindow="28680" yWindow="-120" windowWidth="29040" windowHeight="15840" activeTab="2" xr2:uid="{0E7F2822-C41F-4987-B35F-9242DEEBCBE1}"/>
  </bookViews>
  <sheets>
    <sheet name="EXTRACTION" sheetId="1" r:id="rId1"/>
    <sheet name="DECEMBRE" sheetId="2" state="hidden" r:id="rId2"/>
    <sheet name="Analyse fournisseur" sheetId="6" r:id="rId3"/>
    <sheet name="LISTE FOURNISSEURS" sheetId="3" state="hidden" r:id="rId4"/>
    <sheet name="Tableau2" sheetId="5" r:id="rId5"/>
  </sheets>
  <definedNames>
    <definedName name="_xlnm._FilterDatabase" localSheetId="0" hidden="1">EXTRACTION!$A$2:$Z$102</definedName>
    <definedName name="DonnéesExternes_1" localSheetId="4" hidden="1">Tableau2!$A$2:$L$27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2" i="6" l="1"/>
  <c r="D33" i="6"/>
  <c r="D34" i="6"/>
  <c r="D35" i="6"/>
  <c r="D36" i="6"/>
  <c r="D37" i="6"/>
  <c r="D38" i="6"/>
  <c r="D39" i="6"/>
  <c r="D31" i="6"/>
  <c r="B7" i="6"/>
  <c r="C7" i="6" s="1"/>
  <c r="D7" i="6" s="1"/>
  <c r="B8" i="6"/>
  <c r="C8" i="6" s="1"/>
  <c r="D8" i="6" s="1"/>
  <c r="B9" i="6"/>
  <c r="C9" i="6" s="1"/>
  <c r="D9" i="6" s="1"/>
  <c r="B10" i="6"/>
  <c r="C10" i="6" s="1"/>
  <c r="D10" i="6" s="1"/>
  <c r="B11" i="6"/>
  <c r="C11" i="6" s="1"/>
  <c r="D11" i="6" s="1"/>
  <c r="B12" i="6"/>
  <c r="C12" i="6" s="1"/>
  <c r="D12" i="6" s="1"/>
  <c r="B13" i="6"/>
  <c r="C13" i="6" s="1"/>
  <c r="D13" i="6" s="1"/>
  <c r="B14" i="6"/>
  <c r="C14" i="6" s="1"/>
  <c r="D14" i="6" s="1"/>
  <c r="B15" i="6"/>
  <c r="C15" i="6" s="1"/>
  <c r="D15" i="6" s="1"/>
  <c r="B16" i="6"/>
  <c r="C16" i="6" s="1"/>
  <c r="D16" i="6" s="1"/>
  <c r="B17" i="6"/>
  <c r="C17" i="6" s="1"/>
  <c r="D17" i="6" s="1"/>
  <c r="B18" i="6"/>
  <c r="C18" i="6" s="1"/>
  <c r="D18" i="6" s="1"/>
  <c r="B19" i="6"/>
  <c r="C19" i="6" s="1"/>
  <c r="D19" i="6" s="1"/>
  <c r="B20" i="6"/>
  <c r="C20" i="6" s="1"/>
  <c r="D20" i="6" s="1"/>
  <c r="B21" i="6"/>
  <c r="C21" i="6" s="1"/>
  <c r="D21" i="6" s="1"/>
  <c r="B22" i="6"/>
  <c r="C22" i="6" s="1"/>
  <c r="D22" i="6" s="1"/>
  <c r="B23" i="6"/>
  <c r="C23" i="6" s="1"/>
  <c r="D23" i="6" s="1"/>
  <c r="B24" i="6"/>
  <c r="C24" i="6" s="1"/>
  <c r="D24" i="6" s="1"/>
  <c r="B25" i="6"/>
  <c r="C25" i="6" s="1"/>
  <c r="D25" i="6" s="1"/>
  <c r="B26" i="6"/>
  <c r="C26" i="6" s="1"/>
  <c r="D26" i="6" s="1"/>
  <c r="B27" i="6"/>
  <c r="C27" i="6" s="1"/>
  <c r="D27" i="6" s="1"/>
  <c r="B28" i="6"/>
  <c r="C28" i="6" s="1"/>
  <c r="D28" i="6" s="1"/>
  <c r="B29" i="6"/>
  <c r="C29" i="6" s="1"/>
  <c r="D29" i="6" s="1"/>
  <c r="B30" i="6"/>
  <c r="C30" i="6" s="1"/>
  <c r="D30" i="6" s="1"/>
  <c r="A7" i="6"/>
  <c r="A18" i="6"/>
  <c r="A22" i="6"/>
  <c r="A14" i="6"/>
  <c r="A28" i="6"/>
  <c r="A29" i="6"/>
  <c r="A16" i="6"/>
  <c r="A15" i="6"/>
  <c r="A13" i="6"/>
  <c r="A25" i="6"/>
  <c r="A23" i="6"/>
  <c r="A26" i="6"/>
  <c r="A27" i="6"/>
  <c r="A30" i="6"/>
  <c r="A21" i="6"/>
  <c r="A17" i="6"/>
  <c r="A10" i="6"/>
  <c r="A12" i="6"/>
  <c r="A20" i="6"/>
  <c r="A19" i="6"/>
  <c r="A9" i="6"/>
  <c r="A6" i="6"/>
  <c r="A11" i="6"/>
  <c r="A24" i="6"/>
  <c r="B6" i="6"/>
  <c r="C6" i="6" s="1"/>
  <c r="D6" i="6" s="1"/>
  <c r="A8" i="6"/>
  <c r="L31" i="5"/>
  <c r="O13" i="1"/>
  <c r="O3" i="1"/>
  <c r="P13" i="1" l="1"/>
  <c r="P3" i="1"/>
  <c r="O16" i="1"/>
  <c r="K16" i="1"/>
  <c r="D16" i="1"/>
  <c r="C16" i="1"/>
  <c r="B16" i="1"/>
  <c r="O15" i="1"/>
  <c r="K15" i="1"/>
  <c r="D15" i="1"/>
  <c r="C15" i="1"/>
  <c r="B15" i="1"/>
  <c r="O14" i="1"/>
  <c r="K14" i="1"/>
  <c r="D14" i="1"/>
  <c r="C14" i="1"/>
  <c r="B14" i="1"/>
  <c r="K13" i="1"/>
  <c r="D13" i="1"/>
  <c r="C13" i="1"/>
  <c r="B13" i="1"/>
  <c r="O12" i="1"/>
  <c r="K12" i="1"/>
  <c r="D12" i="1"/>
  <c r="C12" i="1"/>
  <c r="B12" i="1"/>
  <c r="O11" i="1"/>
  <c r="K11" i="1"/>
  <c r="D11" i="1"/>
  <c r="C11" i="1"/>
  <c r="B11" i="1"/>
  <c r="L3" i="2"/>
  <c r="E3" i="2"/>
  <c r="D3" i="2"/>
  <c r="A3" i="2"/>
  <c r="B3" i="2" s="1"/>
  <c r="E4" i="6" l="1"/>
  <c r="H5" i="6"/>
  <c r="I4" i="6"/>
  <c r="J4" i="6"/>
  <c r="F4" i="6"/>
  <c r="L5" i="6"/>
  <c r="P14" i="1"/>
  <c r="P15" i="1"/>
  <c r="P11" i="1"/>
  <c r="P16" i="1"/>
  <c r="P12" i="1"/>
  <c r="A10" i="2"/>
  <c r="A11" i="2"/>
  <c r="A12" i="2"/>
  <c r="A14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B3" i="1"/>
  <c r="C3" i="1"/>
  <c r="D3" i="1"/>
  <c r="K3" i="1"/>
  <c r="B4" i="1"/>
  <c r="C4" i="1"/>
  <c r="D4" i="1"/>
  <c r="K4" i="1"/>
  <c r="O4" i="1"/>
  <c r="B5" i="1"/>
  <c r="C5" i="1"/>
  <c r="D5" i="1"/>
  <c r="K5" i="1"/>
  <c r="O5" i="1"/>
  <c r="B6" i="1"/>
  <c r="C6" i="1"/>
  <c r="A5" i="2" s="1"/>
  <c r="D6" i="1"/>
  <c r="K6" i="1"/>
  <c r="O6" i="1"/>
  <c r="B7" i="1"/>
  <c r="C7" i="1"/>
  <c r="D7" i="1"/>
  <c r="K7" i="1"/>
  <c r="O7" i="1"/>
  <c r="B8" i="1"/>
  <c r="C8" i="1"/>
  <c r="D8" i="1"/>
  <c r="K8" i="1"/>
  <c r="O8" i="1"/>
  <c r="B9" i="1"/>
  <c r="C9" i="1"/>
  <c r="D9" i="1"/>
  <c r="K9" i="1"/>
  <c r="O9" i="1"/>
  <c r="B10" i="1"/>
  <c r="C10" i="1"/>
  <c r="A9" i="2" s="1"/>
  <c r="D10" i="1"/>
  <c r="K10" i="1"/>
  <c r="O10" i="1"/>
  <c r="A13" i="2"/>
  <c r="A15" i="2"/>
  <c r="B17" i="1"/>
  <c r="C17" i="1"/>
  <c r="D17" i="1"/>
  <c r="K17" i="1"/>
  <c r="O17" i="1"/>
  <c r="B18" i="1"/>
  <c r="C18" i="1"/>
  <c r="D18" i="1"/>
  <c r="K18" i="1"/>
  <c r="O18" i="1"/>
  <c r="B19" i="1"/>
  <c r="C19" i="1"/>
  <c r="D19" i="1"/>
  <c r="K19" i="1"/>
  <c r="O19" i="1"/>
  <c r="B20" i="1"/>
  <c r="C20" i="1"/>
  <c r="D20" i="1"/>
  <c r="K20" i="1"/>
  <c r="O20" i="1"/>
  <c r="B21" i="1"/>
  <c r="C21" i="1"/>
  <c r="D21" i="1"/>
  <c r="K21" i="1"/>
  <c r="O21" i="1"/>
  <c r="B22" i="1"/>
  <c r="C22" i="1"/>
  <c r="D22" i="1"/>
  <c r="K22" i="1"/>
  <c r="O22" i="1"/>
  <c r="B23" i="1"/>
  <c r="C23" i="1"/>
  <c r="D23" i="1"/>
  <c r="K23" i="1"/>
  <c r="O23" i="1"/>
  <c r="B24" i="1"/>
  <c r="C24" i="1"/>
  <c r="D24" i="1"/>
  <c r="K24" i="1"/>
  <c r="O24" i="1"/>
  <c r="B25" i="1"/>
  <c r="C25" i="1"/>
  <c r="D25" i="1"/>
  <c r="K25" i="1"/>
  <c r="O25" i="1"/>
  <c r="B26" i="1"/>
  <c r="C26" i="1"/>
  <c r="A25" i="2" s="1"/>
  <c r="D26" i="1"/>
  <c r="K26" i="1"/>
  <c r="O26" i="1"/>
  <c r="B27" i="1"/>
  <c r="C27" i="1"/>
  <c r="D27" i="1"/>
  <c r="K27" i="1"/>
  <c r="O27" i="1"/>
  <c r="B28" i="1"/>
  <c r="C28" i="1"/>
  <c r="A27" i="2" s="1"/>
  <c r="D28" i="1"/>
  <c r="K28" i="1"/>
  <c r="O28" i="1"/>
  <c r="B29" i="1"/>
  <c r="C29" i="1"/>
  <c r="D29" i="1"/>
  <c r="K29" i="1"/>
  <c r="O29" i="1"/>
  <c r="B30" i="1"/>
  <c r="C30" i="1"/>
  <c r="D30" i="1"/>
  <c r="K30" i="1"/>
  <c r="O30" i="1"/>
  <c r="B31" i="1"/>
  <c r="C31" i="1"/>
  <c r="D31" i="1"/>
  <c r="K31" i="1"/>
  <c r="O31" i="1"/>
  <c r="B32" i="1"/>
  <c r="C32" i="1"/>
  <c r="D32" i="1"/>
  <c r="K32" i="1"/>
  <c r="O32" i="1"/>
  <c r="B33" i="1"/>
  <c r="C33" i="1"/>
  <c r="D33" i="1"/>
  <c r="K33" i="1"/>
  <c r="O33" i="1"/>
  <c r="B34" i="1"/>
  <c r="C34" i="1"/>
  <c r="D34" i="1"/>
  <c r="K34" i="1"/>
  <c r="O34" i="1"/>
  <c r="B35" i="1"/>
  <c r="C35" i="1"/>
  <c r="D35" i="1"/>
  <c r="K35" i="1"/>
  <c r="O35" i="1"/>
  <c r="B36" i="1"/>
  <c r="C36" i="1"/>
  <c r="D36" i="1"/>
  <c r="K36" i="1"/>
  <c r="O36" i="1"/>
  <c r="B37" i="1"/>
  <c r="C37" i="1"/>
  <c r="D37" i="1"/>
  <c r="K37" i="1"/>
  <c r="O37" i="1"/>
  <c r="B38" i="1"/>
  <c r="C38" i="1"/>
  <c r="D38" i="1"/>
  <c r="K38" i="1"/>
  <c r="O38" i="1"/>
  <c r="B39" i="1"/>
  <c r="C39" i="1"/>
  <c r="D39" i="1"/>
  <c r="K39" i="1"/>
  <c r="O39" i="1"/>
  <c r="B40" i="1"/>
  <c r="C40" i="1"/>
  <c r="D40" i="1"/>
  <c r="K40" i="1"/>
  <c r="O40" i="1"/>
  <c r="B41" i="1"/>
  <c r="C41" i="1"/>
  <c r="D41" i="1"/>
  <c r="K41" i="1"/>
  <c r="O41" i="1"/>
  <c r="B42" i="1"/>
  <c r="C42" i="1"/>
  <c r="D42" i="1"/>
  <c r="K42" i="1"/>
  <c r="O42" i="1"/>
  <c r="B43" i="1"/>
  <c r="C43" i="1"/>
  <c r="D43" i="1"/>
  <c r="K43" i="1"/>
  <c r="O43" i="1"/>
  <c r="B44" i="1"/>
  <c r="C44" i="1"/>
  <c r="D44" i="1"/>
  <c r="K44" i="1"/>
  <c r="O44" i="1"/>
  <c r="B45" i="1"/>
  <c r="C45" i="1"/>
  <c r="D45" i="1"/>
  <c r="K45" i="1"/>
  <c r="O45" i="1"/>
  <c r="B46" i="1"/>
  <c r="C46" i="1"/>
  <c r="D46" i="1"/>
  <c r="K46" i="1"/>
  <c r="O46" i="1"/>
  <c r="B47" i="1"/>
  <c r="C47" i="1"/>
  <c r="D47" i="1"/>
  <c r="K47" i="1"/>
  <c r="O47" i="1"/>
  <c r="B48" i="1"/>
  <c r="C48" i="1"/>
  <c r="D48" i="1"/>
  <c r="K48" i="1"/>
  <c r="O48" i="1"/>
  <c r="B49" i="1"/>
  <c r="C49" i="1"/>
  <c r="D49" i="1"/>
  <c r="K49" i="1"/>
  <c r="O49" i="1"/>
  <c r="B50" i="1"/>
  <c r="C50" i="1"/>
  <c r="D50" i="1"/>
  <c r="K50" i="1"/>
  <c r="O50" i="1"/>
  <c r="B51" i="1"/>
  <c r="C51" i="1"/>
  <c r="D51" i="1"/>
  <c r="K51" i="1"/>
  <c r="O51" i="1"/>
  <c r="B52" i="1"/>
  <c r="C52" i="1"/>
  <c r="D52" i="1"/>
  <c r="K52" i="1"/>
  <c r="O52" i="1"/>
  <c r="B53" i="1"/>
  <c r="C53" i="1"/>
  <c r="D53" i="1"/>
  <c r="K53" i="1"/>
  <c r="O53" i="1"/>
  <c r="B54" i="1"/>
  <c r="C54" i="1"/>
  <c r="D54" i="1"/>
  <c r="K54" i="1"/>
  <c r="O54" i="1"/>
  <c r="B55" i="1"/>
  <c r="C55" i="1"/>
  <c r="D55" i="1"/>
  <c r="K55" i="1"/>
  <c r="O55" i="1"/>
  <c r="B56" i="1"/>
  <c r="C56" i="1"/>
  <c r="D56" i="1"/>
  <c r="K56" i="1"/>
  <c r="O56" i="1"/>
  <c r="B57" i="1"/>
  <c r="C57" i="1"/>
  <c r="D57" i="1"/>
  <c r="K57" i="1"/>
  <c r="O57" i="1"/>
  <c r="B58" i="1"/>
  <c r="C58" i="1"/>
  <c r="D58" i="1"/>
  <c r="K58" i="1"/>
  <c r="O58" i="1"/>
  <c r="B59" i="1"/>
  <c r="C59" i="1"/>
  <c r="D59" i="1"/>
  <c r="K59" i="1"/>
  <c r="O59" i="1"/>
  <c r="B60" i="1"/>
  <c r="C60" i="1"/>
  <c r="D60" i="1"/>
  <c r="K60" i="1"/>
  <c r="O60" i="1"/>
  <c r="B61" i="1"/>
  <c r="C61" i="1"/>
  <c r="D61" i="1"/>
  <c r="K61" i="1"/>
  <c r="O61" i="1"/>
  <c r="B62" i="1"/>
  <c r="C62" i="1"/>
  <c r="D62" i="1"/>
  <c r="K62" i="1"/>
  <c r="O62" i="1"/>
  <c r="B63" i="1"/>
  <c r="C63" i="1"/>
  <c r="D63" i="1"/>
  <c r="K63" i="1"/>
  <c r="O63" i="1"/>
  <c r="B64" i="1"/>
  <c r="C64" i="1"/>
  <c r="D64" i="1"/>
  <c r="K64" i="1"/>
  <c r="O64" i="1"/>
  <c r="B65" i="1"/>
  <c r="C65" i="1"/>
  <c r="D65" i="1"/>
  <c r="K65" i="1"/>
  <c r="O65" i="1"/>
  <c r="B66" i="1"/>
  <c r="C66" i="1"/>
  <c r="D66" i="1"/>
  <c r="K66" i="1"/>
  <c r="O66" i="1"/>
  <c r="B67" i="1"/>
  <c r="C67" i="1"/>
  <c r="D67" i="1"/>
  <c r="K67" i="1"/>
  <c r="O67" i="1"/>
  <c r="B68" i="1"/>
  <c r="C68" i="1"/>
  <c r="D68" i="1"/>
  <c r="K68" i="1"/>
  <c r="O68" i="1"/>
  <c r="B69" i="1"/>
  <c r="C69" i="1"/>
  <c r="D69" i="1"/>
  <c r="K69" i="1"/>
  <c r="O69" i="1"/>
  <c r="B70" i="1"/>
  <c r="C70" i="1"/>
  <c r="D70" i="1"/>
  <c r="K70" i="1"/>
  <c r="O70" i="1"/>
  <c r="B71" i="1"/>
  <c r="C71" i="1"/>
  <c r="D71" i="1"/>
  <c r="K71" i="1"/>
  <c r="O71" i="1"/>
  <c r="B72" i="1"/>
  <c r="C72" i="1"/>
  <c r="D72" i="1"/>
  <c r="K72" i="1"/>
  <c r="O72" i="1"/>
  <c r="B73" i="1"/>
  <c r="C73" i="1"/>
  <c r="D73" i="1"/>
  <c r="K73" i="1"/>
  <c r="O73" i="1"/>
  <c r="B74" i="1"/>
  <c r="C74" i="1"/>
  <c r="D74" i="1"/>
  <c r="K74" i="1"/>
  <c r="O74" i="1"/>
  <c r="B75" i="1"/>
  <c r="C75" i="1"/>
  <c r="D75" i="1"/>
  <c r="K75" i="1"/>
  <c r="O75" i="1"/>
  <c r="B76" i="1"/>
  <c r="C76" i="1"/>
  <c r="D76" i="1"/>
  <c r="K76" i="1"/>
  <c r="O76" i="1"/>
  <c r="B77" i="1"/>
  <c r="C77" i="1"/>
  <c r="D77" i="1"/>
  <c r="K77" i="1"/>
  <c r="O77" i="1"/>
  <c r="B78" i="1"/>
  <c r="C78" i="1"/>
  <c r="D78" i="1"/>
  <c r="K78" i="1"/>
  <c r="O78" i="1"/>
  <c r="B79" i="1"/>
  <c r="C79" i="1"/>
  <c r="D79" i="1"/>
  <c r="K79" i="1"/>
  <c r="O79" i="1"/>
  <c r="B80" i="1"/>
  <c r="C80" i="1"/>
  <c r="D80" i="1"/>
  <c r="K80" i="1"/>
  <c r="O80" i="1"/>
  <c r="B81" i="1"/>
  <c r="C81" i="1"/>
  <c r="D81" i="1"/>
  <c r="K81" i="1"/>
  <c r="O81" i="1"/>
  <c r="B82" i="1"/>
  <c r="C82" i="1"/>
  <c r="D82" i="1"/>
  <c r="K82" i="1"/>
  <c r="O82" i="1"/>
  <c r="B83" i="1"/>
  <c r="C83" i="1"/>
  <c r="D83" i="1"/>
  <c r="K83" i="1"/>
  <c r="O83" i="1"/>
  <c r="B84" i="1"/>
  <c r="C84" i="1"/>
  <c r="D84" i="1"/>
  <c r="K84" i="1"/>
  <c r="O84" i="1"/>
  <c r="B85" i="1"/>
  <c r="C85" i="1"/>
  <c r="D85" i="1"/>
  <c r="K85" i="1"/>
  <c r="O85" i="1"/>
  <c r="B86" i="1"/>
  <c r="C86" i="1"/>
  <c r="D86" i="1"/>
  <c r="K86" i="1"/>
  <c r="O86" i="1"/>
  <c r="B87" i="1"/>
  <c r="C87" i="1"/>
  <c r="D87" i="1"/>
  <c r="K87" i="1"/>
  <c r="O87" i="1"/>
  <c r="B88" i="1"/>
  <c r="C88" i="1"/>
  <c r="D88" i="1"/>
  <c r="K88" i="1"/>
  <c r="O88" i="1"/>
  <c r="B89" i="1"/>
  <c r="C89" i="1"/>
  <c r="D89" i="1"/>
  <c r="K89" i="1"/>
  <c r="O89" i="1"/>
  <c r="B90" i="1"/>
  <c r="C90" i="1"/>
  <c r="D90" i="1"/>
  <c r="K90" i="1"/>
  <c r="O90" i="1"/>
  <c r="B91" i="1"/>
  <c r="C91" i="1"/>
  <c r="D91" i="1"/>
  <c r="K91" i="1"/>
  <c r="O91" i="1"/>
  <c r="B92" i="1"/>
  <c r="C92" i="1"/>
  <c r="D92" i="1"/>
  <c r="K92" i="1"/>
  <c r="O92" i="1"/>
  <c r="B93" i="1"/>
  <c r="C93" i="1"/>
  <c r="D93" i="1"/>
  <c r="K93" i="1"/>
  <c r="O93" i="1"/>
  <c r="B94" i="1"/>
  <c r="C94" i="1"/>
  <c r="D94" i="1"/>
  <c r="K94" i="1"/>
  <c r="O94" i="1"/>
  <c r="B95" i="1"/>
  <c r="C95" i="1"/>
  <c r="D95" i="1"/>
  <c r="K95" i="1"/>
  <c r="O95" i="1"/>
  <c r="B96" i="1"/>
  <c r="C96" i="1"/>
  <c r="D96" i="1"/>
  <c r="K96" i="1"/>
  <c r="O96" i="1"/>
  <c r="B97" i="1"/>
  <c r="C97" i="1"/>
  <c r="D97" i="1"/>
  <c r="K97" i="1"/>
  <c r="O97" i="1"/>
  <c r="B98" i="1"/>
  <c r="C98" i="1"/>
  <c r="D98" i="1"/>
  <c r="K98" i="1"/>
  <c r="O98" i="1"/>
  <c r="B99" i="1"/>
  <c r="C99" i="1"/>
  <c r="D99" i="1"/>
  <c r="K99" i="1"/>
  <c r="O99" i="1"/>
  <c r="B100" i="1"/>
  <c r="C100" i="1"/>
  <c r="D100" i="1"/>
  <c r="K100" i="1"/>
  <c r="O100" i="1"/>
  <c r="B101" i="1"/>
  <c r="C101" i="1"/>
  <c r="D101" i="1"/>
  <c r="K101" i="1"/>
  <c r="O101" i="1"/>
  <c r="G5" i="6" l="1"/>
  <c r="K5" i="6"/>
  <c r="P32" i="1"/>
  <c r="P28" i="1"/>
  <c r="A26" i="2"/>
  <c r="P24" i="1"/>
  <c r="A22" i="2"/>
  <c r="P20" i="1"/>
  <c r="A18" i="2"/>
  <c r="P8" i="1"/>
  <c r="A6" i="2"/>
  <c r="P4" i="1"/>
  <c r="P31" i="1"/>
  <c r="P27" i="1"/>
  <c r="P23" i="1"/>
  <c r="A21" i="2"/>
  <c r="P19" i="1"/>
  <c r="A17" i="2"/>
  <c r="P7" i="1"/>
  <c r="P30" i="1"/>
  <c r="A28" i="2"/>
  <c r="P26" i="1"/>
  <c r="A24" i="2"/>
  <c r="P22" i="1"/>
  <c r="A20" i="2"/>
  <c r="P18" i="1"/>
  <c r="A16" i="2"/>
  <c r="P10" i="1"/>
  <c r="A8" i="2"/>
  <c r="P6" i="1"/>
  <c r="A4" i="2"/>
  <c r="P33" i="1"/>
  <c r="P29" i="1"/>
  <c r="P25" i="1"/>
  <c r="A23" i="2"/>
  <c r="P21" i="1"/>
  <c r="A19" i="2"/>
  <c r="P17" i="1"/>
  <c r="P9" i="1"/>
  <c r="A7" i="2"/>
  <c r="P5" i="1"/>
  <c r="P98" i="1"/>
  <c r="P94" i="1"/>
  <c r="P82" i="1"/>
  <c r="P70" i="1"/>
  <c r="P62" i="1"/>
  <c r="P46" i="1"/>
  <c r="P42" i="1"/>
  <c r="P101" i="1"/>
  <c r="P97" i="1"/>
  <c r="P93" i="1"/>
  <c r="P89" i="1"/>
  <c r="P85" i="1"/>
  <c r="P81" i="1"/>
  <c r="P77" i="1"/>
  <c r="P73" i="1"/>
  <c r="P69" i="1"/>
  <c r="P65" i="1"/>
  <c r="P61" i="1"/>
  <c r="P57" i="1"/>
  <c r="P53" i="1"/>
  <c r="P49" i="1"/>
  <c r="P45" i="1"/>
  <c r="P41" i="1"/>
  <c r="P37" i="1"/>
  <c r="P90" i="1"/>
  <c r="P78" i="1"/>
  <c r="P54" i="1"/>
  <c r="P38" i="1"/>
  <c r="P34" i="1"/>
  <c r="P100" i="1"/>
  <c r="P96" i="1"/>
  <c r="P92" i="1"/>
  <c r="P88" i="1"/>
  <c r="P84" i="1"/>
  <c r="P80" i="1"/>
  <c r="P76" i="1"/>
  <c r="P72" i="1"/>
  <c r="P68" i="1"/>
  <c r="P64" i="1"/>
  <c r="P60" i="1"/>
  <c r="P56" i="1"/>
  <c r="P52" i="1"/>
  <c r="P48" i="1"/>
  <c r="P44" i="1"/>
  <c r="P40" i="1"/>
  <c r="P36" i="1"/>
  <c r="P86" i="1"/>
  <c r="P74" i="1"/>
  <c r="P66" i="1"/>
  <c r="P58" i="1"/>
  <c r="P50" i="1"/>
  <c r="P99" i="1"/>
  <c r="P95" i="1"/>
  <c r="P91" i="1"/>
  <c r="P87" i="1"/>
  <c r="P83" i="1"/>
  <c r="P79" i="1"/>
  <c r="P75" i="1"/>
  <c r="P71" i="1"/>
  <c r="P67" i="1"/>
  <c r="P63" i="1"/>
  <c r="P59" i="1"/>
  <c r="P55" i="1"/>
  <c r="P51" i="1"/>
  <c r="P47" i="1"/>
  <c r="P43" i="1"/>
  <c r="P39" i="1"/>
  <c r="P3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8F33A6-25E1-4312-AEE5-F7B3928C5F8B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<sst xmlns="http://schemas.openxmlformats.org/spreadsheetml/2006/main" count="1024" uniqueCount="288">
  <si>
    <t>FAMILLE</t>
  </si>
  <si>
    <t>MACRO FAMILLE</t>
  </si>
  <si>
    <t>MOIS</t>
  </si>
  <si>
    <t>ANNEE</t>
  </si>
  <si>
    <t>Affaire</t>
  </si>
  <si>
    <t>Fournisseur</t>
  </si>
  <si>
    <t>Nom fournisseur</t>
  </si>
  <si>
    <t>N° BC</t>
  </si>
  <si>
    <t>N° BL</t>
  </si>
  <si>
    <t>Code article</t>
  </si>
  <si>
    <t>Désignation</t>
  </si>
  <si>
    <t>Etat</t>
  </si>
  <si>
    <t>Délai Initial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</si>
  <si>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</si>
  <si>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</si>
  <si>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</si>
  <si>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</si>
  <si>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</si>
  <si>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</si>
  <si>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</si>
  <si>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</si>
  <si>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</si>
  <si>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</si>
  <si>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</si>
  <si>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Famille</t>
  </si>
  <si>
    <t>SECTION</t>
  </si>
  <si>
    <t>F</t>
  </si>
  <si>
    <t>N°</t>
  </si>
  <si>
    <t>Nb ligne de BC</t>
  </si>
  <si>
    <t>Nb ligne Résultat</t>
  </si>
  <si>
    <t>Nb ligne de BC  en retard</t>
  </si>
  <si>
    <t>Nb ligne Résultat en retard</t>
  </si>
  <si>
    <t>Moyenne retard</t>
  </si>
  <si>
    <t>Moyenne retard ouvrable</t>
  </si>
  <si>
    <t>Lignes de BC hors délai</t>
  </si>
  <si>
    <t>Nom société</t>
  </si>
  <si>
    <t>Code</t>
  </si>
  <si>
    <t>Localité</t>
  </si>
  <si>
    <t>Activité Tiers</t>
  </si>
  <si>
    <t>DOW33</t>
  </si>
  <si>
    <t>XER28</t>
  </si>
  <si>
    <t>APP2</t>
  </si>
  <si>
    <t>AMA13</t>
  </si>
  <si>
    <t>GOO31</t>
  </si>
  <si>
    <t>MIC32</t>
  </si>
  <si>
    <t>FAC17</t>
  </si>
  <si>
    <t>TES12</t>
  </si>
  <si>
    <t>TOY37</t>
  </si>
  <si>
    <t>GEN13</t>
  </si>
  <si>
    <t>FOR17</t>
  </si>
  <si>
    <t>COC11</t>
  </si>
  <si>
    <t>PEP30</t>
  </si>
  <si>
    <t>NES32</t>
  </si>
  <si>
    <t>PRO40</t>
  </si>
  <si>
    <t>SAM36</t>
  </si>
  <si>
    <t>WAL11</t>
  </si>
  <si>
    <t>MCD26</t>
  </si>
  <si>
    <t>GEN24</t>
  </si>
  <si>
    <t>BOE31</t>
  </si>
  <si>
    <t>CIS39</t>
  </si>
  <si>
    <t>INT38</t>
  </si>
  <si>
    <t>HP 5</t>
  </si>
  <si>
    <t>BER22</t>
  </si>
  <si>
    <t>3M 28</t>
  </si>
  <si>
    <t>CIS12</t>
  </si>
  <si>
    <t>ORA12</t>
  </si>
  <si>
    <t>GE 37</t>
  </si>
  <si>
    <t>VIS25</t>
  </si>
  <si>
    <t>DUP8</t>
  </si>
  <si>
    <t>BMW34</t>
  </si>
  <si>
    <t>HON2</t>
  </si>
  <si>
    <t>PFI30</t>
  </si>
  <si>
    <t>MER39</t>
  </si>
  <si>
    <t>AIG7</t>
  </si>
  <si>
    <t>MOR3</t>
  </si>
  <si>
    <t>AME17</t>
  </si>
  <si>
    <t>GOL13</t>
  </si>
  <si>
    <t>AVI26</t>
  </si>
  <si>
    <t>PRO39</t>
  </si>
  <si>
    <t>BOE25</t>
  </si>
  <si>
    <t>LOC31</t>
  </si>
  <si>
    <t>RAY38</t>
  </si>
  <si>
    <t>SPR21</t>
  </si>
  <si>
    <t>TIM16</t>
  </si>
  <si>
    <t>UNI23</t>
  </si>
  <si>
    <t>UNI20</t>
  </si>
  <si>
    <t>UPS10</t>
  </si>
  <si>
    <t>YUM29</t>
  </si>
  <si>
    <t>CUPERTINO, ÉTATS-UNIS</t>
  </si>
  <si>
    <t>SEATTLE, ÉTATS-UNIS</t>
  </si>
  <si>
    <t>MOUNTAIN VIEW, ÉTATS-UNIS</t>
  </si>
  <si>
    <t>REDMOND, ÉTATS-UNIS</t>
  </si>
  <si>
    <t>MENLO PARK, ÉTATS-UNIS</t>
  </si>
  <si>
    <t>PALO ALTO, ÉTATS-UNIS</t>
  </si>
  <si>
    <t>TOYOTA, JAPON</t>
  </si>
  <si>
    <t>BOSTON, ÉTATS-UNIS</t>
  </si>
  <si>
    <t>DEARBORN, ÉTATS-UNIS</t>
  </si>
  <si>
    <t>ATLANTA, ÉTATS-UNIS</t>
  </si>
  <si>
    <t>PURCHASE, ÉTATS-UNIS</t>
  </si>
  <si>
    <t>VEVEY, SUISSE</t>
  </si>
  <si>
    <t>CINCINNATI, ÉTATS-UNIS</t>
  </si>
  <si>
    <t>SÉOUL, CORÉE DU SUD</t>
  </si>
  <si>
    <t>BENTONVILLE, ÉTATS-UNIS</t>
  </si>
  <si>
    <t>OAK BROOK, ÉTATS-UNIS</t>
  </si>
  <si>
    <t>DETROIT, ÉTATS-UNIS</t>
  </si>
  <si>
    <t>CHICAGO, ÉTATS-UNIS</t>
  </si>
  <si>
    <t>SAN JOSÉ, ÉTATS-UNIS</t>
  </si>
  <si>
    <t>SANTA CLARA, ÉTATS-UNIS</t>
  </si>
  <si>
    <t>OMAHA, ÉTATS-UNIS</t>
  </si>
  <si>
    <t>SAINT PAUL, ÉTATS-UNIS</t>
  </si>
  <si>
    <t>REDWOOD CITY, ÉTATS-UNIS</t>
  </si>
  <si>
    <t>FOSTER CITY, ÉTATS-UNIS</t>
  </si>
  <si>
    <t>MIDLAND, ÉTATS-UNIS</t>
  </si>
  <si>
    <t>WILMINGTON, ÉTATS-UNIS</t>
  </si>
  <si>
    <t>MUNICH, ALLEMAGNE</t>
  </si>
  <si>
    <t>TOKYO, JAPON</t>
  </si>
  <si>
    <t>NEW YORK, ÉTATS-UNIS</t>
  </si>
  <si>
    <t>KENILWORTH, ÉTATS-UNIS</t>
  </si>
  <si>
    <t>PARSIPPANY, ÉTATS-UNIS</t>
  </si>
  <si>
    <t>SAN FRANCISCO, ÉTATS-UNIS</t>
  </si>
  <si>
    <t>BETHESDA, ÉTATS-UNIS</t>
  </si>
  <si>
    <t>WALTHAM, ÉTATS-UNIS</t>
  </si>
  <si>
    <t>OVERLAND PARK, ÉTATS-UNIS</t>
  </si>
  <si>
    <t>HARTFORD, ÉTATS-UNIS</t>
  </si>
  <si>
    <t>MINNETONKA, ÉTATS-UNIS</t>
  </si>
  <si>
    <t>NORWALK, ÉTATS-UNIS</t>
  </si>
  <si>
    <t>APPLE</t>
  </si>
  <si>
    <t>Technologie</t>
  </si>
  <si>
    <t>Commerce en ligne</t>
  </si>
  <si>
    <t>Technologie de recherche</t>
  </si>
  <si>
    <t>Réseaux sociaux</t>
  </si>
  <si>
    <t>Automobile électrique</t>
  </si>
  <si>
    <t>Automobile</t>
  </si>
  <si>
    <t>Équipements industriels</t>
  </si>
  <si>
    <t>Boissons</t>
  </si>
  <si>
    <t>Boissons et collations</t>
  </si>
  <si>
    <t>Produits alimentaires</t>
  </si>
  <si>
    <t>Produits de consommation</t>
  </si>
  <si>
    <t>Électronique grand public</t>
  </si>
  <si>
    <t>Détaillant</t>
  </si>
  <si>
    <t>Restauration rapide</t>
  </si>
  <si>
    <t>Avions et missiles</t>
  </si>
  <si>
    <t>Technologies de l'information</t>
  </si>
  <si>
    <t>Holding</t>
  </si>
  <si>
    <t>Produits industriels</t>
  </si>
  <si>
    <t>Services financiers</t>
  </si>
  <si>
    <t>Matières premières</t>
  </si>
  <si>
    <t>Médicaments</t>
  </si>
  <si>
    <t>Assurance</t>
  </si>
  <si>
    <t>Location de voitures</t>
  </si>
  <si>
    <t>Immobilier</t>
  </si>
  <si>
    <t>Défense et aérospatiale</t>
  </si>
  <si>
    <t>Télécommunications</t>
  </si>
  <si>
    <t>Médias et divertissement</t>
  </si>
  <si>
    <t>Soins de santé</t>
  </si>
  <si>
    <t>Logistique</t>
  </si>
  <si>
    <t>HP</t>
  </si>
  <si>
    <t>3M</t>
  </si>
  <si>
    <t>GE</t>
  </si>
  <si>
    <t>BMW</t>
  </si>
  <si>
    <t>AIG</t>
  </si>
  <si>
    <t>UPS</t>
  </si>
  <si>
    <t>AMAZON</t>
  </si>
  <si>
    <t>GOOGLE</t>
  </si>
  <si>
    <t>MICROSOFT</t>
  </si>
  <si>
    <t>FACEBOOK</t>
  </si>
  <si>
    <t>TESLA</t>
  </si>
  <si>
    <t>TOYOTA</t>
  </si>
  <si>
    <t>GENERAL ELECTRIC</t>
  </si>
  <si>
    <t>FORD</t>
  </si>
  <si>
    <t>COCA-COLA</t>
  </si>
  <si>
    <t>PEPSICO</t>
  </si>
  <si>
    <t>NESTLE</t>
  </si>
  <si>
    <t>PROCTER &amp; GAMBLE</t>
  </si>
  <si>
    <t>SAMSUNG</t>
  </si>
  <si>
    <t>WAL-MART</t>
  </si>
  <si>
    <t>MCDONALD'S</t>
  </si>
  <si>
    <t>GENERAL MOTORS</t>
  </si>
  <si>
    <t>BOEING</t>
  </si>
  <si>
    <t>CISCO SYSTEMS</t>
  </si>
  <si>
    <t>INTEL</t>
  </si>
  <si>
    <t>BERKSHIRE HATHAWAY</t>
  </si>
  <si>
    <t>CISCO</t>
  </si>
  <si>
    <t>ORACLE</t>
  </si>
  <si>
    <t>VISA</t>
  </si>
  <si>
    <t>DOW CHEMICAL</t>
  </si>
  <si>
    <t>DUPONT</t>
  </si>
  <si>
    <t>HONDA</t>
  </si>
  <si>
    <t>PFIZER</t>
  </si>
  <si>
    <t>MERCK</t>
  </si>
  <si>
    <t>MORGAN STANLEY</t>
  </si>
  <si>
    <t>AMERICAN EXPRESS</t>
  </si>
  <si>
    <t>GOLDMAN SACHS</t>
  </si>
  <si>
    <t>AVIS BUDGET GROUP</t>
  </si>
  <si>
    <t>PROLOGIS</t>
  </si>
  <si>
    <t>LOCKHEED MARTIN</t>
  </si>
  <si>
    <t>RAYTHEON</t>
  </si>
  <si>
    <t>SPRINT</t>
  </si>
  <si>
    <t>TIME WARNER</t>
  </si>
  <si>
    <t>UNITED TECHNOLOGIES</t>
  </si>
  <si>
    <t>UNITEDHEALTH GROUP</t>
  </si>
  <si>
    <t>XEROX</t>
  </si>
  <si>
    <t>YUM! BRANDS</t>
  </si>
  <si>
    <t>KFC</t>
  </si>
  <si>
    <t>KFC12</t>
  </si>
  <si>
    <t>(CODE FOURNISSEUR)</t>
  </si>
  <si>
    <t>(NOM COMPLET)</t>
  </si>
  <si>
    <t>(Nb de ligne contenant ce nom de fournisseur en DECEMBRE)</t>
  </si>
  <si>
    <t>(=F2)</t>
  </si>
  <si>
    <t>(Nb de ligne avec un chiffre positif par fournisseur dans EXTRACTION!O2)</t>
  </si>
  <si>
    <t>(=H2)</t>
  </si>
  <si>
    <t xml:space="preserve">(Moyenne de jours parmis les retards) </t>
  </si>
  <si>
    <t>(=J2)</t>
  </si>
  <si>
    <t>(=H2/F2) %</t>
  </si>
  <si>
    <t>TECHNOLOGIE</t>
  </si>
  <si>
    <t>COMMERCE EN LIGNE</t>
  </si>
  <si>
    <t>TECHNOLOGIE DE RECHERCHE</t>
  </si>
  <si>
    <t>RÉSEAUX SOCIAUX</t>
  </si>
  <si>
    <t>AUTOMOBILE ÉLECTRIQUE</t>
  </si>
  <si>
    <t>AUTOMOBILE</t>
  </si>
  <si>
    <t>ÉQUIPEMENTS INDUSTRIELS</t>
  </si>
  <si>
    <t>BOISSONS</t>
  </si>
  <si>
    <t>BOISSONS ET COLLATIONS</t>
  </si>
  <si>
    <t>PRODUITS ALIMENTAIRES</t>
  </si>
  <si>
    <t>PRODUITS DE CONSOMMATION</t>
  </si>
  <si>
    <t>ÉLECTRONIQUE GRAND PUBLIC</t>
  </si>
  <si>
    <t>DÉTAILLANT</t>
  </si>
  <si>
    <t>RESTAURATION RAPIDE</t>
  </si>
  <si>
    <t>AVIONS ET MISSILES</t>
  </si>
  <si>
    <t>TECHNOLOGIES DE L'INFORMATION</t>
  </si>
  <si>
    <t>HOLDING</t>
  </si>
  <si>
    <t>PRODUITS INDUSTRIELS</t>
  </si>
  <si>
    <t>SERVICES FINANCIERS</t>
  </si>
  <si>
    <t>MATIÈRES PREMIÈRES</t>
  </si>
  <si>
    <t>MÉDICAMENTS</t>
  </si>
  <si>
    <t>ASSURANCE</t>
  </si>
  <si>
    <t>LOCATION DE VOITURES</t>
  </si>
  <si>
    <t>DÉFENSE ET AÉROSPATIALE</t>
  </si>
  <si>
    <t>TÉLÉCOMMUNICATIONS</t>
  </si>
  <si>
    <t>MÉDIAS ET DIVERTISSEMENT</t>
  </si>
  <si>
    <t>SOINS DE SANTÉ</t>
  </si>
  <si>
    <t>LOGISTIQUE</t>
  </si>
  <si>
    <t>(Famille étant du mois de Décembre)</t>
  </si>
  <si>
    <t>code famille</t>
  </si>
  <si>
    <t>Colonne1</t>
  </si>
  <si>
    <t>Colonne2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</si>
  <si>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</si>
  <si>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</si>
  <si>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</si>
  <si>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</si>
  <si>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</si>
  <si>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</si>
  <si>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</si>
  <si>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</si>
  <si>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</si>
  <si>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</si>
  <si>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TEC</t>
  </si>
  <si>
    <t>COM</t>
  </si>
  <si>
    <t>RÉS</t>
  </si>
  <si>
    <t>AUT</t>
  </si>
  <si>
    <t>ÉQU</t>
  </si>
  <si>
    <t>PRO</t>
  </si>
  <si>
    <t>DÉT</t>
  </si>
  <si>
    <t>RES</t>
  </si>
  <si>
    <t>AVI</t>
  </si>
  <si>
    <t>HOL</t>
  </si>
  <si>
    <t>SER</t>
  </si>
  <si>
    <t>MAT</t>
  </si>
  <si>
    <t>N°BL</t>
  </si>
  <si>
    <t>N°BC</t>
  </si>
  <si>
    <t>ETAT</t>
  </si>
  <si>
    <t>Délai livraison</t>
  </si>
  <si>
    <t>ECART</t>
  </si>
  <si>
    <t>TECH</t>
  </si>
  <si>
    <t>TE</t>
  </si>
  <si>
    <t>Moyenne des résultats en retard donc seulement les nombres/chiffres en positif dans EXCTRACTION:ECART</t>
  </si>
  <si>
    <t xml:space="preserve">Pareil pour ecart ouvrable </t>
  </si>
  <si>
    <t>Nb de ligne de BC en retard/NB de ligne de BC</t>
  </si>
  <si>
    <t>Nb ligne de BC en retard</t>
  </si>
  <si>
    <t>mois</t>
  </si>
  <si>
    <t>JANVIER 2022</t>
  </si>
  <si>
    <t>FEVRIER 2022</t>
  </si>
  <si>
    <t>ACTIVITE</t>
  </si>
  <si>
    <t>MACRO ACTIVITE</t>
  </si>
  <si>
    <t>TAUX DE SERVICE 1</t>
  </si>
  <si>
    <t>TAUX DE SERVICE</t>
  </si>
  <si>
    <t>SOMME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</si>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</sst>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#########0"/>
    <numFmt numFmtId="165" formatCode="########0"/>
    <numFmt numFmtId="166" formatCode="#,##0;;"/>
  </numFmts>
  <fonts count="12" x14ac:knownFonts="1">
    <font>
      <sz val="11"/>
      <color theme="1"/>
      <name val="Calibri"/>
      <family val="2"/>
      <scheme val="minor"/>
    </font>
    <font>
      <sz val="8"/>
      <color indexed="0"/>
      <name val="Segoe UI"/>
      <family val="2"/>
    </font>
    <font>
      <sz val="9"/>
      <color indexed="0"/>
      <name val="Segoe UI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0" tint="-0.499984740745262"/>
      <name val="Segoe UI"/>
      <family val="2"/>
    </font>
    <font>
      <sz val="11"/>
      <color theme="0" tint="-0.499984740745262"/>
      <name val="Calibri"/>
      <family val="2"/>
      <scheme val="minor"/>
    </font>
    <font>
      <sz val="10"/>
      <name val="Arial"/>
      <family val="2"/>
    </font>
    <font>
      <b/>
      <sz val="8"/>
      <name val="MS Sans Serif"/>
      <charset val="1"/>
    </font>
    <font>
      <b/>
      <sz val="11"/>
      <name val="Calibri"/>
      <family val="2"/>
      <scheme val="minor"/>
    </font>
    <font>
      <sz val="8"/>
      <color indexed="0"/>
      <name val="MS Sans Serif"/>
      <charset val="1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9" fontId="3" fillId="0" borderId="0" applyFont="0" applyFill="0" applyBorder="0" applyAlignment="0" applyProtection="0"/>
  </cellStyleXfs>
  <cellXfs count="55">
    <xf numFmtId="0" fontId="0" fillId="0" borderId="0" xfId="0"/>
    <xf numFmtId="17" fontId="5" fillId="5" borderId="6" xfId="0" quotePrefix="1" applyNumberFormat="1" applyFont="1" applyFill="1" applyBorder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right" vertical="center"/>
    </xf>
    <xf numFmtId="4" fontId="2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9" fontId="0" fillId="0" borderId="0" xfId="2" applyFont="1"/>
    <xf numFmtId="0" fontId="5" fillId="3" borderId="1" xfId="0" applyFont="1" applyFill="1" applyBorder="1"/>
    <xf numFmtId="0" fontId="5" fillId="3" borderId="2" xfId="0" applyFont="1" applyFill="1" applyBorder="1"/>
    <xf numFmtId="0" fontId="5" fillId="3" borderId="3" xfId="0" applyFont="1" applyFill="1" applyBorder="1"/>
    <xf numFmtId="0" fontId="0" fillId="4" borderId="1" xfId="0" applyFill="1" applyBorder="1"/>
    <xf numFmtId="0" fontId="0" fillId="4" borderId="2" xfId="0" applyFill="1" applyBorder="1"/>
    <xf numFmtId="3" fontId="6" fillId="0" borderId="0" xfId="0" applyNumberFormat="1" applyFont="1" applyAlignment="1">
      <alignment horizontal="right" vertical="center"/>
    </xf>
    <xf numFmtId="4" fontId="6" fillId="0" borderId="0" xfId="0" applyNumberFormat="1" applyFont="1" applyAlignment="1">
      <alignment horizontal="right" vertical="center"/>
    </xf>
    <xf numFmtId="0" fontId="7" fillId="0" borderId="0" xfId="0" applyFont="1"/>
    <xf numFmtId="0" fontId="0" fillId="4" borderId="0" xfId="0" applyFill="1"/>
    <xf numFmtId="9" fontId="0" fillId="0" borderId="0" xfId="0" applyNumberFormat="1"/>
    <xf numFmtId="4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5" borderId="4" xfId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center" vertical="center"/>
    </xf>
    <xf numFmtId="0" fontId="5" fillId="5" borderId="4" xfId="1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wrapText="1"/>
    </xf>
    <xf numFmtId="0" fontId="9" fillId="6" borderId="4" xfId="1" applyFont="1" applyFill="1" applyBorder="1" applyAlignment="1">
      <alignment horizontal="left" vertical="center"/>
    </xf>
    <xf numFmtId="0" fontId="10" fillId="6" borderId="4" xfId="0" applyFont="1" applyFill="1" applyBorder="1"/>
    <xf numFmtId="9" fontId="10" fillId="6" borderId="4" xfId="0" applyNumberFormat="1" applyFont="1" applyFill="1" applyBorder="1"/>
    <xf numFmtId="2" fontId="10" fillId="6" borderId="4" xfId="0" applyNumberFormat="1" applyFont="1" applyFill="1" applyBorder="1"/>
    <xf numFmtId="0" fontId="11" fillId="0" borderId="4" xfId="1" applyFont="1" applyBorder="1" applyAlignment="1">
      <alignment horizontal="left" vertical="center"/>
    </xf>
    <xf numFmtId="0" fontId="11" fillId="0" borderId="9" xfId="1" applyFont="1" applyBorder="1" applyAlignment="1">
      <alignment horizontal="left" vertical="center"/>
    </xf>
    <xf numFmtId="0" fontId="0" fillId="6" borderId="9" xfId="0" applyFill="1" applyBorder="1" applyAlignment="1">
      <alignment vertical="center"/>
    </xf>
    <xf numFmtId="0" fontId="0" fillId="6" borderId="10" xfId="0" applyFill="1" applyBorder="1"/>
    <xf numFmtId="9" fontId="0" fillId="6" borderId="11" xfId="2" applyFont="1" applyFill="1" applyBorder="1"/>
    <xf numFmtId="0" fontId="0" fillId="6" borderId="12" xfId="0" applyFill="1" applyBorder="1"/>
    <xf numFmtId="0" fontId="0" fillId="0" borderId="9" xfId="0" applyBorder="1" applyAlignment="1">
      <alignment vertical="center"/>
    </xf>
    <xf numFmtId="0" fontId="0" fillId="0" borderId="10" xfId="0" applyBorder="1"/>
    <xf numFmtId="9" fontId="0" fillId="0" borderId="11" xfId="2" applyFont="1" applyFill="1" applyBorder="1"/>
    <xf numFmtId="0" fontId="0" fillId="0" borderId="12" xfId="0" applyBorder="1"/>
    <xf numFmtId="0" fontId="0" fillId="0" borderId="5" xfId="0" applyBorder="1" applyAlignment="1">
      <alignment vertical="center"/>
    </xf>
    <xf numFmtId="0" fontId="0" fillId="0" borderId="13" xfId="0" applyBorder="1"/>
    <xf numFmtId="9" fontId="0" fillId="0" borderId="14" xfId="2" applyFont="1" applyFill="1" applyBorder="1"/>
    <xf numFmtId="0" fontId="0" fillId="0" borderId="15" xfId="0" applyBorder="1"/>
    <xf numFmtId="49" fontId="5" fillId="5" borderId="7" xfId="0" applyNumberFormat="1" applyFont="1" applyFill="1" applyBorder="1" applyAlignment="1">
      <alignment horizontal="center"/>
    </xf>
    <xf numFmtId="49" fontId="5" fillId="5" borderId="8" xfId="0" applyNumberFormat="1" applyFont="1" applyFill="1" applyBorder="1" applyAlignment="1">
      <alignment horizontal="center"/>
    </xf>
    <xf numFmtId="49" fontId="5" fillId="5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3">
    <cellStyle name="NiveauLigne_4" xfId="1" builtinId="1" iLevel="3"/>
    <cellStyle name="Normal" xfId="0" builtinId="0"/>
    <cellStyle name="Pourcentage" xfId="2" builtinId="5"/>
  </cellStyles>
  <dxfs count="35">
    <dxf>
      <numFmt numFmtId="13" formatCode="0%"/>
    </dxf>
    <dxf>
      <numFmt numFmtId="4" formatCode="#,##0.00"/>
    </dxf>
    <dxf>
      <numFmt numFmtId="4" formatCode="#,##0.00"/>
    </dxf>
    <dxf>
      <numFmt numFmtId="166" formatCode="#,##0;;"/>
    </dxf>
    <dxf>
      <numFmt numFmtId="166" formatCode="#,##0;;"/>
    </dxf>
    <dxf>
      <numFmt numFmtId="166" formatCode="#,##0;;"/>
    </dxf>
    <dxf>
      <numFmt numFmtId="166" formatCode="#,##0;;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5" formatCode="######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4" formatCode="##########0"/>
      <alignment horizontal="right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81A19DED-079D-4163-888A-A376AF96BAF5}" autoFormatId="16" applyNumberFormats="0" applyBorderFormats="0" applyFontFormats="0" applyPatternFormats="0" applyAlignmentFormats="0" applyWidthHeightFormats="0">
  <queryTableRefresh nextId="45">
    <queryTableFields count="12">
      <queryTableField id="1" name="FAMILLE" tableColumnId="1"/>
      <queryTableField id="11" name="MACRO FAMILLE" tableColumnId="11"/>
      <queryTableField id="31" name="N°" tableColumnId="7"/>
      <queryTableField id="15" name="Fournisseur" tableColumnId="13"/>
      <queryTableField id="4" name="Nom fournisseur" tableColumnId="4"/>
      <queryTableField id="27" name="Nb ligne de BC" tableColumnId="5"/>
      <queryTableField id="33" name="Nb ligne Résultat" tableColumnId="8"/>
      <queryTableField id="35" name="Nb ligne de BC en retard" tableColumnId="9"/>
      <queryTableField id="37" name="Nb ligne Résultat en retard" tableColumnId="10"/>
      <queryTableField id="39" name="Moyenne retard" tableColumnId="12"/>
      <queryTableField id="43" name="Moyenne retard ouvrable" tableColumnId="16"/>
      <queryTableField id="40" name="Lignes de BC hors délai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1307D7-1019-4D54-9B08-F71B8B08BD9F}" name="Tableau1" displayName="Tableau1" ref="A1:Z102" totalsRowShown="0" dataDxfId="34">
  <tableColumns count="26">
    <tableColumn id="1" xr3:uid="{1E2BA854-C821-481C-BAAD-3102E68E7215}" name="FAMILLE" dataDxfId="33"/>
    <tableColumn id="2" xr3:uid="{9B87FEC8-E8E0-4DDA-8418-3D958BA4A805}" name="MACRO FAMILLE" dataDxfId="32"/>
    <tableColumn id="3" xr3:uid="{0D12943F-A59A-4006-89A3-47D343D5F68F}" name="Colonne1" dataDxfId="31"/>
    <tableColumn id="4" xr3:uid="{591963B4-D2C8-4B19-8222-1B755B92909D}" name="Colonne2" dataDxfId="30"/>
    <tableColumn id="5" xr3:uid="{1CDA97BD-3A61-450F-B9BD-115ABB449F3B}" name="N°" dataDxfId="29"/>
    <tableColumn id="6" xr3:uid="{0E0803BC-81E0-458A-8881-057D241D23C1}" name="Fournisseur" dataDxfId="28"/>
    <tableColumn id="7" xr3:uid="{FFFBDD51-7699-4EFD-9504-E0E7E27EC941}" name="Nom fournisseur" dataDxfId="27"/>
    <tableColumn id="8" xr3:uid="{737C1219-9968-42DB-939D-026C6AA516C3}" name="N°BC" dataDxfId="26"/>
    <tableColumn id="9" xr3:uid="{D8B94570-0466-4280-BB96-1592BA4C6560}" name="N°BL" dataDxfId="25"/>
    <tableColumn id="10" xr3:uid="{F3600809-E66D-48A7-8A46-1C81364AEDD3}" name="Code article" dataDxfId="24"/>
    <tableColumn id="11" xr3:uid="{A025C02B-4819-4756-8F17-19D031F952F4}" name="Désignation" dataDxfId="23"/>
    <tableColumn id="12" xr3:uid="{3662D4AC-5563-4A65-9CA0-BAD36C68E069}" name="ETAT" dataDxfId="22"/>
    <tableColumn id="13" xr3:uid="{9E13000E-09AA-48E5-8027-2ABB33218B53}" name="Délai Initial" dataDxfId="21"/>
    <tableColumn id="14" xr3:uid="{9679B843-81B1-46EB-ADD3-8E50A43847B7}" name="Délai livraison" dataDxfId="20"/>
    <tableColumn id="15" xr3:uid="{A4101817-0E5C-4660-A549-AFFA01C7EA8B}" name="ECART" dataDxfId="19"/>
    <tableColumn id="16" xr3:uid="{BC2DF6CE-CD67-43BD-B017-D648CA641E64}" name="Ecart (Ouvrable)" dataDxfId="18"/>
    <tableColumn id="17" xr3:uid="{D66A777F-0586-4CBF-B1F5-9EABFFDCDB84}" name="Colonne5" dataDxfId="17"/>
    <tableColumn id="18" xr3:uid="{6C1CCE33-FFB4-49EA-9339-30617AE4B6F3}" name="Colonne6" dataDxfId="16"/>
    <tableColumn id="19" xr3:uid="{2919D960-C6E1-4ADA-920F-AE9A91384E0A}" name="Colonne7" dataDxfId="15"/>
    <tableColumn id="20" xr3:uid="{09E9C1A5-5609-4B9B-8BB3-884B9DD97667}" name="Colonne8" dataDxfId="14"/>
    <tableColumn id="21" xr3:uid="{C61DE7D8-7F99-466F-80B8-070D541789A3}" name="Colonne9" dataDxfId="13"/>
    <tableColumn id="22" xr3:uid="{A40BC8D7-5386-4DA4-A66C-595DCA99F8D4}" name="Colonne10" dataDxfId="12"/>
    <tableColumn id="23" xr3:uid="{129AB239-54D0-4ADA-A30E-4FB1692EA407}" name="Colonne11" dataDxfId="11"/>
    <tableColumn id="24" xr3:uid="{FA1928A6-0C5B-47F2-913B-C8104B300576}" name="Colonne12" dataDxfId="10"/>
    <tableColumn id="25" xr3:uid="{1D68D7AA-35C0-4617-9FFF-3F888C9B7582}" name="Colonne13" dataDxfId="9"/>
    <tableColumn id="26" xr3:uid="{F1C0236E-2A86-4DD5-8401-91EFFAF88A85}" name="Colonne14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97A26C7-1F0E-4059-87DF-0C7ABB15F230}" name="Tableau1_2" displayName="Tableau1_2" ref="A2:L27" tableType="queryTable" totalsRowShown="0">
  <autoFilter ref="A2:L27" xr:uid="{F97A26C7-1F0E-4059-87DF-0C7ABB15F23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FAA7DA50-44CD-4E11-BFC0-A3AB5BDF25C8}" uniqueName="1" name="FAMILLE" queryTableFieldId="1"/>
    <tableColumn id="11" xr3:uid="{659CA405-B5A8-4EBC-813B-9A4DAE690DE3}" uniqueName="11" name="MACRO FAMILLE" queryTableFieldId="11"/>
    <tableColumn id="7" xr3:uid="{67351925-FF43-4FD1-B9B9-7CFBA20E6243}" uniqueName="7" name="N°" queryTableFieldId="31" dataDxfId="7"/>
    <tableColumn id="13" xr3:uid="{8CE99ACE-A86B-46DF-91BA-50668D3512EF}" uniqueName="13" name="Fournisseur" queryTableFieldId="15"/>
    <tableColumn id="4" xr3:uid="{1FAC137E-784E-4C4E-8356-44A5349DF8AA}" uniqueName="4" name="Nom fournisseur" queryTableFieldId="4"/>
    <tableColumn id="5" xr3:uid="{0BC4B954-AB42-4BEF-9548-9EE4B23FACA4}" uniqueName="5" name="Nb ligne de BC" queryTableFieldId="27" dataDxfId="6"/>
    <tableColumn id="8" xr3:uid="{D48AA03B-F469-4CB5-B823-B7612D2997DF}" uniqueName="8" name="Nb ligne Résultat" queryTableFieldId="33" dataDxfId="5"/>
    <tableColumn id="9" xr3:uid="{834A6C0D-7E92-48BF-8DDC-9123001E4195}" uniqueName="9" name="Nb ligne de BC en retard" queryTableFieldId="35" dataDxfId="4"/>
    <tableColumn id="10" xr3:uid="{C5EF34F5-586B-4106-8377-DCA1B262B559}" uniqueName="10" name="Nb ligne Résultat en retard" queryTableFieldId="37" dataDxfId="3"/>
    <tableColumn id="12" xr3:uid="{6F693888-900C-401E-8BA6-EBB8B75554F2}" uniqueName="12" name="Moyenne retard" queryTableFieldId="39" dataDxfId="2"/>
    <tableColumn id="16" xr3:uid="{542F3FF5-647F-47BF-B112-4DBF62BA8F3D}" uniqueName="16" name="Moyenne retard ouvrable" queryTableFieldId="43" dataDxfId="1"/>
    <tableColumn id="14" xr3:uid="{95CC938D-0506-424D-8AF9-C790548A02FE}" uniqueName="14" name="Lignes de BC hors délai" queryTableFieldId="40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1B422-E497-4150-AC49-404DA32CFC1E}">
  <sheetPr codeName="Feuil2"/>
  <dimension ref="A1:Z102"/>
  <sheetViews>
    <sheetView workbookViewId="0">
      <selection activeCell="N11" sqref="N11"/>
    </sheetView>
  </sheetViews>
  <sheetFormatPr baseColWidth="10" defaultRowHeight="14.5" x14ac:dyDescent="0.35"/>
  <cols>
    <col min="1" max="1" width="20.81640625" bestFit="1" customWidth="1"/>
    <col min="2" max="2" width="17.08984375" customWidth="1"/>
    <col min="6" max="6" width="12.54296875" customWidth="1"/>
    <col min="7" max="7" width="16.90625" customWidth="1"/>
    <col min="8" max="8" width="15" customWidth="1"/>
    <col min="9" max="9" width="17" customWidth="1"/>
    <col min="10" max="10" width="23.54296875" customWidth="1"/>
    <col min="11" max="11" width="25.08984375" customWidth="1"/>
    <col min="12" max="12" width="16.54296875" customWidth="1"/>
    <col min="13" max="13" width="24.453125" customWidth="1"/>
    <col min="14" max="14" width="21.90625" customWidth="1"/>
    <col min="16" max="16" width="16.90625" bestFit="1" customWidth="1"/>
    <col min="22" max="26" width="11.90625" customWidth="1"/>
  </cols>
  <sheetData>
    <row r="1" spans="1:26" x14ac:dyDescent="0.35">
      <c r="A1" t="s">
        <v>0</v>
      </c>
      <c r="B1" t="s">
        <v>1</v>
      </c>
      <c r="C1" t="s">
        <v>244</v>
      </c>
      <c r="D1" t="s">
        <v>245</v>
      </c>
      <c r="E1" t="s">
        <v>27</v>
      </c>
      <c r="F1" t="s">
        <v>5</v>
      </c>
      <c r="G1" t="s">
        <v>6</v>
      </c>
      <c r="H1" t="s">
        <v>269</v>
      </c>
      <c r="I1" t="s">
        <v>268</v>
      </c>
      <c r="J1" t="s">
        <v>9</v>
      </c>
      <c r="K1" t="s">
        <v>10</v>
      </c>
      <c r="L1" t="s">
        <v>270</v>
      </c>
      <c r="M1" t="s">
        <v>12</v>
      </c>
      <c r="N1" t="s">
        <v>271</v>
      </c>
      <c r="O1" t="s">
        <v>272</v>
      </c>
      <c r="P1" t="s">
        <v>15</v>
      </c>
      <c r="Q1" t="s">
        <v>246</v>
      </c>
      <c r="R1" t="s">
        <v>247</v>
      </c>
      <c r="S1" t="s">
        <v>248</v>
      </c>
      <c r="T1" t="s">
        <v>249</v>
      </c>
      <c r="U1" t="s">
        <v>250</v>
      </c>
      <c r="V1" t="s">
        <v>251</v>
      </c>
      <c r="W1" t="s">
        <v>252</v>
      </c>
      <c r="X1" t="s">
        <v>253</v>
      </c>
      <c r="Y1" t="s">
        <v>254</v>
      </c>
      <c r="Z1" t="s">
        <v>255</v>
      </c>
    </row>
    <row r="2" spans="1:26" ht="23" x14ac:dyDescent="0.35">
      <c r="A2" s="2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3" t="s">
        <v>16</v>
      </c>
      <c r="R2" s="3" t="s">
        <v>17</v>
      </c>
      <c r="S2" s="3" t="s">
        <v>18</v>
      </c>
      <c r="T2" s="3" t="s">
        <v>19</v>
      </c>
      <c r="U2" s="3" t="s">
        <v>20</v>
      </c>
      <c r="V2" s="3" t="s">
        <v>21</v>
      </c>
      <c r="W2" s="3" t="s">
        <v>22</v>
      </c>
      <c r="X2" s="3" t="s">
        <v>23</v>
      </c>
      <c r="Y2" s="3" t="s">
        <v>24</v>
      </c>
      <c r="Z2" s="3" t="s">
        <v>25</v>
      </c>
    </row>
    <row r="3" spans="1:26" x14ac:dyDescent="0.35">
      <c r="A3" s="2" t="s">
        <v>214</v>
      </c>
      <c r="B3" s="2" t="str">
        <f t="shared" ref="B3:B34" si="0">LEFT(A3,3)</f>
        <v>TEC</v>
      </c>
      <c r="C3" s="2">
        <f t="shared" ref="C3:C34" si="1">IF(N3="","",MONTH(N3))</f>
        <v>12</v>
      </c>
      <c r="D3" s="2">
        <f t="shared" ref="D3:D34" si="2">IF(N3="","",YEAR(N3))</f>
        <v>2022</v>
      </c>
      <c r="E3" s="4">
        <v>21781</v>
      </c>
      <c r="F3" s="5" t="s">
        <v>41</v>
      </c>
      <c r="G3" s="5" t="s">
        <v>126</v>
      </c>
      <c r="H3" s="6">
        <v>292038664</v>
      </c>
      <c r="I3" s="5">
        <v>1635</v>
      </c>
      <c r="J3" s="5">
        <v>1929240294</v>
      </c>
      <c r="K3" s="5" t="str">
        <f>UPPER(_xlfn.XLOOKUP(G3,'LISTE FOURNISSEURS'!A:A,'LISTE FOURNISSEURS'!D:D))</f>
        <v>TECHNOLOGIE</v>
      </c>
      <c r="L3" s="7" t="s">
        <v>26</v>
      </c>
      <c r="M3" s="8">
        <v>44899</v>
      </c>
      <c r="N3" s="8">
        <v>44909</v>
      </c>
      <c r="O3" s="9">
        <f t="shared" ref="O3:O34" si="3">N3-M3</f>
        <v>10</v>
      </c>
      <c r="P3" s="9">
        <f>Tableau1[[#This Row],[ECART]]*0.7</f>
        <v>7</v>
      </c>
      <c r="Q3" s="9">
        <v>10</v>
      </c>
      <c r="R3" s="9">
        <v>7</v>
      </c>
      <c r="S3" s="5"/>
      <c r="T3" s="17">
        <v>1</v>
      </c>
      <c r="U3" s="17">
        <v>1</v>
      </c>
      <c r="V3" s="17"/>
      <c r="W3" s="18"/>
      <c r="X3" s="8">
        <v>44896</v>
      </c>
      <c r="Y3" s="5" t="s">
        <v>273</v>
      </c>
      <c r="Z3" s="5" t="s">
        <v>274</v>
      </c>
    </row>
    <row r="4" spans="1:26" x14ac:dyDescent="0.35">
      <c r="A4" s="2" t="s">
        <v>215</v>
      </c>
      <c r="B4" s="2" t="str">
        <f t="shared" si="0"/>
        <v>COM</v>
      </c>
      <c r="C4" s="2">
        <f t="shared" si="1"/>
        <v>12</v>
      </c>
      <c r="D4" s="2">
        <f t="shared" si="2"/>
        <v>2022</v>
      </c>
      <c r="E4" s="4">
        <v>20969</v>
      </c>
      <c r="F4" s="5" t="s">
        <v>42</v>
      </c>
      <c r="G4" s="5" t="s">
        <v>162</v>
      </c>
      <c r="H4" s="6">
        <v>291775253</v>
      </c>
      <c r="I4" s="5">
        <v>1777</v>
      </c>
      <c r="J4" s="5">
        <v>1929240295</v>
      </c>
      <c r="K4" s="5" t="str">
        <f>UPPER(_xlfn.XLOOKUP(G4,'LISTE FOURNISSEURS'!A:A,'LISTE FOURNISSEURS'!D:D))</f>
        <v>COMMERCE EN LIGNE</v>
      </c>
      <c r="L4" s="7" t="s">
        <v>26</v>
      </c>
      <c r="M4" s="8">
        <v>44916</v>
      </c>
      <c r="N4" s="8">
        <v>44897</v>
      </c>
      <c r="O4" s="9">
        <f t="shared" si="3"/>
        <v>-19</v>
      </c>
      <c r="P4" s="9">
        <f>Tableau1[[#This Row],[ECART]]*0.7</f>
        <v>-13.299999999999999</v>
      </c>
      <c r="Q4" s="9">
        <v>-19</v>
      </c>
      <c r="R4" s="9">
        <v>-13.299999999999999</v>
      </c>
      <c r="S4" s="5"/>
      <c r="T4" s="17">
        <v>2</v>
      </c>
      <c r="U4" s="17">
        <v>2</v>
      </c>
      <c r="V4" s="17"/>
      <c r="W4" s="18"/>
      <c r="X4" s="8">
        <v>44896</v>
      </c>
      <c r="Y4" s="5" t="s">
        <v>273</v>
      </c>
      <c r="Z4" s="5" t="s">
        <v>274</v>
      </c>
    </row>
    <row r="5" spans="1:26" x14ac:dyDescent="0.35">
      <c r="A5" s="2" t="s">
        <v>216</v>
      </c>
      <c r="B5" s="2" t="str">
        <f t="shared" si="0"/>
        <v>TEC</v>
      </c>
      <c r="C5" s="2">
        <f t="shared" si="1"/>
        <v>12</v>
      </c>
      <c r="D5" s="2">
        <f t="shared" si="2"/>
        <v>2022</v>
      </c>
      <c r="E5" s="4">
        <v>20730</v>
      </c>
      <c r="F5" s="5" t="s">
        <v>43</v>
      </c>
      <c r="G5" s="5" t="s">
        <v>163</v>
      </c>
      <c r="H5" s="6">
        <v>292477231</v>
      </c>
      <c r="I5" s="5">
        <v>1395</v>
      </c>
      <c r="J5" s="5">
        <v>1929240296</v>
      </c>
      <c r="K5" s="5" t="str">
        <f>UPPER(_xlfn.XLOOKUP(G5,'LISTE FOURNISSEURS'!A:A,'LISTE FOURNISSEURS'!D:D))</f>
        <v>TECHNOLOGIE DE RECHERCHE</v>
      </c>
      <c r="L5" s="7" t="s">
        <v>26</v>
      </c>
      <c r="M5" s="8">
        <v>44907</v>
      </c>
      <c r="N5" s="8">
        <v>44898</v>
      </c>
      <c r="O5" s="9">
        <f t="shared" si="3"/>
        <v>-9</v>
      </c>
      <c r="P5" s="9">
        <f>Tableau1[[#This Row],[ECART]]*0.7</f>
        <v>-6.3</v>
      </c>
      <c r="Q5" s="9">
        <v>-9</v>
      </c>
      <c r="R5" s="9">
        <v>-6.3</v>
      </c>
      <c r="S5" s="5"/>
      <c r="T5" s="17">
        <v>3</v>
      </c>
      <c r="U5" s="17">
        <v>3</v>
      </c>
      <c r="V5" s="17"/>
      <c r="W5" s="18"/>
      <c r="X5" s="8">
        <v>44896</v>
      </c>
      <c r="Y5" s="5" t="s">
        <v>273</v>
      </c>
      <c r="Z5" s="5" t="s">
        <v>274</v>
      </c>
    </row>
    <row r="6" spans="1:26" x14ac:dyDescent="0.35">
      <c r="A6" s="2" t="s">
        <v>214</v>
      </c>
      <c r="B6" s="2" t="str">
        <f t="shared" si="0"/>
        <v>TEC</v>
      </c>
      <c r="C6" s="2">
        <f t="shared" si="1"/>
        <v>12</v>
      </c>
      <c r="D6" s="2">
        <f t="shared" si="2"/>
        <v>2022</v>
      </c>
      <c r="E6" s="4">
        <v>20357</v>
      </c>
      <c r="F6" s="5" t="s">
        <v>44</v>
      </c>
      <c r="G6" s="5" t="s">
        <v>164</v>
      </c>
      <c r="H6" s="6">
        <v>291452393</v>
      </c>
      <c r="I6" s="5">
        <v>1577</v>
      </c>
      <c r="J6" s="5">
        <v>1929240297</v>
      </c>
      <c r="K6" s="5" t="str">
        <f>UPPER(_xlfn.XLOOKUP(G6,'LISTE FOURNISSEURS'!A:A,'LISTE FOURNISSEURS'!D:D))</f>
        <v>TECHNOLOGIE</v>
      </c>
      <c r="L6" s="7" t="s">
        <v>26</v>
      </c>
      <c r="M6" s="8">
        <v>44909</v>
      </c>
      <c r="N6" s="8">
        <v>44899</v>
      </c>
      <c r="O6" s="9">
        <f t="shared" si="3"/>
        <v>-10</v>
      </c>
      <c r="P6" s="9">
        <f>Tableau1[[#This Row],[ECART]]*0.7</f>
        <v>-7</v>
      </c>
      <c r="Q6" s="9">
        <v>-10</v>
      </c>
      <c r="R6" s="9">
        <v>-7</v>
      </c>
      <c r="S6" s="5"/>
      <c r="T6" s="17">
        <v>4</v>
      </c>
      <c r="U6" s="17">
        <v>4</v>
      </c>
      <c r="V6" s="17"/>
      <c r="W6" s="18"/>
      <c r="X6" s="8">
        <v>44896</v>
      </c>
      <c r="Y6" s="5" t="s">
        <v>273</v>
      </c>
      <c r="Z6" s="5" t="s">
        <v>274</v>
      </c>
    </row>
    <row r="7" spans="1:26" x14ac:dyDescent="0.35">
      <c r="A7" s="2" t="s">
        <v>217</v>
      </c>
      <c r="B7" s="2" t="str">
        <f t="shared" si="0"/>
        <v>RÉS</v>
      </c>
      <c r="C7" s="2">
        <f t="shared" si="1"/>
        <v>12</v>
      </c>
      <c r="D7" s="2">
        <f t="shared" si="2"/>
        <v>2022</v>
      </c>
      <c r="E7" s="4">
        <v>20281</v>
      </c>
      <c r="F7" s="5" t="s">
        <v>45</v>
      </c>
      <c r="G7" s="5" t="s">
        <v>165</v>
      </c>
      <c r="H7" s="6">
        <v>291970677</v>
      </c>
      <c r="I7" s="5">
        <v>1963</v>
      </c>
      <c r="J7" s="5">
        <v>1929240298</v>
      </c>
      <c r="K7" s="5" t="str">
        <f>UPPER(_xlfn.XLOOKUP(G7,'LISTE FOURNISSEURS'!A:A,'LISTE FOURNISSEURS'!D:D))</f>
        <v>RÉSEAUX SOCIAUX</v>
      </c>
      <c r="L7" s="7" t="s">
        <v>26</v>
      </c>
      <c r="M7" s="8">
        <v>44922</v>
      </c>
      <c r="N7" s="8">
        <v>44900</v>
      </c>
      <c r="O7" s="9">
        <f t="shared" si="3"/>
        <v>-22</v>
      </c>
      <c r="P7" s="9">
        <f>Tableau1[[#This Row],[ECART]]*0.7</f>
        <v>-15.399999999999999</v>
      </c>
      <c r="Q7" s="9">
        <v>-22</v>
      </c>
      <c r="R7" s="9">
        <v>-15.399999999999999</v>
      </c>
      <c r="S7" s="5"/>
      <c r="T7" s="17">
        <v>5</v>
      </c>
      <c r="U7" s="17">
        <v>5</v>
      </c>
      <c r="V7" s="17"/>
      <c r="W7" s="18"/>
      <c r="X7" s="8">
        <v>44896</v>
      </c>
      <c r="Y7" s="5" t="s">
        <v>273</v>
      </c>
      <c r="Z7" s="5" t="s">
        <v>274</v>
      </c>
    </row>
    <row r="8" spans="1:26" x14ac:dyDescent="0.35">
      <c r="A8" s="2" t="s">
        <v>218</v>
      </c>
      <c r="B8" s="2" t="str">
        <f t="shared" si="0"/>
        <v>AUT</v>
      </c>
      <c r="C8" s="2">
        <f t="shared" si="1"/>
        <v>12</v>
      </c>
      <c r="D8" s="2">
        <f t="shared" si="2"/>
        <v>2022</v>
      </c>
      <c r="E8" s="4">
        <v>22203</v>
      </c>
      <c r="F8" s="5" t="s">
        <v>46</v>
      </c>
      <c r="G8" s="5" t="s">
        <v>166</v>
      </c>
      <c r="H8" s="6">
        <v>291949040</v>
      </c>
      <c r="I8" s="5">
        <v>1360</v>
      </c>
      <c r="J8" s="5">
        <v>1929240299</v>
      </c>
      <c r="K8" s="5" t="str">
        <f>UPPER(_xlfn.XLOOKUP(G8,'LISTE FOURNISSEURS'!A:A,'LISTE FOURNISSEURS'!D:D))</f>
        <v>AUTOMOBILE ÉLECTRIQUE</v>
      </c>
      <c r="L8" s="7" t="s">
        <v>26</v>
      </c>
      <c r="M8" s="8">
        <v>44896</v>
      </c>
      <c r="N8" s="8">
        <v>44901</v>
      </c>
      <c r="O8" s="9">
        <f t="shared" si="3"/>
        <v>5</v>
      </c>
      <c r="P8" s="9">
        <f>Tableau1[[#This Row],[ECART]]*0.7</f>
        <v>3.5</v>
      </c>
      <c r="Q8" s="9">
        <v>5</v>
      </c>
      <c r="R8" s="9">
        <v>3.5</v>
      </c>
      <c r="S8" s="5"/>
      <c r="T8" s="17">
        <v>6</v>
      </c>
      <c r="U8" s="17">
        <v>6</v>
      </c>
      <c r="V8" s="17"/>
      <c r="W8" s="18"/>
      <c r="X8" s="8">
        <v>44896</v>
      </c>
      <c r="Y8" s="5" t="s">
        <v>273</v>
      </c>
      <c r="Z8" s="5" t="s">
        <v>274</v>
      </c>
    </row>
    <row r="9" spans="1:26" x14ac:dyDescent="0.35">
      <c r="A9" s="2" t="s">
        <v>219</v>
      </c>
      <c r="B9" s="2" t="str">
        <f t="shared" si="0"/>
        <v>AUT</v>
      </c>
      <c r="C9" s="2">
        <f t="shared" si="1"/>
        <v>12</v>
      </c>
      <c r="D9" s="2">
        <f t="shared" si="2"/>
        <v>2022</v>
      </c>
      <c r="E9" s="4">
        <v>21799</v>
      </c>
      <c r="F9" s="5" t="s">
        <v>47</v>
      </c>
      <c r="G9" s="5" t="s">
        <v>167</v>
      </c>
      <c r="H9" s="6">
        <v>292481173</v>
      </c>
      <c r="I9" s="5">
        <v>1841</v>
      </c>
      <c r="J9" s="5">
        <v>1929240300</v>
      </c>
      <c r="K9" s="5" t="str">
        <f>UPPER(_xlfn.XLOOKUP(G9,'LISTE FOURNISSEURS'!A:A,'LISTE FOURNISSEURS'!D:D))</f>
        <v>AUTOMOBILE</v>
      </c>
      <c r="L9" s="7" t="s">
        <v>26</v>
      </c>
      <c r="M9" s="8">
        <v>44907</v>
      </c>
      <c r="N9" s="8">
        <v>44902</v>
      </c>
      <c r="O9" s="9">
        <f t="shared" si="3"/>
        <v>-5</v>
      </c>
      <c r="P9" s="9">
        <f>Tableau1[[#This Row],[ECART]]*0.7</f>
        <v>-3.5</v>
      </c>
      <c r="Q9" s="9">
        <v>-5</v>
      </c>
      <c r="R9" s="9">
        <v>-3.5</v>
      </c>
      <c r="T9" s="17">
        <v>7</v>
      </c>
      <c r="U9" s="17">
        <v>7</v>
      </c>
      <c r="V9" s="19"/>
      <c r="W9" s="19"/>
      <c r="X9" s="8">
        <v>44896</v>
      </c>
      <c r="Y9" s="5" t="s">
        <v>273</v>
      </c>
      <c r="Z9" s="5" t="s">
        <v>274</v>
      </c>
    </row>
    <row r="10" spans="1:26" x14ac:dyDescent="0.35">
      <c r="A10" s="2" t="s">
        <v>220</v>
      </c>
      <c r="B10" s="2" t="str">
        <f t="shared" si="0"/>
        <v>ÉQU</v>
      </c>
      <c r="C10" s="2">
        <f t="shared" si="1"/>
        <v>12</v>
      </c>
      <c r="D10" s="2">
        <f t="shared" si="2"/>
        <v>2022</v>
      </c>
      <c r="E10" s="4">
        <v>21181</v>
      </c>
      <c r="F10" s="5" t="s">
        <v>48</v>
      </c>
      <c r="G10" s="5" t="s">
        <v>168</v>
      </c>
      <c r="H10" s="6">
        <v>292886474</v>
      </c>
      <c r="I10" s="5">
        <v>1745</v>
      </c>
      <c r="J10" s="5">
        <v>1929240301</v>
      </c>
      <c r="K10" s="5" t="str">
        <f>UPPER(_xlfn.XLOOKUP(G10,'LISTE FOURNISSEURS'!A:A,'LISTE FOURNISSEURS'!D:D))</f>
        <v>ÉQUIPEMENTS INDUSTRIELS</v>
      </c>
      <c r="L10" s="7" t="s">
        <v>26</v>
      </c>
      <c r="M10" s="8">
        <v>44923</v>
      </c>
      <c r="N10" s="8">
        <v>44903</v>
      </c>
      <c r="O10" s="9">
        <f t="shared" si="3"/>
        <v>-20</v>
      </c>
      <c r="P10" s="9">
        <f>Tableau1[[#This Row],[ECART]]*0.7</f>
        <v>-14</v>
      </c>
      <c r="Q10" s="9">
        <v>-20</v>
      </c>
      <c r="R10" s="9">
        <v>-14</v>
      </c>
      <c r="T10" s="17">
        <v>8</v>
      </c>
      <c r="U10" s="17">
        <v>8</v>
      </c>
      <c r="V10" s="19"/>
      <c r="W10" s="19"/>
      <c r="X10" s="8">
        <v>44896</v>
      </c>
      <c r="Y10" s="5" t="s">
        <v>273</v>
      </c>
      <c r="Z10" s="5" t="s">
        <v>274</v>
      </c>
    </row>
    <row r="11" spans="1:26" x14ac:dyDescent="0.35">
      <c r="A11" s="2" t="s">
        <v>214</v>
      </c>
      <c r="B11" s="2" t="str">
        <f t="shared" si="0"/>
        <v>TEC</v>
      </c>
      <c r="C11" s="2">
        <f t="shared" si="1"/>
        <v>12</v>
      </c>
      <c r="D11" s="2">
        <f t="shared" si="2"/>
        <v>2022</v>
      </c>
      <c r="E11" s="4">
        <v>21781</v>
      </c>
      <c r="F11" s="5" t="s">
        <v>41</v>
      </c>
      <c r="G11" s="5" t="s">
        <v>126</v>
      </c>
      <c r="H11" s="6">
        <v>292038664</v>
      </c>
      <c r="I11" s="5">
        <v>1635</v>
      </c>
      <c r="J11" s="5">
        <v>1929240294</v>
      </c>
      <c r="K11" s="5" t="str">
        <f>UPPER(_xlfn.XLOOKUP(G11,'LISTE FOURNISSEURS'!A:A,'LISTE FOURNISSEURS'!D:D))</f>
        <v>TECHNOLOGIE</v>
      </c>
      <c r="L11" s="7" t="s">
        <v>26</v>
      </c>
      <c r="M11" s="8">
        <v>44896</v>
      </c>
      <c r="N11" s="8">
        <v>44898</v>
      </c>
      <c r="O11" s="9">
        <f t="shared" si="3"/>
        <v>2</v>
      </c>
      <c r="P11" s="9">
        <f>Tableau1[[#This Row],[ECART]]*0.7</f>
        <v>1.4</v>
      </c>
      <c r="Q11" s="9">
        <v>2</v>
      </c>
      <c r="R11" s="9">
        <v>1.4</v>
      </c>
      <c r="S11" s="5"/>
      <c r="T11" s="17">
        <v>9</v>
      </c>
      <c r="U11" s="17">
        <v>9</v>
      </c>
      <c r="V11" s="17"/>
      <c r="W11" s="18"/>
      <c r="X11" s="8">
        <v>44896</v>
      </c>
      <c r="Y11" s="5" t="s">
        <v>273</v>
      </c>
      <c r="Z11" s="5" t="s">
        <v>274</v>
      </c>
    </row>
    <row r="12" spans="1:26" x14ac:dyDescent="0.35">
      <c r="A12" s="2" t="s">
        <v>214</v>
      </c>
      <c r="B12" s="2" t="str">
        <f t="shared" si="0"/>
        <v>TEC</v>
      </c>
      <c r="C12" s="2">
        <f t="shared" si="1"/>
        <v>12</v>
      </c>
      <c r="D12" s="2">
        <f t="shared" si="2"/>
        <v>2022</v>
      </c>
      <c r="E12" s="4">
        <v>21781</v>
      </c>
      <c r="F12" s="5" t="s">
        <v>41</v>
      </c>
      <c r="G12" s="5" t="s">
        <v>126</v>
      </c>
      <c r="H12" s="6">
        <v>292038664</v>
      </c>
      <c r="I12" s="5">
        <v>1635</v>
      </c>
      <c r="J12" s="5">
        <v>1929240294</v>
      </c>
      <c r="K12" s="5" t="str">
        <f>UPPER(_xlfn.XLOOKUP(G12,'LISTE FOURNISSEURS'!A:A,'LISTE FOURNISSEURS'!D:D))</f>
        <v>TECHNOLOGIE</v>
      </c>
      <c r="L12" s="7" t="s">
        <v>26</v>
      </c>
      <c r="M12" s="8">
        <v>44904</v>
      </c>
      <c r="N12" s="8">
        <v>44907</v>
      </c>
      <c r="O12" s="9">
        <f t="shared" si="3"/>
        <v>3</v>
      </c>
      <c r="P12" s="9">
        <f>Tableau1[[#This Row],[ECART]]*0.7</f>
        <v>2.0999999999999996</v>
      </c>
      <c r="Q12" s="9">
        <v>3</v>
      </c>
      <c r="R12" s="9">
        <v>2.0999999999999996</v>
      </c>
      <c r="S12" s="5"/>
      <c r="T12" s="17">
        <v>10</v>
      </c>
      <c r="U12" s="17">
        <v>10</v>
      </c>
      <c r="V12" s="17"/>
      <c r="W12" s="18"/>
      <c r="X12" s="8">
        <v>44896</v>
      </c>
      <c r="Y12" s="5" t="s">
        <v>273</v>
      </c>
      <c r="Z12" s="5" t="s">
        <v>274</v>
      </c>
    </row>
    <row r="13" spans="1:26" x14ac:dyDescent="0.35">
      <c r="A13" s="2" t="s">
        <v>214</v>
      </c>
      <c r="B13" s="2" t="str">
        <f t="shared" si="0"/>
        <v>TEC</v>
      </c>
      <c r="C13" s="2">
        <f t="shared" si="1"/>
        <v>12</v>
      </c>
      <c r="D13" s="2">
        <f t="shared" si="2"/>
        <v>2022</v>
      </c>
      <c r="E13" s="4">
        <v>21781</v>
      </c>
      <c r="F13" s="5" t="s">
        <v>41</v>
      </c>
      <c r="G13" s="5" t="s">
        <v>126</v>
      </c>
      <c r="H13" s="6">
        <v>292038664</v>
      </c>
      <c r="I13" s="5">
        <v>1635</v>
      </c>
      <c r="J13" s="5">
        <v>1929240294</v>
      </c>
      <c r="K13" s="5" t="str">
        <f>UPPER(_xlfn.XLOOKUP(G13,'LISTE FOURNISSEURS'!A:A,'LISTE FOURNISSEURS'!D:D))</f>
        <v>TECHNOLOGIE</v>
      </c>
      <c r="L13" s="7" t="s">
        <v>26</v>
      </c>
      <c r="M13" s="8">
        <v>44916</v>
      </c>
      <c r="N13" s="8">
        <v>44908</v>
      </c>
      <c r="O13" s="9">
        <f t="shared" si="3"/>
        <v>-8</v>
      </c>
      <c r="P13" s="9">
        <f>Tableau1[[#This Row],[ECART]]*0.7</f>
        <v>-5.6</v>
      </c>
      <c r="Q13" s="9">
        <v>-8</v>
      </c>
      <c r="R13" s="9">
        <v>-5.6</v>
      </c>
      <c r="S13" s="5"/>
      <c r="T13" s="17">
        <v>11</v>
      </c>
      <c r="U13" s="17">
        <v>11</v>
      </c>
      <c r="V13" s="17"/>
      <c r="W13" s="18"/>
      <c r="X13" s="8">
        <v>44896</v>
      </c>
      <c r="Y13" s="5" t="s">
        <v>273</v>
      </c>
      <c r="Z13" s="5" t="s">
        <v>274</v>
      </c>
    </row>
    <row r="14" spans="1:26" x14ac:dyDescent="0.35">
      <c r="A14" s="2" t="s">
        <v>214</v>
      </c>
      <c r="B14" s="2" t="str">
        <f t="shared" si="0"/>
        <v>TEC</v>
      </c>
      <c r="C14" s="2">
        <f t="shared" si="1"/>
        <v>12</v>
      </c>
      <c r="D14" s="2">
        <f t="shared" si="2"/>
        <v>2022</v>
      </c>
      <c r="E14" s="4">
        <v>21781</v>
      </c>
      <c r="F14" s="5" t="s">
        <v>41</v>
      </c>
      <c r="G14" s="5" t="s">
        <v>126</v>
      </c>
      <c r="H14" s="6">
        <v>292038664</v>
      </c>
      <c r="I14" s="5">
        <v>1635</v>
      </c>
      <c r="J14" s="5">
        <v>1929240294</v>
      </c>
      <c r="K14" s="5" t="str">
        <f>UPPER(_xlfn.XLOOKUP(G14,'LISTE FOURNISSEURS'!A:A,'LISTE FOURNISSEURS'!D:D))</f>
        <v>TECHNOLOGIE</v>
      </c>
      <c r="L14" s="7" t="s">
        <v>26</v>
      </c>
      <c r="M14" s="8">
        <v>44921</v>
      </c>
      <c r="N14" s="8">
        <v>44919</v>
      </c>
      <c r="O14" s="9">
        <f t="shared" si="3"/>
        <v>-2</v>
      </c>
      <c r="P14" s="9">
        <f>Tableau1[[#This Row],[ECART]]*0.7</f>
        <v>-1.4</v>
      </c>
      <c r="Q14" s="9">
        <v>-2</v>
      </c>
      <c r="R14" s="9">
        <v>-1.4</v>
      </c>
      <c r="S14" s="5"/>
      <c r="T14" s="17">
        <v>12</v>
      </c>
      <c r="U14" s="17">
        <v>12</v>
      </c>
      <c r="V14" s="17"/>
      <c r="W14" s="18"/>
      <c r="X14" s="8">
        <v>44896</v>
      </c>
      <c r="Y14" s="5" t="s">
        <v>273</v>
      </c>
      <c r="Z14" s="5" t="s">
        <v>274</v>
      </c>
    </row>
    <row r="15" spans="1:26" x14ac:dyDescent="0.35">
      <c r="A15" s="2" t="s">
        <v>214</v>
      </c>
      <c r="B15" s="2" t="str">
        <f t="shared" si="0"/>
        <v>TEC</v>
      </c>
      <c r="C15" s="2">
        <f t="shared" si="1"/>
        <v>12</v>
      </c>
      <c r="D15" s="2">
        <f t="shared" si="2"/>
        <v>2022</v>
      </c>
      <c r="E15" s="4">
        <v>21781</v>
      </c>
      <c r="F15" s="5" t="s">
        <v>41</v>
      </c>
      <c r="G15" s="5" t="s">
        <v>126</v>
      </c>
      <c r="H15" s="6">
        <v>292038664</v>
      </c>
      <c r="I15" s="5">
        <v>1635</v>
      </c>
      <c r="J15" s="5">
        <v>1929240294</v>
      </c>
      <c r="K15" s="5" t="str">
        <f>UPPER(_xlfn.XLOOKUP(G15,'LISTE FOURNISSEURS'!A:A,'LISTE FOURNISSEURS'!D:D))</f>
        <v>TECHNOLOGIE</v>
      </c>
      <c r="L15" s="7" t="s">
        <v>26</v>
      </c>
      <c r="M15" s="8">
        <v>44901</v>
      </c>
      <c r="N15" s="8">
        <v>44917</v>
      </c>
      <c r="O15" s="9">
        <f t="shared" si="3"/>
        <v>16</v>
      </c>
      <c r="P15" s="9">
        <f>Tableau1[[#This Row],[ECART]]*0.7</f>
        <v>11.2</v>
      </c>
      <c r="Q15" s="9">
        <v>16</v>
      </c>
      <c r="R15" s="9">
        <v>11.2</v>
      </c>
      <c r="S15" s="5"/>
      <c r="T15" s="17">
        <v>13</v>
      </c>
      <c r="U15" s="17">
        <v>13</v>
      </c>
      <c r="V15" s="17"/>
      <c r="W15" s="18"/>
      <c r="X15" s="8">
        <v>44896</v>
      </c>
      <c r="Y15" s="5" t="s">
        <v>273</v>
      </c>
      <c r="Z15" s="5" t="s">
        <v>274</v>
      </c>
    </row>
    <row r="16" spans="1:26" x14ac:dyDescent="0.35">
      <c r="A16" s="2" t="s">
        <v>214</v>
      </c>
      <c r="B16" s="2" t="str">
        <f t="shared" si="0"/>
        <v>TEC</v>
      </c>
      <c r="C16" s="2">
        <f t="shared" si="1"/>
        <v>12</v>
      </c>
      <c r="D16" s="2">
        <f t="shared" si="2"/>
        <v>2022</v>
      </c>
      <c r="E16" s="4">
        <v>21781</v>
      </c>
      <c r="F16" s="5" t="s">
        <v>41</v>
      </c>
      <c r="G16" s="5" t="s">
        <v>126</v>
      </c>
      <c r="H16" s="6">
        <v>292038664</v>
      </c>
      <c r="I16" s="5">
        <v>1635</v>
      </c>
      <c r="J16" s="5">
        <v>1929240294</v>
      </c>
      <c r="K16" s="5" t="str">
        <f>UPPER(_xlfn.XLOOKUP(G16,'LISTE FOURNISSEURS'!A:A,'LISTE FOURNISSEURS'!D:D))</f>
        <v>TECHNOLOGIE</v>
      </c>
      <c r="L16" s="7" t="s">
        <v>26</v>
      </c>
      <c r="M16" s="8">
        <v>44908</v>
      </c>
      <c r="N16" s="8">
        <v>44900</v>
      </c>
      <c r="O16" s="9">
        <f t="shared" si="3"/>
        <v>-8</v>
      </c>
      <c r="P16" s="9">
        <f>Tableau1[[#This Row],[ECART]]*0.7</f>
        <v>-5.6</v>
      </c>
      <c r="Q16" s="9">
        <v>-8</v>
      </c>
      <c r="R16" s="9">
        <v>-5.6</v>
      </c>
      <c r="S16" s="5"/>
      <c r="T16" s="17">
        <v>14</v>
      </c>
      <c r="U16" s="17">
        <v>14</v>
      </c>
      <c r="V16" s="17"/>
      <c r="W16" s="18"/>
      <c r="X16" s="8">
        <v>44896</v>
      </c>
      <c r="Y16" s="5" t="s">
        <v>273</v>
      </c>
      <c r="Z16" s="5" t="s">
        <v>274</v>
      </c>
    </row>
    <row r="17" spans="1:26" x14ac:dyDescent="0.35">
      <c r="A17" s="2" t="s">
        <v>226</v>
      </c>
      <c r="B17" s="2" t="str">
        <f t="shared" si="0"/>
        <v>DÉT</v>
      </c>
      <c r="C17" s="2">
        <f t="shared" si="1"/>
        <v>12</v>
      </c>
      <c r="D17" s="2">
        <f t="shared" si="2"/>
        <v>2022</v>
      </c>
      <c r="E17" s="4">
        <v>22183</v>
      </c>
      <c r="F17" s="5" t="s">
        <v>55</v>
      </c>
      <c r="G17" s="5" t="s">
        <v>175</v>
      </c>
      <c r="H17" s="6">
        <v>291606898</v>
      </c>
      <c r="I17" s="5">
        <v>1178</v>
      </c>
      <c r="J17" s="5">
        <v>1929240308</v>
      </c>
      <c r="K17" s="5" t="str">
        <f>UPPER(_xlfn.XLOOKUP(G17,'LISTE FOURNISSEURS'!A:A,'LISTE FOURNISSEURS'!D:D))</f>
        <v>DÉTAILLANT</v>
      </c>
      <c r="L17" s="7" t="s">
        <v>26</v>
      </c>
      <c r="M17" s="8">
        <v>44912</v>
      </c>
      <c r="N17" s="8">
        <v>44910</v>
      </c>
      <c r="O17" s="9">
        <f t="shared" si="3"/>
        <v>-2</v>
      </c>
      <c r="P17" s="9">
        <f>Tableau1[[#This Row],[ECART]]*0.7</f>
        <v>-1.4</v>
      </c>
      <c r="Q17" s="9">
        <v>-2</v>
      </c>
      <c r="R17" s="9">
        <v>-1.4</v>
      </c>
      <c r="T17" s="17">
        <v>15</v>
      </c>
      <c r="U17" s="17">
        <v>15</v>
      </c>
      <c r="V17" s="19"/>
      <c r="W17" s="19"/>
      <c r="X17" s="8">
        <v>44896</v>
      </c>
      <c r="Y17" s="5" t="s">
        <v>273</v>
      </c>
      <c r="Z17" s="5" t="s">
        <v>274</v>
      </c>
    </row>
    <row r="18" spans="1:26" x14ac:dyDescent="0.35">
      <c r="A18" s="2" t="s">
        <v>227</v>
      </c>
      <c r="B18" s="2" t="str">
        <f t="shared" si="0"/>
        <v>RES</v>
      </c>
      <c r="C18" s="2">
        <f t="shared" si="1"/>
        <v>12</v>
      </c>
      <c r="D18" s="2">
        <f t="shared" si="2"/>
        <v>2022</v>
      </c>
      <c r="E18" s="4">
        <v>20513</v>
      </c>
      <c r="F18" s="5" t="s">
        <v>56</v>
      </c>
      <c r="G18" s="5" t="s">
        <v>176</v>
      </c>
      <c r="H18" s="6">
        <v>292455786</v>
      </c>
      <c r="I18" s="5">
        <v>1625</v>
      </c>
      <c r="J18" s="5">
        <v>1929240309</v>
      </c>
      <c r="K18" s="5" t="str">
        <f>UPPER(_xlfn.XLOOKUP(G18,'LISTE FOURNISSEURS'!A:A,'LISTE FOURNISSEURS'!D:D))</f>
        <v>RESTAURATION RAPIDE</v>
      </c>
      <c r="L18" s="7" t="s">
        <v>26</v>
      </c>
      <c r="M18" s="8">
        <v>44912</v>
      </c>
      <c r="N18" s="8">
        <v>44911</v>
      </c>
      <c r="O18" s="9">
        <f t="shared" si="3"/>
        <v>-1</v>
      </c>
      <c r="P18" s="9">
        <f>Tableau1[[#This Row],[ECART]]*0.7</f>
        <v>-0.7</v>
      </c>
      <c r="Q18" s="9">
        <v>-1</v>
      </c>
      <c r="R18" s="9">
        <v>-0.7</v>
      </c>
      <c r="T18" s="17">
        <v>16</v>
      </c>
      <c r="U18" s="17">
        <v>16</v>
      </c>
      <c r="V18" s="19"/>
      <c r="W18" s="19"/>
      <c r="X18" s="8">
        <v>44896</v>
      </c>
      <c r="Y18" s="5" t="s">
        <v>273</v>
      </c>
      <c r="Z18" s="5" t="s">
        <v>274</v>
      </c>
    </row>
    <row r="19" spans="1:26" x14ac:dyDescent="0.35">
      <c r="A19" s="2" t="s">
        <v>219</v>
      </c>
      <c r="B19" s="2" t="str">
        <f t="shared" si="0"/>
        <v>AUT</v>
      </c>
      <c r="C19" s="2">
        <f t="shared" si="1"/>
        <v>12</v>
      </c>
      <c r="D19" s="2">
        <f t="shared" si="2"/>
        <v>2022</v>
      </c>
      <c r="E19" s="4">
        <v>21771</v>
      </c>
      <c r="F19" s="5" t="s">
        <v>57</v>
      </c>
      <c r="G19" s="5" t="s">
        <v>177</v>
      </c>
      <c r="H19" s="6">
        <v>292689551</v>
      </c>
      <c r="I19" s="5">
        <v>1652</v>
      </c>
      <c r="J19" s="5">
        <v>1929240310</v>
      </c>
      <c r="K19" s="5" t="str">
        <f>UPPER(_xlfn.XLOOKUP(G19,'LISTE FOURNISSEURS'!A:A,'LISTE FOURNISSEURS'!D:D))</f>
        <v>AUTOMOBILE</v>
      </c>
      <c r="L19" s="7" t="s">
        <v>26</v>
      </c>
      <c r="M19" s="8">
        <v>44921</v>
      </c>
      <c r="N19" s="8">
        <v>44912</v>
      </c>
      <c r="O19" s="9">
        <f t="shared" si="3"/>
        <v>-9</v>
      </c>
      <c r="P19" s="9">
        <f>Tableau1[[#This Row],[ECART]]*0.7</f>
        <v>-6.3</v>
      </c>
      <c r="Q19" s="9">
        <v>-9</v>
      </c>
      <c r="R19" s="9">
        <v>-6.3</v>
      </c>
      <c r="T19" s="17">
        <v>17</v>
      </c>
      <c r="U19" s="17">
        <v>17</v>
      </c>
      <c r="V19" s="19"/>
      <c r="W19" s="19"/>
      <c r="X19" s="8">
        <v>44896</v>
      </c>
      <c r="Y19" s="5" t="s">
        <v>273</v>
      </c>
      <c r="Z19" s="5" t="s">
        <v>274</v>
      </c>
    </row>
    <row r="20" spans="1:26" x14ac:dyDescent="0.35">
      <c r="A20" s="2" t="s">
        <v>228</v>
      </c>
      <c r="B20" s="2" t="str">
        <f t="shared" si="0"/>
        <v>AVI</v>
      </c>
      <c r="C20" s="2">
        <f t="shared" si="1"/>
        <v>12</v>
      </c>
      <c r="D20" s="2">
        <f t="shared" si="2"/>
        <v>2022</v>
      </c>
      <c r="E20" s="4">
        <v>20493</v>
      </c>
      <c r="F20" s="5" t="s">
        <v>58</v>
      </c>
      <c r="G20" s="5" t="s">
        <v>178</v>
      </c>
      <c r="H20" s="6">
        <v>292551425</v>
      </c>
      <c r="I20" s="5">
        <v>1806</v>
      </c>
      <c r="J20" s="5">
        <v>1929240311</v>
      </c>
      <c r="K20" s="5" t="str">
        <f>UPPER(_xlfn.XLOOKUP(G20,'LISTE FOURNISSEURS'!A:A,'LISTE FOURNISSEURS'!D:D))</f>
        <v>AVIONS ET MISSILES</v>
      </c>
      <c r="L20" s="7" t="s">
        <v>26</v>
      </c>
      <c r="M20" s="8">
        <v>44909</v>
      </c>
      <c r="N20" s="8">
        <v>44913</v>
      </c>
      <c r="O20" s="9">
        <f t="shared" si="3"/>
        <v>4</v>
      </c>
      <c r="P20" s="9">
        <f>Tableau1[[#This Row],[ECART]]*0.7</f>
        <v>2.8</v>
      </c>
      <c r="Q20" s="9">
        <v>4</v>
      </c>
      <c r="R20" s="9">
        <v>2.8</v>
      </c>
      <c r="T20" s="17">
        <v>18</v>
      </c>
      <c r="U20" s="17">
        <v>18</v>
      </c>
      <c r="V20" s="19"/>
      <c r="W20" s="19"/>
      <c r="X20" s="8">
        <v>44896</v>
      </c>
      <c r="Y20" s="5" t="s">
        <v>273</v>
      </c>
      <c r="Z20" s="5" t="s">
        <v>274</v>
      </c>
    </row>
    <row r="21" spans="1:26" x14ac:dyDescent="0.35">
      <c r="A21" s="2" t="s">
        <v>229</v>
      </c>
      <c r="B21" s="2" t="str">
        <f t="shared" si="0"/>
        <v>TEC</v>
      </c>
      <c r="C21" s="2">
        <f t="shared" si="1"/>
        <v>12</v>
      </c>
      <c r="D21" s="2">
        <f t="shared" si="2"/>
        <v>2022</v>
      </c>
      <c r="E21" s="4">
        <v>20535</v>
      </c>
      <c r="F21" s="5" t="s">
        <v>59</v>
      </c>
      <c r="G21" s="5" t="s">
        <v>179</v>
      </c>
      <c r="H21" s="6">
        <v>292898663</v>
      </c>
      <c r="I21" s="5">
        <v>1124</v>
      </c>
      <c r="J21" s="5">
        <v>1929240312</v>
      </c>
      <c r="K21" s="5" t="str">
        <f>UPPER(_xlfn.XLOOKUP(G21,'LISTE FOURNISSEURS'!A:A,'LISTE FOURNISSEURS'!D:D))</f>
        <v>TECHNOLOGIES DE L'INFORMATION</v>
      </c>
      <c r="L21" s="7" t="s">
        <v>26</v>
      </c>
      <c r="M21" s="8">
        <v>44898</v>
      </c>
      <c r="N21" s="8">
        <v>44914</v>
      </c>
      <c r="O21" s="9">
        <f t="shared" si="3"/>
        <v>16</v>
      </c>
      <c r="P21" s="9">
        <f>Tableau1[[#This Row],[ECART]]*0.7</f>
        <v>11.2</v>
      </c>
      <c r="Q21" s="9">
        <v>16</v>
      </c>
      <c r="R21" s="9">
        <v>11.2</v>
      </c>
      <c r="T21" s="17">
        <v>19</v>
      </c>
      <c r="U21" s="17">
        <v>19</v>
      </c>
      <c r="V21" s="19"/>
      <c r="W21" s="19"/>
      <c r="X21" s="8">
        <v>44896</v>
      </c>
      <c r="Y21" s="5" t="s">
        <v>273</v>
      </c>
      <c r="Z21" s="5" t="s">
        <v>274</v>
      </c>
    </row>
    <row r="22" spans="1:26" x14ac:dyDescent="0.35">
      <c r="A22" s="2" t="s">
        <v>229</v>
      </c>
      <c r="B22" s="2" t="str">
        <f t="shared" si="0"/>
        <v>TEC</v>
      </c>
      <c r="C22" s="2">
        <f t="shared" si="1"/>
        <v>12</v>
      </c>
      <c r="D22" s="2">
        <f t="shared" si="2"/>
        <v>2022</v>
      </c>
      <c r="E22" s="4">
        <v>22056</v>
      </c>
      <c r="F22" s="5" t="s">
        <v>60</v>
      </c>
      <c r="G22" s="5" t="s">
        <v>180</v>
      </c>
      <c r="H22" s="6">
        <v>291499931</v>
      </c>
      <c r="I22" s="5">
        <v>1153</v>
      </c>
      <c r="J22" s="5">
        <v>1929240313</v>
      </c>
      <c r="K22" s="5" t="str">
        <f>UPPER(_xlfn.XLOOKUP(G22,'LISTE FOURNISSEURS'!A:A,'LISTE FOURNISSEURS'!D:D))</f>
        <v>TECHNOLOGIES DE L'INFORMATION</v>
      </c>
      <c r="L22" s="7" t="s">
        <v>26</v>
      </c>
      <c r="M22" s="8">
        <v>44904</v>
      </c>
      <c r="N22" s="8">
        <v>44915</v>
      </c>
      <c r="O22" s="9">
        <f t="shared" si="3"/>
        <v>11</v>
      </c>
      <c r="P22" s="9">
        <f>Tableau1[[#This Row],[ECART]]*0.7</f>
        <v>7.6999999999999993</v>
      </c>
      <c r="Q22" s="9">
        <v>11</v>
      </c>
      <c r="R22" s="9">
        <v>7.6999999999999993</v>
      </c>
      <c r="T22" s="17">
        <v>20</v>
      </c>
      <c r="U22" s="17">
        <v>20</v>
      </c>
      <c r="V22" s="19"/>
      <c r="W22" s="19"/>
      <c r="X22" s="8">
        <v>44896</v>
      </c>
      <c r="Y22" s="5" t="s">
        <v>273</v>
      </c>
      <c r="Z22" s="5" t="s">
        <v>274</v>
      </c>
    </row>
    <row r="23" spans="1:26" x14ac:dyDescent="0.35">
      <c r="A23" s="2" t="s">
        <v>229</v>
      </c>
      <c r="B23" s="2" t="str">
        <f t="shared" si="0"/>
        <v>TEC</v>
      </c>
      <c r="C23" s="2">
        <f t="shared" si="1"/>
        <v>12</v>
      </c>
      <c r="D23" s="2">
        <f t="shared" si="2"/>
        <v>2022</v>
      </c>
      <c r="E23" s="4">
        <v>21897</v>
      </c>
      <c r="F23" s="5" t="s">
        <v>61</v>
      </c>
      <c r="G23" s="5" t="s">
        <v>156</v>
      </c>
      <c r="H23" s="6">
        <v>291096409</v>
      </c>
      <c r="I23" s="5">
        <v>1807</v>
      </c>
      <c r="J23" s="5">
        <v>1929240314</v>
      </c>
      <c r="K23" s="5" t="str">
        <f>UPPER(_xlfn.XLOOKUP(G23,'LISTE FOURNISSEURS'!A:A,'LISTE FOURNISSEURS'!D:D))</f>
        <v>TECHNOLOGIES DE L'INFORMATION</v>
      </c>
      <c r="L23" s="7" t="s">
        <v>26</v>
      </c>
      <c r="M23" s="8">
        <v>44919</v>
      </c>
      <c r="N23" s="8">
        <v>44916</v>
      </c>
      <c r="O23" s="9">
        <f t="shared" si="3"/>
        <v>-3</v>
      </c>
      <c r="P23" s="9">
        <f>Tableau1[[#This Row],[ECART]]*0.7</f>
        <v>-2.0999999999999996</v>
      </c>
      <c r="Q23" s="9">
        <v>-3</v>
      </c>
      <c r="R23" s="9">
        <v>-2.0999999999999996</v>
      </c>
      <c r="T23" s="17">
        <v>1</v>
      </c>
      <c r="U23" s="17">
        <v>1</v>
      </c>
      <c r="V23" s="19"/>
      <c r="W23" s="19"/>
      <c r="X23" s="8">
        <v>44896</v>
      </c>
      <c r="Y23" s="5" t="s">
        <v>273</v>
      </c>
      <c r="Z23" s="5" t="s">
        <v>274</v>
      </c>
    </row>
    <row r="24" spans="1:26" x14ac:dyDescent="0.35">
      <c r="A24" s="2" t="s">
        <v>230</v>
      </c>
      <c r="B24" s="2" t="str">
        <f t="shared" si="0"/>
        <v>HOL</v>
      </c>
      <c r="C24" s="2">
        <f t="shared" si="1"/>
        <v>12</v>
      </c>
      <c r="D24" s="2">
        <f t="shared" si="2"/>
        <v>2022</v>
      </c>
      <c r="E24" s="4">
        <v>22172</v>
      </c>
      <c r="F24" s="5" t="s">
        <v>62</v>
      </c>
      <c r="G24" s="5" t="s">
        <v>181</v>
      </c>
      <c r="H24" s="6">
        <v>292716270</v>
      </c>
      <c r="I24" s="5">
        <v>1237</v>
      </c>
      <c r="J24" s="5">
        <v>1929240315</v>
      </c>
      <c r="K24" s="5" t="str">
        <f>UPPER(_xlfn.XLOOKUP(G24,'LISTE FOURNISSEURS'!A:A,'LISTE FOURNISSEURS'!D:D))</f>
        <v>HOLDING</v>
      </c>
      <c r="L24" s="7" t="s">
        <v>26</v>
      </c>
      <c r="M24" s="8">
        <v>44911</v>
      </c>
      <c r="N24" s="8">
        <v>44917</v>
      </c>
      <c r="O24" s="9">
        <f t="shared" si="3"/>
        <v>6</v>
      </c>
      <c r="P24" s="9">
        <f>Tableau1[[#This Row],[ECART]]*0.7</f>
        <v>4.1999999999999993</v>
      </c>
      <c r="Q24" s="9">
        <v>6</v>
      </c>
      <c r="R24" s="9">
        <v>4.1999999999999993</v>
      </c>
      <c r="T24" s="17">
        <v>2</v>
      </c>
      <c r="U24" s="17">
        <v>2</v>
      </c>
      <c r="V24" s="19"/>
      <c r="W24" s="19"/>
      <c r="X24" s="8">
        <v>44896</v>
      </c>
      <c r="Y24" s="5" t="s">
        <v>273</v>
      </c>
      <c r="Z24" s="5" t="s">
        <v>274</v>
      </c>
    </row>
    <row r="25" spans="1:26" x14ac:dyDescent="0.35">
      <c r="A25" s="2" t="s">
        <v>231</v>
      </c>
      <c r="B25" s="2" t="str">
        <f t="shared" si="0"/>
        <v>PRO</v>
      </c>
      <c r="C25" s="2">
        <f t="shared" si="1"/>
        <v>12</v>
      </c>
      <c r="D25" s="2">
        <f t="shared" si="2"/>
        <v>2022</v>
      </c>
      <c r="E25" s="4">
        <v>22670</v>
      </c>
      <c r="F25" s="5" t="s">
        <v>63</v>
      </c>
      <c r="G25" s="5" t="s">
        <v>157</v>
      </c>
      <c r="H25" s="6">
        <v>292252634</v>
      </c>
      <c r="I25" s="5">
        <v>1281</v>
      </c>
      <c r="J25" s="5">
        <v>1929240316</v>
      </c>
      <c r="K25" s="5" t="str">
        <f>UPPER(_xlfn.XLOOKUP(G25,'LISTE FOURNISSEURS'!A:A,'LISTE FOURNISSEURS'!D:D))</f>
        <v>PRODUITS INDUSTRIELS</v>
      </c>
      <c r="L25" s="7" t="s">
        <v>26</v>
      </c>
      <c r="M25" s="8">
        <v>44925</v>
      </c>
      <c r="N25" s="8">
        <v>44918</v>
      </c>
      <c r="O25" s="9">
        <f t="shared" si="3"/>
        <v>-7</v>
      </c>
      <c r="P25" s="9">
        <f>Tableau1[[#This Row],[ECART]]*0.7</f>
        <v>-4.8999999999999995</v>
      </c>
      <c r="Q25" s="9">
        <v>-7</v>
      </c>
      <c r="R25" s="9">
        <v>-4.8999999999999995</v>
      </c>
      <c r="T25" s="17">
        <v>3</v>
      </c>
      <c r="U25" s="17">
        <v>3</v>
      </c>
      <c r="V25" s="19"/>
      <c r="W25" s="19"/>
      <c r="X25" s="8">
        <v>44896</v>
      </c>
      <c r="Y25" s="5" t="s">
        <v>273</v>
      </c>
      <c r="Z25" s="5" t="s">
        <v>274</v>
      </c>
    </row>
    <row r="26" spans="1:26" x14ac:dyDescent="0.35">
      <c r="A26" s="2" t="s">
        <v>229</v>
      </c>
      <c r="B26" s="2" t="str">
        <f t="shared" si="0"/>
        <v>TEC</v>
      </c>
      <c r="C26" s="2">
        <f t="shared" si="1"/>
        <v>12</v>
      </c>
      <c r="D26" s="2">
        <f t="shared" si="2"/>
        <v>2022</v>
      </c>
      <c r="E26" s="4">
        <v>20837</v>
      </c>
      <c r="F26" s="5" t="s">
        <v>64</v>
      </c>
      <c r="G26" s="5" t="s">
        <v>182</v>
      </c>
      <c r="H26" s="6">
        <v>291030319</v>
      </c>
      <c r="I26" s="5">
        <v>1046</v>
      </c>
      <c r="J26" s="5">
        <v>1929240317</v>
      </c>
      <c r="K26" s="5" t="str">
        <f>UPPER(_xlfn.XLOOKUP(G26,'LISTE FOURNISSEURS'!A:A,'LISTE FOURNISSEURS'!D:D))</f>
        <v>TECHNOLOGIES DE L'INFORMATION</v>
      </c>
      <c r="L26" s="7" t="s">
        <v>26</v>
      </c>
      <c r="M26" s="8">
        <v>44922</v>
      </c>
      <c r="N26" s="8">
        <v>44919</v>
      </c>
      <c r="O26" s="9">
        <f t="shared" si="3"/>
        <v>-3</v>
      </c>
      <c r="P26" s="9">
        <f>Tableau1[[#This Row],[ECART]]*0.7</f>
        <v>-2.0999999999999996</v>
      </c>
      <c r="Q26" s="9">
        <v>-3</v>
      </c>
      <c r="R26" s="9">
        <v>-2.0999999999999996</v>
      </c>
      <c r="T26" s="17">
        <v>4</v>
      </c>
      <c r="U26" s="17">
        <v>4</v>
      </c>
      <c r="V26" s="19"/>
      <c r="W26" s="19"/>
      <c r="X26" s="8">
        <v>44896</v>
      </c>
      <c r="Y26" s="5" t="s">
        <v>273</v>
      </c>
      <c r="Z26" s="5" t="s">
        <v>274</v>
      </c>
    </row>
    <row r="27" spans="1:26" x14ac:dyDescent="0.35">
      <c r="A27" s="2" t="s">
        <v>229</v>
      </c>
      <c r="B27" s="2" t="str">
        <f t="shared" si="0"/>
        <v>TEC</v>
      </c>
      <c r="C27" s="2">
        <f t="shared" si="1"/>
        <v>12</v>
      </c>
      <c r="D27" s="2">
        <f t="shared" si="2"/>
        <v>2022</v>
      </c>
      <c r="E27" s="4">
        <v>20289</v>
      </c>
      <c r="F27" s="5" t="s">
        <v>65</v>
      </c>
      <c r="G27" s="5" t="s">
        <v>183</v>
      </c>
      <c r="H27" s="6">
        <v>293159873</v>
      </c>
      <c r="I27" s="5">
        <v>1956</v>
      </c>
      <c r="J27" s="5">
        <v>1929240318</v>
      </c>
      <c r="K27" s="5" t="str">
        <f>UPPER(_xlfn.XLOOKUP(G27,'LISTE FOURNISSEURS'!A:A,'LISTE FOURNISSEURS'!D:D))</f>
        <v>TECHNOLOGIES DE L'INFORMATION</v>
      </c>
      <c r="L27" s="7" t="s">
        <v>26</v>
      </c>
      <c r="M27" s="8">
        <v>44915</v>
      </c>
      <c r="N27" s="8">
        <v>44920</v>
      </c>
      <c r="O27" s="9">
        <f t="shared" si="3"/>
        <v>5</v>
      </c>
      <c r="P27" s="9">
        <f>Tableau1[[#This Row],[ECART]]*0.7</f>
        <v>3.5</v>
      </c>
      <c r="Q27" s="9">
        <v>5</v>
      </c>
      <c r="R27" s="9">
        <v>3.5</v>
      </c>
      <c r="T27" s="17">
        <v>5</v>
      </c>
      <c r="U27" s="17">
        <v>5</v>
      </c>
      <c r="V27" s="19"/>
      <c r="W27" s="19"/>
      <c r="X27" s="8">
        <v>44896</v>
      </c>
      <c r="Y27" s="5" t="s">
        <v>273</v>
      </c>
      <c r="Z27" s="5" t="s">
        <v>274</v>
      </c>
    </row>
    <row r="28" spans="1:26" x14ac:dyDescent="0.35">
      <c r="A28" s="2" t="s">
        <v>220</v>
      </c>
      <c r="B28" s="2" t="str">
        <f t="shared" si="0"/>
        <v>ÉQU</v>
      </c>
      <c r="C28" s="2">
        <f t="shared" si="1"/>
        <v>12</v>
      </c>
      <c r="D28" s="2">
        <f t="shared" si="2"/>
        <v>2022</v>
      </c>
      <c r="E28" s="4">
        <v>21795</v>
      </c>
      <c r="F28" s="5" t="s">
        <v>66</v>
      </c>
      <c r="G28" s="5" t="s">
        <v>158</v>
      </c>
      <c r="H28" s="6">
        <v>291818269</v>
      </c>
      <c r="I28" s="5">
        <v>1942</v>
      </c>
      <c r="J28" s="5">
        <v>1929240319</v>
      </c>
      <c r="K28" s="5" t="str">
        <f>UPPER(_xlfn.XLOOKUP(G28,'LISTE FOURNISSEURS'!A:A,'LISTE FOURNISSEURS'!D:D))</f>
        <v>ÉQUIPEMENTS INDUSTRIELS</v>
      </c>
      <c r="L28" s="7" t="s">
        <v>26</v>
      </c>
      <c r="M28" s="8">
        <v>44917</v>
      </c>
      <c r="N28" s="8">
        <v>44921</v>
      </c>
      <c r="O28" s="9">
        <f t="shared" si="3"/>
        <v>4</v>
      </c>
      <c r="P28" s="9">
        <f>Tableau1[[#This Row],[ECART]]*0.7</f>
        <v>2.8</v>
      </c>
      <c r="Q28" s="9">
        <v>4</v>
      </c>
      <c r="R28" s="9">
        <v>2.8</v>
      </c>
      <c r="T28" s="17">
        <v>6</v>
      </c>
      <c r="U28" s="17">
        <v>6</v>
      </c>
      <c r="V28" s="19"/>
      <c r="W28" s="19"/>
      <c r="X28" s="8">
        <v>44896</v>
      </c>
      <c r="Y28" s="5" t="s">
        <v>273</v>
      </c>
      <c r="Z28" s="5" t="s">
        <v>274</v>
      </c>
    </row>
    <row r="29" spans="1:26" x14ac:dyDescent="0.35">
      <c r="A29" s="2" t="s">
        <v>232</v>
      </c>
      <c r="B29" s="2" t="str">
        <f t="shared" si="0"/>
        <v>SER</v>
      </c>
      <c r="C29" s="2">
        <f t="shared" si="1"/>
        <v>12</v>
      </c>
      <c r="D29" s="2">
        <f t="shared" si="2"/>
        <v>2022</v>
      </c>
      <c r="E29" s="4">
        <v>22224</v>
      </c>
      <c r="F29" s="5" t="s">
        <v>67</v>
      </c>
      <c r="G29" s="5" t="s">
        <v>184</v>
      </c>
      <c r="H29" s="6">
        <v>291246727</v>
      </c>
      <c r="I29" s="5">
        <v>1369</v>
      </c>
      <c r="J29" s="5">
        <v>1929240320</v>
      </c>
      <c r="K29" s="5" t="str">
        <f>UPPER(_xlfn.XLOOKUP(G29,'LISTE FOURNISSEURS'!A:A,'LISTE FOURNISSEURS'!D:D))</f>
        <v>SERVICES FINANCIERS</v>
      </c>
      <c r="L29" s="7" t="s">
        <v>26</v>
      </c>
      <c r="M29" s="8">
        <v>44922</v>
      </c>
      <c r="N29" s="8">
        <v>44922</v>
      </c>
      <c r="O29" s="9">
        <f t="shared" si="3"/>
        <v>0</v>
      </c>
      <c r="P29" s="9">
        <f>Tableau1[[#This Row],[ECART]]*0.7</f>
        <v>0</v>
      </c>
      <c r="Q29" s="9">
        <v>0</v>
      </c>
      <c r="R29" s="9">
        <v>0</v>
      </c>
      <c r="T29" s="17">
        <v>7</v>
      </c>
      <c r="U29" s="17">
        <v>7</v>
      </c>
      <c r="V29" s="19"/>
      <c r="W29" s="19"/>
      <c r="X29" s="8">
        <v>44896</v>
      </c>
      <c r="Y29" s="5" t="s">
        <v>273</v>
      </c>
      <c r="Z29" s="5" t="s">
        <v>274</v>
      </c>
    </row>
    <row r="30" spans="1:26" x14ac:dyDescent="0.35">
      <c r="A30" s="2" t="s">
        <v>233</v>
      </c>
      <c r="B30" s="2" t="str">
        <f t="shared" si="0"/>
        <v>MAT</v>
      </c>
      <c r="C30" s="2">
        <f t="shared" si="1"/>
        <v>12</v>
      </c>
      <c r="D30" s="2">
        <f t="shared" si="2"/>
        <v>2022</v>
      </c>
      <c r="E30" s="4">
        <v>21478</v>
      </c>
      <c r="F30" s="5" t="s">
        <v>39</v>
      </c>
      <c r="G30" s="5" t="s">
        <v>185</v>
      </c>
      <c r="H30" s="6">
        <v>293040400</v>
      </c>
      <c r="I30" s="5">
        <v>1174</v>
      </c>
      <c r="J30" s="5">
        <v>1929240321</v>
      </c>
      <c r="K30" s="5" t="str">
        <f>UPPER(_xlfn.XLOOKUP(G30,'LISTE FOURNISSEURS'!A:A,'LISTE FOURNISSEURS'!D:D))</f>
        <v>MATIÈRES PREMIÈRES</v>
      </c>
      <c r="L30" s="7" t="s">
        <v>26</v>
      </c>
      <c r="M30" s="8">
        <v>44917</v>
      </c>
      <c r="N30" s="8">
        <v>44923</v>
      </c>
      <c r="O30" s="9">
        <f t="shared" si="3"/>
        <v>6</v>
      </c>
      <c r="P30" s="9">
        <f>Tableau1[[#This Row],[ECART]]*0.7</f>
        <v>4.1999999999999993</v>
      </c>
      <c r="Q30" s="9">
        <v>6</v>
      </c>
      <c r="R30" s="9">
        <v>4.1999999999999993</v>
      </c>
      <c r="T30" s="17">
        <v>8</v>
      </c>
      <c r="U30" s="17">
        <v>8</v>
      </c>
      <c r="V30" s="19"/>
      <c r="W30" s="19"/>
      <c r="X30" s="8">
        <v>44896</v>
      </c>
      <c r="Y30" s="5" t="s">
        <v>273</v>
      </c>
      <c r="Z30" s="5" t="s">
        <v>274</v>
      </c>
    </row>
    <row r="31" spans="1:26" x14ac:dyDescent="0.35">
      <c r="A31" s="2" t="s">
        <v>233</v>
      </c>
      <c r="B31" s="2" t="str">
        <f t="shared" si="0"/>
        <v>MAT</v>
      </c>
      <c r="C31" s="2">
        <f t="shared" si="1"/>
        <v>12</v>
      </c>
      <c r="D31" s="2">
        <f t="shared" si="2"/>
        <v>2022</v>
      </c>
      <c r="E31" s="4">
        <v>22432</v>
      </c>
      <c r="F31" s="5" t="s">
        <v>68</v>
      </c>
      <c r="G31" s="5" t="s">
        <v>186</v>
      </c>
      <c r="H31" s="6">
        <v>291685553</v>
      </c>
      <c r="I31" s="5">
        <v>1041</v>
      </c>
      <c r="J31" s="5">
        <v>1929240322</v>
      </c>
      <c r="K31" s="5" t="str">
        <f>UPPER(_xlfn.XLOOKUP(G31,'LISTE FOURNISSEURS'!A:A,'LISTE FOURNISSEURS'!D:D))</f>
        <v>MATIÈRES PREMIÈRES</v>
      </c>
      <c r="L31" s="7" t="s">
        <v>26</v>
      </c>
      <c r="M31" s="8">
        <v>44918</v>
      </c>
      <c r="N31" s="8">
        <v>44924</v>
      </c>
      <c r="O31" s="9">
        <f t="shared" si="3"/>
        <v>6</v>
      </c>
      <c r="P31" s="9">
        <f>Tableau1[[#This Row],[ECART]]*0.7</f>
        <v>4.1999999999999993</v>
      </c>
      <c r="Q31" s="9">
        <v>6</v>
      </c>
      <c r="R31" s="9">
        <v>4.1999999999999993</v>
      </c>
      <c r="T31" s="17">
        <v>9</v>
      </c>
      <c r="U31" s="17">
        <v>9</v>
      </c>
      <c r="V31" s="19"/>
      <c r="W31" s="19"/>
      <c r="X31" s="8">
        <v>44896</v>
      </c>
      <c r="Y31" s="5" t="s">
        <v>273</v>
      </c>
      <c r="Z31" s="5" t="s">
        <v>274</v>
      </c>
    </row>
    <row r="32" spans="1:26" x14ac:dyDescent="0.35">
      <c r="A32" s="2" t="s">
        <v>219</v>
      </c>
      <c r="B32" s="2" t="str">
        <f t="shared" si="0"/>
        <v>AUT</v>
      </c>
      <c r="C32" s="2">
        <f t="shared" si="1"/>
        <v>12</v>
      </c>
      <c r="D32" s="2">
        <f t="shared" si="2"/>
        <v>2022</v>
      </c>
      <c r="E32" s="4">
        <v>22624</v>
      </c>
      <c r="F32" s="5" t="s">
        <v>69</v>
      </c>
      <c r="G32" s="5" t="s">
        <v>159</v>
      </c>
      <c r="H32" s="6">
        <v>292395249</v>
      </c>
      <c r="I32" s="5">
        <v>1358</v>
      </c>
      <c r="J32" s="5">
        <v>1929240323</v>
      </c>
      <c r="K32" s="5" t="str">
        <f>UPPER(_xlfn.XLOOKUP(G32,'LISTE FOURNISSEURS'!A:A,'LISTE FOURNISSEURS'!D:D))</f>
        <v>AUTOMOBILE</v>
      </c>
      <c r="L32" s="7" t="s">
        <v>26</v>
      </c>
      <c r="M32" s="8">
        <v>44903</v>
      </c>
      <c r="N32" s="8">
        <v>44925</v>
      </c>
      <c r="O32" s="9">
        <f t="shared" si="3"/>
        <v>22</v>
      </c>
      <c r="P32" s="9">
        <f>Tableau1[[#This Row],[ECART]]*0.7</f>
        <v>15.399999999999999</v>
      </c>
      <c r="Q32" s="9">
        <v>22</v>
      </c>
      <c r="R32" s="9">
        <v>15.399999999999999</v>
      </c>
      <c r="S32" s="5"/>
      <c r="T32" s="17">
        <v>10</v>
      </c>
      <c r="U32" s="17">
        <v>10</v>
      </c>
      <c r="V32" s="17"/>
      <c r="W32" s="18"/>
      <c r="X32" s="8">
        <v>44896</v>
      </c>
      <c r="Y32" s="5" t="s">
        <v>273</v>
      </c>
      <c r="Z32" s="5" t="s">
        <v>274</v>
      </c>
    </row>
    <row r="33" spans="1:26" x14ac:dyDescent="0.35">
      <c r="A33" s="2" t="s">
        <v>219</v>
      </c>
      <c r="B33" s="2" t="str">
        <f t="shared" si="0"/>
        <v>AUT</v>
      </c>
      <c r="C33" s="2">
        <f t="shared" si="1"/>
        <v>12</v>
      </c>
      <c r="D33" s="2">
        <f t="shared" si="2"/>
        <v>2022</v>
      </c>
      <c r="E33" s="4">
        <v>21024</v>
      </c>
      <c r="F33" s="5" t="s">
        <v>70</v>
      </c>
      <c r="G33" s="5" t="s">
        <v>187</v>
      </c>
      <c r="H33" s="6">
        <v>292335822</v>
      </c>
      <c r="I33" s="5">
        <v>1267</v>
      </c>
      <c r="J33" s="5">
        <v>1929240324</v>
      </c>
      <c r="K33" s="5" t="str">
        <f>UPPER(_xlfn.XLOOKUP(G33,'LISTE FOURNISSEURS'!A:A,'LISTE FOURNISSEURS'!D:D))</f>
        <v>AUTOMOBILE</v>
      </c>
      <c r="L33" s="7" t="s">
        <v>26</v>
      </c>
      <c r="M33" s="8">
        <v>44903</v>
      </c>
      <c r="N33" s="8">
        <v>44926</v>
      </c>
      <c r="O33" s="9">
        <f t="shared" si="3"/>
        <v>23</v>
      </c>
      <c r="P33" s="9">
        <f>Tableau1[[#This Row],[ECART]]*0.7</f>
        <v>16.099999999999998</v>
      </c>
      <c r="Q33" s="9">
        <v>23</v>
      </c>
      <c r="R33" s="9">
        <v>16.099999999999998</v>
      </c>
      <c r="S33" s="5"/>
      <c r="T33" s="17">
        <v>11</v>
      </c>
      <c r="U33" s="17">
        <v>11</v>
      </c>
      <c r="V33" s="17"/>
      <c r="W33" s="18"/>
      <c r="X33" s="8">
        <v>44896</v>
      </c>
      <c r="Y33" s="5" t="s">
        <v>273</v>
      </c>
      <c r="Z33" s="5" t="s">
        <v>274</v>
      </c>
    </row>
    <row r="34" spans="1:26" x14ac:dyDescent="0.35">
      <c r="A34" s="2" t="s">
        <v>234</v>
      </c>
      <c r="B34" s="2" t="str">
        <f t="shared" si="0"/>
        <v>MÉD</v>
      </c>
      <c r="C34" s="2">
        <f t="shared" si="1"/>
        <v>1</v>
      </c>
      <c r="D34" s="2">
        <f t="shared" si="2"/>
        <v>2023</v>
      </c>
      <c r="E34" s="4">
        <v>21235</v>
      </c>
      <c r="F34" s="5" t="s">
        <v>71</v>
      </c>
      <c r="G34" s="5" t="s">
        <v>188</v>
      </c>
      <c r="H34" s="6">
        <v>293043173</v>
      </c>
      <c r="I34" s="5">
        <v>1282</v>
      </c>
      <c r="J34" s="5">
        <v>1929240325</v>
      </c>
      <c r="K34" s="5" t="str">
        <f>UPPER(_xlfn.XLOOKUP(G34,'LISTE FOURNISSEURS'!A:A,'LISTE FOURNISSEURS'!D:D))</f>
        <v>MÉDICAMENTS</v>
      </c>
      <c r="L34" s="7" t="s">
        <v>26</v>
      </c>
      <c r="M34" s="8">
        <v>44927</v>
      </c>
      <c r="N34" s="8">
        <v>44943</v>
      </c>
      <c r="O34" s="9">
        <f t="shared" si="3"/>
        <v>16</v>
      </c>
      <c r="P34" s="9">
        <f>Tableau1[[#This Row],[ECART]]*0.7</f>
        <v>11.2</v>
      </c>
      <c r="Q34" s="9">
        <v>16</v>
      </c>
      <c r="R34" s="9">
        <v>11.2</v>
      </c>
      <c r="S34" s="5"/>
      <c r="T34" s="17">
        <v>12</v>
      </c>
      <c r="U34" s="17">
        <v>12</v>
      </c>
      <c r="V34" s="17"/>
      <c r="W34" s="18"/>
      <c r="X34" s="8">
        <v>44927</v>
      </c>
      <c r="Y34" s="5" t="s">
        <v>273</v>
      </c>
      <c r="Z34" s="5" t="s">
        <v>274</v>
      </c>
    </row>
    <row r="35" spans="1:26" x14ac:dyDescent="0.35">
      <c r="A35" s="2" t="s">
        <v>234</v>
      </c>
      <c r="B35" s="2" t="str">
        <f t="shared" ref="B35:B66" si="4">LEFT(A35,3)</f>
        <v>MÉD</v>
      </c>
      <c r="C35" s="2">
        <f t="shared" ref="C35:C66" si="5">IF(N35="","",MONTH(N35))</f>
        <v>1</v>
      </c>
      <c r="D35" s="2">
        <f t="shared" ref="D35:D66" si="6">IF(N35="","",YEAR(N35))</f>
        <v>2023</v>
      </c>
      <c r="E35" s="4">
        <v>20287</v>
      </c>
      <c r="F35" s="5" t="s">
        <v>72</v>
      </c>
      <c r="G35" s="5" t="s">
        <v>189</v>
      </c>
      <c r="H35" s="6">
        <v>293146651</v>
      </c>
      <c r="I35" s="5">
        <v>1050</v>
      </c>
      <c r="J35" s="5">
        <v>1929240326</v>
      </c>
      <c r="K35" s="5" t="str">
        <f>UPPER(_xlfn.XLOOKUP(G35,'LISTE FOURNISSEURS'!A:A,'LISTE FOURNISSEURS'!D:D))</f>
        <v>MÉDICAMENTS</v>
      </c>
      <c r="L35" s="7" t="s">
        <v>26</v>
      </c>
      <c r="M35" s="8">
        <v>44928</v>
      </c>
      <c r="N35" s="8">
        <v>44943</v>
      </c>
      <c r="O35" s="9">
        <f t="shared" ref="O35:O66" si="7">N35-M35</f>
        <v>15</v>
      </c>
      <c r="P35" s="9">
        <f>Tableau1[[#This Row],[ECART]]*0.7</f>
        <v>10.5</v>
      </c>
      <c r="Q35" s="9">
        <v>15</v>
      </c>
      <c r="R35" s="9">
        <v>10.5</v>
      </c>
      <c r="S35" s="5"/>
      <c r="T35" s="17">
        <v>13</v>
      </c>
      <c r="U35" s="17">
        <v>13</v>
      </c>
      <c r="V35" s="17"/>
      <c r="W35" s="18"/>
      <c r="X35" s="8">
        <v>44927</v>
      </c>
      <c r="Y35" s="5" t="s">
        <v>273</v>
      </c>
      <c r="Z35" s="5" t="s">
        <v>274</v>
      </c>
    </row>
    <row r="36" spans="1:26" x14ac:dyDescent="0.35">
      <c r="A36" s="2" t="s">
        <v>235</v>
      </c>
      <c r="B36" s="2" t="str">
        <f t="shared" si="4"/>
        <v>ASS</v>
      </c>
      <c r="C36" s="2">
        <f t="shared" si="5"/>
        <v>1</v>
      </c>
      <c r="D36" s="2">
        <f t="shared" si="6"/>
        <v>2023</v>
      </c>
      <c r="E36" s="4">
        <v>20200</v>
      </c>
      <c r="F36" s="5" t="s">
        <v>73</v>
      </c>
      <c r="G36" s="5" t="s">
        <v>160</v>
      </c>
      <c r="H36" s="6">
        <v>292392407</v>
      </c>
      <c r="I36" s="5">
        <v>1119</v>
      </c>
      <c r="J36" s="5">
        <v>1929240327</v>
      </c>
      <c r="K36" s="5" t="str">
        <f>UPPER(_xlfn.XLOOKUP(G36,'LISTE FOURNISSEURS'!A:A,'LISTE FOURNISSEURS'!D:D))</f>
        <v>ASSURANCE</v>
      </c>
      <c r="L36" s="7" t="s">
        <v>26</v>
      </c>
      <c r="M36" s="8">
        <v>44929</v>
      </c>
      <c r="N36" s="8">
        <v>44939</v>
      </c>
      <c r="O36" s="9">
        <f t="shared" si="7"/>
        <v>10</v>
      </c>
      <c r="P36" s="9">
        <f>Tableau1[[#This Row],[ECART]]*0.7</f>
        <v>7</v>
      </c>
      <c r="Q36" s="9">
        <v>10</v>
      </c>
      <c r="R36" s="9">
        <v>7</v>
      </c>
      <c r="S36" s="5"/>
      <c r="T36" s="17">
        <v>14</v>
      </c>
      <c r="U36" s="17">
        <v>14</v>
      </c>
      <c r="V36" s="17"/>
      <c r="W36" s="18"/>
      <c r="X36" s="8">
        <v>44927</v>
      </c>
      <c r="Y36" s="5" t="s">
        <v>273</v>
      </c>
      <c r="Z36" s="5" t="s">
        <v>274</v>
      </c>
    </row>
    <row r="37" spans="1:26" x14ac:dyDescent="0.35">
      <c r="A37" s="2" t="s">
        <v>232</v>
      </c>
      <c r="B37" s="2" t="str">
        <f t="shared" si="4"/>
        <v>SER</v>
      </c>
      <c r="C37" s="2">
        <f t="shared" si="5"/>
        <v>1</v>
      </c>
      <c r="D37" s="2">
        <f t="shared" si="6"/>
        <v>2023</v>
      </c>
      <c r="E37" s="4">
        <v>20939</v>
      </c>
      <c r="F37" s="5" t="s">
        <v>74</v>
      </c>
      <c r="G37" s="5" t="s">
        <v>190</v>
      </c>
      <c r="H37" s="6">
        <v>290892182</v>
      </c>
      <c r="I37" s="5">
        <v>1698</v>
      </c>
      <c r="J37" s="5">
        <v>1929240328</v>
      </c>
      <c r="K37" s="5" t="str">
        <f>UPPER(_xlfn.XLOOKUP(G37,'LISTE FOURNISSEURS'!A:A,'LISTE FOURNISSEURS'!D:D))</f>
        <v>SERVICES FINANCIERS</v>
      </c>
      <c r="L37" s="7" t="s">
        <v>26</v>
      </c>
      <c r="M37" s="8">
        <v>44930</v>
      </c>
      <c r="N37" s="8">
        <v>44927</v>
      </c>
      <c r="O37" s="9">
        <f t="shared" si="7"/>
        <v>-3</v>
      </c>
      <c r="P37" s="9">
        <f>Tableau1[[#This Row],[ECART]]*0.7</f>
        <v>-2.0999999999999996</v>
      </c>
      <c r="Q37" s="9">
        <v>-3</v>
      </c>
      <c r="R37" s="9">
        <v>-2.0999999999999996</v>
      </c>
      <c r="S37" s="5"/>
      <c r="T37" s="17">
        <v>15</v>
      </c>
      <c r="U37" s="17">
        <v>15</v>
      </c>
      <c r="V37" s="17"/>
      <c r="W37" s="18"/>
      <c r="X37" s="8">
        <v>44927</v>
      </c>
      <c r="Y37" s="5" t="s">
        <v>273</v>
      </c>
      <c r="Z37" s="5" t="s">
        <v>274</v>
      </c>
    </row>
    <row r="38" spans="1:26" x14ac:dyDescent="0.35">
      <c r="A38" s="2" t="s">
        <v>232</v>
      </c>
      <c r="B38" s="2" t="str">
        <f t="shared" si="4"/>
        <v>SER</v>
      </c>
      <c r="C38" s="2">
        <f t="shared" si="5"/>
        <v>1</v>
      </c>
      <c r="D38" s="2">
        <f t="shared" si="6"/>
        <v>2023</v>
      </c>
      <c r="E38" s="4">
        <v>22189</v>
      </c>
      <c r="F38" s="5" t="s">
        <v>75</v>
      </c>
      <c r="G38" s="5" t="s">
        <v>191</v>
      </c>
      <c r="H38" s="6">
        <v>292895295</v>
      </c>
      <c r="I38" s="5">
        <v>1678</v>
      </c>
      <c r="J38" s="5">
        <v>1929240329</v>
      </c>
      <c r="K38" s="5" t="str">
        <f>UPPER(_xlfn.XLOOKUP(G38,'LISTE FOURNISSEURS'!A:A,'LISTE FOURNISSEURS'!D:D))</f>
        <v>SERVICES FINANCIERS</v>
      </c>
      <c r="L38" s="7" t="s">
        <v>26</v>
      </c>
      <c r="M38" s="8">
        <v>44931</v>
      </c>
      <c r="N38" s="8">
        <v>44932</v>
      </c>
      <c r="O38" s="9">
        <f t="shared" si="7"/>
        <v>1</v>
      </c>
      <c r="P38" s="9">
        <f>Tableau1[[#This Row],[ECART]]*0.7</f>
        <v>0.7</v>
      </c>
      <c r="Q38" s="9">
        <v>1</v>
      </c>
      <c r="R38" s="9">
        <v>0.7</v>
      </c>
      <c r="T38" s="17">
        <v>16</v>
      </c>
      <c r="U38" s="17">
        <v>16</v>
      </c>
      <c r="V38" s="19"/>
      <c r="W38" s="19"/>
      <c r="X38" s="8">
        <v>44927</v>
      </c>
      <c r="Y38" s="5" t="s">
        <v>273</v>
      </c>
      <c r="Z38" s="5" t="s">
        <v>274</v>
      </c>
    </row>
    <row r="39" spans="1:26" x14ac:dyDescent="0.35">
      <c r="A39" s="2" t="s">
        <v>232</v>
      </c>
      <c r="B39" s="2" t="str">
        <f t="shared" si="4"/>
        <v>SER</v>
      </c>
      <c r="C39" s="2">
        <f t="shared" si="5"/>
        <v>1</v>
      </c>
      <c r="D39" s="2">
        <f t="shared" si="6"/>
        <v>2023</v>
      </c>
      <c r="E39" s="4">
        <v>20779</v>
      </c>
      <c r="F39" s="5" t="s">
        <v>76</v>
      </c>
      <c r="G39" s="5" t="s">
        <v>192</v>
      </c>
      <c r="H39" s="6">
        <v>291441290</v>
      </c>
      <c r="I39" s="5">
        <v>1860</v>
      </c>
      <c r="J39" s="5">
        <v>1929240330</v>
      </c>
      <c r="K39" s="5" t="str">
        <f>UPPER(_xlfn.XLOOKUP(G39,'LISTE FOURNISSEURS'!A:A,'LISTE FOURNISSEURS'!D:D))</f>
        <v>SERVICES FINANCIERS</v>
      </c>
      <c r="L39" s="7" t="s">
        <v>26</v>
      </c>
      <c r="M39" s="8">
        <v>44932</v>
      </c>
      <c r="N39" s="8">
        <v>44956</v>
      </c>
      <c r="O39" s="9">
        <f t="shared" si="7"/>
        <v>24</v>
      </c>
      <c r="P39" s="9">
        <f>Tableau1[[#This Row],[ECART]]*0.7</f>
        <v>16.799999999999997</v>
      </c>
      <c r="Q39" s="9">
        <v>24</v>
      </c>
      <c r="R39" s="9">
        <v>16.799999999999997</v>
      </c>
      <c r="S39" s="5"/>
      <c r="T39" s="17">
        <v>17</v>
      </c>
      <c r="U39" s="17">
        <v>17</v>
      </c>
      <c r="V39" s="17"/>
      <c r="W39" s="18"/>
      <c r="X39" s="8">
        <v>44927</v>
      </c>
      <c r="Y39" s="5" t="s">
        <v>273</v>
      </c>
      <c r="Z39" s="5" t="s">
        <v>274</v>
      </c>
    </row>
    <row r="40" spans="1:26" x14ac:dyDescent="0.35">
      <c r="A40" s="2" t="s">
        <v>232</v>
      </c>
      <c r="B40" s="2" t="str">
        <f t="shared" si="4"/>
        <v>SER</v>
      </c>
      <c r="C40" s="2">
        <f t="shared" si="5"/>
        <v>1</v>
      </c>
      <c r="D40" s="2">
        <f t="shared" si="6"/>
        <v>2023</v>
      </c>
      <c r="E40" s="4">
        <v>22696</v>
      </c>
      <c r="F40" s="5" t="s">
        <v>77</v>
      </c>
      <c r="G40" s="5" t="s">
        <v>193</v>
      </c>
      <c r="H40" s="6">
        <v>292106048</v>
      </c>
      <c r="I40" s="5">
        <v>1296</v>
      </c>
      <c r="J40" s="5">
        <v>1929240331</v>
      </c>
      <c r="K40" s="5" t="str">
        <f>UPPER(_xlfn.XLOOKUP(G40,'LISTE FOURNISSEURS'!A:A,'LISTE FOURNISSEURS'!D:D))</f>
        <v>SERVICES FINANCIERS</v>
      </c>
      <c r="L40" s="7" t="s">
        <v>26</v>
      </c>
      <c r="M40" s="8">
        <v>44933</v>
      </c>
      <c r="N40" s="8">
        <v>44955</v>
      </c>
      <c r="O40" s="9">
        <f t="shared" si="7"/>
        <v>22</v>
      </c>
      <c r="P40" s="9">
        <f>Tableau1[[#This Row],[ECART]]*0.7</f>
        <v>15.399999999999999</v>
      </c>
      <c r="Q40" s="9">
        <v>22</v>
      </c>
      <c r="R40" s="9">
        <v>15.399999999999999</v>
      </c>
      <c r="S40" s="5"/>
      <c r="T40" s="17">
        <v>18</v>
      </c>
      <c r="U40" s="17">
        <v>18</v>
      </c>
      <c r="V40" s="17"/>
      <c r="W40" s="18"/>
      <c r="X40" s="8">
        <v>44927</v>
      </c>
      <c r="Y40" s="5" t="s">
        <v>273</v>
      </c>
      <c r="Z40" s="5" t="s">
        <v>274</v>
      </c>
    </row>
    <row r="41" spans="1:26" x14ac:dyDescent="0.35">
      <c r="A41" s="2" t="s">
        <v>236</v>
      </c>
      <c r="B41" s="2" t="str">
        <f t="shared" si="4"/>
        <v>LOC</v>
      </c>
      <c r="C41" s="2">
        <f t="shared" si="5"/>
        <v>1</v>
      </c>
      <c r="D41" s="2">
        <f t="shared" si="6"/>
        <v>2023</v>
      </c>
      <c r="E41" s="4">
        <v>20179</v>
      </c>
      <c r="F41" s="5" t="s">
        <v>78</v>
      </c>
      <c r="G41" s="5" t="s">
        <v>194</v>
      </c>
      <c r="H41" s="6">
        <v>290859624</v>
      </c>
      <c r="I41" s="5">
        <v>1965</v>
      </c>
      <c r="J41" s="5">
        <v>1929240332</v>
      </c>
      <c r="K41" s="5" t="str">
        <f>UPPER(_xlfn.XLOOKUP(G41,'LISTE FOURNISSEURS'!A:A,'LISTE FOURNISSEURS'!D:D))</f>
        <v>LOCATION DE VOITURES</v>
      </c>
      <c r="L41" s="7" t="s">
        <v>26</v>
      </c>
      <c r="M41" s="8">
        <v>44934</v>
      </c>
      <c r="N41" s="8">
        <v>44949</v>
      </c>
      <c r="O41" s="9">
        <f t="shared" si="7"/>
        <v>15</v>
      </c>
      <c r="P41" s="9">
        <f>Tableau1[[#This Row],[ECART]]*0.7</f>
        <v>10.5</v>
      </c>
      <c r="Q41" s="9">
        <v>15</v>
      </c>
      <c r="R41" s="9">
        <v>10.5</v>
      </c>
      <c r="S41" s="5"/>
      <c r="T41" s="17">
        <v>19</v>
      </c>
      <c r="U41" s="17">
        <v>19</v>
      </c>
      <c r="V41" s="17"/>
      <c r="W41" s="18"/>
      <c r="X41" s="8">
        <v>44927</v>
      </c>
      <c r="Y41" s="5" t="s">
        <v>273</v>
      </c>
      <c r="Z41" s="5" t="s">
        <v>274</v>
      </c>
    </row>
    <row r="42" spans="1:26" x14ac:dyDescent="0.35">
      <c r="A42" s="2" t="s">
        <v>228</v>
      </c>
      <c r="B42" s="2" t="str">
        <f t="shared" si="4"/>
        <v>AVI</v>
      </c>
      <c r="C42" s="2">
        <f t="shared" si="5"/>
        <v>1</v>
      </c>
      <c r="D42" s="2">
        <f t="shared" si="6"/>
        <v>2023</v>
      </c>
      <c r="E42" s="4">
        <v>22062</v>
      </c>
      <c r="F42" s="5" t="s">
        <v>79</v>
      </c>
      <c r="G42" s="5" t="s">
        <v>178</v>
      </c>
      <c r="H42" s="6">
        <v>291887733</v>
      </c>
      <c r="I42" s="5">
        <v>1754</v>
      </c>
      <c r="J42" s="5">
        <v>1929240333</v>
      </c>
      <c r="K42" s="5" t="str">
        <f>UPPER(_xlfn.XLOOKUP(G42,'LISTE FOURNISSEURS'!A:A,'LISTE FOURNISSEURS'!D:D))</f>
        <v>AVIONS ET MISSILES</v>
      </c>
      <c r="L42" s="7" t="s">
        <v>26</v>
      </c>
      <c r="M42" s="8">
        <v>44935</v>
      </c>
      <c r="N42" s="8">
        <v>44956</v>
      </c>
      <c r="O42" s="9">
        <f t="shared" si="7"/>
        <v>21</v>
      </c>
      <c r="P42" s="9">
        <f>Tableau1[[#This Row],[ECART]]*0.7</f>
        <v>14.7</v>
      </c>
      <c r="Q42" s="9">
        <v>21</v>
      </c>
      <c r="R42" s="9">
        <v>14.7</v>
      </c>
      <c r="S42" s="5"/>
      <c r="T42" s="17">
        <v>20</v>
      </c>
      <c r="U42" s="17">
        <v>20</v>
      </c>
      <c r="V42" s="17"/>
      <c r="W42" s="18"/>
      <c r="X42" s="8">
        <v>44927</v>
      </c>
      <c r="Y42" s="5" t="s">
        <v>273</v>
      </c>
      <c r="Z42" s="5" t="s">
        <v>274</v>
      </c>
    </row>
    <row r="43" spans="1:26" x14ac:dyDescent="0.35">
      <c r="A43" s="2" t="s">
        <v>228</v>
      </c>
      <c r="B43" s="2" t="str">
        <f t="shared" si="4"/>
        <v>AVI</v>
      </c>
      <c r="C43" s="2">
        <f t="shared" si="5"/>
        <v>1</v>
      </c>
      <c r="D43" s="2">
        <f t="shared" si="6"/>
        <v>2023</v>
      </c>
      <c r="E43" s="4">
        <v>22289</v>
      </c>
      <c r="F43" s="5" t="s">
        <v>80</v>
      </c>
      <c r="G43" s="5" t="s">
        <v>195</v>
      </c>
      <c r="H43" s="6">
        <v>292070720</v>
      </c>
      <c r="I43" s="5">
        <v>1173</v>
      </c>
      <c r="J43" s="5">
        <v>1929240334</v>
      </c>
      <c r="K43" s="5" t="str">
        <f>UPPER(_xlfn.XLOOKUP(G43,'LISTE FOURNISSEURS'!A:A,'LISTE FOURNISSEURS'!D:D))</f>
        <v>AVIONS ET MISSILES</v>
      </c>
      <c r="L43" s="7" t="s">
        <v>26</v>
      </c>
      <c r="M43" s="8">
        <v>44936</v>
      </c>
      <c r="N43" s="8">
        <v>44957</v>
      </c>
      <c r="O43" s="9">
        <f t="shared" si="7"/>
        <v>21</v>
      </c>
      <c r="P43" s="9">
        <f>Tableau1[[#This Row],[ECART]]*0.7</f>
        <v>14.7</v>
      </c>
      <c r="Q43" s="9">
        <v>21</v>
      </c>
      <c r="R43" s="9">
        <v>14.7</v>
      </c>
      <c r="S43" s="5"/>
      <c r="T43" s="17">
        <v>21</v>
      </c>
      <c r="U43" s="17">
        <v>21</v>
      </c>
      <c r="V43" s="17"/>
      <c r="W43" s="18"/>
      <c r="X43" s="8">
        <v>44927</v>
      </c>
      <c r="Y43" s="5" t="s">
        <v>273</v>
      </c>
      <c r="Z43" s="5" t="s">
        <v>274</v>
      </c>
    </row>
    <row r="44" spans="1:26" x14ac:dyDescent="0.35">
      <c r="A44" s="2" t="s">
        <v>237</v>
      </c>
      <c r="B44" s="2" t="str">
        <f t="shared" si="4"/>
        <v>DÉF</v>
      </c>
      <c r="C44" s="2">
        <f t="shared" si="5"/>
        <v>1</v>
      </c>
      <c r="D44" s="2">
        <f t="shared" si="6"/>
        <v>2023</v>
      </c>
      <c r="E44" s="4">
        <v>22789</v>
      </c>
      <c r="F44" s="5" t="s">
        <v>81</v>
      </c>
      <c r="G44" s="5" t="s">
        <v>196</v>
      </c>
      <c r="H44" s="6">
        <v>292063276</v>
      </c>
      <c r="I44" s="5">
        <v>1380</v>
      </c>
      <c r="J44" s="5">
        <v>1929240335</v>
      </c>
      <c r="K44" s="5" t="str">
        <f>UPPER(_xlfn.XLOOKUP(G44,'LISTE FOURNISSEURS'!A:A,'LISTE FOURNISSEURS'!D:D))</f>
        <v>DÉFENSE ET AÉROSPATIALE</v>
      </c>
      <c r="L44" s="7" t="s">
        <v>26</v>
      </c>
      <c r="M44" s="8">
        <v>44937</v>
      </c>
      <c r="N44" s="8">
        <v>44940</v>
      </c>
      <c r="O44" s="9">
        <f t="shared" si="7"/>
        <v>3</v>
      </c>
      <c r="P44" s="9">
        <f>Tableau1[[#This Row],[ECART]]*0.7</f>
        <v>2.0999999999999996</v>
      </c>
      <c r="Q44" s="9">
        <v>3</v>
      </c>
      <c r="R44" s="9">
        <v>2.0999999999999996</v>
      </c>
      <c r="S44" s="5"/>
      <c r="T44" s="17">
        <v>22</v>
      </c>
      <c r="U44" s="17">
        <v>22</v>
      </c>
      <c r="V44" s="17"/>
      <c r="W44" s="18"/>
      <c r="X44" s="8">
        <v>44927</v>
      </c>
      <c r="Y44" s="5" t="s">
        <v>273</v>
      </c>
      <c r="Z44" s="5" t="s">
        <v>274</v>
      </c>
    </row>
    <row r="45" spans="1:26" x14ac:dyDescent="0.35">
      <c r="A45" s="2" t="s">
        <v>237</v>
      </c>
      <c r="B45" s="2" t="str">
        <f t="shared" si="4"/>
        <v>DÉF</v>
      </c>
      <c r="C45" s="2">
        <f t="shared" si="5"/>
        <v>1</v>
      </c>
      <c r="D45" s="2">
        <f t="shared" si="6"/>
        <v>2023</v>
      </c>
      <c r="E45" s="4">
        <v>20663</v>
      </c>
      <c r="F45" s="5" t="s">
        <v>82</v>
      </c>
      <c r="G45" s="5" t="s">
        <v>197</v>
      </c>
      <c r="H45" s="6">
        <v>291304985</v>
      </c>
      <c r="I45" s="5">
        <v>1723</v>
      </c>
      <c r="J45" s="5">
        <v>1929240336</v>
      </c>
      <c r="K45" s="5" t="str">
        <f>UPPER(_xlfn.XLOOKUP(G45,'LISTE FOURNISSEURS'!A:A,'LISTE FOURNISSEURS'!D:D))</f>
        <v>DÉFENSE ET AÉROSPATIALE</v>
      </c>
      <c r="L45" s="7" t="s">
        <v>26</v>
      </c>
      <c r="M45" s="8">
        <v>44938</v>
      </c>
      <c r="N45" s="8">
        <v>44943</v>
      </c>
      <c r="O45" s="9">
        <f t="shared" si="7"/>
        <v>5</v>
      </c>
      <c r="P45" s="9">
        <f>Tableau1[[#This Row],[ECART]]*0.7</f>
        <v>3.5</v>
      </c>
      <c r="Q45" s="9">
        <v>5</v>
      </c>
      <c r="R45" s="9">
        <v>3.5</v>
      </c>
      <c r="S45" s="5"/>
      <c r="T45" s="17">
        <v>23</v>
      </c>
      <c r="U45" s="17">
        <v>23</v>
      </c>
      <c r="V45" s="17"/>
      <c r="W45" s="18"/>
      <c r="X45" s="8">
        <v>44927</v>
      </c>
      <c r="Y45" s="5" t="s">
        <v>273</v>
      </c>
      <c r="Z45" s="5" t="s">
        <v>274</v>
      </c>
    </row>
    <row r="46" spans="1:26" x14ac:dyDescent="0.35">
      <c r="A46" s="2" t="s">
        <v>238</v>
      </c>
      <c r="B46" s="2" t="str">
        <f t="shared" si="4"/>
        <v>TÉL</v>
      </c>
      <c r="C46" s="2">
        <f t="shared" si="5"/>
        <v>1</v>
      </c>
      <c r="D46" s="2">
        <f t="shared" si="6"/>
        <v>2023</v>
      </c>
      <c r="E46" s="4">
        <v>21891</v>
      </c>
      <c r="F46" s="5" t="s">
        <v>83</v>
      </c>
      <c r="G46" s="5" t="s">
        <v>198</v>
      </c>
      <c r="H46" s="6">
        <v>292607617</v>
      </c>
      <c r="I46" s="5">
        <v>1625</v>
      </c>
      <c r="J46" s="5">
        <v>1929240337</v>
      </c>
      <c r="K46" s="5" t="str">
        <f>UPPER(_xlfn.XLOOKUP(G46,'LISTE FOURNISSEURS'!A:A,'LISTE FOURNISSEURS'!D:D))</f>
        <v>TÉLÉCOMMUNICATIONS</v>
      </c>
      <c r="L46" s="7" t="s">
        <v>26</v>
      </c>
      <c r="M46" s="8">
        <v>44939</v>
      </c>
      <c r="N46" s="8">
        <v>44953</v>
      </c>
      <c r="O46" s="9">
        <f t="shared" si="7"/>
        <v>14</v>
      </c>
      <c r="P46" s="9">
        <f>Tableau1[[#This Row],[ECART]]*0.7</f>
        <v>9.7999999999999989</v>
      </c>
      <c r="Q46" s="9">
        <v>14</v>
      </c>
      <c r="R46" s="9">
        <v>9.7999999999999989</v>
      </c>
      <c r="S46" s="5"/>
      <c r="T46" s="17">
        <v>24</v>
      </c>
      <c r="U46" s="17">
        <v>24</v>
      </c>
      <c r="V46" s="17"/>
      <c r="W46" s="18"/>
      <c r="X46" s="8">
        <v>44927</v>
      </c>
      <c r="Y46" s="5" t="s">
        <v>273</v>
      </c>
      <c r="Z46" s="5" t="s">
        <v>274</v>
      </c>
    </row>
    <row r="47" spans="1:26" x14ac:dyDescent="0.35">
      <c r="A47" s="2" t="s">
        <v>239</v>
      </c>
      <c r="B47" s="2" t="str">
        <f t="shared" si="4"/>
        <v>MÉD</v>
      </c>
      <c r="C47" s="2">
        <f t="shared" si="5"/>
        <v>1</v>
      </c>
      <c r="D47" s="2">
        <f t="shared" si="6"/>
        <v>2023</v>
      </c>
      <c r="E47" s="4">
        <v>20504</v>
      </c>
      <c r="F47" s="5" t="s">
        <v>84</v>
      </c>
      <c r="G47" s="5" t="s">
        <v>199</v>
      </c>
      <c r="H47" s="6">
        <v>293161196</v>
      </c>
      <c r="I47" s="5">
        <v>1844</v>
      </c>
      <c r="J47" s="5">
        <v>1929240338</v>
      </c>
      <c r="K47" s="5" t="str">
        <f>UPPER(_xlfn.XLOOKUP(G47,'LISTE FOURNISSEURS'!A:A,'LISTE FOURNISSEURS'!D:D))</f>
        <v>MÉDIAS ET DIVERTISSEMENT</v>
      </c>
      <c r="L47" s="7" t="s">
        <v>26</v>
      </c>
      <c r="M47" s="8">
        <v>44940</v>
      </c>
      <c r="N47" s="8">
        <v>44940</v>
      </c>
      <c r="O47" s="9">
        <f t="shared" si="7"/>
        <v>0</v>
      </c>
      <c r="P47" s="9">
        <f>Tableau1[[#This Row],[ECART]]*0.7</f>
        <v>0</v>
      </c>
      <c r="Q47" s="9">
        <v>0</v>
      </c>
      <c r="R47" s="9">
        <v>0</v>
      </c>
      <c r="S47" s="5"/>
      <c r="T47" s="17">
        <v>25</v>
      </c>
      <c r="U47" s="17">
        <v>25</v>
      </c>
      <c r="V47" s="17"/>
      <c r="W47" s="18"/>
      <c r="X47" s="8">
        <v>44927</v>
      </c>
      <c r="Y47" s="5" t="s">
        <v>273</v>
      </c>
      <c r="Z47" s="5" t="s">
        <v>274</v>
      </c>
    </row>
    <row r="48" spans="1:26" x14ac:dyDescent="0.35">
      <c r="A48" s="2" t="s">
        <v>220</v>
      </c>
      <c r="B48" s="2" t="str">
        <f t="shared" si="4"/>
        <v>ÉQU</v>
      </c>
      <c r="C48" s="2">
        <f t="shared" si="5"/>
        <v>1</v>
      </c>
      <c r="D48" s="2">
        <f t="shared" si="6"/>
        <v>2023</v>
      </c>
      <c r="E48" s="4">
        <v>20662</v>
      </c>
      <c r="F48" s="5" t="s">
        <v>85</v>
      </c>
      <c r="G48" s="5" t="s">
        <v>200</v>
      </c>
      <c r="H48" s="6">
        <v>291889151</v>
      </c>
      <c r="I48" s="5">
        <v>1422</v>
      </c>
      <c r="J48" s="5">
        <v>1929240339</v>
      </c>
      <c r="K48" s="5" t="str">
        <f>UPPER(_xlfn.XLOOKUP(G48,'LISTE FOURNISSEURS'!A:A,'LISTE FOURNISSEURS'!D:D))</f>
        <v>ÉQUIPEMENTS INDUSTRIELS</v>
      </c>
      <c r="L48" s="7" t="s">
        <v>26</v>
      </c>
      <c r="M48" s="8">
        <v>44941</v>
      </c>
      <c r="N48" s="8">
        <v>44937</v>
      </c>
      <c r="O48" s="9">
        <f t="shared" si="7"/>
        <v>-4</v>
      </c>
      <c r="P48" s="9">
        <f>Tableau1[[#This Row],[ECART]]*0.7</f>
        <v>-2.8</v>
      </c>
      <c r="Q48" s="9">
        <v>-4</v>
      </c>
      <c r="R48" s="9">
        <v>-2.8</v>
      </c>
      <c r="S48" s="5"/>
      <c r="T48" s="17">
        <v>26</v>
      </c>
      <c r="U48" s="17">
        <v>26</v>
      </c>
      <c r="V48" s="17"/>
      <c r="W48" s="18"/>
      <c r="X48" s="8">
        <v>44927</v>
      </c>
      <c r="Y48" s="5" t="s">
        <v>273</v>
      </c>
      <c r="Z48" s="5" t="s">
        <v>274</v>
      </c>
    </row>
    <row r="49" spans="1:26" x14ac:dyDescent="0.35">
      <c r="A49" s="2" t="s">
        <v>240</v>
      </c>
      <c r="B49" s="2" t="str">
        <f t="shared" si="4"/>
        <v>SOI</v>
      </c>
      <c r="C49" s="2">
        <f t="shared" si="5"/>
        <v>1</v>
      </c>
      <c r="D49" s="2">
        <f t="shared" si="6"/>
        <v>2023</v>
      </c>
      <c r="E49" s="4">
        <v>21376</v>
      </c>
      <c r="F49" s="5" t="s">
        <v>86</v>
      </c>
      <c r="G49" s="5" t="s">
        <v>161</v>
      </c>
      <c r="H49" s="6">
        <v>291516506</v>
      </c>
      <c r="I49" s="5">
        <v>1657</v>
      </c>
      <c r="J49" s="5">
        <v>1929240340</v>
      </c>
      <c r="K49" s="5" t="str">
        <f>UPPER(_xlfn.XLOOKUP(G49,'LISTE FOURNISSEURS'!A:A,'LISTE FOURNISSEURS'!D:D))</f>
        <v>SOINS DE SANTÉ</v>
      </c>
      <c r="L49" s="7" t="s">
        <v>26</v>
      </c>
      <c r="M49" s="8">
        <v>44942</v>
      </c>
      <c r="N49" s="8">
        <v>44932</v>
      </c>
      <c r="O49" s="9">
        <f t="shared" si="7"/>
        <v>-10</v>
      </c>
      <c r="P49" s="9">
        <f>Tableau1[[#This Row],[ECART]]*0.7</f>
        <v>-7</v>
      </c>
      <c r="Q49" s="9">
        <v>-10</v>
      </c>
      <c r="R49" s="9">
        <v>-7</v>
      </c>
      <c r="S49" s="5"/>
      <c r="T49" s="17">
        <v>27</v>
      </c>
      <c r="U49" s="17">
        <v>27</v>
      </c>
      <c r="V49" s="17"/>
      <c r="W49" s="18"/>
      <c r="X49" s="8">
        <v>44927</v>
      </c>
      <c r="Y49" s="5" t="s">
        <v>273</v>
      </c>
      <c r="Z49" s="5" t="s">
        <v>274</v>
      </c>
    </row>
    <row r="50" spans="1:26" x14ac:dyDescent="0.35">
      <c r="A50" s="2" t="s">
        <v>241</v>
      </c>
      <c r="B50" s="2" t="str">
        <f t="shared" si="4"/>
        <v>LOG</v>
      </c>
      <c r="C50" s="2">
        <f t="shared" si="5"/>
        <v>1</v>
      </c>
      <c r="D50" s="2">
        <f t="shared" si="6"/>
        <v>2023</v>
      </c>
      <c r="E50" s="4">
        <v>20626</v>
      </c>
      <c r="F50" s="5" t="s">
        <v>40</v>
      </c>
      <c r="G50" s="5" t="s">
        <v>201</v>
      </c>
      <c r="H50" s="6">
        <v>291671616</v>
      </c>
      <c r="I50" s="5">
        <v>1930</v>
      </c>
      <c r="J50" s="5">
        <v>1929240341</v>
      </c>
      <c r="K50" s="5" t="str">
        <f>UPPER(_xlfn.XLOOKUP(G50,'LISTE FOURNISSEURS'!A:A,'LISTE FOURNISSEURS'!D:D))</f>
        <v>LOGISTIQUE</v>
      </c>
      <c r="L50" s="7" t="s">
        <v>26</v>
      </c>
      <c r="M50" s="8">
        <v>44943</v>
      </c>
      <c r="N50" s="8">
        <v>44947</v>
      </c>
      <c r="O50" s="9">
        <f t="shared" si="7"/>
        <v>4</v>
      </c>
      <c r="P50" s="9">
        <f>Tableau1[[#This Row],[ECART]]*0.7</f>
        <v>2.8</v>
      </c>
      <c r="Q50" s="9">
        <v>4</v>
      </c>
      <c r="R50" s="9">
        <v>2.8</v>
      </c>
      <c r="S50" s="5"/>
      <c r="T50" s="17">
        <v>28</v>
      </c>
      <c r="U50" s="17">
        <v>28</v>
      </c>
      <c r="V50" s="17"/>
      <c r="W50" s="18"/>
      <c r="X50" s="8">
        <v>44927</v>
      </c>
      <c r="Y50" s="5" t="s">
        <v>273</v>
      </c>
      <c r="Z50" s="5" t="s">
        <v>274</v>
      </c>
    </row>
    <row r="51" spans="1:26" x14ac:dyDescent="0.35">
      <c r="A51" s="2" t="s">
        <v>229</v>
      </c>
      <c r="B51" s="2" t="str">
        <f t="shared" si="4"/>
        <v>TEC</v>
      </c>
      <c r="C51" s="2">
        <f t="shared" si="5"/>
        <v>1</v>
      </c>
      <c r="D51" s="2">
        <f t="shared" si="6"/>
        <v>2023</v>
      </c>
      <c r="E51" s="4">
        <v>21901</v>
      </c>
      <c r="F51" s="5" t="s">
        <v>87</v>
      </c>
      <c r="G51" s="5" t="s">
        <v>202</v>
      </c>
      <c r="H51" s="6">
        <v>292712209</v>
      </c>
      <c r="I51" s="5">
        <v>1312</v>
      </c>
      <c r="J51" s="5">
        <v>1929240342</v>
      </c>
      <c r="K51" s="5" t="str">
        <f>UPPER(_xlfn.XLOOKUP(G51,'LISTE FOURNISSEURS'!A:A,'LISTE FOURNISSEURS'!D:D))</f>
        <v>TECHNOLOGIES DE L'INFORMATION</v>
      </c>
      <c r="L51" s="7" t="s">
        <v>26</v>
      </c>
      <c r="M51" s="8">
        <v>44944</v>
      </c>
      <c r="N51" s="8">
        <v>44947</v>
      </c>
      <c r="O51" s="9">
        <f t="shared" si="7"/>
        <v>3</v>
      </c>
      <c r="P51" s="9">
        <f>Tableau1[[#This Row],[ECART]]*0.7</f>
        <v>2.0999999999999996</v>
      </c>
      <c r="Q51" s="9">
        <v>3</v>
      </c>
      <c r="R51" s="9">
        <v>2.0999999999999996</v>
      </c>
      <c r="T51" s="17">
        <v>29</v>
      </c>
      <c r="U51" s="17">
        <v>29</v>
      </c>
      <c r="V51" s="19"/>
      <c r="W51" s="19"/>
      <c r="X51" s="8">
        <v>44927</v>
      </c>
      <c r="Y51" s="5" t="s">
        <v>273</v>
      </c>
      <c r="Z51" s="5" t="s">
        <v>274</v>
      </c>
    </row>
    <row r="52" spans="1:26" x14ac:dyDescent="0.35">
      <c r="A52" s="2" t="s">
        <v>227</v>
      </c>
      <c r="B52" s="2" t="str">
        <f t="shared" si="4"/>
        <v>RES</v>
      </c>
      <c r="C52" s="2">
        <f t="shared" si="5"/>
        <v>1</v>
      </c>
      <c r="D52" s="2">
        <f t="shared" si="6"/>
        <v>2023</v>
      </c>
      <c r="E52" s="4">
        <v>22631</v>
      </c>
      <c r="F52" s="5" t="s">
        <v>204</v>
      </c>
      <c r="G52" s="5" t="s">
        <v>203</v>
      </c>
      <c r="H52" s="6">
        <v>291543216</v>
      </c>
      <c r="I52" s="5">
        <v>1316</v>
      </c>
      <c r="J52" s="5">
        <v>1929240343</v>
      </c>
      <c r="K52" s="5" t="str">
        <f>UPPER(_xlfn.XLOOKUP(G52,'LISTE FOURNISSEURS'!A:A,'LISTE FOURNISSEURS'!D:D))</f>
        <v>RESTAURATION RAPIDE</v>
      </c>
      <c r="L52" s="7" t="s">
        <v>26</v>
      </c>
      <c r="M52" s="8">
        <v>44945</v>
      </c>
      <c r="N52" s="8">
        <v>44953</v>
      </c>
      <c r="O52" s="9">
        <f t="shared" si="7"/>
        <v>8</v>
      </c>
      <c r="P52" s="9">
        <f>Tableau1[[#This Row],[ECART]]*0.7</f>
        <v>5.6</v>
      </c>
      <c r="Q52" s="9">
        <v>8</v>
      </c>
      <c r="R52" s="9">
        <v>5.6</v>
      </c>
      <c r="S52" s="5"/>
      <c r="T52" s="17">
        <v>30</v>
      </c>
      <c r="U52" s="17">
        <v>30</v>
      </c>
      <c r="V52" s="17"/>
      <c r="W52" s="18"/>
      <c r="X52" s="8">
        <v>44927</v>
      </c>
      <c r="Y52" s="5" t="s">
        <v>273</v>
      </c>
      <c r="Z52" s="5" t="s">
        <v>274</v>
      </c>
    </row>
    <row r="53" spans="1:26" x14ac:dyDescent="0.35">
      <c r="A53" s="2" t="s">
        <v>214</v>
      </c>
      <c r="B53" s="2" t="str">
        <f t="shared" si="4"/>
        <v>TEC</v>
      </c>
      <c r="C53" s="2">
        <f t="shared" si="5"/>
        <v>1</v>
      </c>
      <c r="D53" s="2">
        <f t="shared" si="6"/>
        <v>2023</v>
      </c>
      <c r="E53" s="4">
        <v>20954</v>
      </c>
      <c r="F53" s="5" t="s">
        <v>41</v>
      </c>
      <c r="G53" s="5" t="s">
        <v>126</v>
      </c>
      <c r="H53" s="6">
        <v>291541553</v>
      </c>
      <c r="I53" s="5">
        <v>1332</v>
      </c>
      <c r="J53" s="5">
        <v>1929240344</v>
      </c>
      <c r="K53" s="5" t="str">
        <f>UPPER(_xlfn.XLOOKUP(G53,'LISTE FOURNISSEURS'!A:A,'LISTE FOURNISSEURS'!D:D))</f>
        <v>TECHNOLOGIE</v>
      </c>
      <c r="L53" s="7" t="s">
        <v>26</v>
      </c>
      <c r="M53" s="8">
        <v>44946</v>
      </c>
      <c r="N53" s="8">
        <v>44931</v>
      </c>
      <c r="O53" s="9">
        <f t="shared" si="7"/>
        <v>-15</v>
      </c>
      <c r="P53" s="9">
        <f>Tableau1[[#This Row],[ECART]]*0.7</f>
        <v>-10.5</v>
      </c>
      <c r="Q53" s="9">
        <v>-15</v>
      </c>
      <c r="R53" s="9">
        <v>-10.5</v>
      </c>
      <c r="S53" s="5"/>
      <c r="T53" s="17">
        <v>31</v>
      </c>
      <c r="U53" s="17">
        <v>31</v>
      </c>
      <c r="V53" s="17"/>
      <c r="W53" s="18"/>
      <c r="X53" s="8">
        <v>44927</v>
      </c>
      <c r="Y53" s="5" t="s">
        <v>273</v>
      </c>
      <c r="Z53" s="5" t="s">
        <v>274</v>
      </c>
    </row>
    <row r="54" spans="1:26" x14ac:dyDescent="0.35">
      <c r="A54" s="2" t="s">
        <v>215</v>
      </c>
      <c r="B54" s="2" t="str">
        <f t="shared" si="4"/>
        <v>COM</v>
      </c>
      <c r="C54" s="2">
        <f t="shared" si="5"/>
        <v>1</v>
      </c>
      <c r="D54" s="2">
        <f t="shared" si="6"/>
        <v>2023</v>
      </c>
      <c r="E54" s="4">
        <v>21015</v>
      </c>
      <c r="F54" s="5" t="s">
        <v>42</v>
      </c>
      <c r="G54" s="5" t="s">
        <v>162</v>
      </c>
      <c r="H54" s="6">
        <v>291307061</v>
      </c>
      <c r="I54" s="5">
        <v>1356</v>
      </c>
      <c r="J54" s="5">
        <v>1929240345</v>
      </c>
      <c r="K54" s="5" t="str">
        <f>UPPER(_xlfn.XLOOKUP(G54,'LISTE FOURNISSEURS'!A:A,'LISTE FOURNISSEURS'!D:D))</f>
        <v>COMMERCE EN LIGNE</v>
      </c>
      <c r="L54" s="7" t="s">
        <v>26</v>
      </c>
      <c r="M54" s="8">
        <v>44947</v>
      </c>
      <c r="N54" s="8">
        <v>44957</v>
      </c>
      <c r="O54" s="9">
        <f t="shared" si="7"/>
        <v>10</v>
      </c>
      <c r="P54" s="9">
        <f>Tableau1[[#This Row],[ECART]]*0.7</f>
        <v>7</v>
      </c>
      <c r="Q54" s="9">
        <v>10</v>
      </c>
      <c r="R54" s="9">
        <v>7</v>
      </c>
      <c r="S54" s="5"/>
      <c r="T54" s="17">
        <v>32</v>
      </c>
      <c r="U54" s="17">
        <v>32</v>
      </c>
      <c r="V54" s="17"/>
      <c r="W54" s="18"/>
      <c r="X54" s="8">
        <v>44927</v>
      </c>
      <c r="Y54" s="5" t="s">
        <v>273</v>
      </c>
      <c r="Z54" s="5" t="s">
        <v>274</v>
      </c>
    </row>
    <row r="55" spans="1:26" x14ac:dyDescent="0.35">
      <c r="A55" s="2" t="s">
        <v>216</v>
      </c>
      <c r="B55" s="2" t="str">
        <f t="shared" si="4"/>
        <v>TEC</v>
      </c>
      <c r="C55" s="2">
        <f t="shared" si="5"/>
        <v>1</v>
      </c>
      <c r="D55" s="2">
        <f t="shared" si="6"/>
        <v>2023</v>
      </c>
      <c r="E55" s="4">
        <v>20880</v>
      </c>
      <c r="F55" s="5" t="s">
        <v>43</v>
      </c>
      <c r="G55" s="5" t="s">
        <v>163</v>
      </c>
      <c r="H55" s="6">
        <v>291092846</v>
      </c>
      <c r="I55" s="5">
        <v>1537</v>
      </c>
      <c r="J55" s="5">
        <v>1929240346</v>
      </c>
      <c r="K55" s="5" t="str">
        <f>UPPER(_xlfn.XLOOKUP(G55,'LISTE FOURNISSEURS'!A:A,'LISTE FOURNISSEURS'!D:D))</f>
        <v>TECHNOLOGIE DE RECHERCHE</v>
      </c>
      <c r="L55" s="7" t="s">
        <v>26</v>
      </c>
      <c r="M55" s="8">
        <v>44948</v>
      </c>
      <c r="N55" s="8">
        <v>44935</v>
      </c>
      <c r="O55" s="9">
        <f t="shared" si="7"/>
        <v>-13</v>
      </c>
      <c r="P55" s="9">
        <f>Tableau1[[#This Row],[ECART]]*0.7</f>
        <v>-9.1</v>
      </c>
      <c r="Q55" s="9">
        <v>-13</v>
      </c>
      <c r="R55" s="9">
        <v>-9.1</v>
      </c>
      <c r="S55" s="5"/>
      <c r="T55" s="17">
        <v>33</v>
      </c>
      <c r="U55" s="17">
        <v>33</v>
      </c>
      <c r="V55" s="17"/>
      <c r="W55" s="18"/>
      <c r="X55" s="8">
        <v>44927</v>
      </c>
      <c r="Y55" s="5" t="s">
        <v>273</v>
      </c>
      <c r="Z55" s="5" t="s">
        <v>274</v>
      </c>
    </row>
    <row r="56" spans="1:26" x14ac:dyDescent="0.35">
      <c r="A56" s="2" t="s">
        <v>214</v>
      </c>
      <c r="B56" s="2" t="str">
        <f t="shared" si="4"/>
        <v>TEC</v>
      </c>
      <c r="C56" s="2">
        <f t="shared" si="5"/>
        <v>1</v>
      </c>
      <c r="D56" s="2">
        <f t="shared" si="6"/>
        <v>2023</v>
      </c>
      <c r="E56" s="4">
        <v>20006</v>
      </c>
      <c r="F56" s="5" t="s">
        <v>44</v>
      </c>
      <c r="G56" s="5" t="s">
        <v>164</v>
      </c>
      <c r="H56" s="6">
        <v>290896701</v>
      </c>
      <c r="I56" s="5">
        <v>1729</v>
      </c>
      <c r="J56" s="5">
        <v>1929240347</v>
      </c>
      <c r="K56" s="5" t="str">
        <f>UPPER(_xlfn.XLOOKUP(G56,'LISTE FOURNISSEURS'!A:A,'LISTE FOURNISSEURS'!D:D))</f>
        <v>TECHNOLOGIE</v>
      </c>
      <c r="L56" s="7" t="s">
        <v>26</v>
      </c>
      <c r="M56" s="8">
        <v>44949</v>
      </c>
      <c r="N56" s="8">
        <v>44945</v>
      </c>
      <c r="O56" s="9">
        <f t="shared" si="7"/>
        <v>-4</v>
      </c>
      <c r="P56" s="9">
        <f>Tableau1[[#This Row],[ECART]]*0.7</f>
        <v>-2.8</v>
      </c>
      <c r="Q56" s="9">
        <v>-4</v>
      </c>
      <c r="R56" s="9">
        <v>-2.8</v>
      </c>
      <c r="S56" s="5"/>
      <c r="T56" s="17">
        <v>34</v>
      </c>
      <c r="U56" s="17">
        <v>34</v>
      </c>
      <c r="V56" s="17"/>
      <c r="W56" s="18"/>
      <c r="X56" s="8">
        <v>44927</v>
      </c>
      <c r="Y56" s="5" t="s">
        <v>273</v>
      </c>
      <c r="Z56" s="5" t="s">
        <v>274</v>
      </c>
    </row>
    <row r="57" spans="1:26" x14ac:dyDescent="0.35">
      <c r="A57" s="2" t="s">
        <v>217</v>
      </c>
      <c r="B57" s="2" t="str">
        <f t="shared" si="4"/>
        <v>RÉS</v>
      </c>
      <c r="C57" s="2">
        <f t="shared" si="5"/>
        <v>1</v>
      </c>
      <c r="D57" s="2">
        <f t="shared" si="6"/>
        <v>2023</v>
      </c>
      <c r="E57" s="4">
        <v>21513</v>
      </c>
      <c r="F57" s="5" t="s">
        <v>45</v>
      </c>
      <c r="G57" s="5" t="s">
        <v>165</v>
      </c>
      <c r="H57" s="6">
        <v>291454097</v>
      </c>
      <c r="I57" s="5">
        <v>1366</v>
      </c>
      <c r="J57" s="5">
        <v>1929240348</v>
      </c>
      <c r="K57" s="5" t="str">
        <f>UPPER(_xlfn.XLOOKUP(G57,'LISTE FOURNISSEURS'!A:A,'LISTE FOURNISSEURS'!D:D))</f>
        <v>RÉSEAUX SOCIAUX</v>
      </c>
      <c r="L57" s="7" t="s">
        <v>26</v>
      </c>
      <c r="M57" s="8">
        <v>44950</v>
      </c>
      <c r="N57" s="8">
        <v>44929</v>
      </c>
      <c r="O57" s="9">
        <f t="shared" si="7"/>
        <v>-21</v>
      </c>
      <c r="P57" s="9">
        <f>Tableau1[[#This Row],[ECART]]*0.7</f>
        <v>-14.7</v>
      </c>
      <c r="Q57" s="9">
        <v>-21</v>
      </c>
      <c r="R57" s="9">
        <v>-14.7</v>
      </c>
      <c r="S57" s="5"/>
      <c r="T57" s="17">
        <v>35</v>
      </c>
      <c r="U57" s="17">
        <v>35</v>
      </c>
      <c r="V57" s="17"/>
      <c r="W57" s="18"/>
      <c r="X57" s="8">
        <v>44927</v>
      </c>
      <c r="Y57" s="5" t="s">
        <v>273</v>
      </c>
      <c r="Z57" s="5" t="s">
        <v>274</v>
      </c>
    </row>
    <row r="58" spans="1:26" x14ac:dyDescent="0.35">
      <c r="A58" s="2" t="s">
        <v>218</v>
      </c>
      <c r="B58" s="2" t="str">
        <f t="shared" si="4"/>
        <v>AUT</v>
      </c>
      <c r="C58" s="2">
        <f t="shared" si="5"/>
        <v>1</v>
      </c>
      <c r="D58" s="2">
        <f t="shared" si="6"/>
        <v>2023</v>
      </c>
      <c r="E58" s="4">
        <v>21573</v>
      </c>
      <c r="F58" s="5" t="s">
        <v>46</v>
      </c>
      <c r="G58" s="5" t="s">
        <v>166</v>
      </c>
      <c r="H58" s="6">
        <v>291029502</v>
      </c>
      <c r="I58" s="5">
        <v>1294</v>
      </c>
      <c r="J58" s="5">
        <v>1929240349</v>
      </c>
      <c r="K58" s="5" t="str">
        <f>UPPER(_xlfn.XLOOKUP(G58,'LISTE FOURNISSEURS'!A:A,'LISTE FOURNISSEURS'!D:D))</f>
        <v>AUTOMOBILE ÉLECTRIQUE</v>
      </c>
      <c r="L58" s="7" t="s">
        <v>26</v>
      </c>
      <c r="M58" s="8">
        <v>44951</v>
      </c>
      <c r="N58" s="8">
        <v>44956</v>
      </c>
      <c r="O58" s="9">
        <f t="shared" si="7"/>
        <v>5</v>
      </c>
      <c r="P58" s="9">
        <f>Tableau1[[#This Row],[ECART]]*0.7</f>
        <v>3.5</v>
      </c>
      <c r="Q58" s="9">
        <v>5</v>
      </c>
      <c r="R58" s="9">
        <v>3.5</v>
      </c>
      <c r="T58" s="17">
        <v>36</v>
      </c>
      <c r="U58" s="17">
        <v>36</v>
      </c>
      <c r="V58" s="19"/>
      <c r="W58" s="19"/>
      <c r="X58" s="8">
        <v>44927</v>
      </c>
      <c r="Y58" s="5" t="s">
        <v>273</v>
      </c>
      <c r="Z58" s="5" t="s">
        <v>274</v>
      </c>
    </row>
    <row r="59" spans="1:26" x14ac:dyDescent="0.35">
      <c r="A59" s="2" t="s">
        <v>219</v>
      </c>
      <c r="B59" s="2" t="str">
        <f t="shared" si="4"/>
        <v>AUT</v>
      </c>
      <c r="C59" s="2">
        <f t="shared" si="5"/>
        <v>1</v>
      </c>
      <c r="D59" s="2">
        <f t="shared" si="6"/>
        <v>2023</v>
      </c>
      <c r="E59" s="4">
        <v>20202</v>
      </c>
      <c r="F59" s="5" t="s">
        <v>47</v>
      </c>
      <c r="G59" s="5" t="s">
        <v>167</v>
      </c>
      <c r="H59" s="6">
        <v>291830368</v>
      </c>
      <c r="I59" s="5">
        <v>1990</v>
      </c>
      <c r="J59" s="5">
        <v>1929240350</v>
      </c>
      <c r="K59" s="5" t="str">
        <f>UPPER(_xlfn.XLOOKUP(G59,'LISTE FOURNISSEURS'!A:A,'LISTE FOURNISSEURS'!D:D))</f>
        <v>AUTOMOBILE</v>
      </c>
      <c r="L59" s="7" t="s">
        <v>26</v>
      </c>
      <c r="M59" s="8">
        <v>44952</v>
      </c>
      <c r="N59" s="8">
        <v>44939</v>
      </c>
      <c r="O59" s="9">
        <f t="shared" si="7"/>
        <v>-13</v>
      </c>
      <c r="P59" s="9">
        <f>Tableau1[[#This Row],[ECART]]*0.7</f>
        <v>-9.1</v>
      </c>
      <c r="Q59" s="9">
        <v>-13</v>
      </c>
      <c r="R59" s="9">
        <v>-9.1</v>
      </c>
      <c r="S59" s="5"/>
      <c r="T59" s="17">
        <v>37</v>
      </c>
      <c r="U59" s="17">
        <v>37</v>
      </c>
      <c r="V59" s="17"/>
      <c r="W59" s="18"/>
      <c r="X59" s="8">
        <v>44927</v>
      </c>
      <c r="Y59" s="5" t="s">
        <v>273</v>
      </c>
      <c r="Z59" s="5" t="s">
        <v>274</v>
      </c>
    </row>
    <row r="60" spans="1:26" x14ac:dyDescent="0.35">
      <c r="A60" s="2" t="s">
        <v>220</v>
      </c>
      <c r="B60" s="2" t="str">
        <f t="shared" si="4"/>
        <v>ÉQU</v>
      </c>
      <c r="C60" s="2">
        <f t="shared" si="5"/>
        <v>1</v>
      </c>
      <c r="D60" s="2">
        <f t="shared" si="6"/>
        <v>2023</v>
      </c>
      <c r="E60" s="4">
        <v>20776</v>
      </c>
      <c r="F60" s="5" t="s">
        <v>48</v>
      </c>
      <c r="G60" s="5" t="s">
        <v>168</v>
      </c>
      <c r="H60" s="6">
        <v>292026747</v>
      </c>
      <c r="I60" s="5">
        <v>1316</v>
      </c>
      <c r="J60" s="5">
        <v>1929240351</v>
      </c>
      <c r="K60" s="5" t="str">
        <f>UPPER(_xlfn.XLOOKUP(G60,'LISTE FOURNISSEURS'!A:A,'LISTE FOURNISSEURS'!D:D))</f>
        <v>ÉQUIPEMENTS INDUSTRIELS</v>
      </c>
      <c r="L60" s="7" t="s">
        <v>26</v>
      </c>
      <c r="M60" s="8">
        <v>44953</v>
      </c>
      <c r="N60" s="8">
        <v>44939</v>
      </c>
      <c r="O60" s="9">
        <f t="shared" si="7"/>
        <v>-14</v>
      </c>
      <c r="P60" s="9">
        <f>Tableau1[[#This Row],[ECART]]*0.7</f>
        <v>-9.7999999999999989</v>
      </c>
      <c r="Q60" s="9">
        <v>-14</v>
      </c>
      <c r="R60" s="9">
        <v>-9.7999999999999989</v>
      </c>
      <c r="S60" s="5"/>
      <c r="T60" s="17">
        <v>38</v>
      </c>
      <c r="U60" s="17">
        <v>38</v>
      </c>
      <c r="V60" s="17"/>
      <c r="W60" s="18"/>
      <c r="X60" s="8">
        <v>44927</v>
      </c>
      <c r="Y60" s="5" t="s">
        <v>273</v>
      </c>
      <c r="Z60" s="5" t="s">
        <v>274</v>
      </c>
    </row>
    <row r="61" spans="1:26" x14ac:dyDescent="0.35">
      <c r="A61" s="2" t="s">
        <v>219</v>
      </c>
      <c r="B61" s="2" t="str">
        <f t="shared" si="4"/>
        <v>AUT</v>
      </c>
      <c r="C61" s="2">
        <f t="shared" si="5"/>
        <v>1</v>
      </c>
      <c r="D61" s="2">
        <f t="shared" si="6"/>
        <v>2023</v>
      </c>
      <c r="E61" s="4">
        <v>22938</v>
      </c>
      <c r="F61" s="5" t="s">
        <v>49</v>
      </c>
      <c r="G61" s="5" t="s">
        <v>169</v>
      </c>
      <c r="H61" s="6">
        <v>292083464</v>
      </c>
      <c r="I61" s="5">
        <v>1446</v>
      </c>
      <c r="J61" s="5">
        <v>1929240352</v>
      </c>
      <c r="K61" s="5" t="str">
        <f>UPPER(_xlfn.XLOOKUP(G61,'LISTE FOURNISSEURS'!A:A,'LISTE FOURNISSEURS'!D:D))</f>
        <v>AUTOMOBILE</v>
      </c>
      <c r="L61" s="7" t="s">
        <v>26</v>
      </c>
      <c r="M61" s="8">
        <v>44954</v>
      </c>
      <c r="N61" s="8">
        <v>44943</v>
      </c>
      <c r="O61" s="9">
        <f t="shared" si="7"/>
        <v>-11</v>
      </c>
      <c r="P61" s="9">
        <f>Tableau1[[#This Row],[ECART]]*0.7</f>
        <v>-7.6999999999999993</v>
      </c>
      <c r="Q61" s="9">
        <v>-11</v>
      </c>
      <c r="R61" s="9">
        <v>-7.6999999999999993</v>
      </c>
      <c r="S61" s="5"/>
      <c r="T61" s="17">
        <v>39</v>
      </c>
      <c r="U61" s="17">
        <v>39</v>
      </c>
      <c r="V61" s="17"/>
      <c r="W61" s="18"/>
      <c r="X61" s="8">
        <v>44927</v>
      </c>
      <c r="Y61" s="5" t="s">
        <v>273</v>
      </c>
      <c r="Z61" s="5" t="s">
        <v>274</v>
      </c>
    </row>
    <row r="62" spans="1:26" x14ac:dyDescent="0.35">
      <c r="A62" s="2" t="s">
        <v>221</v>
      </c>
      <c r="B62" s="2" t="str">
        <f t="shared" si="4"/>
        <v>BOI</v>
      </c>
      <c r="C62" s="2">
        <f t="shared" si="5"/>
        <v>1</v>
      </c>
      <c r="D62" s="2">
        <f t="shared" si="6"/>
        <v>2023</v>
      </c>
      <c r="E62" s="4">
        <v>20102</v>
      </c>
      <c r="F62" s="5" t="s">
        <v>50</v>
      </c>
      <c r="G62" s="5" t="s">
        <v>170</v>
      </c>
      <c r="H62" s="6">
        <v>291021270</v>
      </c>
      <c r="I62" s="5">
        <v>1482</v>
      </c>
      <c r="J62" s="5">
        <v>1929240353</v>
      </c>
      <c r="K62" s="5" t="str">
        <f>UPPER(_xlfn.XLOOKUP(G62,'LISTE FOURNISSEURS'!A:A,'LISTE FOURNISSEURS'!D:D))</f>
        <v>BOISSONS</v>
      </c>
      <c r="L62" s="7" t="s">
        <v>26</v>
      </c>
      <c r="M62" s="8">
        <v>44955</v>
      </c>
      <c r="N62" s="8">
        <v>44944</v>
      </c>
      <c r="O62" s="9">
        <f t="shared" si="7"/>
        <v>-11</v>
      </c>
      <c r="P62" s="9">
        <f>Tableau1[[#This Row],[ECART]]*0.7</f>
        <v>-7.6999999999999993</v>
      </c>
      <c r="Q62" s="9">
        <v>-11</v>
      </c>
      <c r="R62" s="9">
        <v>-7.6999999999999993</v>
      </c>
      <c r="S62" s="5"/>
      <c r="T62" s="17">
        <v>40</v>
      </c>
      <c r="U62" s="17">
        <v>40</v>
      </c>
      <c r="V62" s="17"/>
      <c r="W62" s="18"/>
      <c r="X62" s="8">
        <v>44927</v>
      </c>
      <c r="Y62" s="5" t="s">
        <v>273</v>
      </c>
      <c r="Z62" s="5" t="s">
        <v>274</v>
      </c>
    </row>
    <row r="63" spans="1:26" x14ac:dyDescent="0.35">
      <c r="A63" s="2" t="s">
        <v>222</v>
      </c>
      <c r="B63" s="2" t="str">
        <f t="shared" si="4"/>
        <v>BOI</v>
      </c>
      <c r="C63" s="2">
        <f t="shared" si="5"/>
        <v>1</v>
      </c>
      <c r="D63" s="2">
        <f t="shared" si="6"/>
        <v>2023</v>
      </c>
      <c r="E63" s="4">
        <v>20163</v>
      </c>
      <c r="F63" s="5" t="s">
        <v>51</v>
      </c>
      <c r="G63" s="5" t="s">
        <v>171</v>
      </c>
      <c r="H63" s="6">
        <v>292240287</v>
      </c>
      <c r="I63" s="5">
        <v>1254</v>
      </c>
      <c r="J63" s="5">
        <v>1929240354</v>
      </c>
      <c r="K63" s="5" t="str">
        <f>UPPER(_xlfn.XLOOKUP(G63,'LISTE FOURNISSEURS'!A:A,'LISTE FOURNISSEURS'!D:D))</f>
        <v>BOISSONS ET COLLATIONS</v>
      </c>
      <c r="L63" s="7" t="s">
        <v>26</v>
      </c>
      <c r="M63" s="8">
        <v>44956</v>
      </c>
      <c r="N63" s="8">
        <v>44942</v>
      </c>
      <c r="O63" s="9">
        <f t="shared" si="7"/>
        <v>-14</v>
      </c>
      <c r="P63" s="9">
        <f>Tableau1[[#This Row],[ECART]]*0.7</f>
        <v>-9.7999999999999989</v>
      </c>
      <c r="Q63" s="9">
        <v>-14</v>
      </c>
      <c r="R63" s="9">
        <v>-9.7999999999999989</v>
      </c>
      <c r="T63" s="17">
        <v>41</v>
      </c>
      <c r="U63" s="17">
        <v>41</v>
      </c>
      <c r="V63" s="19"/>
      <c r="W63" s="19"/>
      <c r="X63" s="8">
        <v>44927</v>
      </c>
      <c r="Y63" s="5" t="s">
        <v>273</v>
      </c>
      <c r="Z63" s="5" t="s">
        <v>274</v>
      </c>
    </row>
    <row r="64" spans="1:26" x14ac:dyDescent="0.35">
      <c r="A64" s="2" t="s">
        <v>223</v>
      </c>
      <c r="B64" s="2" t="str">
        <f t="shared" si="4"/>
        <v>PRO</v>
      </c>
      <c r="C64" s="2">
        <f t="shared" si="5"/>
        <v>1</v>
      </c>
      <c r="D64" s="2">
        <f t="shared" si="6"/>
        <v>2023</v>
      </c>
      <c r="E64" s="4">
        <v>22742</v>
      </c>
      <c r="F64" s="5" t="s">
        <v>52</v>
      </c>
      <c r="G64" s="5" t="s">
        <v>172</v>
      </c>
      <c r="H64" s="6">
        <v>292494854</v>
      </c>
      <c r="I64" s="5">
        <v>1464</v>
      </c>
      <c r="J64" s="5">
        <v>1929240355</v>
      </c>
      <c r="K64" s="5" t="str">
        <f>UPPER(_xlfn.XLOOKUP(G64,'LISTE FOURNISSEURS'!A:A,'LISTE FOURNISSEURS'!D:D))</f>
        <v>PRODUITS ALIMENTAIRES</v>
      </c>
      <c r="L64" s="7" t="s">
        <v>26</v>
      </c>
      <c r="M64" s="8">
        <v>44957</v>
      </c>
      <c r="N64" s="8">
        <v>44948</v>
      </c>
      <c r="O64" s="9">
        <f t="shared" si="7"/>
        <v>-9</v>
      </c>
      <c r="P64" s="9">
        <f>Tableau1[[#This Row],[ECART]]*0.7</f>
        <v>-6.3</v>
      </c>
      <c r="Q64" s="9">
        <v>-9</v>
      </c>
      <c r="R64" s="9">
        <v>-6.3</v>
      </c>
      <c r="S64" s="5"/>
      <c r="T64" s="17">
        <v>42</v>
      </c>
      <c r="U64" s="17">
        <v>42</v>
      </c>
      <c r="V64" s="17"/>
      <c r="W64" s="18"/>
      <c r="X64" s="8">
        <v>44927</v>
      </c>
      <c r="Y64" s="5" t="s">
        <v>273</v>
      </c>
      <c r="Z64" s="5" t="s">
        <v>274</v>
      </c>
    </row>
    <row r="65" spans="1:26" x14ac:dyDescent="0.35">
      <c r="A65" s="2" t="s">
        <v>224</v>
      </c>
      <c r="B65" s="2" t="str">
        <f t="shared" si="4"/>
        <v>PRO</v>
      </c>
      <c r="C65" s="2">
        <f t="shared" si="5"/>
        <v>2</v>
      </c>
      <c r="D65" s="2">
        <f t="shared" si="6"/>
        <v>2023</v>
      </c>
      <c r="E65" s="4">
        <v>22502</v>
      </c>
      <c r="F65" s="5" t="s">
        <v>53</v>
      </c>
      <c r="G65" s="5" t="s">
        <v>173</v>
      </c>
      <c r="H65" s="6">
        <v>292765805</v>
      </c>
      <c r="I65" s="5">
        <v>1874</v>
      </c>
      <c r="J65" s="5">
        <v>1929240356</v>
      </c>
      <c r="K65" s="5" t="str">
        <f>UPPER(_xlfn.XLOOKUP(G65,'LISTE FOURNISSEURS'!A:A,'LISTE FOURNISSEURS'!D:D))</f>
        <v>PRODUITS DE CONSOMMATION</v>
      </c>
      <c r="L65" s="7" t="s">
        <v>26</v>
      </c>
      <c r="M65" s="8">
        <v>44958</v>
      </c>
      <c r="N65" s="8">
        <v>44975</v>
      </c>
      <c r="O65" s="9">
        <f t="shared" si="7"/>
        <v>17</v>
      </c>
      <c r="P65" s="9">
        <f>Tableau1[[#This Row],[ECART]]*0.7</f>
        <v>11.899999999999999</v>
      </c>
      <c r="Q65" s="9">
        <v>17</v>
      </c>
      <c r="R65" s="9">
        <v>11.899999999999999</v>
      </c>
      <c r="S65" s="5"/>
      <c r="T65" s="17">
        <v>43</v>
      </c>
      <c r="U65" s="17">
        <v>43</v>
      </c>
      <c r="V65" s="17"/>
      <c r="W65" s="18"/>
      <c r="X65" s="8">
        <v>44958</v>
      </c>
      <c r="Y65" s="5" t="s">
        <v>273</v>
      </c>
      <c r="Z65" s="5" t="s">
        <v>274</v>
      </c>
    </row>
    <row r="66" spans="1:26" x14ac:dyDescent="0.35">
      <c r="A66" s="2" t="s">
        <v>225</v>
      </c>
      <c r="B66" s="2" t="str">
        <f t="shared" si="4"/>
        <v>ÉLE</v>
      </c>
      <c r="C66" s="2">
        <f t="shared" si="5"/>
        <v>2</v>
      </c>
      <c r="D66" s="2">
        <f t="shared" si="6"/>
        <v>2023</v>
      </c>
      <c r="E66" s="4">
        <v>21096</v>
      </c>
      <c r="F66" s="5" t="s">
        <v>54</v>
      </c>
      <c r="G66" s="5" t="s">
        <v>174</v>
      </c>
      <c r="H66" s="6">
        <v>291356175</v>
      </c>
      <c r="I66" s="5">
        <v>1118</v>
      </c>
      <c r="J66" s="5">
        <v>1929240357</v>
      </c>
      <c r="K66" s="5" t="str">
        <f>UPPER(_xlfn.XLOOKUP(G66,'LISTE FOURNISSEURS'!A:A,'LISTE FOURNISSEURS'!D:D))</f>
        <v>ÉLECTRONIQUE GRAND PUBLIC</v>
      </c>
      <c r="L66" s="7" t="s">
        <v>26</v>
      </c>
      <c r="M66" s="8">
        <v>44959</v>
      </c>
      <c r="N66" s="8">
        <v>44974</v>
      </c>
      <c r="O66" s="9">
        <f t="shared" si="7"/>
        <v>15</v>
      </c>
      <c r="P66" s="9">
        <f>Tableau1[[#This Row],[ECART]]*0.7</f>
        <v>10.5</v>
      </c>
      <c r="Q66" s="9">
        <v>15</v>
      </c>
      <c r="R66" s="9">
        <v>10.5</v>
      </c>
      <c r="S66" s="5"/>
      <c r="T66" s="17">
        <v>44</v>
      </c>
      <c r="U66" s="17">
        <v>44</v>
      </c>
      <c r="V66" s="17"/>
      <c r="W66" s="18"/>
      <c r="X66" s="8">
        <v>44958</v>
      </c>
      <c r="Y66" s="5" t="s">
        <v>273</v>
      </c>
      <c r="Z66" s="5" t="s">
        <v>274</v>
      </c>
    </row>
    <row r="67" spans="1:26" x14ac:dyDescent="0.35">
      <c r="A67" s="2" t="s">
        <v>226</v>
      </c>
      <c r="B67" s="2" t="str">
        <f t="shared" ref="B67:B98" si="8">LEFT(A67,3)</f>
        <v>DÉT</v>
      </c>
      <c r="C67" s="2">
        <f t="shared" ref="C67:C101" si="9">IF(N67="","",MONTH(N67))</f>
        <v>2</v>
      </c>
      <c r="D67" s="2">
        <f t="shared" ref="D67:D101" si="10">IF(N67="","",YEAR(N67))</f>
        <v>2023</v>
      </c>
      <c r="E67" s="4">
        <v>21529</v>
      </c>
      <c r="F67" s="5" t="s">
        <v>55</v>
      </c>
      <c r="G67" s="5" t="s">
        <v>175</v>
      </c>
      <c r="H67" s="6">
        <v>291266849</v>
      </c>
      <c r="I67" s="5">
        <v>1038</v>
      </c>
      <c r="J67" s="5">
        <v>1929240358</v>
      </c>
      <c r="K67" s="5" t="str">
        <f>UPPER(_xlfn.XLOOKUP(G67,'LISTE FOURNISSEURS'!A:A,'LISTE FOURNISSEURS'!D:D))</f>
        <v>DÉTAILLANT</v>
      </c>
      <c r="L67" s="7" t="s">
        <v>26</v>
      </c>
      <c r="M67" s="8">
        <v>44960</v>
      </c>
      <c r="N67" s="8">
        <v>44971</v>
      </c>
      <c r="O67" s="9">
        <f t="shared" ref="O67:O98" si="11">N67-M67</f>
        <v>11</v>
      </c>
      <c r="P67" s="9">
        <f>Tableau1[[#This Row],[ECART]]*0.7</f>
        <v>7.6999999999999993</v>
      </c>
      <c r="Q67" s="9">
        <v>11</v>
      </c>
      <c r="R67" s="9">
        <v>7.6999999999999993</v>
      </c>
      <c r="T67" s="17">
        <v>45</v>
      </c>
      <c r="U67" s="17">
        <v>45</v>
      </c>
      <c r="V67" s="19"/>
      <c r="W67" s="19"/>
      <c r="X67" s="8">
        <v>44958</v>
      </c>
      <c r="Y67" s="5" t="s">
        <v>273</v>
      </c>
      <c r="Z67" s="5" t="s">
        <v>274</v>
      </c>
    </row>
    <row r="68" spans="1:26" x14ac:dyDescent="0.35">
      <c r="A68" s="2" t="s">
        <v>227</v>
      </c>
      <c r="B68" s="2" t="str">
        <f t="shared" si="8"/>
        <v>RES</v>
      </c>
      <c r="C68" s="2">
        <f t="shared" si="9"/>
        <v>2</v>
      </c>
      <c r="D68" s="2">
        <f t="shared" si="10"/>
        <v>2023</v>
      </c>
      <c r="E68" s="4">
        <v>21567</v>
      </c>
      <c r="F68" s="5" t="s">
        <v>56</v>
      </c>
      <c r="G68" s="5" t="s">
        <v>176</v>
      </c>
      <c r="H68" s="6">
        <v>292564508</v>
      </c>
      <c r="I68" s="5">
        <v>1202</v>
      </c>
      <c r="J68" s="5">
        <v>1929240359</v>
      </c>
      <c r="K68" s="5" t="str">
        <f>UPPER(_xlfn.XLOOKUP(G68,'LISTE FOURNISSEURS'!A:A,'LISTE FOURNISSEURS'!D:D))</f>
        <v>RESTAURATION RAPIDE</v>
      </c>
      <c r="L68" s="7" t="s">
        <v>26</v>
      </c>
      <c r="M68" s="8">
        <v>44961</v>
      </c>
      <c r="N68" s="8">
        <v>44958</v>
      </c>
      <c r="O68" s="9">
        <f t="shared" si="11"/>
        <v>-3</v>
      </c>
      <c r="P68" s="9">
        <f>Tableau1[[#This Row],[ECART]]*0.7</f>
        <v>-2.0999999999999996</v>
      </c>
      <c r="Q68" s="9">
        <v>-3</v>
      </c>
      <c r="R68" s="9">
        <v>-2.0999999999999996</v>
      </c>
      <c r="S68" s="5"/>
      <c r="T68" s="17">
        <v>46</v>
      </c>
      <c r="U68" s="17">
        <v>46</v>
      </c>
      <c r="V68" s="17"/>
      <c r="W68" s="18"/>
      <c r="X68" s="8">
        <v>44958</v>
      </c>
      <c r="Y68" s="5" t="s">
        <v>273</v>
      </c>
      <c r="Z68" s="5" t="s">
        <v>274</v>
      </c>
    </row>
    <row r="69" spans="1:26" x14ac:dyDescent="0.35">
      <c r="A69" s="2" t="s">
        <v>219</v>
      </c>
      <c r="B69" s="2" t="str">
        <f t="shared" si="8"/>
        <v>AUT</v>
      </c>
      <c r="C69" s="2">
        <f t="shared" si="9"/>
        <v>2</v>
      </c>
      <c r="D69" s="2">
        <f t="shared" si="10"/>
        <v>2023</v>
      </c>
      <c r="E69" s="4">
        <v>22805</v>
      </c>
      <c r="F69" s="5" t="s">
        <v>57</v>
      </c>
      <c r="G69" s="5" t="s">
        <v>177</v>
      </c>
      <c r="H69" s="6">
        <v>292785646</v>
      </c>
      <c r="I69" s="5">
        <v>1709</v>
      </c>
      <c r="J69" s="5">
        <v>1929240360</v>
      </c>
      <c r="K69" s="5" t="str">
        <f>UPPER(_xlfn.XLOOKUP(G69,'LISTE FOURNISSEURS'!A:A,'LISTE FOURNISSEURS'!D:D))</f>
        <v>AUTOMOBILE</v>
      </c>
      <c r="L69" s="7" t="s">
        <v>26</v>
      </c>
      <c r="M69" s="8">
        <v>44962</v>
      </c>
      <c r="N69" s="8">
        <v>44982</v>
      </c>
      <c r="O69" s="9">
        <f t="shared" si="11"/>
        <v>20</v>
      </c>
      <c r="P69" s="9">
        <f>Tableau1[[#This Row],[ECART]]*0.7</f>
        <v>14</v>
      </c>
      <c r="Q69" s="9">
        <v>20</v>
      </c>
      <c r="R69" s="9">
        <v>14</v>
      </c>
      <c r="T69" s="17">
        <v>47</v>
      </c>
      <c r="U69" s="17">
        <v>47</v>
      </c>
      <c r="V69" s="19"/>
      <c r="W69" s="19"/>
      <c r="X69" s="8">
        <v>44958</v>
      </c>
      <c r="Y69" s="5" t="s">
        <v>273</v>
      </c>
      <c r="Z69" s="5" t="s">
        <v>274</v>
      </c>
    </row>
    <row r="70" spans="1:26" x14ac:dyDescent="0.35">
      <c r="A70" s="2" t="s">
        <v>228</v>
      </c>
      <c r="B70" s="2" t="str">
        <f t="shared" si="8"/>
        <v>AVI</v>
      </c>
      <c r="C70" s="2">
        <f t="shared" si="9"/>
        <v>2</v>
      </c>
      <c r="D70" s="2">
        <f t="shared" si="10"/>
        <v>2023</v>
      </c>
      <c r="E70" s="4">
        <v>21980</v>
      </c>
      <c r="F70" s="5" t="s">
        <v>58</v>
      </c>
      <c r="G70" s="5" t="s">
        <v>178</v>
      </c>
      <c r="H70" s="6">
        <v>292900080</v>
      </c>
      <c r="I70" s="5">
        <v>1942</v>
      </c>
      <c r="J70" s="5">
        <v>1929240361</v>
      </c>
      <c r="K70" s="5" t="str">
        <f>UPPER(_xlfn.XLOOKUP(G70,'LISTE FOURNISSEURS'!A:A,'LISTE FOURNISSEURS'!D:D))</f>
        <v>AVIONS ET MISSILES</v>
      </c>
      <c r="L70" s="7" t="s">
        <v>26</v>
      </c>
      <c r="M70" s="8">
        <v>44963</v>
      </c>
      <c r="N70" s="8">
        <v>44984</v>
      </c>
      <c r="O70" s="9">
        <f t="shared" si="11"/>
        <v>21</v>
      </c>
      <c r="P70" s="9">
        <f>Tableau1[[#This Row],[ECART]]*0.7</f>
        <v>14.7</v>
      </c>
      <c r="Q70" s="9">
        <v>21</v>
      </c>
      <c r="R70" s="9">
        <v>14.7</v>
      </c>
      <c r="T70" s="17">
        <v>48</v>
      </c>
      <c r="U70" s="17">
        <v>48</v>
      </c>
      <c r="V70" s="19"/>
      <c r="W70" s="19"/>
      <c r="X70" s="8">
        <v>44958</v>
      </c>
      <c r="Y70" s="5" t="s">
        <v>273</v>
      </c>
      <c r="Z70" s="5" t="s">
        <v>274</v>
      </c>
    </row>
    <row r="71" spans="1:26" x14ac:dyDescent="0.35">
      <c r="A71" s="2" t="s">
        <v>229</v>
      </c>
      <c r="B71" s="2" t="str">
        <f t="shared" si="8"/>
        <v>TEC</v>
      </c>
      <c r="C71" s="2">
        <f t="shared" si="9"/>
        <v>2</v>
      </c>
      <c r="D71" s="2">
        <f t="shared" si="10"/>
        <v>2023</v>
      </c>
      <c r="E71" s="4">
        <v>22827</v>
      </c>
      <c r="F71" s="5" t="s">
        <v>59</v>
      </c>
      <c r="G71" s="5" t="s">
        <v>179</v>
      </c>
      <c r="H71" s="6">
        <v>291586050</v>
      </c>
      <c r="I71" s="5">
        <v>1804</v>
      </c>
      <c r="J71" s="5">
        <v>1929240362</v>
      </c>
      <c r="K71" s="5" t="str">
        <f>UPPER(_xlfn.XLOOKUP(G71,'LISTE FOURNISSEURS'!A:A,'LISTE FOURNISSEURS'!D:D))</f>
        <v>TECHNOLOGIES DE L'INFORMATION</v>
      </c>
      <c r="L71" s="7" t="s">
        <v>26</v>
      </c>
      <c r="M71" s="8">
        <v>44964</v>
      </c>
      <c r="N71" s="8">
        <v>44977</v>
      </c>
      <c r="O71" s="9">
        <f t="shared" si="11"/>
        <v>13</v>
      </c>
      <c r="P71" s="9">
        <f>Tableau1[[#This Row],[ECART]]*0.7</f>
        <v>9.1</v>
      </c>
      <c r="Q71" s="9">
        <v>13</v>
      </c>
      <c r="R71" s="9">
        <v>9.1</v>
      </c>
      <c r="T71" s="17">
        <v>49</v>
      </c>
      <c r="U71" s="17">
        <v>49</v>
      </c>
      <c r="V71" s="19"/>
      <c r="W71" s="19"/>
      <c r="X71" s="8">
        <v>44958</v>
      </c>
      <c r="Y71" s="5" t="s">
        <v>273</v>
      </c>
      <c r="Z71" s="5" t="s">
        <v>274</v>
      </c>
    </row>
    <row r="72" spans="1:26" x14ac:dyDescent="0.35">
      <c r="A72" s="2" t="s">
        <v>229</v>
      </c>
      <c r="B72" s="2" t="str">
        <f t="shared" si="8"/>
        <v>TEC</v>
      </c>
      <c r="C72" s="2">
        <f t="shared" si="9"/>
        <v>2</v>
      </c>
      <c r="D72" s="2">
        <f t="shared" si="10"/>
        <v>2023</v>
      </c>
      <c r="E72" s="4">
        <v>21787</v>
      </c>
      <c r="F72" s="5" t="s">
        <v>60</v>
      </c>
      <c r="G72" s="5" t="s">
        <v>180</v>
      </c>
      <c r="H72" s="6">
        <v>293044219</v>
      </c>
      <c r="I72" s="5">
        <v>1351</v>
      </c>
      <c r="J72" s="5">
        <v>1929240363</v>
      </c>
      <c r="K72" s="5" t="str">
        <f>UPPER(_xlfn.XLOOKUP(G72,'LISTE FOURNISSEURS'!A:A,'LISTE FOURNISSEURS'!D:D))</f>
        <v>TECHNOLOGIES DE L'INFORMATION</v>
      </c>
      <c r="L72" s="7" t="s">
        <v>26</v>
      </c>
      <c r="M72" s="8">
        <v>44965</v>
      </c>
      <c r="N72" s="8">
        <v>44958</v>
      </c>
      <c r="O72" s="9">
        <f t="shared" si="11"/>
        <v>-7</v>
      </c>
      <c r="P72" s="9">
        <f>Tableau1[[#This Row],[ECART]]*0.7</f>
        <v>-4.8999999999999995</v>
      </c>
      <c r="Q72" s="9">
        <v>-7</v>
      </c>
      <c r="R72" s="9">
        <v>-4.8999999999999995</v>
      </c>
      <c r="T72" s="17">
        <v>50</v>
      </c>
      <c r="U72" s="17">
        <v>50</v>
      </c>
      <c r="V72" s="19"/>
      <c r="W72" s="19"/>
      <c r="X72" s="8">
        <v>44958</v>
      </c>
      <c r="Y72" s="5" t="s">
        <v>273</v>
      </c>
      <c r="Z72" s="5" t="s">
        <v>274</v>
      </c>
    </row>
    <row r="73" spans="1:26" x14ac:dyDescent="0.35">
      <c r="A73" s="2" t="s">
        <v>229</v>
      </c>
      <c r="B73" s="2" t="str">
        <f t="shared" si="8"/>
        <v>TEC</v>
      </c>
      <c r="C73" s="2">
        <f t="shared" si="9"/>
        <v>2</v>
      </c>
      <c r="D73" s="2">
        <f t="shared" si="10"/>
        <v>2023</v>
      </c>
      <c r="E73" s="4">
        <v>21336</v>
      </c>
      <c r="F73" s="5" t="s">
        <v>61</v>
      </c>
      <c r="G73" s="5" t="s">
        <v>156</v>
      </c>
      <c r="H73" s="6">
        <v>293082621</v>
      </c>
      <c r="I73" s="5">
        <v>1383</v>
      </c>
      <c r="J73" s="5">
        <v>1929240364</v>
      </c>
      <c r="K73" s="5" t="str">
        <f>UPPER(_xlfn.XLOOKUP(G73,'LISTE FOURNISSEURS'!A:A,'LISTE FOURNISSEURS'!D:D))</f>
        <v>TECHNOLOGIES DE L'INFORMATION</v>
      </c>
      <c r="L73" s="7" t="s">
        <v>26</v>
      </c>
      <c r="M73" s="8">
        <v>44966</v>
      </c>
      <c r="N73" s="8">
        <v>44970</v>
      </c>
      <c r="O73" s="9">
        <f t="shared" si="11"/>
        <v>4</v>
      </c>
      <c r="P73" s="9">
        <f>Tableau1[[#This Row],[ECART]]*0.7</f>
        <v>2.8</v>
      </c>
      <c r="Q73" s="9">
        <v>4</v>
      </c>
      <c r="R73" s="9">
        <v>2.8</v>
      </c>
      <c r="T73" s="17">
        <v>51</v>
      </c>
      <c r="U73" s="17">
        <v>51</v>
      </c>
      <c r="V73" s="19"/>
      <c r="W73" s="19"/>
      <c r="X73" s="8">
        <v>44958</v>
      </c>
      <c r="Y73" s="5" t="s">
        <v>273</v>
      </c>
      <c r="Z73" s="5" t="s">
        <v>274</v>
      </c>
    </row>
    <row r="74" spans="1:26" x14ac:dyDescent="0.35">
      <c r="A74" s="2" t="s">
        <v>230</v>
      </c>
      <c r="B74" s="2" t="str">
        <f t="shared" si="8"/>
        <v>HOL</v>
      </c>
      <c r="C74" s="2">
        <f t="shared" si="9"/>
        <v>2</v>
      </c>
      <c r="D74" s="2">
        <f t="shared" si="10"/>
        <v>2023</v>
      </c>
      <c r="E74" s="4">
        <v>20262</v>
      </c>
      <c r="F74" s="5" t="s">
        <v>62</v>
      </c>
      <c r="G74" s="5" t="s">
        <v>181</v>
      </c>
      <c r="H74" s="6">
        <v>292506729</v>
      </c>
      <c r="I74" s="5">
        <v>1342</v>
      </c>
      <c r="J74" s="5">
        <v>1929240365</v>
      </c>
      <c r="K74" s="5" t="str">
        <f>UPPER(_xlfn.XLOOKUP(G74,'LISTE FOURNISSEURS'!A:A,'LISTE FOURNISSEURS'!D:D))</f>
        <v>HOLDING</v>
      </c>
      <c r="L74" s="7" t="s">
        <v>26</v>
      </c>
      <c r="M74" s="8">
        <v>44967</v>
      </c>
      <c r="N74" s="8">
        <v>44974</v>
      </c>
      <c r="O74" s="9">
        <f t="shared" si="11"/>
        <v>7</v>
      </c>
      <c r="P74" s="9">
        <f>Tableau1[[#This Row],[ECART]]*0.7</f>
        <v>4.8999999999999995</v>
      </c>
      <c r="Q74" s="9">
        <v>7</v>
      </c>
      <c r="R74" s="9">
        <v>4.8999999999999995</v>
      </c>
      <c r="T74" s="17">
        <v>52</v>
      </c>
      <c r="U74" s="17">
        <v>52</v>
      </c>
      <c r="V74" s="19"/>
      <c r="W74" s="19"/>
      <c r="X74" s="8">
        <v>44958</v>
      </c>
      <c r="Y74" s="5" t="s">
        <v>273</v>
      </c>
      <c r="Z74" s="5" t="s">
        <v>274</v>
      </c>
    </row>
    <row r="75" spans="1:26" x14ac:dyDescent="0.35">
      <c r="A75" s="2" t="s">
        <v>231</v>
      </c>
      <c r="B75" s="2" t="str">
        <f t="shared" si="8"/>
        <v>PRO</v>
      </c>
      <c r="C75" s="2">
        <f t="shared" si="9"/>
        <v>2</v>
      </c>
      <c r="D75" s="2">
        <f t="shared" si="10"/>
        <v>2023</v>
      </c>
      <c r="E75" s="4">
        <v>20292</v>
      </c>
      <c r="F75" s="5" t="s">
        <v>63</v>
      </c>
      <c r="G75" s="5" t="s">
        <v>157</v>
      </c>
      <c r="H75" s="6">
        <v>291621907</v>
      </c>
      <c r="I75" s="5">
        <v>1209</v>
      </c>
      <c r="J75" s="5">
        <v>1929240366</v>
      </c>
      <c r="K75" s="5" t="str">
        <f>UPPER(_xlfn.XLOOKUP(G75,'LISTE FOURNISSEURS'!A:A,'LISTE FOURNISSEURS'!D:D))</f>
        <v>PRODUITS INDUSTRIELS</v>
      </c>
      <c r="L75" s="7" t="s">
        <v>26</v>
      </c>
      <c r="M75" s="8">
        <v>44968</v>
      </c>
      <c r="N75" s="8">
        <v>44971</v>
      </c>
      <c r="O75" s="9">
        <f t="shared" si="11"/>
        <v>3</v>
      </c>
      <c r="P75" s="9">
        <f>Tableau1[[#This Row],[ECART]]*0.7</f>
        <v>2.0999999999999996</v>
      </c>
      <c r="Q75" s="9">
        <v>3</v>
      </c>
      <c r="R75" s="9">
        <v>2.0999999999999996</v>
      </c>
      <c r="T75" s="17">
        <v>53</v>
      </c>
      <c r="U75" s="17">
        <v>53</v>
      </c>
      <c r="V75" s="19"/>
      <c r="W75" s="19"/>
      <c r="X75" s="8">
        <v>44958</v>
      </c>
      <c r="Y75" s="5" t="s">
        <v>273</v>
      </c>
      <c r="Z75" s="5" t="s">
        <v>274</v>
      </c>
    </row>
    <row r="76" spans="1:26" x14ac:dyDescent="0.35">
      <c r="A76" s="2" t="s">
        <v>229</v>
      </c>
      <c r="B76" s="2" t="str">
        <f t="shared" si="8"/>
        <v>TEC</v>
      </c>
      <c r="C76" s="2">
        <f t="shared" si="9"/>
        <v>2</v>
      </c>
      <c r="D76" s="2">
        <f t="shared" si="10"/>
        <v>2023</v>
      </c>
      <c r="E76" s="4">
        <v>20970</v>
      </c>
      <c r="F76" s="5" t="s">
        <v>64</v>
      </c>
      <c r="G76" s="5" t="s">
        <v>182</v>
      </c>
      <c r="H76" s="6">
        <v>292372349</v>
      </c>
      <c r="I76" s="5">
        <v>1326</v>
      </c>
      <c r="J76" s="5">
        <v>1929240367</v>
      </c>
      <c r="K76" s="5" t="str">
        <f>UPPER(_xlfn.XLOOKUP(G76,'LISTE FOURNISSEURS'!A:A,'LISTE FOURNISSEURS'!D:D))</f>
        <v>TECHNOLOGIES DE L'INFORMATION</v>
      </c>
      <c r="L76" s="7" t="s">
        <v>26</v>
      </c>
      <c r="M76" s="8">
        <v>44969</v>
      </c>
      <c r="N76" s="8">
        <v>44975</v>
      </c>
      <c r="O76" s="9">
        <f t="shared" si="11"/>
        <v>6</v>
      </c>
      <c r="P76" s="9">
        <f>Tableau1[[#This Row],[ECART]]*0.7</f>
        <v>4.1999999999999993</v>
      </c>
      <c r="Q76" s="9">
        <v>6</v>
      </c>
      <c r="R76" s="9">
        <v>4.1999999999999993</v>
      </c>
      <c r="T76" s="17">
        <v>54</v>
      </c>
      <c r="U76" s="17">
        <v>54</v>
      </c>
      <c r="V76" s="19"/>
      <c r="W76" s="19"/>
      <c r="X76" s="8">
        <v>44958</v>
      </c>
      <c r="Y76" s="5" t="s">
        <v>273</v>
      </c>
      <c r="Z76" s="5" t="s">
        <v>274</v>
      </c>
    </row>
    <row r="77" spans="1:26" x14ac:dyDescent="0.35">
      <c r="A77" s="2" t="s">
        <v>229</v>
      </c>
      <c r="B77" s="2" t="str">
        <f t="shared" si="8"/>
        <v>TEC</v>
      </c>
      <c r="C77" s="2">
        <f t="shared" si="9"/>
        <v>2</v>
      </c>
      <c r="D77" s="2">
        <f t="shared" si="10"/>
        <v>2023</v>
      </c>
      <c r="E77" s="4">
        <v>22723</v>
      </c>
      <c r="F77" s="5" t="s">
        <v>65</v>
      </c>
      <c r="G77" s="5" t="s">
        <v>183</v>
      </c>
      <c r="H77" s="6">
        <v>291993521</v>
      </c>
      <c r="I77" s="5">
        <v>1326</v>
      </c>
      <c r="J77" s="5">
        <v>1929240368</v>
      </c>
      <c r="K77" s="5" t="str">
        <f>UPPER(_xlfn.XLOOKUP(G77,'LISTE FOURNISSEURS'!A:A,'LISTE FOURNISSEURS'!D:D))</f>
        <v>TECHNOLOGIES DE L'INFORMATION</v>
      </c>
      <c r="L77" s="7" t="s">
        <v>26</v>
      </c>
      <c r="M77" s="8">
        <v>44970</v>
      </c>
      <c r="N77" s="8">
        <v>44971</v>
      </c>
      <c r="O77" s="9">
        <f t="shared" si="11"/>
        <v>1</v>
      </c>
      <c r="P77" s="9">
        <f>Tableau1[[#This Row],[ECART]]*0.7</f>
        <v>0.7</v>
      </c>
      <c r="Q77" s="9">
        <v>1</v>
      </c>
      <c r="R77" s="9">
        <v>0.7</v>
      </c>
      <c r="S77" s="5"/>
      <c r="T77" s="17">
        <v>55</v>
      </c>
      <c r="U77" s="17">
        <v>55</v>
      </c>
      <c r="V77" s="17"/>
      <c r="W77" s="18"/>
      <c r="X77" s="8">
        <v>44958</v>
      </c>
      <c r="Y77" s="5" t="s">
        <v>273</v>
      </c>
      <c r="Z77" s="5" t="s">
        <v>274</v>
      </c>
    </row>
    <row r="78" spans="1:26" x14ac:dyDescent="0.35">
      <c r="A78" s="2" t="s">
        <v>220</v>
      </c>
      <c r="B78" s="2" t="str">
        <f t="shared" si="8"/>
        <v>ÉQU</v>
      </c>
      <c r="C78" s="2">
        <f t="shared" si="9"/>
        <v>2</v>
      </c>
      <c r="D78" s="2">
        <f t="shared" si="10"/>
        <v>2023</v>
      </c>
      <c r="E78" s="4">
        <v>22180</v>
      </c>
      <c r="F78" s="5" t="s">
        <v>66</v>
      </c>
      <c r="G78" s="5" t="s">
        <v>158</v>
      </c>
      <c r="H78" s="6">
        <v>291549227</v>
      </c>
      <c r="I78" s="5">
        <v>1935</v>
      </c>
      <c r="J78" s="5">
        <v>1929240369</v>
      </c>
      <c r="K78" s="5" t="str">
        <f>UPPER(_xlfn.XLOOKUP(G78,'LISTE FOURNISSEURS'!A:A,'LISTE FOURNISSEURS'!D:D))</f>
        <v>ÉQUIPEMENTS INDUSTRIELS</v>
      </c>
      <c r="L78" s="7" t="s">
        <v>26</v>
      </c>
      <c r="M78" s="8">
        <v>44971</v>
      </c>
      <c r="N78" s="8">
        <v>44983</v>
      </c>
      <c r="O78" s="9">
        <f t="shared" si="11"/>
        <v>12</v>
      </c>
      <c r="P78" s="9">
        <f>Tableau1[[#This Row],[ECART]]*0.7</f>
        <v>8.3999999999999986</v>
      </c>
      <c r="Q78" s="9">
        <v>12</v>
      </c>
      <c r="R78" s="9">
        <v>8.3999999999999986</v>
      </c>
      <c r="S78" s="5"/>
      <c r="T78" s="17">
        <v>56</v>
      </c>
      <c r="U78" s="17">
        <v>56</v>
      </c>
      <c r="V78" s="17"/>
      <c r="W78" s="18"/>
      <c r="X78" s="8">
        <v>44958</v>
      </c>
      <c r="Y78" s="5" t="s">
        <v>273</v>
      </c>
      <c r="Z78" s="5" t="s">
        <v>274</v>
      </c>
    </row>
    <row r="79" spans="1:26" x14ac:dyDescent="0.35">
      <c r="A79" s="2" t="s">
        <v>232</v>
      </c>
      <c r="B79" s="2" t="str">
        <f t="shared" si="8"/>
        <v>SER</v>
      </c>
      <c r="C79" s="2">
        <f t="shared" si="9"/>
        <v>2</v>
      </c>
      <c r="D79" s="2">
        <f t="shared" si="10"/>
        <v>2023</v>
      </c>
      <c r="E79" s="4">
        <v>20427</v>
      </c>
      <c r="F79" s="5" t="s">
        <v>67</v>
      </c>
      <c r="G79" s="5" t="s">
        <v>184</v>
      </c>
      <c r="H79" s="6">
        <v>291691674</v>
      </c>
      <c r="I79" s="5">
        <v>1886</v>
      </c>
      <c r="J79" s="5">
        <v>1929240370</v>
      </c>
      <c r="K79" s="5" t="str">
        <f>UPPER(_xlfn.XLOOKUP(G79,'LISTE FOURNISSEURS'!A:A,'LISTE FOURNISSEURS'!D:D))</f>
        <v>SERVICES FINANCIERS</v>
      </c>
      <c r="L79" s="7" t="s">
        <v>26</v>
      </c>
      <c r="M79" s="8">
        <v>44972</v>
      </c>
      <c r="N79" s="8">
        <v>44963</v>
      </c>
      <c r="O79" s="9">
        <f t="shared" si="11"/>
        <v>-9</v>
      </c>
      <c r="P79" s="9">
        <f>Tableau1[[#This Row],[ECART]]*0.7</f>
        <v>-6.3</v>
      </c>
      <c r="Q79" s="9">
        <v>-9</v>
      </c>
      <c r="R79" s="9">
        <v>-6.3</v>
      </c>
      <c r="S79" s="5"/>
      <c r="T79" s="17">
        <v>57</v>
      </c>
      <c r="U79" s="17">
        <v>57</v>
      </c>
      <c r="V79" s="17"/>
      <c r="W79" s="18"/>
      <c r="X79" s="8">
        <v>44958</v>
      </c>
      <c r="Y79" s="5" t="s">
        <v>273</v>
      </c>
      <c r="Z79" s="5" t="s">
        <v>274</v>
      </c>
    </row>
    <row r="80" spans="1:26" x14ac:dyDescent="0.35">
      <c r="A80" s="2" t="s">
        <v>233</v>
      </c>
      <c r="B80" s="2" t="str">
        <f t="shared" si="8"/>
        <v>MAT</v>
      </c>
      <c r="C80" s="2">
        <f t="shared" si="9"/>
        <v>2</v>
      </c>
      <c r="D80" s="2">
        <f t="shared" si="10"/>
        <v>2023</v>
      </c>
      <c r="E80" s="4">
        <v>21820</v>
      </c>
      <c r="F80" s="5" t="s">
        <v>39</v>
      </c>
      <c r="G80" s="5" t="s">
        <v>185</v>
      </c>
      <c r="H80" s="6">
        <v>291462489</v>
      </c>
      <c r="I80" s="5">
        <v>1797</v>
      </c>
      <c r="J80" s="5">
        <v>1929240371</v>
      </c>
      <c r="K80" s="5" t="str">
        <f>UPPER(_xlfn.XLOOKUP(G80,'LISTE FOURNISSEURS'!A:A,'LISTE FOURNISSEURS'!D:D))</f>
        <v>MATIÈRES PREMIÈRES</v>
      </c>
      <c r="L80" s="7" t="s">
        <v>26</v>
      </c>
      <c r="M80" s="8">
        <v>44973</v>
      </c>
      <c r="N80" s="8">
        <v>44983</v>
      </c>
      <c r="O80" s="9">
        <f t="shared" si="11"/>
        <v>10</v>
      </c>
      <c r="P80" s="9">
        <f>Tableau1[[#This Row],[ECART]]*0.7</f>
        <v>7</v>
      </c>
      <c r="Q80" s="9">
        <v>10</v>
      </c>
      <c r="R80" s="9">
        <v>7</v>
      </c>
      <c r="S80" s="5"/>
      <c r="T80" s="17">
        <v>58</v>
      </c>
      <c r="U80" s="17">
        <v>58</v>
      </c>
      <c r="V80" s="17"/>
      <c r="W80" s="18"/>
      <c r="X80" s="8">
        <v>44958</v>
      </c>
      <c r="Y80" s="5" t="s">
        <v>273</v>
      </c>
      <c r="Z80" s="5" t="s">
        <v>274</v>
      </c>
    </row>
    <row r="81" spans="1:26" x14ac:dyDescent="0.35">
      <c r="A81" s="2" t="s">
        <v>233</v>
      </c>
      <c r="B81" s="2" t="str">
        <f t="shared" si="8"/>
        <v>MAT</v>
      </c>
      <c r="C81" s="2">
        <f t="shared" si="9"/>
        <v>2</v>
      </c>
      <c r="D81" s="2">
        <f t="shared" si="10"/>
        <v>2023</v>
      </c>
      <c r="E81" s="4">
        <v>20355</v>
      </c>
      <c r="F81" s="5" t="s">
        <v>68</v>
      </c>
      <c r="G81" s="5" t="s">
        <v>186</v>
      </c>
      <c r="H81" s="6">
        <v>291514419</v>
      </c>
      <c r="I81" s="5">
        <v>1164</v>
      </c>
      <c r="J81" s="5">
        <v>1929240372</v>
      </c>
      <c r="K81" s="5" t="str">
        <f>UPPER(_xlfn.XLOOKUP(G81,'LISTE FOURNISSEURS'!A:A,'LISTE FOURNISSEURS'!D:D))</f>
        <v>MATIÈRES PREMIÈRES</v>
      </c>
      <c r="L81" s="7" t="s">
        <v>26</v>
      </c>
      <c r="M81" s="8">
        <v>44974</v>
      </c>
      <c r="N81" s="8">
        <v>44959</v>
      </c>
      <c r="O81" s="9">
        <f t="shared" si="11"/>
        <v>-15</v>
      </c>
      <c r="P81" s="9">
        <f>Tableau1[[#This Row],[ECART]]*0.7</f>
        <v>-10.5</v>
      </c>
      <c r="Q81" s="9">
        <v>-15</v>
      </c>
      <c r="R81" s="9">
        <v>-10.5</v>
      </c>
      <c r="S81" s="5"/>
      <c r="T81" s="17">
        <v>59</v>
      </c>
      <c r="U81" s="17">
        <v>59</v>
      </c>
      <c r="V81" s="17"/>
      <c r="W81" s="18"/>
      <c r="X81" s="8">
        <v>44958</v>
      </c>
      <c r="Y81" s="5" t="s">
        <v>273</v>
      </c>
      <c r="Z81" s="5" t="s">
        <v>274</v>
      </c>
    </row>
    <row r="82" spans="1:26" x14ac:dyDescent="0.35">
      <c r="A82" s="2" t="s">
        <v>219</v>
      </c>
      <c r="B82" s="2" t="str">
        <f t="shared" si="8"/>
        <v>AUT</v>
      </c>
      <c r="C82" s="2">
        <f t="shared" si="9"/>
        <v>2</v>
      </c>
      <c r="D82" s="2">
        <f t="shared" si="10"/>
        <v>2023</v>
      </c>
      <c r="E82" s="4">
        <v>21219</v>
      </c>
      <c r="F82" s="5" t="s">
        <v>69</v>
      </c>
      <c r="G82" s="5" t="s">
        <v>159</v>
      </c>
      <c r="H82" s="6">
        <v>291584768</v>
      </c>
      <c r="I82" s="5">
        <v>1798</v>
      </c>
      <c r="J82" s="5">
        <v>1929240373</v>
      </c>
      <c r="K82" s="5" t="str">
        <f>UPPER(_xlfn.XLOOKUP(G82,'LISTE FOURNISSEURS'!A:A,'LISTE FOURNISSEURS'!D:D))</f>
        <v>AUTOMOBILE</v>
      </c>
      <c r="L82" s="7" t="s">
        <v>26</v>
      </c>
      <c r="M82" s="8">
        <v>44975</v>
      </c>
      <c r="N82" s="8">
        <v>44966</v>
      </c>
      <c r="O82" s="9">
        <f t="shared" si="11"/>
        <v>-9</v>
      </c>
      <c r="P82" s="9">
        <f>Tableau1[[#This Row],[ECART]]*0.7</f>
        <v>-6.3</v>
      </c>
      <c r="Q82" s="9">
        <v>-9</v>
      </c>
      <c r="R82" s="9">
        <v>-6.3</v>
      </c>
      <c r="S82" s="5"/>
      <c r="T82" s="17">
        <v>60</v>
      </c>
      <c r="U82" s="17">
        <v>60</v>
      </c>
      <c r="V82" s="17"/>
      <c r="W82" s="18"/>
      <c r="X82" s="8">
        <v>44958</v>
      </c>
      <c r="Y82" s="5" t="s">
        <v>273</v>
      </c>
      <c r="Z82" s="5" t="s">
        <v>274</v>
      </c>
    </row>
    <row r="83" spans="1:26" x14ac:dyDescent="0.35">
      <c r="A83" s="2" t="s">
        <v>219</v>
      </c>
      <c r="B83" s="2" t="str">
        <f t="shared" si="8"/>
        <v>AUT</v>
      </c>
      <c r="C83" s="2">
        <f t="shared" si="9"/>
        <v>2</v>
      </c>
      <c r="D83" s="2">
        <f t="shared" si="10"/>
        <v>2023</v>
      </c>
      <c r="E83" s="4">
        <v>22881</v>
      </c>
      <c r="F83" s="5" t="s">
        <v>70</v>
      </c>
      <c r="G83" s="5" t="s">
        <v>187</v>
      </c>
      <c r="H83" s="6">
        <v>293150466</v>
      </c>
      <c r="I83" s="5">
        <v>1429</v>
      </c>
      <c r="J83" s="5">
        <v>1929240374</v>
      </c>
      <c r="K83" s="5" t="str">
        <f>UPPER(_xlfn.XLOOKUP(G83,'LISTE FOURNISSEURS'!A:A,'LISTE FOURNISSEURS'!D:D))</f>
        <v>AUTOMOBILE</v>
      </c>
      <c r="L83" s="7" t="s">
        <v>26</v>
      </c>
      <c r="M83" s="8">
        <v>44976</v>
      </c>
      <c r="N83" s="8">
        <v>44974</v>
      </c>
      <c r="O83" s="9">
        <f t="shared" si="11"/>
        <v>-2</v>
      </c>
      <c r="P83" s="9">
        <f>Tableau1[[#This Row],[ECART]]*0.7</f>
        <v>-1.4</v>
      </c>
      <c r="Q83" s="9">
        <v>-2</v>
      </c>
      <c r="R83" s="9">
        <v>-1.4</v>
      </c>
      <c r="S83" s="5"/>
      <c r="T83" s="17">
        <v>61</v>
      </c>
      <c r="U83" s="17">
        <v>61</v>
      </c>
      <c r="V83" s="17"/>
      <c r="W83" s="18"/>
      <c r="X83" s="8">
        <v>44958</v>
      </c>
      <c r="Y83" s="5" t="s">
        <v>273</v>
      </c>
      <c r="Z83" s="5" t="s">
        <v>274</v>
      </c>
    </row>
    <row r="84" spans="1:26" x14ac:dyDescent="0.35">
      <c r="A84" s="2" t="s">
        <v>234</v>
      </c>
      <c r="B84" s="2" t="str">
        <f t="shared" si="8"/>
        <v>MÉD</v>
      </c>
      <c r="C84" s="2">
        <f t="shared" si="9"/>
        <v>2</v>
      </c>
      <c r="D84" s="2">
        <f t="shared" si="10"/>
        <v>2023</v>
      </c>
      <c r="E84" s="4">
        <v>20489</v>
      </c>
      <c r="F84" s="5" t="s">
        <v>71</v>
      </c>
      <c r="G84" s="5" t="s">
        <v>188</v>
      </c>
      <c r="H84" s="6">
        <v>292303057</v>
      </c>
      <c r="I84" s="5">
        <v>1548</v>
      </c>
      <c r="J84" s="5">
        <v>1929240375</v>
      </c>
      <c r="K84" s="5" t="str">
        <f>UPPER(_xlfn.XLOOKUP(G84,'LISTE FOURNISSEURS'!A:A,'LISTE FOURNISSEURS'!D:D))</f>
        <v>MÉDICAMENTS</v>
      </c>
      <c r="L84" s="7" t="s">
        <v>26</v>
      </c>
      <c r="M84" s="8">
        <v>44977</v>
      </c>
      <c r="N84" s="8">
        <v>44960</v>
      </c>
      <c r="O84" s="9">
        <f t="shared" si="11"/>
        <v>-17</v>
      </c>
      <c r="P84" s="9">
        <f>Tableau1[[#This Row],[ECART]]*0.7</f>
        <v>-11.899999999999999</v>
      </c>
      <c r="Q84" s="9">
        <v>-17</v>
      </c>
      <c r="R84" s="9">
        <v>-11.899999999999999</v>
      </c>
      <c r="S84" s="5"/>
      <c r="T84" s="17">
        <v>62</v>
      </c>
      <c r="U84" s="17">
        <v>62</v>
      </c>
      <c r="V84" s="17"/>
      <c r="W84" s="18"/>
      <c r="X84" s="8">
        <v>44958</v>
      </c>
      <c r="Y84" s="5" t="s">
        <v>273</v>
      </c>
      <c r="Z84" s="5" t="s">
        <v>274</v>
      </c>
    </row>
    <row r="85" spans="1:26" x14ac:dyDescent="0.35">
      <c r="A85" s="2" t="s">
        <v>234</v>
      </c>
      <c r="B85" s="2" t="str">
        <f t="shared" si="8"/>
        <v>MÉD</v>
      </c>
      <c r="C85" s="2">
        <f t="shared" si="9"/>
        <v>2</v>
      </c>
      <c r="D85" s="2">
        <f t="shared" si="10"/>
        <v>2023</v>
      </c>
      <c r="E85" s="4">
        <v>21167</v>
      </c>
      <c r="F85" s="5" t="s">
        <v>72</v>
      </c>
      <c r="G85" s="5" t="s">
        <v>189</v>
      </c>
      <c r="H85" s="6">
        <v>292700075</v>
      </c>
      <c r="I85" s="5">
        <v>1164</v>
      </c>
      <c r="J85" s="5">
        <v>1929240376</v>
      </c>
      <c r="K85" s="5" t="str">
        <f>UPPER(_xlfn.XLOOKUP(G85,'LISTE FOURNISSEURS'!A:A,'LISTE FOURNISSEURS'!D:D))</f>
        <v>MÉDICAMENTS</v>
      </c>
      <c r="L85" s="7" t="s">
        <v>26</v>
      </c>
      <c r="M85" s="8">
        <v>44978</v>
      </c>
      <c r="N85" s="8">
        <v>44960</v>
      </c>
      <c r="O85" s="9">
        <f t="shared" si="11"/>
        <v>-18</v>
      </c>
      <c r="P85" s="9">
        <f>Tableau1[[#This Row],[ECART]]*0.7</f>
        <v>-12.6</v>
      </c>
      <c r="Q85" s="9">
        <v>-18</v>
      </c>
      <c r="R85" s="9">
        <v>-12.6</v>
      </c>
      <c r="S85" s="5"/>
      <c r="T85" s="17">
        <v>63</v>
      </c>
      <c r="U85" s="17">
        <v>63</v>
      </c>
      <c r="V85" s="17"/>
      <c r="W85" s="18"/>
      <c r="X85" s="8">
        <v>44958</v>
      </c>
      <c r="Y85" s="5" t="s">
        <v>273</v>
      </c>
      <c r="Z85" s="5" t="s">
        <v>274</v>
      </c>
    </row>
    <row r="86" spans="1:26" x14ac:dyDescent="0.35">
      <c r="A86" s="2" t="s">
        <v>235</v>
      </c>
      <c r="B86" s="2" t="str">
        <f t="shared" si="8"/>
        <v>ASS</v>
      </c>
      <c r="C86" s="2">
        <f t="shared" si="9"/>
        <v>2</v>
      </c>
      <c r="D86" s="2">
        <f t="shared" si="10"/>
        <v>2023</v>
      </c>
      <c r="E86" s="4">
        <v>20206</v>
      </c>
      <c r="F86" s="5" t="s">
        <v>73</v>
      </c>
      <c r="G86" s="5" t="s">
        <v>160</v>
      </c>
      <c r="H86" s="6">
        <v>291172112</v>
      </c>
      <c r="I86" s="5">
        <v>1095</v>
      </c>
      <c r="J86" s="5">
        <v>1929240377</v>
      </c>
      <c r="K86" s="5" t="str">
        <f>UPPER(_xlfn.XLOOKUP(G86,'LISTE FOURNISSEURS'!A:A,'LISTE FOURNISSEURS'!D:D))</f>
        <v>ASSURANCE</v>
      </c>
      <c r="L86" s="7" t="s">
        <v>26</v>
      </c>
      <c r="M86" s="8">
        <v>44979</v>
      </c>
      <c r="N86" s="8">
        <v>44980</v>
      </c>
      <c r="O86" s="9">
        <f t="shared" si="11"/>
        <v>1</v>
      </c>
      <c r="P86" s="9">
        <f>Tableau1[[#This Row],[ECART]]*0.7</f>
        <v>0.7</v>
      </c>
      <c r="Q86" s="9">
        <v>1</v>
      </c>
      <c r="R86" s="9">
        <v>0.7</v>
      </c>
      <c r="S86" s="5"/>
      <c r="T86" s="17">
        <v>64</v>
      </c>
      <c r="U86" s="17">
        <v>64</v>
      </c>
      <c r="V86" s="17"/>
      <c r="W86" s="18"/>
      <c r="X86" s="8">
        <v>44958</v>
      </c>
      <c r="Y86" s="5" t="s">
        <v>273</v>
      </c>
      <c r="Z86" s="5" t="s">
        <v>274</v>
      </c>
    </row>
    <row r="87" spans="1:26" x14ac:dyDescent="0.35">
      <c r="A87" s="2" t="s">
        <v>232</v>
      </c>
      <c r="B87" s="2" t="str">
        <f t="shared" si="8"/>
        <v>SER</v>
      </c>
      <c r="C87" s="2">
        <f t="shared" si="9"/>
        <v>2</v>
      </c>
      <c r="D87" s="2">
        <f t="shared" si="10"/>
        <v>2023</v>
      </c>
      <c r="E87" s="4">
        <v>20544</v>
      </c>
      <c r="F87" s="5" t="s">
        <v>74</v>
      </c>
      <c r="G87" s="5" t="s">
        <v>190</v>
      </c>
      <c r="H87" s="6">
        <v>291892481</v>
      </c>
      <c r="I87" s="5">
        <v>1112</v>
      </c>
      <c r="J87" s="5">
        <v>1929240378</v>
      </c>
      <c r="K87" s="5" t="str">
        <f>UPPER(_xlfn.XLOOKUP(G87,'LISTE FOURNISSEURS'!A:A,'LISTE FOURNISSEURS'!D:D))</f>
        <v>SERVICES FINANCIERS</v>
      </c>
      <c r="L87" s="7" t="s">
        <v>26</v>
      </c>
      <c r="M87" s="8">
        <v>44980</v>
      </c>
      <c r="N87" s="8">
        <v>44961</v>
      </c>
      <c r="O87" s="9">
        <f t="shared" si="11"/>
        <v>-19</v>
      </c>
      <c r="P87" s="9">
        <f>Tableau1[[#This Row],[ECART]]*0.7</f>
        <v>-13.299999999999999</v>
      </c>
      <c r="Q87" s="9">
        <v>-19</v>
      </c>
      <c r="R87" s="9">
        <v>-13.299999999999999</v>
      </c>
      <c r="S87" s="5"/>
      <c r="T87" s="17">
        <v>65</v>
      </c>
      <c r="U87" s="17">
        <v>65</v>
      </c>
      <c r="V87" s="17"/>
      <c r="W87" s="18"/>
      <c r="X87" s="8">
        <v>44958</v>
      </c>
      <c r="Y87" s="5" t="s">
        <v>273</v>
      </c>
      <c r="Z87" s="5" t="s">
        <v>274</v>
      </c>
    </row>
    <row r="88" spans="1:26" x14ac:dyDescent="0.35">
      <c r="A88" s="2" t="s">
        <v>232</v>
      </c>
      <c r="B88" s="2" t="str">
        <f t="shared" si="8"/>
        <v>SER</v>
      </c>
      <c r="C88" s="2">
        <f t="shared" si="9"/>
        <v>2</v>
      </c>
      <c r="D88" s="2">
        <f t="shared" si="10"/>
        <v>2023</v>
      </c>
      <c r="E88" s="4">
        <v>21293</v>
      </c>
      <c r="F88" s="5" t="s">
        <v>75</v>
      </c>
      <c r="G88" s="5" t="s">
        <v>191</v>
      </c>
      <c r="H88" s="6">
        <v>292011111</v>
      </c>
      <c r="I88" s="5">
        <v>1072</v>
      </c>
      <c r="J88" s="5">
        <v>1929240379</v>
      </c>
      <c r="K88" s="5" t="str">
        <f>UPPER(_xlfn.XLOOKUP(G88,'LISTE FOURNISSEURS'!A:A,'LISTE FOURNISSEURS'!D:D))</f>
        <v>SERVICES FINANCIERS</v>
      </c>
      <c r="L88" s="7" t="s">
        <v>26</v>
      </c>
      <c r="M88" s="8">
        <v>44981</v>
      </c>
      <c r="N88" s="8">
        <v>44975</v>
      </c>
      <c r="O88" s="9">
        <f t="shared" si="11"/>
        <v>-6</v>
      </c>
      <c r="P88" s="9">
        <f>Tableau1[[#This Row],[ECART]]*0.7</f>
        <v>-4.1999999999999993</v>
      </c>
      <c r="Q88" s="9">
        <v>-6</v>
      </c>
      <c r="R88" s="9">
        <v>-4.1999999999999993</v>
      </c>
      <c r="S88" s="5"/>
      <c r="T88" s="17">
        <v>66</v>
      </c>
      <c r="U88" s="17">
        <v>66</v>
      </c>
      <c r="V88" s="17"/>
      <c r="W88" s="18"/>
      <c r="X88" s="8">
        <v>44958</v>
      </c>
      <c r="Y88" s="5" t="s">
        <v>273</v>
      </c>
      <c r="Z88" s="5" t="s">
        <v>274</v>
      </c>
    </row>
    <row r="89" spans="1:26" x14ac:dyDescent="0.35">
      <c r="A89" s="2" t="s">
        <v>232</v>
      </c>
      <c r="B89" s="2" t="str">
        <f t="shared" si="8"/>
        <v>SER</v>
      </c>
      <c r="C89" s="2">
        <f t="shared" si="9"/>
        <v>2</v>
      </c>
      <c r="D89" s="2">
        <f t="shared" si="10"/>
        <v>2023</v>
      </c>
      <c r="E89" s="4">
        <v>22973</v>
      </c>
      <c r="F89" s="5" t="s">
        <v>76</v>
      </c>
      <c r="G89" s="5" t="s">
        <v>192</v>
      </c>
      <c r="H89" s="6">
        <v>291863165</v>
      </c>
      <c r="I89" s="5">
        <v>1789</v>
      </c>
      <c r="J89" s="5">
        <v>1929240380</v>
      </c>
      <c r="K89" s="5" t="str">
        <f>UPPER(_xlfn.XLOOKUP(G89,'LISTE FOURNISSEURS'!A:A,'LISTE FOURNISSEURS'!D:D))</f>
        <v>SERVICES FINANCIERS</v>
      </c>
      <c r="L89" s="7" t="s">
        <v>26</v>
      </c>
      <c r="M89" s="8">
        <v>44982</v>
      </c>
      <c r="N89" s="8">
        <v>44975</v>
      </c>
      <c r="O89" s="9">
        <f t="shared" si="11"/>
        <v>-7</v>
      </c>
      <c r="P89" s="9">
        <f>Tableau1[[#This Row],[ECART]]*0.7</f>
        <v>-4.8999999999999995</v>
      </c>
      <c r="Q89" s="9">
        <v>-7</v>
      </c>
      <c r="R89" s="9">
        <v>-4.8999999999999995</v>
      </c>
      <c r="S89" s="5"/>
      <c r="T89" s="17">
        <v>67</v>
      </c>
      <c r="U89" s="17">
        <v>67</v>
      </c>
      <c r="V89" s="17"/>
      <c r="W89" s="18"/>
      <c r="X89" s="8">
        <v>44958</v>
      </c>
      <c r="Y89" s="5" t="s">
        <v>273</v>
      </c>
      <c r="Z89" s="5" t="s">
        <v>274</v>
      </c>
    </row>
    <row r="90" spans="1:26" x14ac:dyDescent="0.35">
      <c r="A90" s="2" t="s">
        <v>232</v>
      </c>
      <c r="B90" s="2" t="str">
        <f t="shared" si="8"/>
        <v>SER</v>
      </c>
      <c r="C90" s="2">
        <f t="shared" si="9"/>
        <v>2</v>
      </c>
      <c r="D90" s="2">
        <f t="shared" si="10"/>
        <v>2023</v>
      </c>
      <c r="E90" s="4">
        <v>20386</v>
      </c>
      <c r="F90" s="5" t="s">
        <v>77</v>
      </c>
      <c r="G90" s="5" t="s">
        <v>193</v>
      </c>
      <c r="H90" s="6">
        <v>290983960</v>
      </c>
      <c r="I90" s="5">
        <v>1101</v>
      </c>
      <c r="J90" s="5">
        <v>1929240381</v>
      </c>
      <c r="K90" s="5" t="str">
        <f>UPPER(_xlfn.XLOOKUP(G90,'LISTE FOURNISSEURS'!A:A,'LISTE FOURNISSEURS'!D:D))</f>
        <v>SERVICES FINANCIERS</v>
      </c>
      <c r="L90" s="7" t="s">
        <v>26</v>
      </c>
      <c r="M90" s="8">
        <v>44983</v>
      </c>
      <c r="N90" s="8">
        <v>44978</v>
      </c>
      <c r="O90" s="9">
        <f t="shared" si="11"/>
        <v>-5</v>
      </c>
      <c r="P90" s="9">
        <f>Tableau1[[#This Row],[ECART]]*0.7</f>
        <v>-3.5</v>
      </c>
      <c r="Q90" s="9">
        <v>-5</v>
      </c>
      <c r="R90" s="9">
        <v>-3.5</v>
      </c>
      <c r="S90" s="5"/>
      <c r="T90" s="17">
        <v>68</v>
      </c>
      <c r="U90" s="17">
        <v>68</v>
      </c>
      <c r="V90" s="17"/>
      <c r="W90" s="18"/>
      <c r="X90" s="8">
        <v>44958</v>
      </c>
      <c r="Y90" s="5" t="s">
        <v>273</v>
      </c>
      <c r="Z90" s="5" t="s">
        <v>274</v>
      </c>
    </row>
    <row r="91" spans="1:26" x14ac:dyDescent="0.35">
      <c r="A91" s="2" t="s">
        <v>236</v>
      </c>
      <c r="B91" s="2" t="str">
        <f t="shared" si="8"/>
        <v>LOC</v>
      </c>
      <c r="C91" s="2">
        <f t="shared" si="9"/>
        <v>2</v>
      </c>
      <c r="D91" s="2">
        <f t="shared" si="10"/>
        <v>2023</v>
      </c>
      <c r="E91" s="4">
        <v>20388</v>
      </c>
      <c r="F91" s="5" t="s">
        <v>78</v>
      </c>
      <c r="G91" s="5" t="s">
        <v>194</v>
      </c>
      <c r="H91" s="6">
        <v>292986744</v>
      </c>
      <c r="I91" s="5">
        <v>1268</v>
      </c>
      <c r="J91" s="5">
        <v>1929240382</v>
      </c>
      <c r="K91" s="5" t="str">
        <f>UPPER(_xlfn.XLOOKUP(G91,'LISTE FOURNISSEURS'!A:A,'LISTE FOURNISSEURS'!D:D))</f>
        <v>LOCATION DE VOITURES</v>
      </c>
      <c r="L91" s="7" t="s">
        <v>26</v>
      </c>
      <c r="M91" s="8">
        <v>44984</v>
      </c>
      <c r="N91" s="8">
        <v>44973</v>
      </c>
      <c r="O91" s="9">
        <f t="shared" si="11"/>
        <v>-11</v>
      </c>
      <c r="P91" s="9">
        <f>Tableau1[[#This Row],[ECART]]*0.7</f>
        <v>-7.6999999999999993</v>
      </c>
      <c r="Q91" s="9">
        <v>-11</v>
      </c>
      <c r="R91" s="9">
        <v>-7.6999999999999993</v>
      </c>
      <c r="S91" s="5"/>
      <c r="T91" s="17">
        <v>69</v>
      </c>
      <c r="U91" s="17">
        <v>69</v>
      </c>
      <c r="V91" s="17"/>
      <c r="W91" s="18"/>
      <c r="X91" s="8">
        <v>44958</v>
      </c>
      <c r="Y91" s="5" t="s">
        <v>273</v>
      </c>
      <c r="Z91" s="5" t="s">
        <v>274</v>
      </c>
    </row>
    <row r="92" spans="1:26" x14ac:dyDescent="0.35">
      <c r="A92" s="2" t="s">
        <v>228</v>
      </c>
      <c r="B92" s="2" t="str">
        <f t="shared" si="8"/>
        <v>AVI</v>
      </c>
      <c r="C92" s="2">
        <f t="shared" si="9"/>
        <v>2</v>
      </c>
      <c r="D92" s="2">
        <f t="shared" si="10"/>
        <v>2023</v>
      </c>
      <c r="E92" s="4">
        <v>21475</v>
      </c>
      <c r="F92" s="5" t="s">
        <v>79</v>
      </c>
      <c r="G92" s="5" t="s">
        <v>178</v>
      </c>
      <c r="H92" s="6">
        <v>290930995</v>
      </c>
      <c r="I92" s="5">
        <v>1169</v>
      </c>
      <c r="J92" s="5">
        <v>1929240383</v>
      </c>
      <c r="K92" s="5" t="str">
        <f>UPPER(_xlfn.XLOOKUP(G92,'LISTE FOURNISSEURS'!A:A,'LISTE FOURNISSEURS'!D:D))</f>
        <v>AVIONS ET MISSILES</v>
      </c>
      <c r="L92" s="7" t="s">
        <v>26</v>
      </c>
      <c r="M92" s="8">
        <v>44985</v>
      </c>
      <c r="N92" s="8">
        <v>44960</v>
      </c>
      <c r="O92" s="9">
        <f t="shared" si="11"/>
        <v>-25</v>
      </c>
      <c r="P92" s="9">
        <f>Tableau1[[#This Row],[ECART]]*0.7</f>
        <v>-17.5</v>
      </c>
      <c r="Q92" s="9">
        <v>-25</v>
      </c>
      <c r="R92" s="9">
        <v>-17.5</v>
      </c>
      <c r="S92" s="5"/>
      <c r="T92" s="17">
        <v>70</v>
      </c>
      <c r="U92" s="17">
        <v>70</v>
      </c>
      <c r="V92" s="17"/>
      <c r="W92" s="18"/>
      <c r="X92" s="8">
        <v>44958</v>
      </c>
      <c r="Y92" s="5" t="s">
        <v>273</v>
      </c>
      <c r="Z92" s="5" t="s">
        <v>274</v>
      </c>
    </row>
    <row r="93" spans="1:26" x14ac:dyDescent="0.35">
      <c r="A93" s="2" t="s">
        <v>228</v>
      </c>
      <c r="B93" s="2" t="str">
        <f t="shared" si="8"/>
        <v>AVI</v>
      </c>
      <c r="C93" s="2">
        <f t="shared" si="9"/>
        <v>3</v>
      </c>
      <c r="D93" s="2">
        <f t="shared" si="10"/>
        <v>2023</v>
      </c>
      <c r="E93" s="4">
        <v>20977</v>
      </c>
      <c r="F93" s="5" t="s">
        <v>80</v>
      </c>
      <c r="G93" s="5" t="s">
        <v>195</v>
      </c>
      <c r="H93" s="6">
        <v>291392910</v>
      </c>
      <c r="I93" s="5">
        <v>1088</v>
      </c>
      <c r="J93" s="5">
        <v>1929240384</v>
      </c>
      <c r="K93" s="5" t="str">
        <f>UPPER(_xlfn.XLOOKUP(G93,'LISTE FOURNISSEURS'!A:A,'LISTE FOURNISSEURS'!D:D))</f>
        <v>AVIONS ET MISSILES</v>
      </c>
      <c r="L93" s="7" t="s">
        <v>26</v>
      </c>
      <c r="M93" s="8">
        <v>44986</v>
      </c>
      <c r="N93" s="8">
        <v>45002</v>
      </c>
      <c r="O93" s="9">
        <f t="shared" si="11"/>
        <v>16</v>
      </c>
      <c r="P93" s="9">
        <f>Tableau1[[#This Row],[ECART]]*0.7</f>
        <v>11.2</v>
      </c>
      <c r="Q93" s="9">
        <v>16</v>
      </c>
      <c r="R93" s="9">
        <v>11.2</v>
      </c>
      <c r="S93" s="5"/>
      <c r="T93" s="17">
        <v>71</v>
      </c>
      <c r="U93" s="17">
        <v>71</v>
      </c>
      <c r="V93" s="17"/>
      <c r="W93" s="18"/>
      <c r="X93" s="8">
        <v>44986</v>
      </c>
      <c r="Y93" s="5" t="s">
        <v>273</v>
      </c>
      <c r="Z93" s="5" t="s">
        <v>274</v>
      </c>
    </row>
    <row r="94" spans="1:26" x14ac:dyDescent="0.35">
      <c r="A94" s="2" t="s">
        <v>237</v>
      </c>
      <c r="B94" s="2" t="str">
        <f t="shared" si="8"/>
        <v>DÉF</v>
      </c>
      <c r="C94" s="2">
        <f t="shared" si="9"/>
        <v>3</v>
      </c>
      <c r="D94" s="2">
        <f t="shared" si="10"/>
        <v>2023</v>
      </c>
      <c r="E94" s="4">
        <v>20760</v>
      </c>
      <c r="F94" s="5" t="s">
        <v>81</v>
      </c>
      <c r="G94" s="5" t="s">
        <v>196</v>
      </c>
      <c r="H94" s="6">
        <v>291962237</v>
      </c>
      <c r="I94" s="5">
        <v>1502</v>
      </c>
      <c r="J94" s="5">
        <v>1929240385</v>
      </c>
      <c r="K94" s="5" t="str">
        <f>UPPER(_xlfn.XLOOKUP(G94,'LISTE FOURNISSEURS'!A:A,'LISTE FOURNISSEURS'!D:D))</f>
        <v>DÉFENSE ET AÉROSPATIALE</v>
      </c>
      <c r="L94" s="7" t="s">
        <v>26</v>
      </c>
      <c r="M94" s="8">
        <v>44987</v>
      </c>
      <c r="N94" s="8">
        <v>44991</v>
      </c>
      <c r="O94" s="9">
        <f t="shared" si="11"/>
        <v>4</v>
      </c>
      <c r="P94" s="9">
        <f>Tableau1[[#This Row],[ECART]]*0.7</f>
        <v>2.8</v>
      </c>
      <c r="Q94" s="9">
        <v>4</v>
      </c>
      <c r="R94" s="9">
        <v>2.8</v>
      </c>
      <c r="S94" s="5"/>
      <c r="T94" s="17">
        <v>72</v>
      </c>
      <c r="U94" s="17">
        <v>72</v>
      </c>
      <c r="V94" s="17"/>
      <c r="W94" s="18"/>
      <c r="X94" s="8">
        <v>44986</v>
      </c>
      <c r="Y94" s="5" t="s">
        <v>273</v>
      </c>
      <c r="Z94" s="5" t="s">
        <v>274</v>
      </c>
    </row>
    <row r="95" spans="1:26" x14ac:dyDescent="0.35">
      <c r="A95" s="2" t="s">
        <v>237</v>
      </c>
      <c r="B95" s="2" t="str">
        <f t="shared" si="8"/>
        <v>DÉF</v>
      </c>
      <c r="C95" s="2">
        <f t="shared" si="9"/>
        <v>3</v>
      </c>
      <c r="D95" s="2">
        <f t="shared" si="10"/>
        <v>2023</v>
      </c>
      <c r="E95" s="4">
        <v>22448</v>
      </c>
      <c r="F95" s="5" t="s">
        <v>82</v>
      </c>
      <c r="G95" s="5" t="s">
        <v>197</v>
      </c>
      <c r="H95" s="6">
        <v>291478096</v>
      </c>
      <c r="I95" s="5">
        <v>1287</v>
      </c>
      <c r="J95" s="5">
        <v>1929240386</v>
      </c>
      <c r="K95" s="5" t="str">
        <f>UPPER(_xlfn.XLOOKUP(G95,'LISTE FOURNISSEURS'!A:A,'LISTE FOURNISSEURS'!D:D))</f>
        <v>DÉFENSE ET AÉROSPATIALE</v>
      </c>
      <c r="L95" s="7" t="s">
        <v>26</v>
      </c>
      <c r="M95" s="8">
        <v>44988</v>
      </c>
      <c r="N95" s="8">
        <v>45001</v>
      </c>
      <c r="O95" s="9">
        <f t="shared" si="11"/>
        <v>13</v>
      </c>
      <c r="P95" s="9">
        <f>Tableau1[[#This Row],[ECART]]*0.7</f>
        <v>9.1</v>
      </c>
      <c r="Q95" s="9">
        <v>13</v>
      </c>
      <c r="R95" s="9">
        <v>9.1</v>
      </c>
      <c r="S95" s="5"/>
      <c r="T95" s="17">
        <v>73</v>
      </c>
      <c r="U95" s="17">
        <v>73</v>
      </c>
      <c r="V95" s="17"/>
      <c r="W95" s="18"/>
      <c r="X95" s="8">
        <v>44986</v>
      </c>
      <c r="Y95" s="5" t="s">
        <v>273</v>
      </c>
      <c r="Z95" s="5" t="s">
        <v>274</v>
      </c>
    </row>
    <row r="96" spans="1:26" x14ac:dyDescent="0.35">
      <c r="A96" s="2" t="s">
        <v>238</v>
      </c>
      <c r="B96" s="2" t="str">
        <f t="shared" si="8"/>
        <v>TÉL</v>
      </c>
      <c r="C96" s="2">
        <f t="shared" si="9"/>
        <v>3</v>
      </c>
      <c r="D96" s="2">
        <f t="shared" si="10"/>
        <v>2023</v>
      </c>
      <c r="E96" s="4">
        <v>20841</v>
      </c>
      <c r="F96" s="5" t="s">
        <v>83</v>
      </c>
      <c r="G96" s="5" t="s">
        <v>198</v>
      </c>
      <c r="H96" s="6">
        <v>292733722</v>
      </c>
      <c r="I96" s="5">
        <v>1017</v>
      </c>
      <c r="J96" s="5">
        <v>1929240387</v>
      </c>
      <c r="K96" s="5" t="str">
        <f>UPPER(_xlfn.XLOOKUP(G96,'LISTE FOURNISSEURS'!A:A,'LISTE FOURNISSEURS'!D:D))</f>
        <v>TÉLÉCOMMUNICATIONS</v>
      </c>
      <c r="L96" s="7" t="s">
        <v>26</v>
      </c>
      <c r="M96" s="8">
        <v>44989</v>
      </c>
      <c r="N96" s="8">
        <v>44988</v>
      </c>
      <c r="O96" s="9">
        <f t="shared" si="11"/>
        <v>-1</v>
      </c>
      <c r="P96" s="9">
        <f>Tableau1[[#This Row],[ECART]]*0.7</f>
        <v>-0.7</v>
      </c>
      <c r="Q96" s="9">
        <v>-1</v>
      </c>
      <c r="R96" s="9">
        <v>-0.7</v>
      </c>
      <c r="S96" s="5"/>
      <c r="T96" s="17">
        <v>74</v>
      </c>
      <c r="U96" s="17">
        <v>74</v>
      </c>
      <c r="V96" s="17"/>
      <c r="W96" s="18"/>
      <c r="X96" s="8">
        <v>44986</v>
      </c>
      <c r="Y96" s="5" t="s">
        <v>273</v>
      </c>
      <c r="Z96" s="5" t="s">
        <v>274</v>
      </c>
    </row>
    <row r="97" spans="1:26" x14ac:dyDescent="0.35">
      <c r="A97" s="2" t="s">
        <v>239</v>
      </c>
      <c r="B97" s="2" t="str">
        <f t="shared" si="8"/>
        <v>MÉD</v>
      </c>
      <c r="C97" s="2">
        <f t="shared" si="9"/>
        <v>3</v>
      </c>
      <c r="D97" s="2">
        <f t="shared" si="10"/>
        <v>2023</v>
      </c>
      <c r="E97" s="4">
        <v>20577</v>
      </c>
      <c r="F97" s="5" t="s">
        <v>84</v>
      </c>
      <c r="G97" s="5" t="s">
        <v>199</v>
      </c>
      <c r="H97" s="6">
        <v>292676172</v>
      </c>
      <c r="I97" s="5">
        <v>1542</v>
      </c>
      <c r="J97" s="5">
        <v>1929240388</v>
      </c>
      <c r="K97" s="5" t="str">
        <f>UPPER(_xlfn.XLOOKUP(G97,'LISTE FOURNISSEURS'!A:A,'LISTE FOURNISSEURS'!D:D))</f>
        <v>MÉDIAS ET DIVERTISSEMENT</v>
      </c>
      <c r="L97" s="7" t="s">
        <v>26</v>
      </c>
      <c r="M97" s="8">
        <v>44990</v>
      </c>
      <c r="N97" s="8">
        <v>44991</v>
      </c>
      <c r="O97" s="9">
        <f t="shared" si="11"/>
        <v>1</v>
      </c>
      <c r="P97" s="9">
        <f>Tableau1[[#This Row],[ECART]]*0.7</f>
        <v>0.7</v>
      </c>
      <c r="Q97" s="9">
        <v>1</v>
      </c>
      <c r="R97" s="9">
        <v>0.7</v>
      </c>
      <c r="S97" s="5"/>
      <c r="T97" s="17">
        <v>75</v>
      </c>
      <c r="U97" s="17">
        <v>75</v>
      </c>
      <c r="V97" s="17"/>
      <c r="W97" s="18"/>
      <c r="X97" s="8">
        <v>44986</v>
      </c>
      <c r="Y97" s="5" t="s">
        <v>273</v>
      </c>
      <c r="Z97" s="5" t="s">
        <v>274</v>
      </c>
    </row>
    <row r="98" spans="1:26" x14ac:dyDescent="0.35">
      <c r="A98" s="2" t="s">
        <v>220</v>
      </c>
      <c r="B98" s="2" t="str">
        <f t="shared" si="8"/>
        <v>ÉQU</v>
      </c>
      <c r="C98" s="2">
        <f t="shared" si="9"/>
        <v>3</v>
      </c>
      <c r="D98" s="2">
        <f t="shared" si="10"/>
        <v>2023</v>
      </c>
      <c r="E98" s="4">
        <v>21348</v>
      </c>
      <c r="F98" s="5" t="s">
        <v>85</v>
      </c>
      <c r="G98" s="5" t="s">
        <v>200</v>
      </c>
      <c r="H98" s="6">
        <v>291700130</v>
      </c>
      <c r="I98" s="5">
        <v>1373</v>
      </c>
      <c r="J98" s="5">
        <v>1929240389</v>
      </c>
      <c r="K98" s="5" t="str">
        <f>UPPER(_xlfn.XLOOKUP(G98,'LISTE FOURNISSEURS'!A:A,'LISTE FOURNISSEURS'!D:D))</f>
        <v>ÉQUIPEMENTS INDUSTRIELS</v>
      </c>
      <c r="L98" s="7" t="s">
        <v>26</v>
      </c>
      <c r="M98" s="8">
        <v>44991</v>
      </c>
      <c r="N98" s="8">
        <v>44986</v>
      </c>
      <c r="O98" s="9">
        <f t="shared" si="11"/>
        <v>-5</v>
      </c>
      <c r="P98" s="9">
        <f>Tableau1[[#This Row],[ECART]]*0.7</f>
        <v>-3.5</v>
      </c>
      <c r="Q98" s="9">
        <v>-5</v>
      </c>
      <c r="R98" s="9">
        <v>-3.5</v>
      </c>
      <c r="S98" s="5"/>
      <c r="T98" s="17">
        <v>76</v>
      </c>
      <c r="U98" s="17">
        <v>76</v>
      </c>
      <c r="V98" s="17"/>
      <c r="W98" s="18"/>
      <c r="X98" s="8">
        <v>44986</v>
      </c>
      <c r="Y98" s="5" t="s">
        <v>273</v>
      </c>
      <c r="Z98" s="5" t="s">
        <v>274</v>
      </c>
    </row>
    <row r="99" spans="1:26" x14ac:dyDescent="0.35">
      <c r="A99" s="2" t="s">
        <v>240</v>
      </c>
      <c r="B99" s="2" t="str">
        <f t="shared" ref="B99:B101" si="12">LEFT(A99,3)</f>
        <v>SOI</v>
      </c>
      <c r="C99" s="2">
        <f t="shared" si="9"/>
        <v>3</v>
      </c>
      <c r="D99" s="2">
        <f t="shared" si="10"/>
        <v>2023</v>
      </c>
      <c r="E99" s="4">
        <v>21591</v>
      </c>
      <c r="F99" s="5" t="s">
        <v>86</v>
      </c>
      <c r="G99" s="5" t="s">
        <v>161</v>
      </c>
      <c r="H99" s="6">
        <v>291994866</v>
      </c>
      <c r="I99" s="5">
        <v>1149</v>
      </c>
      <c r="J99" s="5">
        <v>1929240390</v>
      </c>
      <c r="K99" s="5" t="str">
        <f>UPPER(_xlfn.XLOOKUP(G99,'LISTE FOURNISSEURS'!A:A,'LISTE FOURNISSEURS'!D:D))</f>
        <v>SOINS DE SANTÉ</v>
      </c>
      <c r="L99" s="7" t="s">
        <v>26</v>
      </c>
      <c r="M99" s="8">
        <v>44992</v>
      </c>
      <c r="N99" s="8">
        <v>44996</v>
      </c>
      <c r="O99" s="9">
        <f t="shared" ref="O99:O101" si="13">N99-M99</f>
        <v>4</v>
      </c>
      <c r="P99" s="9">
        <f>Tableau1[[#This Row],[ECART]]*0.7</f>
        <v>2.8</v>
      </c>
      <c r="Q99" s="9">
        <v>4</v>
      </c>
      <c r="R99" s="9">
        <v>2.8</v>
      </c>
      <c r="S99" s="5"/>
      <c r="T99" s="17">
        <v>77</v>
      </c>
      <c r="U99" s="17">
        <v>77</v>
      </c>
      <c r="V99" s="17"/>
      <c r="W99" s="18"/>
      <c r="X99" s="8">
        <v>44986</v>
      </c>
      <c r="Y99" s="5" t="s">
        <v>273</v>
      </c>
      <c r="Z99" s="5" t="s">
        <v>274</v>
      </c>
    </row>
    <row r="100" spans="1:26" x14ac:dyDescent="0.35">
      <c r="A100" s="2" t="s">
        <v>241</v>
      </c>
      <c r="B100" s="2" t="str">
        <f t="shared" si="12"/>
        <v>LOG</v>
      </c>
      <c r="C100" s="2">
        <f t="shared" si="9"/>
        <v>3</v>
      </c>
      <c r="D100" s="2">
        <f t="shared" si="10"/>
        <v>2023</v>
      </c>
      <c r="E100" s="4">
        <v>22637</v>
      </c>
      <c r="F100" s="5" t="s">
        <v>40</v>
      </c>
      <c r="G100" s="5" t="s">
        <v>201</v>
      </c>
      <c r="H100" s="6">
        <v>291443220</v>
      </c>
      <c r="I100" s="5">
        <v>1518</v>
      </c>
      <c r="J100" s="5">
        <v>1929240391</v>
      </c>
      <c r="K100" s="5" t="str">
        <f>UPPER(_xlfn.XLOOKUP(G100,'LISTE FOURNISSEURS'!A:A,'LISTE FOURNISSEURS'!D:D))</f>
        <v>LOGISTIQUE</v>
      </c>
      <c r="L100" s="7" t="s">
        <v>26</v>
      </c>
      <c r="M100" s="8">
        <v>44993</v>
      </c>
      <c r="N100" s="8">
        <v>45009</v>
      </c>
      <c r="O100" s="9">
        <f t="shared" si="13"/>
        <v>16</v>
      </c>
      <c r="P100" s="9">
        <f>Tableau1[[#This Row],[ECART]]*0.7</f>
        <v>11.2</v>
      </c>
      <c r="Q100" s="9">
        <v>16</v>
      </c>
      <c r="R100" s="9">
        <v>11.2</v>
      </c>
      <c r="S100" s="5"/>
      <c r="T100" s="17">
        <v>78</v>
      </c>
      <c r="U100" s="17">
        <v>78</v>
      </c>
      <c r="V100" s="17"/>
      <c r="W100" s="18"/>
      <c r="X100" s="8">
        <v>44986</v>
      </c>
      <c r="Y100" s="5" t="s">
        <v>273</v>
      </c>
      <c r="Z100" s="5" t="s">
        <v>274</v>
      </c>
    </row>
    <row r="101" spans="1:26" x14ac:dyDescent="0.35">
      <c r="A101" s="2" t="s">
        <v>229</v>
      </c>
      <c r="B101" s="2" t="str">
        <f t="shared" si="12"/>
        <v>TEC</v>
      </c>
      <c r="C101" s="2">
        <f t="shared" si="9"/>
        <v>3</v>
      </c>
      <c r="D101" s="2">
        <f t="shared" si="10"/>
        <v>2023</v>
      </c>
      <c r="E101" s="4">
        <v>22143</v>
      </c>
      <c r="F101" s="5" t="s">
        <v>87</v>
      </c>
      <c r="G101" s="5" t="s">
        <v>202</v>
      </c>
      <c r="H101" s="6">
        <v>293194096</v>
      </c>
      <c r="I101" s="5">
        <v>1175</v>
      </c>
      <c r="J101" s="5">
        <v>1929240392</v>
      </c>
      <c r="K101" s="5" t="str">
        <f>UPPER(_xlfn.XLOOKUP(G101,'LISTE FOURNISSEURS'!A:A,'LISTE FOURNISSEURS'!D:D))</f>
        <v>TECHNOLOGIES DE L'INFORMATION</v>
      </c>
      <c r="L101" s="7" t="s">
        <v>26</v>
      </c>
      <c r="M101" s="8">
        <v>44994</v>
      </c>
      <c r="N101" s="8">
        <v>44993</v>
      </c>
      <c r="O101" s="9">
        <f t="shared" si="13"/>
        <v>-1</v>
      </c>
      <c r="P101" s="9">
        <f>Tableau1[[#This Row],[ECART]]*0.7</f>
        <v>-0.7</v>
      </c>
      <c r="Q101" s="9">
        <v>-1</v>
      </c>
      <c r="R101" s="9">
        <v>-0.7</v>
      </c>
      <c r="S101" s="5"/>
      <c r="T101" s="17">
        <v>79</v>
      </c>
      <c r="U101" s="17">
        <v>79</v>
      </c>
      <c r="V101" s="17"/>
      <c r="W101" s="18"/>
      <c r="X101" s="8">
        <v>44986</v>
      </c>
      <c r="Y101" s="5" t="s">
        <v>273</v>
      </c>
      <c r="Z101" s="5" t="s">
        <v>274</v>
      </c>
    </row>
    <row r="102" spans="1:26" x14ac:dyDescent="0.35">
      <c r="F102" s="5" t="s">
        <v>204</v>
      </c>
      <c r="T102" s="17"/>
      <c r="U102" s="17"/>
      <c r="V102" s="19"/>
      <c r="W102" s="19"/>
      <c r="X102" s="8"/>
      <c r="Y102" s="5" t="s">
        <v>273</v>
      </c>
      <c r="Z102" s="5" t="s">
        <v>274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90639-25DC-4FCF-ACCD-8C4E1A7EBF88}">
  <sheetPr codeName="Feuil3"/>
  <dimension ref="A1:L57"/>
  <sheetViews>
    <sheetView topLeftCell="G1" workbookViewId="0">
      <selection activeCell="J3" sqref="J3"/>
    </sheetView>
  </sheetViews>
  <sheetFormatPr baseColWidth="10" defaultRowHeight="14.5" x14ac:dyDescent="0.35"/>
  <cols>
    <col min="1" max="1" width="32.81640625" bestFit="1" customWidth="1"/>
    <col min="4" max="4" width="19.1796875" bestFit="1" customWidth="1"/>
    <col min="5" max="5" width="15" bestFit="1" customWidth="1"/>
    <col min="6" max="6" width="53.1796875" bestFit="1" customWidth="1"/>
    <col min="8" max="8" width="63.6328125" bestFit="1" customWidth="1"/>
    <col min="10" max="10" width="33.90625" bestFit="1" customWidth="1"/>
  </cols>
  <sheetData>
    <row r="1" spans="1:12" ht="34.5" x14ac:dyDescent="0.35">
      <c r="A1" s="2" t="s">
        <v>0</v>
      </c>
      <c r="B1" s="2" t="s">
        <v>1</v>
      </c>
      <c r="C1" s="3" t="s">
        <v>27</v>
      </c>
      <c r="D1" s="3" t="s">
        <v>5</v>
      </c>
      <c r="E1" s="3" t="s">
        <v>6</v>
      </c>
      <c r="F1" s="3" t="s">
        <v>28</v>
      </c>
      <c r="G1" s="3" t="s">
        <v>29</v>
      </c>
      <c r="H1" s="3" t="s">
        <v>30</v>
      </c>
      <c r="I1" s="3" t="s">
        <v>31</v>
      </c>
      <c r="J1" s="3" t="s">
        <v>32</v>
      </c>
      <c r="K1" s="3" t="s">
        <v>33</v>
      </c>
      <c r="L1" s="3" t="s">
        <v>34</v>
      </c>
    </row>
    <row r="2" spans="1:12" x14ac:dyDescent="0.35">
      <c r="A2" t="s">
        <v>242</v>
      </c>
      <c r="B2" t="s">
        <v>243</v>
      </c>
      <c r="C2">
        <v>1</v>
      </c>
      <c r="D2" t="s">
        <v>205</v>
      </c>
      <c r="E2" t="s">
        <v>206</v>
      </c>
      <c r="F2" t="s">
        <v>207</v>
      </c>
      <c r="G2" t="s">
        <v>208</v>
      </c>
      <c r="H2" t="s">
        <v>209</v>
      </c>
      <c r="I2" t="s">
        <v>210</v>
      </c>
      <c r="J2" t="s">
        <v>211</v>
      </c>
      <c r="K2" t="s">
        <v>212</v>
      </c>
      <c r="L2" t="s">
        <v>213</v>
      </c>
    </row>
    <row r="3" spans="1:12" x14ac:dyDescent="0.35">
      <c r="A3" t="str">
        <f>EXTRACTION!A3</f>
        <v>TECHNOLOGIE</v>
      </c>
      <c r="B3" t="str">
        <f>LEFT(A3,3)</f>
        <v>TEC</v>
      </c>
      <c r="C3">
        <v>2</v>
      </c>
      <c r="D3" t="str">
        <f>EXTRACTION!F3</f>
        <v>APP2</v>
      </c>
      <c r="E3" t="str">
        <f>EXTRACTION!G3</f>
        <v>APPLE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 s="11">
        <f>H3/F3</f>
        <v>1</v>
      </c>
    </row>
    <row r="4" spans="1:12" x14ac:dyDescent="0.35">
      <c r="A4" t="str">
        <f>IF(EXTRACTION!C5="12",EXTRACTION!A5," ")</f>
        <v xml:space="preserve"> </v>
      </c>
      <c r="C4">
        <v>3</v>
      </c>
    </row>
    <row r="5" spans="1:12" x14ac:dyDescent="0.35">
      <c r="A5" t="str">
        <f>IF(EXTRACTION!C6="12",EXTRACTION!A6," ")</f>
        <v xml:space="preserve"> </v>
      </c>
      <c r="C5">
        <v>4</v>
      </c>
    </row>
    <row r="6" spans="1:12" x14ac:dyDescent="0.35">
      <c r="A6" t="str">
        <f>IF(EXTRACTION!C7="12",EXTRACTION!A7," ")</f>
        <v xml:space="preserve"> </v>
      </c>
      <c r="C6">
        <v>5</v>
      </c>
    </row>
    <row r="7" spans="1:12" x14ac:dyDescent="0.35">
      <c r="A7" t="str">
        <f>IF(EXTRACTION!C8="12",EXTRACTION!A8," ")</f>
        <v xml:space="preserve"> </v>
      </c>
      <c r="C7">
        <v>6</v>
      </c>
    </row>
    <row r="8" spans="1:12" x14ac:dyDescent="0.35">
      <c r="A8" t="str">
        <f>IF(EXTRACTION!C9="12",EXTRACTION!A9," ")</f>
        <v xml:space="preserve"> </v>
      </c>
      <c r="C8">
        <v>7</v>
      </c>
    </row>
    <row r="9" spans="1:12" x14ac:dyDescent="0.35">
      <c r="A9" t="str">
        <f>IF(EXTRACTION!C10="12",EXTRACTION!A10," ")</f>
        <v xml:space="preserve"> </v>
      </c>
      <c r="C9">
        <v>8</v>
      </c>
    </row>
    <row r="10" spans="1:12" x14ac:dyDescent="0.35">
      <c r="A10" t="str">
        <f>IF(EXTRACTION!C11="12",EXTRACTION!A11," ")</f>
        <v xml:space="preserve"> </v>
      </c>
      <c r="C10">
        <v>9</v>
      </c>
    </row>
    <row r="11" spans="1:12" x14ac:dyDescent="0.35">
      <c r="A11" t="str">
        <f>IF(EXTRACTION!C12="12",EXTRACTION!A12," ")</f>
        <v xml:space="preserve"> </v>
      </c>
      <c r="C11">
        <v>10</v>
      </c>
    </row>
    <row r="12" spans="1:12" x14ac:dyDescent="0.35">
      <c r="A12" t="str">
        <f>IF(EXTRACTION!C13="12",EXTRACTION!A13," ")</f>
        <v xml:space="preserve"> </v>
      </c>
      <c r="C12">
        <v>11</v>
      </c>
    </row>
    <row r="13" spans="1:12" x14ac:dyDescent="0.35">
      <c r="A13" t="str">
        <f>IF(EXTRACTION!C14="12",EXTRACTION!A14," ")</f>
        <v xml:space="preserve"> </v>
      </c>
      <c r="C13">
        <v>12</v>
      </c>
    </row>
    <row r="14" spans="1:12" x14ac:dyDescent="0.35">
      <c r="A14" t="str">
        <f>IF(EXTRACTION!C15="12",EXTRACTION!A15," ")</f>
        <v xml:space="preserve"> </v>
      </c>
      <c r="C14">
        <v>13</v>
      </c>
    </row>
    <row r="15" spans="1:12" x14ac:dyDescent="0.35">
      <c r="A15" t="str">
        <f>IF(EXTRACTION!C16="12",EXTRACTION!A16," ")</f>
        <v xml:space="preserve"> </v>
      </c>
      <c r="C15">
        <v>14</v>
      </c>
    </row>
    <row r="16" spans="1:12" x14ac:dyDescent="0.35">
      <c r="A16" t="str">
        <f>IF(EXTRACTION!C17="12",EXTRACTION!A17," ")</f>
        <v xml:space="preserve"> </v>
      </c>
      <c r="C16">
        <v>15</v>
      </c>
    </row>
    <row r="17" spans="1:3" x14ac:dyDescent="0.35">
      <c r="A17" t="str">
        <f>IF(EXTRACTION!C18="12",EXTRACTION!A18," ")</f>
        <v xml:space="preserve"> </v>
      </c>
      <c r="C17">
        <v>16</v>
      </c>
    </row>
    <row r="18" spans="1:3" x14ac:dyDescent="0.35">
      <c r="A18" t="str">
        <f>IF(EXTRACTION!C19="12",EXTRACTION!A19," ")</f>
        <v xml:space="preserve"> </v>
      </c>
      <c r="C18">
        <v>17</v>
      </c>
    </row>
    <row r="19" spans="1:3" x14ac:dyDescent="0.35">
      <c r="A19" t="str">
        <f>IF(EXTRACTION!C20="12",EXTRACTION!A20," ")</f>
        <v xml:space="preserve"> </v>
      </c>
      <c r="C19">
        <v>18</v>
      </c>
    </row>
    <row r="20" spans="1:3" x14ac:dyDescent="0.35">
      <c r="A20" t="str">
        <f>IF(EXTRACTION!C21="12",EXTRACTION!A21," ")</f>
        <v xml:space="preserve"> </v>
      </c>
      <c r="C20">
        <v>19</v>
      </c>
    </row>
    <row r="21" spans="1:3" x14ac:dyDescent="0.35">
      <c r="A21" t="str">
        <f>IF(EXTRACTION!C22="12",EXTRACTION!A22," ")</f>
        <v xml:space="preserve"> </v>
      </c>
      <c r="C21">
        <v>20</v>
      </c>
    </row>
    <row r="22" spans="1:3" x14ac:dyDescent="0.35">
      <c r="A22" t="str">
        <f>IF(EXTRACTION!C23="12",EXTRACTION!A23," ")</f>
        <v xml:space="preserve"> </v>
      </c>
      <c r="C22">
        <v>21</v>
      </c>
    </row>
    <row r="23" spans="1:3" x14ac:dyDescent="0.35">
      <c r="A23" t="str">
        <f>IF(EXTRACTION!C24="12",EXTRACTION!A24," ")</f>
        <v xml:space="preserve"> </v>
      </c>
      <c r="C23">
        <v>22</v>
      </c>
    </row>
    <row r="24" spans="1:3" x14ac:dyDescent="0.35">
      <c r="A24" t="str">
        <f>IF(EXTRACTION!C25="12",EXTRACTION!A25," ")</f>
        <v xml:space="preserve"> </v>
      </c>
      <c r="C24">
        <v>23</v>
      </c>
    </row>
    <row r="25" spans="1:3" x14ac:dyDescent="0.35">
      <c r="A25" t="str">
        <f>IF(EXTRACTION!C26="12",EXTRACTION!A26," ")</f>
        <v xml:space="preserve"> </v>
      </c>
      <c r="C25">
        <v>24</v>
      </c>
    </row>
    <row r="26" spans="1:3" x14ac:dyDescent="0.35">
      <c r="A26" t="str">
        <f>IF(EXTRACTION!C27="12",EXTRACTION!A27," ")</f>
        <v xml:space="preserve"> </v>
      </c>
      <c r="C26">
        <v>25</v>
      </c>
    </row>
    <row r="27" spans="1:3" x14ac:dyDescent="0.35">
      <c r="A27" t="str">
        <f>IF(EXTRACTION!C28="12",EXTRACTION!A28," ")</f>
        <v xml:space="preserve"> </v>
      </c>
      <c r="C27">
        <v>26</v>
      </c>
    </row>
    <row r="28" spans="1:3" x14ac:dyDescent="0.35">
      <c r="A28" t="str">
        <f>IF(EXTRACTION!C29="12",EXTRACTION!A29," ")</f>
        <v xml:space="preserve"> </v>
      </c>
      <c r="C28">
        <v>27</v>
      </c>
    </row>
    <row r="29" spans="1:3" x14ac:dyDescent="0.35">
      <c r="A29" t="str">
        <f>IF(ISERROR(VLOOKUP(D29,'LISTE FOURNISSEURS'!$A:$D,4,FALSE))," ",VLOOKUP(D29,'LISTE FOURNISSEURS'!$A:$D,4,FALSE))</f>
        <v xml:space="preserve"> </v>
      </c>
      <c r="C29">
        <v>28</v>
      </c>
    </row>
    <row r="30" spans="1:3" x14ac:dyDescent="0.35">
      <c r="A30" t="str">
        <f>IF(ISERROR(VLOOKUP(D30,'LISTE FOURNISSEURS'!$A:$D,4,FALSE))," ",VLOOKUP(D30,'LISTE FOURNISSEURS'!$A:$D,4,FALSE))</f>
        <v xml:space="preserve"> </v>
      </c>
      <c r="C30">
        <v>29</v>
      </c>
    </row>
    <row r="31" spans="1:3" x14ac:dyDescent="0.35">
      <c r="A31" t="str">
        <f>IF(ISERROR(VLOOKUP(D31,'LISTE FOURNISSEURS'!$A:$D,4,FALSE))," ",VLOOKUP(D31,'LISTE FOURNISSEURS'!$A:$D,4,FALSE))</f>
        <v xml:space="preserve"> </v>
      </c>
      <c r="C31">
        <v>30</v>
      </c>
    </row>
    <row r="32" spans="1:3" x14ac:dyDescent="0.35">
      <c r="A32" t="str">
        <f>IF(ISERROR(VLOOKUP(D32,'LISTE FOURNISSEURS'!$A:$D,4,FALSE))," ",VLOOKUP(D32,'LISTE FOURNISSEURS'!$A:$D,4,FALSE))</f>
        <v xml:space="preserve"> </v>
      </c>
      <c r="C32">
        <v>31</v>
      </c>
    </row>
    <row r="33" spans="1:3" x14ac:dyDescent="0.35">
      <c r="A33" t="str">
        <f>IF(ISERROR(VLOOKUP(D33,'LISTE FOURNISSEURS'!$A:$D,4,FALSE))," ",VLOOKUP(D33,'LISTE FOURNISSEURS'!$A:$D,4,FALSE))</f>
        <v xml:space="preserve"> </v>
      </c>
      <c r="C33">
        <v>32</v>
      </c>
    </row>
    <row r="34" spans="1:3" x14ac:dyDescent="0.35">
      <c r="A34" t="str">
        <f>IF(ISERROR(VLOOKUP(D34,'LISTE FOURNISSEURS'!$A:$D,4,FALSE))," ",VLOOKUP(D34,'LISTE FOURNISSEURS'!$A:$D,4,FALSE))</f>
        <v xml:space="preserve"> </v>
      </c>
      <c r="C34">
        <v>33</v>
      </c>
    </row>
    <row r="35" spans="1:3" x14ac:dyDescent="0.35">
      <c r="A35" t="str">
        <f>IF(ISERROR(VLOOKUP(D35,'LISTE FOURNISSEURS'!$A:$D,4,FALSE))," ",VLOOKUP(D35,'LISTE FOURNISSEURS'!$A:$D,4,FALSE))</f>
        <v xml:space="preserve"> </v>
      </c>
      <c r="C35">
        <v>34</v>
      </c>
    </row>
    <row r="36" spans="1:3" x14ac:dyDescent="0.35">
      <c r="A36" t="str">
        <f>IF(ISERROR(VLOOKUP(D36,'LISTE FOURNISSEURS'!$A:$D,4,FALSE))," ",VLOOKUP(D36,'LISTE FOURNISSEURS'!$A:$D,4,FALSE))</f>
        <v xml:space="preserve"> </v>
      </c>
      <c r="C36">
        <v>35</v>
      </c>
    </row>
    <row r="37" spans="1:3" x14ac:dyDescent="0.35">
      <c r="A37" t="str">
        <f>IF(ISERROR(VLOOKUP(D37,'LISTE FOURNISSEURS'!$A:$D,4,FALSE))," ",VLOOKUP(D37,'LISTE FOURNISSEURS'!$A:$D,4,FALSE))</f>
        <v xml:space="preserve"> </v>
      </c>
      <c r="C37">
        <v>36</v>
      </c>
    </row>
    <row r="38" spans="1:3" x14ac:dyDescent="0.35">
      <c r="A38" t="str">
        <f>IF(ISERROR(VLOOKUP(D38,'LISTE FOURNISSEURS'!$A:$D,4,FALSE))," ",VLOOKUP(D38,'LISTE FOURNISSEURS'!$A:$D,4,FALSE))</f>
        <v xml:space="preserve"> </v>
      </c>
      <c r="C38">
        <v>37</v>
      </c>
    </row>
    <row r="39" spans="1:3" x14ac:dyDescent="0.35">
      <c r="A39" t="str">
        <f>IF(ISERROR(VLOOKUP(D39,'LISTE FOURNISSEURS'!$A:$D,4,FALSE))," ",VLOOKUP(D39,'LISTE FOURNISSEURS'!$A:$D,4,FALSE))</f>
        <v xml:space="preserve"> </v>
      </c>
      <c r="C39">
        <v>38</v>
      </c>
    </row>
    <row r="40" spans="1:3" x14ac:dyDescent="0.35">
      <c r="A40" t="str">
        <f>IF(ISERROR(VLOOKUP(D40,'LISTE FOURNISSEURS'!$A:$D,4,FALSE))," ",VLOOKUP(D40,'LISTE FOURNISSEURS'!$A:$D,4,FALSE))</f>
        <v xml:space="preserve"> </v>
      </c>
      <c r="C40">
        <v>39</v>
      </c>
    </row>
    <row r="41" spans="1:3" x14ac:dyDescent="0.35">
      <c r="A41" t="str">
        <f>IF(ISERROR(VLOOKUP(D41,'LISTE FOURNISSEURS'!$A:$D,4,FALSE))," ",VLOOKUP(D41,'LISTE FOURNISSEURS'!$A:$D,4,FALSE))</f>
        <v xml:space="preserve"> </v>
      </c>
      <c r="C41">
        <v>40</v>
      </c>
    </row>
    <row r="42" spans="1:3" x14ac:dyDescent="0.35">
      <c r="A42" t="str">
        <f>IF(ISERROR(VLOOKUP(D42,'LISTE FOURNISSEURS'!$A:$D,4,FALSE))," ",VLOOKUP(D42,'LISTE FOURNISSEURS'!$A:$D,4,FALSE))</f>
        <v xml:space="preserve"> </v>
      </c>
      <c r="C42">
        <v>41</v>
      </c>
    </row>
    <row r="43" spans="1:3" x14ac:dyDescent="0.35">
      <c r="A43" t="str">
        <f>IF(ISERROR(VLOOKUP(D43,'LISTE FOURNISSEURS'!$A:$D,4,FALSE))," ",VLOOKUP(D43,'LISTE FOURNISSEURS'!$A:$D,4,FALSE))</f>
        <v xml:space="preserve"> </v>
      </c>
      <c r="C43">
        <v>42</v>
      </c>
    </row>
    <row r="44" spans="1:3" x14ac:dyDescent="0.35">
      <c r="A44" t="str">
        <f>IF(ISERROR(VLOOKUP(D44,'LISTE FOURNISSEURS'!$A:$D,4,FALSE))," ",VLOOKUP(D44,'LISTE FOURNISSEURS'!$A:$D,4,FALSE))</f>
        <v xml:space="preserve"> </v>
      </c>
    </row>
    <row r="45" spans="1:3" x14ac:dyDescent="0.35">
      <c r="A45" t="str">
        <f>IF(ISERROR(VLOOKUP(D45,'LISTE FOURNISSEURS'!$A:$D,4,FALSE))," ",VLOOKUP(D45,'LISTE FOURNISSEURS'!$A:$D,4,FALSE))</f>
        <v xml:space="preserve"> </v>
      </c>
    </row>
    <row r="46" spans="1:3" x14ac:dyDescent="0.35">
      <c r="A46" t="str">
        <f>IF(ISERROR(VLOOKUP(D46,'LISTE FOURNISSEURS'!$A:$D,4,FALSE))," ",VLOOKUP(D46,'LISTE FOURNISSEURS'!$A:$D,4,FALSE))</f>
        <v xml:space="preserve"> </v>
      </c>
    </row>
    <row r="47" spans="1:3" x14ac:dyDescent="0.35">
      <c r="A47" t="str">
        <f>IF(ISERROR(VLOOKUP(D47,'LISTE FOURNISSEURS'!$A:$D,4,FALSE))," ",VLOOKUP(D47,'LISTE FOURNISSEURS'!$A:$D,4,FALSE))</f>
        <v xml:space="preserve"> </v>
      </c>
    </row>
    <row r="48" spans="1:3" x14ac:dyDescent="0.35">
      <c r="A48" t="str">
        <f>IF(ISERROR(VLOOKUP(D48,'LISTE FOURNISSEURS'!$A:$D,4,FALSE))," ",VLOOKUP(D48,'LISTE FOURNISSEURS'!$A:$D,4,FALSE))</f>
        <v xml:space="preserve"> </v>
      </c>
    </row>
    <row r="49" spans="1:1" x14ac:dyDescent="0.35">
      <c r="A49" t="str">
        <f>IF(ISERROR(VLOOKUP(D49,'LISTE FOURNISSEURS'!$A:$D,4,FALSE))," ",VLOOKUP(D49,'LISTE FOURNISSEURS'!$A:$D,4,FALSE))</f>
        <v xml:space="preserve"> </v>
      </c>
    </row>
    <row r="50" spans="1:1" x14ac:dyDescent="0.35">
      <c r="A50" t="str">
        <f>IF(ISERROR(VLOOKUP(D50,'LISTE FOURNISSEURS'!$A:$D,4,FALSE))," ",VLOOKUP(D50,'LISTE FOURNISSEURS'!$A:$D,4,FALSE))</f>
        <v xml:space="preserve"> </v>
      </c>
    </row>
    <row r="51" spans="1:1" x14ac:dyDescent="0.35">
      <c r="A51" t="str">
        <f>IF(ISERROR(VLOOKUP(D51,'LISTE FOURNISSEURS'!$A:$D,4,FALSE))," ",VLOOKUP(D51,'LISTE FOURNISSEURS'!$A:$D,4,FALSE))</f>
        <v xml:space="preserve"> </v>
      </c>
    </row>
    <row r="52" spans="1:1" x14ac:dyDescent="0.35">
      <c r="A52" t="str">
        <f>IF(ISERROR(VLOOKUP(D52,'LISTE FOURNISSEURS'!$A:$D,4,FALSE))," ",VLOOKUP(D52,'LISTE FOURNISSEURS'!$A:$D,4,FALSE))</f>
        <v xml:space="preserve"> </v>
      </c>
    </row>
    <row r="53" spans="1:1" x14ac:dyDescent="0.35">
      <c r="A53" t="str">
        <f>IF(ISERROR(VLOOKUP(D53,'LISTE FOURNISSEURS'!$A:$D,4,FALSE))," ",VLOOKUP(D53,'LISTE FOURNISSEURS'!$A:$D,4,FALSE))</f>
        <v xml:space="preserve"> </v>
      </c>
    </row>
    <row r="54" spans="1:1" x14ac:dyDescent="0.35">
      <c r="A54" t="str">
        <f>IF(ISERROR(VLOOKUP(D54,'LISTE FOURNISSEURS'!$A:$D,4,FALSE))," ",VLOOKUP(D54,'LISTE FOURNISSEURS'!$A:$D,4,FALSE))</f>
        <v xml:space="preserve"> </v>
      </c>
    </row>
    <row r="55" spans="1:1" x14ac:dyDescent="0.35">
      <c r="A55" t="str">
        <f>IF(ISERROR(VLOOKUP(D55,'LISTE FOURNISSEURS'!$A:$D,4,FALSE))," ",VLOOKUP(D55,'LISTE FOURNISSEURS'!$A:$D,4,FALSE))</f>
        <v xml:space="preserve"> </v>
      </c>
    </row>
    <row r="56" spans="1:1" x14ac:dyDescent="0.35">
      <c r="A56" t="str">
        <f>IF(ISERROR(VLOOKUP(D56,'LISTE FOURNISSEURS'!$A:$D,4,FALSE))," ",VLOOKUP(D56,'LISTE FOURNISSEURS'!$A:$D,4,FALSE))</f>
        <v xml:space="preserve"> </v>
      </c>
    </row>
    <row r="57" spans="1:1" x14ac:dyDescent="0.35">
      <c r="A57" t="str">
        <f>IF(ISERROR(VLOOKUP(D57,'LISTE FOURNISSEURS'!$A:$D,4,FALSE))," ",VLOOKUP(D57,'LISTE FOURNISSEURS'!$A:$D,4,FALSE))</f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8DC5A-DDAC-459D-B55F-9F4490F2A2B2}">
  <sheetPr codeName="Feuil1"/>
  <dimension ref="A1:L39"/>
  <sheetViews>
    <sheetView tabSelected="1" workbookViewId="0">
      <selection activeCell="A9" sqref="A9"/>
    </sheetView>
  </sheetViews>
  <sheetFormatPr baseColWidth="10" defaultRowHeight="14.5" x14ac:dyDescent="0.35"/>
  <sheetData>
    <row r="1" spans="1:12" x14ac:dyDescent="0.35">
      <c r="A1" s="25" t="s">
        <v>279</v>
      </c>
      <c r="B1" s="26"/>
      <c r="C1" s="27"/>
      <c r="D1" s="27"/>
      <c r="E1" s="1" t="s">
        <v>280</v>
      </c>
      <c r="F1" s="50"/>
      <c r="G1" s="50"/>
      <c r="H1" s="51"/>
      <c r="I1" s="52" t="s">
        <v>281</v>
      </c>
      <c r="J1" s="50"/>
      <c r="K1" s="50"/>
      <c r="L1" s="51"/>
    </row>
    <row r="2" spans="1:12" ht="43.5" x14ac:dyDescent="0.35">
      <c r="A2" s="28" t="s">
        <v>35</v>
      </c>
      <c r="B2" s="29" t="s">
        <v>36</v>
      </c>
      <c r="C2" s="29" t="s">
        <v>282</v>
      </c>
      <c r="D2" s="29" t="s">
        <v>283</v>
      </c>
      <c r="E2" s="30" t="s">
        <v>30</v>
      </c>
      <c r="F2" s="30" t="s">
        <v>28</v>
      </c>
      <c r="G2" s="31" t="s">
        <v>284</v>
      </c>
      <c r="H2" s="30" t="s">
        <v>33</v>
      </c>
      <c r="I2" s="30" t="s">
        <v>30</v>
      </c>
      <c r="J2" s="30" t="s">
        <v>28</v>
      </c>
      <c r="K2" s="31" t="s">
        <v>285</v>
      </c>
      <c r="L2" s="30" t="s">
        <v>33</v>
      </c>
    </row>
    <row r="3" spans="1:12" x14ac:dyDescent="0.35">
      <c r="A3" s="28"/>
      <c r="B3" s="29"/>
      <c r="C3" s="29"/>
      <c r="D3" s="29"/>
      <c r="E3" s="30">
        <v>1</v>
      </c>
      <c r="F3" s="30">
        <v>1</v>
      </c>
      <c r="G3" s="31">
        <v>1</v>
      </c>
      <c r="H3" s="30">
        <v>1</v>
      </c>
      <c r="I3" s="30">
        <v>2</v>
      </c>
      <c r="J3" s="30">
        <v>2</v>
      </c>
      <c r="K3" s="31">
        <v>2</v>
      </c>
      <c r="L3" s="30">
        <v>2</v>
      </c>
    </row>
    <row r="4" spans="1:12" x14ac:dyDescent="0.35">
      <c r="A4" s="32" t="s">
        <v>286</v>
      </c>
      <c r="B4" s="33"/>
      <c r="C4" s="33"/>
      <c r="D4" s="33"/>
      <c r="E4" s="33">
        <f>SUM(E6:E3001)</f>
        <v>0</v>
      </c>
      <c r="F4" s="33">
        <f>SUM(F6:F3001)</f>
        <v>0</v>
      </c>
      <c r="G4" s="33"/>
      <c r="H4" s="33"/>
      <c r="I4" s="33">
        <f>SUM(I6:I3001)</f>
        <v>0</v>
      </c>
      <c r="J4" s="33">
        <f>SUM(J6:J3001)</f>
        <v>0</v>
      </c>
      <c r="K4" s="33"/>
      <c r="L4" s="33"/>
    </row>
    <row r="5" spans="1:12" x14ac:dyDescent="0.35">
      <c r="A5" s="32" t="s">
        <v>287</v>
      </c>
      <c r="B5" s="33"/>
      <c r="C5" s="33"/>
      <c r="D5" s="33"/>
      <c r="E5" s="33"/>
      <c r="F5" s="33"/>
      <c r="G5" s="34" t="e">
        <f>AVERAGE(G6:G3001)</f>
        <v>#DIV/0!</v>
      </c>
      <c r="H5" s="35" t="e">
        <f>AVERAGE(H6:H3001)</f>
        <v>#DIV/0!</v>
      </c>
      <c r="I5" s="33"/>
      <c r="J5" s="33"/>
      <c r="K5" s="34" t="e">
        <f>AVERAGE(K6:K3001)</f>
        <v>#DIV/0!</v>
      </c>
      <c r="L5" s="35" t="e">
        <f>AVERAGE(L6:L3001)</f>
        <v>#DIV/0!</v>
      </c>
    </row>
    <row r="6" spans="1:12" x14ac:dyDescent="0.35">
      <c r="A6" s="36" t="str">
        <f>'LISTE FOURNISSEURS'!A24</f>
        <v>3M</v>
      </c>
      <c r="B6" s="36" t="str">
        <f>'LISTE FOURNISSEURS'!B2</f>
        <v>APP2</v>
      </c>
      <c r="C6" s="37" t="str">
        <f>VLOOKUP(B6,'LISTE FOURNISSEURS'!B:D,3,FALSE)</f>
        <v>Technologie</v>
      </c>
      <c r="D6" s="37" t="str">
        <f>LEFT(C6,4)</f>
        <v>Tech</v>
      </c>
      <c r="E6" s="38"/>
      <c r="F6" s="39"/>
      <c r="G6" s="40"/>
      <c r="H6" s="41"/>
      <c r="I6" s="42"/>
      <c r="J6" s="43"/>
      <c r="K6" s="44"/>
      <c r="L6" s="45"/>
    </row>
    <row r="7" spans="1:12" x14ac:dyDescent="0.35">
      <c r="A7" s="36" t="str">
        <f>'LISTE FOURNISSEURS'!A3</f>
        <v>AMAZON</v>
      </c>
      <c r="B7" s="36" t="str">
        <f>'LISTE FOURNISSEURS'!B3</f>
        <v>AMA13</v>
      </c>
      <c r="C7" s="37" t="str">
        <f>VLOOKUP(B7,'LISTE FOURNISSEURS'!B:D,3,FALSE)</f>
        <v>Commerce en ligne</v>
      </c>
      <c r="D7" s="37" t="str">
        <f>LEFT(C7,4)</f>
        <v>Comm</v>
      </c>
      <c r="E7" s="38"/>
      <c r="F7" s="39"/>
      <c r="G7" s="40"/>
      <c r="H7" s="41"/>
      <c r="I7" s="46"/>
      <c r="J7" s="47"/>
      <c r="K7" s="48"/>
      <c r="L7" s="49"/>
    </row>
    <row r="8" spans="1:12" x14ac:dyDescent="0.35">
      <c r="A8" s="36" t="str">
        <f>'LISTE FOURNISSEURS'!A2</f>
        <v>APPLE</v>
      </c>
      <c r="B8" s="36" t="str">
        <f>'LISTE FOURNISSEURS'!B4</f>
        <v>GOO31</v>
      </c>
      <c r="C8" s="37" t="str">
        <f>VLOOKUP(B8,'LISTE FOURNISSEURS'!B:D,3,FALSE)</f>
        <v>Technologie de recherche</v>
      </c>
      <c r="D8" s="37" t="str">
        <f>LEFT(C8,4)</f>
        <v>Tech</v>
      </c>
      <c r="E8" s="38"/>
      <c r="F8" s="39"/>
      <c r="G8" s="40"/>
      <c r="H8" s="41"/>
      <c r="I8" s="46"/>
      <c r="J8" s="47"/>
      <c r="K8" s="48"/>
      <c r="L8" s="49"/>
    </row>
    <row r="9" spans="1:12" x14ac:dyDescent="0.35">
      <c r="A9" s="36" t="str">
        <f>'LISTE FOURNISSEURS'!A23</f>
        <v>BERKSHIRE HATHAWAY</v>
      </c>
      <c r="B9" s="36" t="str">
        <f>'LISTE FOURNISSEURS'!B5</f>
        <v>MIC32</v>
      </c>
      <c r="C9" s="37" t="str">
        <f>VLOOKUP(B9,'LISTE FOURNISSEURS'!B:D,3,FALSE)</f>
        <v>Technologie</v>
      </c>
      <c r="D9" s="37" t="str">
        <f>LEFT(C9,4)</f>
        <v>Tech</v>
      </c>
      <c r="E9" s="38"/>
      <c r="F9" s="39"/>
      <c r="G9" s="40"/>
      <c r="H9" s="41"/>
      <c r="I9" s="46"/>
      <c r="J9" s="47"/>
      <c r="K9" s="48"/>
      <c r="L9" s="49"/>
    </row>
    <row r="10" spans="1:12" x14ac:dyDescent="0.35">
      <c r="A10" s="36" t="str">
        <f>'LISTE FOURNISSEURS'!A19</f>
        <v>BOEING</v>
      </c>
      <c r="B10" s="36" t="str">
        <f>'LISTE FOURNISSEURS'!B6</f>
        <v>FAC17</v>
      </c>
      <c r="C10" s="37" t="str">
        <f>VLOOKUP(B10,'LISTE FOURNISSEURS'!B:D,3,FALSE)</f>
        <v>Réseaux sociaux</v>
      </c>
      <c r="D10" s="37" t="str">
        <f>LEFT(C10,4)</f>
        <v>Rése</v>
      </c>
      <c r="E10" s="38"/>
      <c r="F10" s="39"/>
      <c r="G10" s="40"/>
      <c r="H10" s="41"/>
      <c r="I10" s="46"/>
      <c r="J10" s="47"/>
      <c r="K10" s="48"/>
      <c r="L10" s="49"/>
    </row>
    <row r="11" spans="1:12" x14ac:dyDescent="0.35">
      <c r="A11" s="36" t="str">
        <f>'LISTE FOURNISSEURS'!A25</f>
        <v>CISCO</v>
      </c>
      <c r="B11" s="36" t="str">
        <f>'LISTE FOURNISSEURS'!B7</f>
        <v>TES12</v>
      </c>
      <c r="C11" s="37" t="str">
        <f>VLOOKUP(B11,'LISTE FOURNISSEURS'!B:D,3,FALSE)</f>
        <v>Automobile électrique</v>
      </c>
      <c r="D11" s="37" t="str">
        <f>LEFT(C11,4)</f>
        <v>Auto</v>
      </c>
      <c r="E11" s="38"/>
      <c r="F11" s="39"/>
      <c r="G11" s="40"/>
      <c r="H11" s="41"/>
      <c r="I11" s="46"/>
      <c r="J11" s="47"/>
      <c r="K11" s="48"/>
      <c r="L11" s="49"/>
    </row>
    <row r="12" spans="1:12" x14ac:dyDescent="0.35">
      <c r="A12" s="36" t="str">
        <f>'LISTE FOURNISSEURS'!A20</f>
        <v>CISCO SYSTEMS</v>
      </c>
      <c r="B12" s="36" t="str">
        <f>'LISTE FOURNISSEURS'!B8</f>
        <v>TOY37</v>
      </c>
      <c r="C12" s="37" t="str">
        <f>VLOOKUP(B12,'LISTE FOURNISSEURS'!B:D,3,FALSE)</f>
        <v>Automobile</v>
      </c>
      <c r="D12" s="37" t="str">
        <f>LEFT(C12,4)</f>
        <v>Auto</v>
      </c>
      <c r="E12" s="38"/>
      <c r="F12" s="39"/>
      <c r="G12" s="40"/>
      <c r="H12" s="41"/>
      <c r="I12" s="46"/>
      <c r="J12" s="47"/>
      <c r="K12" s="48"/>
      <c r="L12" s="49"/>
    </row>
    <row r="13" spans="1:12" x14ac:dyDescent="0.35">
      <c r="A13" s="36" t="str">
        <f>'LISTE FOURNISSEURS'!A11</f>
        <v>COCA-COLA</v>
      </c>
      <c r="B13" s="36" t="str">
        <f>'LISTE FOURNISSEURS'!B9</f>
        <v>GEN13</v>
      </c>
      <c r="C13" s="37" t="str">
        <f>VLOOKUP(B13,'LISTE FOURNISSEURS'!B:D,3,FALSE)</f>
        <v>Équipements industriels</v>
      </c>
      <c r="D13" s="37" t="str">
        <f>LEFT(C13,4)</f>
        <v>Équi</v>
      </c>
      <c r="E13" s="38"/>
      <c r="F13" s="39"/>
      <c r="G13" s="40"/>
      <c r="H13" s="41"/>
      <c r="I13" s="46"/>
      <c r="J13" s="47"/>
      <c r="K13" s="48"/>
      <c r="L13" s="49"/>
    </row>
    <row r="14" spans="1:12" x14ac:dyDescent="0.35">
      <c r="A14" s="36" t="str">
        <f>'LISTE FOURNISSEURS'!A6</f>
        <v>FACEBOOK</v>
      </c>
      <c r="B14" s="36" t="str">
        <f>'LISTE FOURNISSEURS'!B10</f>
        <v>FOR17</v>
      </c>
      <c r="C14" s="37" t="str">
        <f>VLOOKUP(B14,'LISTE FOURNISSEURS'!B:D,3,FALSE)</f>
        <v>Automobile</v>
      </c>
      <c r="D14" s="37" t="str">
        <f>LEFT(C14,4)</f>
        <v>Auto</v>
      </c>
      <c r="E14" s="38"/>
      <c r="F14" s="39"/>
      <c r="G14" s="40"/>
      <c r="H14" s="41"/>
      <c r="I14" s="46"/>
      <c r="J14" s="47"/>
      <c r="K14" s="48"/>
      <c r="L14" s="49"/>
    </row>
    <row r="15" spans="1:12" x14ac:dyDescent="0.35">
      <c r="A15" s="36" t="str">
        <f>'LISTE FOURNISSEURS'!A10</f>
        <v>FORD</v>
      </c>
      <c r="B15" s="36" t="str">
        <f>'LISTE FOURNISSEURS'!B11</f>
        <v>COC11</v>
      </c>
      <c r="C15" s="37" t="str">
        <f>VLOOKUP(B15,'LISTE FOURNISSEURS'!B:D,3,FALSE)</f>
        <v>Boissons</v>
      </c>
      <c r="D15" s="37" t="str">
        <f>LEFT(C15,4)</f>
        <v>Bois</v>
      </c>
      <c r="E15" s="38"/>
      <c r="F15" s="39"/>
      <c r="G15" s="40"/>
      <c r="H15" s="41"/>
      <c r="I15" s="46"/>
      <c r="J15" s="47"/>
      <c r="K15" s="48"/>
      <c r="L15" s="49"/>
    </row>
    <row r="16" spans="1:12" x14ac:dyDescent="0.35">
      <c r="A16" s="36" t="str">
        <f>'LISTE FOURNISSEURS'!A9</f>
        <v>GENERAL ELECTRIC</v>
      </c>
      <c r="B16" s="36" t="str">
        <f>'LISTE FOURNISSEURS'!B12</f>
        <v>PEP30</v>
      </c>
      <c r="C16" s="37" t="str">
        <f>VLOOKUP(B16,'LISTE FOURNISSEURS'!B:D,3,FALSE)</f>
        <v>Boissons et collations</v>
      </c>
      <c r="D16" s="37" t="str">
        <f>LEFT(C16,4)</f>
        <v>Bois</v>
      </c>
      <c r="E16" s="38"/>
      <c r="F16" s="39"/>
      <c r="G16" s="40"/>
      <c r="H16" s="41"/>
      <c r="I16" s="46"/>
      <c r="J16" s="47"/>
      <c r="K16" s="48"/>
      <c r="L16" s="49"/>
    </row>
    <row r="17" spans="1:12" x14ac:dyDescent="0.35">
      <c r="A17" s="36" t="str">
        <f>'LISTE FOURNISSEURS'!A18</f>
        <v>GENERAL MOTORS</v>
      </c>
      <c r="B17" s="36" t="str">
        <f>'LISTE FOURNISSEURS'!B13</f>
        <v>NES32</v>
      </c>
      <c r="C17" s="37" t="str">
        <f>VLOOKUP(B17,'LISTE FOURNISSEURS'!B:D,3,FALSE)</f>
        <v>Produits alimentaires</v>
      </c>
      <c r="D17" s="37" t="str">
        <f>LEFT(C17,4)</f>
        <v>Prod</v>
      </c>
      <c r="E17" s="38"/>
      <c r="F17" s="39"/>
      <c r="G17" s="40"/>
      <c r="H17" s="41"/>
      <c r="I17" s="46"/>
      <c r="J17" s="47"/>
      <c r="K17" s="48"/>
      <c r="L17" s="49"/>
    </row>
    <row r="18" spans="1:12" x14ac:dyDescent="0.35">
      <c r="A18" s="36" t="str">
        <f>'LISTE FOURNISSEURS'!A4</f>
        <v>GOOGLE</v>
      </c>
      <c r="B18" s="36" t="str">
        <f>'LISTE FOURNISSEURS'!B14</f>
        <v>PRO40</v>
      </c>
      <c r="C18" s="37" t="str">
        <f>VLOOKUP(B18,'LISTE FOURNISSEURS'!B:D,3,FALSE)</f>
        <v>Produits de consommation</v>
      </c>
      <c r="D18" s="37" t="str">
        <f>LEFT(C18,4)</f>
        <v>Prod</v>
      </c>
      <c r="E18" s="38"/>
      <c r="F18" s="39"/>
      <c r="G18" s="40"/>
      <c r="H18" s="41"/>
      <c r="I18" s="46"/>
      <c r="J18" s="47"/>
      <c r="K18" s="48"/>
      <c r="L18" s="49"/>
    </row>
    <row r="19" spans="1:12" x14ac:dyDescent="0.35">
      <c r="A19" s="36" t="str">
        <f>'LISTE FOURNISSEURS'!A22</f>
        <v>HP</v>
      </c>
      <c r="B19" s="36" t="str">
        <f>'LISTE FOURNISSEURS'!B15</f>
        <v>SAM36</v>
      </c>
      <c r="C19" s="37" t="str">
        <f>VLOOKUP(B19,'LISTE FOURNISSEURS'!B:D,3,FALSE)</f>
        <v>Électronique grand public</v>
      </c>
      <c r="D19" s="37" t="str">
        <f>LEFT(C19,4)</f>
        <v>Élec</v>
      </c>
      <c r="E19" s="38"/>
      <c r="F19" s="39"/>
      <c r="G19" s="40"/>
      <c r="H19" s="41"/>
      <c r="I19" s="46"/>
      <c r="J19" s="47"/>
      <c r="K19" s="48"/>
      <c r="L19" s="49"/>
    </row>
    <row r="20" spans="1:12" x14ac:dyDescent="0.35">
      <c r="A20" s="36" t="str">
        <f>'LISTE FOURNISSEURS'!A21</f>
        <v>INTEL</v>
      </c>
      <c r="B20" s="36" t="str">
        <f>'LISTE FOURNISSEURS'!B16</f>
        <v>WAL11</v>
      </c>
      <c r="C20" s="37" t="str">
        <f>VLOOKUP(B20,'LISTE FOURNISSEURS'!B:D,3,FALSE)</f>
        <v>Détaillant</v>
      </c>
      <c r="D20" s="37" t="str">
        <f>LEFT(C20,4)</f>
        <v>Déta</v>
      </c>
      <c r="E20" s="38"/>
      <c r="F20" s="39"/>
      <c r="G20" s="40"/>
      <c r="H20" s="41"/>
      <c r="I20" s="46"/>
      <c r="J20" s="47"/>
      <c r="K20" s="48"/>
      <c r="L20" s="49"/>
    </row>
    <row r="21" spans="1:12" x14ac:dyDescent="0.35">
      <c r="A21" s="36" t="str">
        <f>'LISTE FOURNISSEURS'!A17</f>
        <v>MCDONALD'S</v>
      </c>
      <c r="B21" s="36" t="str">
        <f>'LISTE FOURNISSEURS'!B17</f>
        <v>MCD26</v>
      </c>
      <c r="C21" s="37" t="str">
        <f>VLOOKUP(B21,'LISTE FOURNISSEURS'!B:D,3,FALSE)</f>
        <v>Restauration rapide</v>
      </c>
      <c r="D21" s="37" t="str">
        <f>LEFT(C21,4)</f>
        <v>Rest</v>
      </c>
      <c r="E21" s="38"/>
      <c r="F21" s="39"/>
      <c r="G21" s="40"/>
      <c r="H21" s="41"/>
      <c r="I21" s="46"/>
      <c r="J21" s="47"/>
      <c r="K21" s="48"/>
      <c r="L21" s="49"/>
    </row>
    <row r="22" spans="1:12" x14ac:dyDescent="0.35">
      <c r="A22" s="36" t="str">
        <f>'LISTE FOURNISSEURS'!A5</f>
        <v>MICROSOFT</v>
      </c>
      <c r="B22" s="36" t="str">
        <f>'LISTE FOURNISSEURS'!B18</f>
        <v>GEN24</v>
      </c>
      <c r="C22" s="37" t="str">
        <f>VLOOKUP(B22,'LISTE FOURNISSEURS'!B:D,3,FALSE)</f>
        <v>Automobile</v>
      </c>
      <c r="D22" s="37" t="str">
        <f>LEFT(C22,4)</f>
        <v>Auto</v>
      </c>
      <c r="E22" s="38"/>
      <c r="F22" s="39"/>
      <c r="G22" s="40"/>
      <c r="H22" s="41"/>
      <c r="I22" s="46"/>
      <c r="J22" s="47"/>
      <c r="K22" s="48"/>
      <c r="L22" s="49"/>
    </row>
    <row r="23" spans="1:12" x14ac:dyDescent="0.35">
      <c r="A23" s="36" t="str">
        <f>'LISTE FOURNISSEURS'!A13</f>
        <v>NESTLE</v>
      </c>
      <c r="B23" s="36" t="str">
        <f>'LISTE FOURNISSEURS'!B19</f>
        <v>BOE31</v>
      </c>
      <c r="C23" s="37" t="str">
        <f>VLOOKUP(B23,'LISTE FOURNISSEURS'!B:D,3,FALSE)</f>
        <v>Avions et missiles</v>
      </c>
      <c r="D23" s="37" t="str">
        <f>LEFT(C23,4)</f>
        <v>Avio</v>
      </c>
      <c r="E23" s="38"/>
      <c r="F23" s="39"/>
      <c r="G23" s="40"/>
      <c r="H23" s="41"/>
      <c r="I23" s="46"/>
      <c r="J23" s="47"/>
      <c r="K23" s="48"/>
      <c r="L23" s="49"/>
    </row>
    <row r="24" spans="1:12" x14ac:dyDescent="0.35">
      <c r="A24" s="36" t="str">
        <f>'LISTE FOURNISSEURS'!A26</f>
        <v>ORACLE</v>
      </c>
      <c r="B24" s="36" t="str">
        <f>'LISTE FOURNISSEURS'!B20</f>
        <v>CIS39</v>
      </c>
      <c r="C24" s="37" t="str">
        <f>VLOOKUP(B24,'LISTE FOURNISSEURS'!B:D,3,FALSE)</f>
        <v>Technologies de l'information</v>
      </c>
      <c r="D24" s="37" t="str">
        <f>LEFT(C24,4)</f>
        <v>Tech</v>
      </c>
      <c r="E24" s="38"/>
      <c r="F24" s="39"/>
      <c r="G24" s="40"/>
      <c r="H24" s="41"/>
      <c r="I24" s="46"/>
      <c r="J24" s="47"/>
      <c r="K24" s="48"/>
      <c r="L24" s="49"/>
    </row>
    <row r="25" spans="1:12" x14ac:dyDescent="0.35">
      <c r="A25" s="36" t="str">
        <f>'LISTE FOURNISSEURS'!A12</f>
        <v>PEPSICO</v>
      </c>
      <c r="B25" s="36" t="str">
        <f>'LISTE FOURNISSEURS'!B21</f>
        <v>INT38</v>
      </c>
      <c r="C25" s="37" t="str">
        <f>VLOOKUP(B25,'LISTE FOURNISSEURS'!B:D,3,FALSE)</f>
        <v>Technologies de l'information</v>
      </c>
      <c r="D25" s="37" t="str">
        <f>LEFT(C25,4)</f>
        <v>Tech</v>
      </c>
      <c r="E25" s="38"/>
      <c r="F25" s="39"/>
      <c r="G25" s="40"/>
      <c r="H25" s="41"/>
      <c r="I25" s="46"/>
      <c r="J25" s="47"/>
      <c r="K25" s="48"/>
      <c r="L25" s="49"/>
    </row>
    <row r="26" spans="1:12" x14ac:dyDescent="0.35">
      <c r="A26" s="36" t="str">
        <f>'LISTE FOURNISSEURS'!A14</f>
        <v>PROCTER &amp; GAMBLE</v>
      </c>
      <c r="B26" s="36" t="str">
        <f>'LISTE FOURNISSEURS'!B22</f>
        <v>HP 5</v>
      </c>
      <c r="C26" s="37" t="str">
        <f>VLOOKUP(B26,'LISTE FOURNISSEURS'!B:D,3,FALSE)</f>
        <v>Technologies de l'information</v>
      </c>
      <c r="D26" s="37" t="str">
        <f>LEFT(C26,4)</f>
        <v>Tech</v>
      </c>
      <c r="E26" s="38"/>
      <c r="F26" s="39"/>
      <c r="G26" s="40"/>
      <c r="H26" s="41"/>
      <c r="I26" s="46"/>
      <c r="J26" s="47"/>
      <c r="K26" s="48"/>
      <c r="L26" s="49"/>
    </row>
    <row r="27" spans="1:12" x14ac:dyDescent="0.35">
      <c r="A27" s="36" t="str">
        <f>'LISTE FOURNISSEURS'!A15</f>
        <v>SAMSUNG</v>
      </c>
      <c r="B27" s="36" t="str">
        <f>'LISTE FOURNISSEURS'!B23</f>
        <v>BER22</v>
      </c>
      <c r="C27" s="37" t="str">
        <f>VLOOKUP(B27,'LISTE FOURNISSEURS'!B:D,3,FALSE)</f>
        <v>Holding</v>
      </c>
      <c r="D27" s="37" t="str">
        <f>LEFT(C27,4)</f>
        <v>Hold</v>
      </c>
      <c r="E27" s="38"/>
      <c r="F27" s="39"/>
      <c r="G27" s="40"/>
      <c r="H27" s="41"/>
      <c r="I27" s="46"/>
      <c r="J27" s="47"/>
      <c r="K27" s="48"/>
      <c r="L27" s="49"/>
    </row>
    <row r="28" spans="1:12" x14ac:dyDescent="0.35">
      <c r="A28" s="36" t="str">
        <f>'LISTE FOURNISSEURS'!A7</f>
        <v>TESLA</v>
      </c>
      <c r="B28" s="36" t="str">
        <f>'LISTE FOURNISSEURS'!B24</f>
        <v>3M 28</v>
      </c>
      <c r="C28" s="37" t="str">
        <f>VLOOKUP(B28,'LISTE FOURNISSEURS'!B:D,3,FALSE)</f>
        <v>Produits industriels</v>
      </c>
      <c r="D28" s="37" t="str">
        <f>LEFT(C28,4)</f>
        <v>Prod</v>
      </c>
      <c r="E28" s="38"/>
      <c r="F28" s="39"/>
      <c r="G28" s="40"/>
      <c r="H28" s="41"/>
      <c r="I28" s="46"/>
      <c r="J28" s="47"/>
      <c r="K28" s="48"/>
      <c r="L28" s="49"/>
    </row>
    <row r="29" spans="1:12" x14ac:dyDescent="0.35">
      <c r="A29" s="36" t="str">
        <f>'LISTE FOURNISSEURS'!A8</f>
        <v>TOYOTA</v>
      </c>
      <c r="B29" s="36" t="str">
        <f>'LISTE FOURNISSEURS'!B25</f>
        <v>CIS12</v>
      </c>
      <c r="C29" s="37" t="str">
        <f>VLOOKUP(B29,'LISTE FOURNISSEURS'!B:D,3,FALSE)</f>
        <v>Technologies de l'information</v>
      </c>
      <c r="D29" s="37" t="str">
        <f>LEFT(C29,4)</f>
        <v>Tech</v>
      </c>
      <c r="E29" s="38"/>
      <c r="F29" s="39"/>
      <c r="G29" s="40"/>
      <c r="H29" s="41"/>
      <c r="I29" s="46"/>
      <c r="J29" s="47"/>
      <c r="K29" s="48"/>
      <c r="L29" s="49"/>
    </row>
    <row r="30" spans="1:12" x14ac:dyDescent="0.35">
      <c r="A30" s="36" t="str">
        <f>'LISTE FOURNISSEURS'!A16</f>
        <v>WAL-MART</v>
      </c>
      <c r="B30" s="36" t="str">
        <f>'LISTE FOURNISSEURS'!B26</f>
        <v>ORA12</v>
      </c>
      <c r="C30" s="37" t="str">
        <f>VLOOKUP(B30,'LISTE FOURNISSEURS'!B:D,3,FALSE)</f>
        <v>Technologies de l'information</v>
      </c>
      <c r="D30" s="37" t="str">
        <f>LEFT(C30,4)</f>
        <v>Tech</v>
      </c>
      <c r="E30" s="38"/>
      <c r="F30" s="39"/>
      <c r="G30" s="40"/>
      <c r="H30" s="41"/>
      <c r="I30" s="46"/>
      <c r="J30" s="47"/>
      <c r="K30" s="48"/>
      <c r="L30" s="49"/>
    </row>
    <row r="31" spans="1:12" x14ac:dyDescent="0.35">
      <c r="A31" s="36"/>
      <c r="B31" s="36"/>
      <c r="C31" s="37"/>
      <c r="D31" s="37" t="str">
        <f>LEFT(C31,4)</f>
        <v/>
      </c>
      <c r="E31" s="38"/>
      <c r="F31" s="39"/>
      <c r="G31" s="40"/>
      <c r="H31" s="41"/>
      <c r="I31" s="46"/>
      <c r="J31" s="47"/>
      <c r="K31" s="48"/>
      <c r="L31" s="49"/>
    </row>
    <row r="32" spans="1:12" x14ac:dyDescent="0.35">
      <c r="A32" s="36"/>
      <c r="B32" s="36"/>
      <c r="C32" s="37"/>
      <c r="D32" s="37" t="str">
        <f>LEFT(C32,4)</f>
        <v/>
      </c>
      <c r="E32" s="38"/>
      <c r="F32" s="39"/>
      <c r="G32" s="40"/>
      <c r="H32" s="41"/>
      <c r="I32" s="46"/>
      <c r="J32" s="47"/>
      <c r="K32" s="48"/>
      <c r="L32" s="49"/>
    </row>
    <row r="33" spans="1:12" x14ac:dyDescent="0.35">
      <c r="A33" s="36"/>
      <c r="B33" s="36"/>
      <c r="C33" s="37"/>
      <c r="D33" s="37" t="str">
        <f>LEFT(C33,4)</f>
        <v/>
      </c>
      <c r="E33" s="38"/>
      <c r="F33" s="39"/>
      <c r="G33" s="40"/>
      <c r="H33" s="41"/>
      <c r="I33" s="46"/>
      <c r="J33" s="47"/>
      <c r="K33" s="48"/>
      <c r="L33" s="49"/>
    </row>
    <row r="34" spans="1:12" x14ac:dyDescent="0.35">
      <c r="A34" s="36"/>
      <c r="B34" s="36"/>
      <c r="C34" s="37"/>
      <c r="D34" s="37" t="str">
        <f>LEFT(C34,4)</f>
        <v/>
      </c>
      <c r="E34" s="38"/>
      <c r="F34" s="39"/>
      <c r="G34" s="40"/>
      <c r="H34" s="41"/>
      <c r="I34" s="46"/>
      <c r="J34" s="47"/>
      <c r="K34" s="48"/>
      <c r="L34" s="49"/>
    </row>
    <row r="35" spans="1:12" x14ac:dyDescent="0.35">
      <c r="A35" s="36"/>
      <c r="B35" s="36"/>
      <c r="C35" s="37"/>
      <c r="D35" s="37" t="str">
        <f>LEFT(C35,4)</f>
        <v/>
      </c>
      <c r="E35" s="38"/>
      <c r="F35" s="39"/>
      <c r="G35" s="40"/>
      <c r="H35" s="41"/>
      <c r="I35" s="46"/>
      <c r="J35" s="47"/>
      <c r="K35" s="48"/>
      <c r="L35" s="49"/>
    </row>
    <row r="36" spans="1:12" x14ac:dyDescent="0.35">
      <c r="A36" s="36"/>
      <c r="B36" s="36"/>
      <c r="C36" s="37"/>
      <c r="D36" s="37" t="str">
        <f>LEFT(C36,4)</f>
        <v/>
      </c>
      <c r="E36" s="38"/>
      <c r="F36" s="39"/>
      <c r="G36" s="40"/>
      <c r="H36" s="41"/>
      <c r="I36" s="46"/>
      <c r="J36" s="47"/>
      <c r="K36" s="48"/>
      <c r="L36" s="49"/>
    </row>
    <row r="37" spans="1:12" x14ac:dyDescent="0.35">
      <c r="A37" s="36"/>
      <c r="B37" s="36"/>
      <c r="C37" s="37"/>
      <c r="D37" s="37" t="str">
        <f>LEFT(C37,4)</f>
        <v/>
      </c>
      <c r="E37" s="38"/>
      <c r="F37" s="39"/>
      <c r="G37" s="40"/>
      <c r="H37" s="41"/>
      <c r="I37" s="46"/>
      <c r="J37" s="47"/>
      <c r="K37" s="48"/>
      <c r="L37" s="49"/>
    </row>
    <row r="38" spans="1:12" x14ac:dyDescent="0.35">
      <c r="A38" s="36"/>
      <c r="B38" s="36"/>
      <c r="C38" s="37"/>
      <c r="D38" s="37" t="str">
        <f>LEFT(C38,4)</f>
        <v/>
      </c>
      <c r="E38" s="38"/>
      <c r="F38" s="39"/>
      <c r="G38" s="40"/>
      <c r="H38" s="41"/>
      <c r="I38" s="46"/>
      <c r="J38" s="47"/>
      <c r="K38" s="48"/>
      <c r="L38" s="49"/>
    </row>
    <row r="39" spans="1:12" x14ac:dyDescent="0.35">
      <c r="A39" s="36"/>
      <c r="B39" s="36"/>
      <c r="C39" s="37"/>
      <c r="D39" s="37" t="str">
        <f>LEFT(C39,4)</f>
        <v/>
      </c>
      <c r="E39" s="38"/>
      <c r="F39" s="39"/>
      <c r="G39" s="40"/>
      <c r="H39" s="41"/>
      <c r="I39" s="46"/>
      <c r="J39" s="47"/>
      <c r="K39" s="48"/>
      <c r="L39" s="49"/>
    </row>
  </sheetData>
  <sortState xmlns:xlrd2="http://schemas.microsoft.com/office/spreadsheetml/2017/richdata2" ref="A6:A39">
    <sortCondition ref="A6:A39"/>
  </sortState>
  <mergeCells count="2">
    <mergeCell ref="E1:H1"/>
    <mergeCell ref="I1:L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BA541-A661-4A51-BE26-E10B5AF0E338}">
  <sheetPr codeName="Feuil4"/>
  <dimension ref="A1:E67"/>
  <sheetViews>
    <sheetView workbookViewId="0">
      <selection activeCell="A3" sqref="A3"/>
    </sheetView>
  </sheetViews>
  <sheetFormatPr baseColWidth="10" defaultRowHeight="14.5" x14ac:dyDescent="0.35"/>
  <cols>
    <col min="3" max="3" width="23.36328125" bestFit="1" customWidth="1"/>
    <col min="4" max="4" width="22.81640625" bestFit="1" customWidth="1"/>
  </cols>
  <sheetData>
    <row r="1" spans="1:5" x14ac:dyDescent="0.35">
      <c r="A1" s="10" t="s">
        <v>35</v>
      </c>
      <c r="B1" s="10" t="s">
        <v>36</v>
      </c>
      <c r="C1" s="10" t="s">
        <v>37</v>
      </c>
      <c r="D1" s="10" t="s">
        <v>38</v>
      </c>
      <c r="E1" s="10"/>
    </row>
    <row r="2" spans="1:5" x14ac:dyDescent="0.35">
      <c r="A2" s="5" t="s">
        <v>126</v>
      </c>
      <c r="B2" s="5" t="s">
        <v>41</v>
      </c>
      <c r="C2" s="5" t="s">
        <v>88</v>
      </c>
      <c r="D2" s="5" t="s">
        <v>127</v>
      </c>
      <c r="E2" s="5"/>
    </row>
    <row r="3" spans="1:5" x14ac:dyDescent="0.35">
      <c r="A3" s="5" t="s">
        <v>162</v>
      </c>
      <c r="B3" s="5" t="s">
        <v>42</v>
      </c>
      <c r="C3" s="5" t="s">
        <v>89</v>
      </c>
      <c r="D3" s="5" t="s">
        <v>128</v>
      </c>
      <c r="E3" s="5"/>
    </row>
    <row r="4" spans="1:5" x14ac:dyDescent="0.35">
      <c r="A4" s="5" t="s">
        <v>163</v>
      </c>
      <c r="B4" s="5" t="s">
        <v>43</v>
      </c>
      <c r="C4" s="5" t="s">
        <v>90</v>
      </c>
      <c r="D4" s="5" t="s">
        <v>129</v>
      </c>
      <c r="E4" s="5"/>
    </row>
    <row r="5" spans="1:5" x14ac:dyDescent="0.35">
      <c r="A5" s="5" t="s">
        <v>164</v>
      </c>
      <c r="B5" s="5" t="s">
        <v>44</v>
      </c>
      <c r="C5" s="5" t="s">
        <v>91</v>
      </c>
      <c r="D5" s="5" t="s">
        <v>127</v>
      </c>
      <c r="E5" s="5"/>
    </row>
    <row r="6" spans="1:5" x14ac:dyDescent="0.35">
      <c r="A6" s="5" t="s">
        <v>165</v>
      </c>
      <c r="B6" s="5" t="s">
        <v>45</v>
      </c>
      <c r="C6" s="5" t="s">
        <v>92</v>
      </c>
      <c r="D6" s="5" t="s">
        <v>130</v>
      </c>
      <c r="E6" s="5"/>
    </row>
    <row r="7" spans="1:5" x14ac:dyDescent="0.35">
      <c r="A7" s="5" t="s">
        <v>166</v>
      </c>
      <c r="B7" s="5" t="s">
        <v>46</v>
      </c>
      <c r="C7" s="5" t="s">
        <v>93</v>
      </c>
      <c r="D7" s="5" t="s">
        <v>131</v>
      </c>
      <c r="E7" s="5"/>
    </row>
    <row r="8" spans="1:5" x14ac:dyDescent="0.35">
      <c r="A8" s="5" t="s">
        <v>167</v>
      </c>
      <c r="B8" s="5" t="s">
        <v>47</v>
      </c>
      <c r="C8" s="5" t="s">
        <v>94</v>
      </c>
      <c r="D8" s="5" t="s">
        <v>132</v>
      </c>
      <c r="E8" s="5"/>
    </row>
    <row r="9" spans="1:5" x14ac:dyDescent="0.35">
      <c r="A9" s="5" t="s">
        <v>168</v>
      </c>
      <c r="B9" s="5" t="s">
        <v>48</v>
      </c>
      <c r="C9" s="5" t="s">
        <v>95</v>
      </c>
      <c r="D9" s="5" t="s">
        <v>133</v>
      </c>
      <c r="E9" s="5"/>
    </row>
    <row r="10" spans="1:5" x14ac:dyDescent="0.35">
      <c r="A10" s="5" t="s">
        <v>169</v>
      </c>
      <c r="B10" s="5" t="s">
        <v>49</v>
      </c>
      <c r="C10" s="5" t="s">
        <v>96</v>
      </c>
      <c r="D10" s="5" t="s">
        <v>132</v>
      </c>
      <c r="E10" s="5"/>
    </row>
    <row r="11" spans="1:5" x14ac:dyDescent="0.35">
      <c r="A11" s="5" t="s">
        <v>170</v>
      </c>
      <c r="B11" s="5" t="s">
        <v>50</v>
      </c>
      <c r="C11" s="5" t="s">
        <v>97</v>
      </c>
      <c r="D11" s="5" t="s">
        <v>134</v>
      </c>
      <c r="E11" s="5"/>
    </row>
    <row r="12" spans="1:5" x14ac:dyDescent="0.35">
      <c r="A12" s="5" t="s">
        <v>171</v>
      </c>
      <c r="B12" s="5" t="s">
        <v>51</v>
      </c>
      <c r="C12" s="5" t="s">
        <v>98</v>
      </c>
      <c r="D12" s="5" t="s">
        <v>135</v>
      </c>
      <c r="E12" s="5"/>
    </row>
    <row r="13" spans="1:5" x14ac:dyDescent="0.35">
      <c r="A13" s="5" t="s">
        <v>172</v>
      </c>
      <c r="B13" s="5" t="s">
        <v>52</v>
      </c>
      <c r="C13" s="5" t="s">
        <v>99</v>
      </c>
      <c r="D13" s="5" t="s">
        <v>136</v>
      </c>
      <c r="E13" s="5"/>
    </row>
    <row r="14" spans="1:5" x14ac:dyDescent="0.35">
      <c r="A14" s="5" t="s">
        <v>173</v>
      </c>
      <c r="B14" s="5" t="s">
        <v>53</v>
      </c>
      <c r="C14" s="5" t="s">
        <v>100</v>
      </c>
      <c r="D14" s="5" t="s">
        <v>137</v>
      </c>
      <c r="E14" s="5"/>
    </row>
    <row r="15" spans="1:5" x14ac:dyDescent="0.35">
      <c r="A15" s="5" t="s">
        <v>174</v>
      </c>
      <c r="B15" s="5" t="s">
        <v>54</v>
      </c>
      <c r="C15" s="5" t="s">
        <v>101</v>
      </c>
      <c r="D15" s="5" t="s">
        <v>138</v>
      </c>
      <c r="E15" s="5"/>
    </row>
    <row r="16" spans="1:5" x14ac:dyDescent="0.35">
      <c r="A16" s="5" t="s">
        <v>175</v>
      </c>
      <c r="B16" s="5" t="s">
        <v>55</v>
      </c>
      <c r="C16" s="5" t="s">
        <v>102</v>
      </c>
      <c r="D16" s="5" t="s">
        <v>139</v>
      </c>
      <c r="E16" s="5"/>
    </row>
    <row r="17" spans="1:5" x14ac:dyDescent="0.35">
      <c r="A17" s="5" t="s">
        <v>176</v>
      </c>
      <c r="B17" s="5" t="s">
        <v>56</v>
      </c>
      <c r="C17" s="5" t="s">
        <v>103</v>
      </c>
      <c r="D17" s="5" t="s">
        <v>140</v>
      </c>
      <c r="E17" s="5"/>
    </row>
    <row r="18" spans="1:5" x14ac:dyDescent="0.35">
      <c r="A18" s="5" t="s">
        <v>177</v>
      </c>
      <c r="B18" s="5" t="s">
        <v>57</v>
      </c>
      <c r="C18" s="5" t="s">
        <v>104</v>
      </c>
      <c r="D18" s="5" t="s">
        <v>132</v>
      </c>
      <c r="E18" s="5"/>
    </row>
    <row r="19" spans="1:5" x14ac:dyDescent="0.35">
      <c r="A19" s="5" t="s">
        <v>178</v>
      </c>
      <c r="B19" s="5" t="s">
        <v>58</v>
      </c>
      <c r="C19" s="5" t="s">
        <v>105</v>
      </c>
      <c r="D19" s="5" t="s">
        <v>141</v>
      </c>
      <c r="E19" s="5"/>
    </row>
    <row r="20" spans="1:5" x14ac:dyDescent="0.35">
      <c r="A20" s="5" t="s">
        <v>179</v>
      </c>
      <c r="B20" s="5" t="s">
        <v>59</v>
      </c>
      <c r="C20" s="5" t="s">
        <v>106</v>
      </c>
      <c r="D20" s="5" t="s">
        <v>142</v>
      </c>
      <c r="E20" s="5"/>
    </row>
    <row r="21" spans="1:5" x14ac:dyDescent="0.35">
      <c r="A21" s="5" t="s">
        <v>180</v>
      </c>
      <c r="B21" s="5" t="s">
        <v>60</v>
      </c>
      <c r="C21" s="5" t="s">
        <v>107</v>
      </c>
      <c r="D21" s="5" t="s">
        <v>142</v>
      </c>
      <c r="E21" s="5"/>
    </row>
    <row r="22" spans="1:5" x14ac:dyDescent="0.35">
      <c r="A22" s="5" t="s">
        <v>156</v>
      </c>
      <c r="B22" s="5" t="s">
        <v>61</v>
      </c>
      <c r="C22" s="5" t="s">
        <v>93</v>
      </c>
      <c r="D22" s="5" t="s">
        <v>142</v>
      </c>
      <c r="E22" s="5"/>
    </row>
    <row r="23" spans="1:5" x14ac:dyDescent="0.35">
      <c r="A23" s="5" t="s">
        <v>181</v>
      </c>
      <c r="B23" s="5" t="s">
        <v>62</v>
      </c>
      <c r="C23" s="5" t="s">
        <v>108</v>
      </c>
      <c r="D23" s="5" t="s">
        <v>143</v>
      </c>
      <c r="E23" s="5"/>
    </row>
    <row r="24" spans="1:5" x14ac:dyDescent="0.35">
      <c r="A24" s="5" t="s">
        <v>157</v>
      </c>
      <c r="B24" s="5" t="s">
        <v>63</v>
      </c>
      <c r="C24" s="5" t="s">
        <v>109</v>
      </c>
      <c r="D24" s="5" t="s">
        <v>144</v>
      </c>
      <c r="E24" s="5"/>
    </row>
    <row r="25" spans="1:5" x14ac:dyDescent="0.35">
      <c r="A25" s="5" t="s">
        <v>182</v>
      </c>
      <c r="B25" s="5" t="s">
        <v>64</v>
      </c>
      <c r="C25" s="5" t="s">
        <v>106</v>
      </c>
      <c r="D25" s="5" t="s">
        <v>142</v>
      </c>
      <c r="E25" s="5"/>
    </row>
    <row r="26" spans="1:5" x14ac:dyDescent="0.35">
      <c r="A26" s="5" t="s">
        <v>183</v>
      </c>
      <c r="B26" s="5" t="s">
        <v>65</v>
      </c>
      <c r="C26" s="5" t="s">
        <v>110</v>
      </c>
      <c r="D26" s="5" t="s">
        <v>142</v>
      </c>
      <c r="E26" s="5"/>
    </row>
    <row r="27" spans="1:5" x14ac:dyDescent="0.35">
      <c r="A27" s="5" t="s">
        <v>158</v>
      </c>
      <c r="B27" s="5" t="s">
        <v>66</v>
      </c>
      <c r="C27" s="5" t="s">
        <v>95</v>
      </c>
      <c r="D27" s="5" t="s">
        <v>133</v>
      </c>
      <c r="E27" s="5"/>
    </row>
    <row r="28" spans="1:5" x14ac:dyDescent="0.35">
      <c r="A28" s="5" t="s">
        <v>184</v>
      </c>
      <c r="B28" s="5" t="s">
        <v>67</v>
      </c>
      <c r="C28" s="5" t="s">
        <v>111</v>
      </c>
      <c r="D28" s="5" t="s">
        <v>145</v>
      </c>
      <c r="E28" s="5"/>
    </row>
    <row r="29" spans="1:5" x14ac:dyDescent="0.35">
      <c r="A29" s="5" t="s">
        <v>185</v>
      </c>
      <c r="B29" s="5" t="s">
        <v>39</v>
      </c>
      <c r="C29" s="5" t="s">
        <v>112</v>
      </c>
      <c r="D29" s="5" t="s">
        <v>146</v>
      </c>
      <c r="E29" s="5"/>
    </row>
    <row r="30" spans="1:5" x14ac:dyDescent="0.35">
      <c r="A30" s="5" t="s">
        <v>186</v>
      </c>
      <c r="B30" s="5" t="s">
        <v>68</v>
      </c>
      <c r="C30" s="5" t="s">
        <v>113</v>
      </c>
      <c r="D30" s="5" t="s">
        <v>146</v>
      </c>
      <c r="E30" s="5"/>
    </row>
    <row r="31" spans="1:5" x14ac:dyDescent="0.35">
      <c r="A31" s="5" t="s">
        <v>159</v>
      </c>
      <c r="B31" s="5" t="s">
        <v>69</v>
      </c>
      <c r="C31" s="5" t="s">
        <v>114</v>
      </c>
      <c r="D31" s="5" t="s">
        <v>132</v>
      </c>
      <c r="E31" s="5"/>
    </row>
    <row r="32" spans="1:5" x14ac:dyDescent="0.35">
      <c r="A32" s="5" t="s">
        <v>187</v>
      </c>
      <c r="B32" s="5" t="s">
        <v>70</v>
      </c>
      <c r="C32" s="5" t="s">
        <v>115</v>
      </c>
      <c r="D32" s="5" t="s">
        <v>132</v>
      </c>
      <c r="E32" s="5"/>
    </row>
    <row r="33" spans="1:5" x14ac:dyDescent="0.35">
      <c r="A33" s="5" t="s">
        <v>188</v>
      </c>
      <c r="B33" s="5" t="s">
        <v>71</v>
      </c>
      <c r="C33" s="5" t="s">
        <v>116</v>
      </c>
      <c r="D33" s="5" t="s">
        <v>147</v>
      </c>
      <c r="E33" s="5"/>
    </row>
    <row r="34" spans="1:5" x14ac:dyDescent="0.35">
      <c r="A34" s="5" t="s">
        <v>189</v>
      </c>
      <c r="B34" s="5" t="s">
        <v>72</v>
      </c>
      <c r="C34" s="5" t="s">
        <v>117</v>
      </c>
      <c r="D34" s="5" t="s">
        <v>147</v>
      </c>
      <c r="E34" s="5"/>
    </row>
    <row r="35" spans="1:5" x14ac:dyDescent="0.35">
      <c r="A35" s="5" t="s">
        <v>160</v>
      </c>
      <c r="B35" s="5" t="s">
        <v>73</v>
      </c>
      <c r="C35" s="5" t="s">
        <v>116</v>
      </c>
      <c r="D35" s="5" t="s">
        <v>148</v>
      </c>
      <c r="E35" s="5"/>
    </row>
    <row r="36" spans="1:5" x14ac:dyDescent="0.35">
      <c r="A36" s="5" t="s">
        <v>190</v>
      </c>
      <c r="B36" s="5" t="s">
        <v>74</v>
      </c>
      <c r="C36" s="5" t="s">
        <v>116</v>
      </c>
      <c r="D36" s="5" t="s">
        <v>145</v>
      </c>
      <c r="E36" s="5"/>
    </row>
    <row r="37" spans="1:5" x14ac:dyDescent="0.35">
      <c r="A37" s="5" t="s">
        <v>191</v>
      </c>
      <c r="B37" s="5" t="s">
        <v>75</v>
      </c>
      <c r="C37" s="5" t="s">
        <v>116</v>
      </c>
      <c r="D37" s="5" t="s">
        <v>145</v>
      </c>
      <c r="E37" s="5"/>
    </row>
    <row r="38" spans="1:5" x14ac:dyDescent="0.35">
      <c r="A38" s="5" t="s">
        <v>192</v>
      </c>
      <c r="B38" s="5" t="s">
        <v>76</v>
      </c>
      <c r="C38" s="5" t="s">
        <v>116</v>
      </c>
      <c r="D38" s="5" t="s">
        <v>145</v>
      </c>
      <c r="E38" s="5"/>
    </row>
    <row r="39" spans="1:5" x14ac:dyDescent="0.35">
      <c r="A39" s="5" t="s">
        <v>193</v>
      </c>
      <c r="B39" s="5" t="s">
        <v>77</v>
      </c>
      <c r="C39" s="5" t="s">
        <v>116</v>
      </c>
      <c r="D39" s="5" t="s">
        <v>145</v>
      </c>
      <c r="E39" s="5"/>
    </row>
    <row r="40" spans="1:5" x14ac:dyDescent="0.35">
      <c r="A40" s="5" t="s">
        <v>194</v>
      </c>
      <c r="B40" s="5" t="s">
        <v>78</v>
      </c>
      <c r="C40" s="5" t="s">
        <v>118</v>
      </c>
      <c r="D40" s="5" t="s">
        <v>149</v>
      </c>
      <c r="E40" s="5"/>
    </row>
    <row r="41" spans="1:5" x14ac:dyDescent="0.35">
      <c r="A41" s="5" t="s">
        <v>178</v>
      </c>
      <c r="B41" s="5" t="s">
        <v>79</v>
      </c>
      <c r="C41" s="5" t="s">
        <v>119</v>
      </c>
      <c r="D41" s="5" t="s">
        <v>150</v>
      </c>
      <c r="E41" s="5"/>
    </row>
    <row r="42" spans="1:5" x14ac:dyDescent="0.35">
      <c r="A42" s="5" t="s">
        <v>195</v>
      </c>
      <c r="B42" s="5" t="s">
        <v>80</v>
      </c>
      <c r="C42" s="5" t="s">
        <v>105</v>
      </c>
      <c r="D42" s="5" t="s">
        <v>141</v>
      </c>
      <c r="E42" s="5"/>
    </row>
    <row r="43" spans="1:5" x14ac:dyDescent="0.35">
      <c r="A43" s="5" t="s">
        <v>196</v>
      </c>
      <c r="B43" s="5" t="s">
        <v>81</v>
      </c>
      <c r="C43" s="5" t="s">
        <v>120</v>
      </c>
      <c r="D43" s="5" t="s">
        <v>151</v>
      </c>
      <c r="E43" s="5"/>
    </row>
    <row r="44" spans="1:5" x14ac:dyDescent="0.35">
      <c r="A44" s="5" t="s">
        <v>197</v>
      </c>
      <c r="B44" s="5" t="s">
        <v>82</v>
      </c>
      <c r="C44" s="5" t="s">
        <v>121</v>
      </c>
      <c r="D44" s="5" t="s">
        <v>151</v>
      </c>
      <c r="E44" s="5"/>
    </row>
    <row r="45" spans="1:5" x14ac:dyDescent="0.35">
      <c r="A45" s="5" t="s">
        <v>198</v>
      </c>
      <c r="B45" s="5" t="s">
        <v>83</v>
      </c>
      <c r="C45" s="5" t="s">
        <v>122</v>
      </c>
      <c r="D45" s="5" t="s">
        <v>152</v>
      </c>
      <c r="E45" s="5"/>
    </row>
    <row r="46" spans="1:5" x14ac:dyDescent="0.35">
      <c r="A46" s="5" t="s">
        <v>199</v>
      </c>
      <c r="B46" s="5" t="s">
        <v>84</v>
      </c>
      <c r="C46" s="5" t="s">
        <v>116</v>
      </c>
      <c r="D46" s="5" t="s">
        <v>153</v>
      </c>
      <c r="E46" s="5"/>
    </row>
    <row r="47" spans="1:5" x14ac:dyDescent="0.35">
      <c r="A47" s="5" t="s">
        <v>200</v>
      </c>
      <c r="B47" s="5" t="s">
        <v>85</v>
      </c>
      <c r="C47" s="5" t="s">
        <v>123</v>
      </c>
      <c r="D47" s="5" t="s">
        <v>133</v>
      </c>
      <c r="E47" s="5"/>
    </row>
    <row r="48" spans="1:5" x14ac:dyDescent="0.35">
      <c r="A48" s="5" t="s">
        <v>161</v>
      </c>
      <c r="B48" s="5" t="s">
        <v>86</v>
      </c>
      <c r="C48" s="5" t="s">
        <v>124</v>
      </c>
      <c r="D48" s="5" t="s">
        <v>154</v>
      </c>
      <c r="E48" s="5"/>
    </row>
    <row r="49" spans="1:5" x14ac:dyDescent="0.35">
      <c r="A49" s="5" t="s">
        <v>201</v>
      </c>
      <c r="B49" s="5" t="s">
        <v>40</v>
      </c>
      <c r="C49" s="5" t="s">
        <v>97</v>
      </c>
      <c r="D49" s="5" t="s">
        <v>155</v>
      </c>
      <c r="E49" s="5"/>
    </row>
    <row r="50" spans="1:5" ht="16" customHeight="1" x14ac:dyDescent="0.35">
      <c r="A50" s="5" t="s">
        <v>202</v>
      </c>
      <c r="B50" s="5" t="s">
        <v>87</v>
      </c>
      <c r="C50" s="5" t="s">
        <v>125</v>
      </c>
      <c r="D50" s="5" t="s">
        <v>142</v>
      </c>
      <c r="E50" s="5"/>
    </row>
    <row r="51" spans="1:5" x14ac:dyDescent="0.35">
      <c r="A51" s="5" t="s">
        <v>203</v>
      </c>
      <c r="B51" s="5" t="s">
        <v>204</v>
      </c>
      <c r="C51" s="5" t="s">
        <v>105</v>
      </c>
      <c r="D51" s="5" t="s">
        <v>140</v>
      </c>
      <c r="E51" s="5"/>
    </row>
    <row r="52" spans="1:5" x14ac:dyDescent="0.35">
      <c r="A52" s="5"/>
      <c r="B52" s="5"/>
      <c r="C52" s="5"/>
      <c r="D52" s="5"/>
      <c r="E52" s="5"/>
    </row>
    <row r="53" spans="1:5" x14ac:dyDescent="0.35">
      <c r="A53" s="5"/>
      <c r="B53" s="5"/>
      <c r="C53" s="5"/>
      <c r="D53" s="5"/>
      <c r="E53" s="5"/>
    </row>
    <row r="54" spans="1:5" x14ac:dyDescent="0.35">
      <c r="A54" s="5"/>
      <c r="B54" s="5"/>
      <c r="C54" s="5"/>
      <c r="D54" s="5"/>
      <c r="E54" s="5"/>
    </row>
    <row r="55" spans="1:5" x14ac:dyDescent="0.35">
      <c r="A55" s="5"/>
      <c r="B55" s="5"/>
      <c r="C55" s="5"/>
      <c r="D55" s="5"/>
      <c r="E55" s="5"/>
    </row>
    <row r="56" spans="1:5" x14ac:dyDescent="0.35">
      <c r="A56" s="5"/>
      <c r="B56" s="5"/>
      <c r="C56" s="5"/>
      <c r="D56" s="5"/>
      <c r="E56" s="5"/>
    </row>
    <row r="57" spans="1:5" x14ac:dyDescent="0.35">
      <c r="A57" s="5"/>
      <c r="B57" s="5"/>
      <c r="C57" s="5"/>
      <c r="D57" s="5"/>
      <c r="E57" s="5"/>
    </row>
    <row r="58" spans="1:5" x14ac:dyDescent="0.35">
      <c r="A58" s="5"/>
      <c r="B58" s="5"/>
      <c r="C58" s="5"/>
      <c r="D58" s="5"/>
      <c r="E58" s="5"/>
    </row>
    <row r="59" spans="1:5" x14ac:dyDescent="0.35">
      <c r="A59" s="5"/>
      <c r="B59" s="5"/>
      <c r="C59" s="5"/>
      <c r="D59" s="5"/>
      <c r="E59" s="5"/>
    </row>
    <row r="60" spans="1:5" x14ac:dyDescent="0.35">
      <c r="A60" s="5"/>
      <c r="B60" s="5"/>
      <c r="C60" s="5"/>
      <c r="D60" s="5"/>
      <c r="E60" s="5"/>
    </row>
    <row r="61" spans="1:5" x14ac:dyDescent="0.35">
      <c r="A61" s="5"/>
      <c r="B61" s="5"/>
      <c r="C61" s="5"/>
      <c r="D61" s="5"/>
      <c r="E61" s="5"/>
    </row>
    <row r="62" spans="1:5" x14ac:dyDescent="0.35">
      <c r="A62" s="5"/>
      <c r="B62" s="5"/>
      <c r="C62" s="5"/>
      <c r="D62" s="5"/>
      <c r="E62" s="5"/>
    </row>
    <row r="63" spans="1:5" x14ac:dyDescent="0.35">
      <c r="A63" s="5"/>
      <c r="B63" s="5"/>
      <c r="C63" s="5"/>
      <c r="D63" s="5"/>
      <c r="E63" s="5"/>
    </row>
    <row r="64" spans="1:5" x14ac:dyDescent="0.35">
      <c r="A64" s="5"/>
      <c r="B64" s="5"/>
      <c r="C64" s="5"/>
      <c r="D64" s="5"/>
      <c r="E64" s="5"/>
    </row>
    <row r="65" spans="1:5" x14ac:dyDescent="0.35">
      <c r="A65" s="5"/>
      <c r="B65" s="5"/>
      <c r="C65" s="5"/>
      <c r="D65" s="5"/>
      <c r="E65" s="5"/>
    </row>
    <row r="66" spans="1:5" x14ac:dyDescent="0.35">
      <c r="A66" s="5"/>
      <c r="B66" s="5"/>
      <c r="C66" s="5"/>
      <c r="D66" s="5"/>
      <c r="E66" s="5"/>
    </row>
    <row r="67" spans="1:5" x14ac:dyDescent="0.35">
      <c r="A67" s="5"/>
      <c r="B67" s="5"/>
      <c r="C67" s="5"/>
      <c r="D67" s="5"/>
      <c r="E67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B095F-A561-4636-9E5D-1BAB8E60BF82}">
  <sheetPr codeName="Feuil5"/>
  <dimension ref="A2:L40"/>
  <sheetViews>
    <sheetView showGridLines="0" zoomScale="78" workbookViewId="0">
      <selection activeCell="B6" sqref="B6"/>
    </sheetView>
  </sheetViews>
  <sheetFormatPr baseColWidth="10" defaultRowHeight="14.5" x14ac:dyDescent="0.35"/>
  <cols>
    <col min="1" max="1" width="30.90625" bestFit="1" customWidth="1"/>
    <col min="2" max="2" width="15.1796875" bestFit="1" customWidth="1"/>
    <col min="3" max="3" width="3" bestFit="1" customWidth="1"/>
    <col min="4" max="4" width="10.90625" bestFit="1" customWidth="1"/>
    <col min="5" max="5" width="20.36328125" bestFit="1" customWidth="1"/>
    <col min="6" max="6" width="13.08984375" bestFit="1" customWidth="1"/>
    <col min="7" max="7" width="15.1796875" bestFit="1" customWidth="1"/>
    <col min="8" max="8" width="21.90625" bestFit="1" customWidth="1"/>
    <col min="9" max="9" width="23.81640625" bestFit="1" customWidth="1"/>
    <col min="10" max="10" width="17.90625" customWidth="1"/>
    <col min="11" max="11" width="23" bestFit="1" customWidth="1"/>
    <col min="12" max="12" width="38.54296875" bestFit="1" customWidth="1"/>
    <col min="13" max="14" width="21.90625" customWidth="1"/>
    <col min="15" max="17" width="15.54296875" customWidth="1"/>
    <col min="18" max="18" width="22.08984375" bestFit="1" customWidth="1"/>
    <col min="19" max="19" width="23.81640625" bestFit="1" customWidth="1"/>
    <col min="20" max="20" width="14.81640625" bestFit="1" customWidth="1"/>
    <col min="21" max="21" width="22.90625" bestFit="1" customWidth="1"/>
    <col min="22" max="22" width="20.453125" bestFit="1" customWidth="1"/>
    <col min="23" max="23" width="7.453125" bestFit="1" customWidth="1"/>
    <col min="24" max="24" width="13.08984375" bestFit="1" customWidth="1"/>
    <col min="25" max="25" width="30.90625" bestFit="1" customWidth="1"/>
    <col min="26" max="26" width="15" bestFit="1" customWidth="1"/>
    <col min="27" max="27" width="7.453125" bestFit="1" customWidth="1"/>
    <col min="28" max="28" width="15" bestFit="1" customWidth="1"/>
  </cols>
  <sheetData>
    <row r="2" spans="1:12" x14ac:dyDescent="0.35">
      <c r="A2" t="s">
        <v>0</v>
      </c>
      <c r="B2" t="s">
        <v>1</v>
      </c>
      <c r="C2" s="24" t="s">
        <v>27</v>
      </c>
      <c r="D2" t="s">
        <v>5</v>
      </c>
      <c r="E2" t="s">
        <v>6</v>
      </c>
      <c r="F2" s="24" t="s">
        <v>28</v>
      </c>
      <c r="G2" s="24" t="s">
        <v>29</v>
      </c>
      <c r="H2" s="24" t="s">
        <v>278</v>
      </c>
      <c r="I2" s="24" t="s">
        <v>31</v>
      </c>
      <c r="J2" s="24" t="s">
        <v>32</v>
      </c>
      <c r="K2" s="24" t="s">
        <v>33</v>
      </c>
      <c r="L2" s="24" t="s">
        <v>34</v>
      </c>
    </row>
    <row r="3" spans="1:12" x14ac:dyDescent="0.35">
      <c r="A3" t="s">
        <v>214</v>
      </c>
      <c r="B3" t="s">
        <v>256</v>
      </c>
      <c r="C3" s="24">
        <v>1</v>
      </c>
      <c r="D3" t="s">
        <v>41</v>
      </c>
      <c r="E3" t="s">
        <v>126</v>
      </c>
      <c r="F3" s="23">
        <v>7</v>
      </c>
      <c r="G3" s="23">
        <v>7</v>
      </c>
      <c r="H3" s="23">
        <v>4</v>
      </c>
      <c r="I3" s="23">
        <v>4</v>
      </c>
      <c r="J3" s="22">
        <v>7.75</v>
      </c>
      <c r="K3" s="22">
        <v>5.4249999999999998</v>
      </c>
      <c r="L3" s="21">
        <v>0.57142857142857095</v>
      </c>
    </row>
    <row r="4" spans="1:12" x14ac:dyDescent="0.35">
      <c r="A4" t="s">
        <v>215</v>
      </c>
      <c r="B4" t="s">
        <v>257</v>
      </c>
      <c r="C4" s="24">
        <v>2</v>
      </c>
      <c r="D4" t="s">
        <v>42</v>
      </c>
      <c r="E4" t="s">
        <v>162</v>
      </c>
      <c r="F4" s="23">
        <v>1</v>
      </c>
      <c r="G4" s="23">
        <v>1</v>
      </c>
      <c r="H4" s="23">
        <v>0</v>
      </c>
      <c r="I4" s="23">
        <v>0</v>
      </c>
      <c r="J4" s="22"/>
      <c r="K4" s="22"/>
      <c r="L4" s="21">
        <v>0</v>
      </c>
    </row>
    <row r="5" spans="1:12" x14ac:dyDescent="0.35">
      <c r="A5" t="s">
        <v>216</v>
      </c>
      <c r="B5" t="s">
        <v>256</v>
      </c>
      <c r="C5" s="24">
        <v>3</v>
      </c>
      <c r="D5" t="s">
        <v>43</v>
      </c>
      <c r="E5" t="s">
        <v>163</v>
      </c>
      <c r="F5" s="23">
        <v>1</v>
      </c>
      <c r="G5" s="23">
        <v>1</v>
      </c>
      <c r="H5" s="23">
        <v>0</v>
      </c>
      <c r="I5" s="23">
        <v>0</v>
      </c>
      <c r="J5" s="22"/>
      <c r="K5" s="22"/>
      <c r="L5" s="21">
        <v>0</v>
      </c>
    </row>
    <row r="6" spans="1:12" x14ac:dyDescent="0.35">
      <c r="A6" t="s">
        <v>214</v>
      </c>
      <c r="B6" t="s">
        <v>256</v>
      </c>
      <c r="C6" s="24">
        <v>4</v>
      </c>
      <c r="D6" t="s">
        <v>44</v>
      </c>
      <c r="E6" t="s">
        <v>164</v>
      </c>
      <c r="F6" s="23">
        <v>1</v>
      </c>
      <c r="G6" s="23">
        <v>1</v>
      </c>
      <c r="H6" s="23">
        <v>0</v>
      </c>
      <c r="I6" s="23">
        <v>0</v>
      </c>
      <c r="J6" s="22"/>
      <c r="K6" s="22"/>
      <c r="L6" s="21">
        <v>0</v>
      </c>
    </row>
    <row r="7" spans="1:12" x14ac:dyDescent="0.35">
      <c r="A7" t="s">
        <v>217</v>
      </c>
      <c r="B7" t="s">
        <v>258</v>
      </c>
      <c r="C7" s="24">
        <v>5</v>
      </c>
      <c r="D7" t="s">
        <v>45</v>
      </c>
      <c r="E7" t="s">
        <v>165</v>
      </c>
      <c r="F7" s="23">
        <v>1</v>
      </c>
      <c r="G7" s="23">
        <v>1</v>
      </c>
      <c r="H7" s="23">
        <v>0</v>
      </c>
      <c r="I7" s="23">
        <v>0</v>
      </c>
      <c r="J7" s="22"/>
      <c r="K7" s="22"/>
      <c r="L7" s="21">
        <v>0</v>
      </c>
    </row>
    <row r="8" spans="1:12" x14ac:dyDescent="0.35">
      <c r="A8" t="s">
        <v>218</v>
      </c>
      <c r="B8" t="s">
        <v>259</v>
      </c>
      <c r="C8" s="24">
        <v>6</v>
      </c>
      <c r="D8" t="s">
        <v>46</v>
      </c>
      <c r="E8" t="s">
        <v>166</v>
      </c>
      <c r="F8" s="23">
        <v>1</v>
      </c>
      <c r="G8" s="23">
        <v>1</v>
      </c>
      <c r="H8" s="23">
        <v>1</v>
      </c>
      <c r="I8" s="23">
        <v>1</v>
      </c>
      <c r="J8" s="22">
        <v>5</v>
      </c>
      <c r="K8" s="22">
        <v>3.5</v>
      </c>
      <c r="L8" s="21">
        <v>1</v>
      </c>
    </row>
    <row r="9" spans="1:12" x14ac:dyDescent="0.35">
      <c r="A9" t="s">
        <v>219</v>
      </c>
      <c r="B9" t="s">
        <v>259</v>
      </c>
      <c r="C9" s="24">
        <v>7</v>
      </c>
      <c r="D9" t="s">
        <v>47</v>
      </c>
      <c r="E9" t="s">
        <v>167</v>
      </c>
      <c r="F9" s="23">
        <v>1</v>
      </c>
      <c r="G9" s="23">
        <v>1</v>
      </c>
      <c r="H9" s="23">
        <v>0</v>
      </c>
      <c r="I9" s="23">
        <v>0</v>
      </c>
      <c r="J9" s="22"/>
      <c r="K9" s="22"/>
      <c r="L9" s="21">
        <v>0</v>
      </c>
    </row>
    <row r="10" spans="1:12" x14ac:dyDescent="0.35">
      <c r="A10" t="s">
        <v>220</v>
      </c>
      <c r="B10" t="s">
        <v>260</v>
      </c>
      <c r="C10" s="24">
        <v>8</v>
      </c>
      <c r="D10" t="s">
        <v>48</v>
      </c>
      <c r="E10" t="s">
        <v>168</v>
      </c>
      <c r="F10" s="23">
        <v>1</v>
      </c>
      <c r="G10" s="23">
        <v>1</v>
      </c>
      <c r="H10" s="23">
        <v>0</v>
      </c>
      <c r="I10" s="23">
        <v>0</v>
      </c>
      <c r="J10" s="22"/>
      <c r="K10" s="22"/>
      <c r="L10" s="21">
        <v>0</v>
      </c>
    </row>
    <row r="11" spans="1:12" x14ac:dyDescent="0.35">
      <c r="A11" t="s">
        <v>226</v>
      </c>
      <c r="B11" t="s">
        <v>262</v>
      </c>
      <c r="C11" s="24">
        <v>9</v>
      </c>
      <c r="D11" t="s">
        <v>55</v>
      </c>
      <c r="E11" t="s">
        <v>175</v>
      </c>
      <c r="F11" s="23">
        <v>1</v>
      </c>
      <c r="G11" s="23">
        <v>1</v>
      </c>
      <c r="H11" s="23">
        <v>0</v>
      </c>
      <c r="I11" s="23">
        <v>0</v>
      </c>
      <c r="J11" s="22"/>
      <c r="K11" s="22"/>
      <c r="L11" s="21">
        <v>0</v>
      </c>
    </row>
    <row r="12" spans="1:12" x14ac:dyDescent="0.35">
      <c r="A12" t="s">
        <v>227</v>
      </c>
      <c r="B12" t="s">
        <v>263</v>
      </c>
      <c r="C12" s="24">
        <v>10</v>
      </c>
      <c r="D12" t="s">
        <v>56</v>
      </c>
      <c r="E12" t="s">
        <v>176</v>
      </c>
      <c r="F12" s="23">
        <v>1</v>
      </c>
      <c r="G12" s="23">
        <v>1</v>
      </c>
      <c r="H12" s="23">
        <v>0</v>
      </c>
      <c r="I12" s="23">
        <v>0</v>
      </c>
      <c r="J12" s="22"/>
      <c r="K12" s="22"/>
      <c r="L12" s="21">
        <v>0</v>
      </c>
    </row>
    <row r="13" spans="1:12" x14ac:dyDescent="0.35">
      <c r="A13" t="s">
        <v>219</v>
      </c>
      <c r="B13" t="s">
        <v>259</v>
      </c>
      <c r="C13" s="24">
        <v>11</v>
      </c>
      <c r="D13" t="s">
        <v>57</v>
      </c>
      <c r="E13" t="s">
        <v>177</v>
      </c>
      <c r="F13" s="23">
        <v>1</v>
      </c>
      <c r="G13" s="23">
        <v>1</v>
      </c>
      <c r="H13" s="23">
        <v>0</v>
      </c>
      <c r="I13" s="23">
        <v>0</v>
      </c>
      <c r="J13" s="22"/>
      <c r="K13" s="22"/>
      <c r="L13" s="21">
        <v>0</v>
      </c>
    </row>
    <row r="14" spans="1:12" x14ac:dyDescent="0.35">
      <c r="A14" t="s">
        <v>228</v>
      </c>
      <c r="B14" t="s">
        <v>264</v>
      </c>
      <c r="C14" s="24">
        <v>12</v>
      </c>
      <c r="D14" t="s">
        <v>58</v>
      </c>
      <c r="E14" t="s">
        <v>178</v>
      </c>
      <c r="F14" s="23">
        <v>1</v>
      </c>
      <c r="G14" s="23">
        <v>1</v>
      </c>
      <c r="H14" s="23">
        <v>1</v>
      </c>
      <c r="I14" s="23">
        <v>1</v>
      </c>
      <c r="J14" s="22">
        <v>4</v>
      </c>
      <c r="K14" s="22">
        <v>2.8</v>
      </c>
      <c r="L14" s="21">
        <v>1</v>
      </c>
    </row>
    <row r="15" spans="1:12" x14ac:dyDescent="0.35">
      <c r="A15" t="s">
        <v>229</v>
      </c>
      <c r="B15" t="s">
        <v>256</v>
      </c>
      <c r="C15" s="24">
        <v>13</v>
      </c>
      <c r="D15" t="s">
        <v>59</v>
      </c>
      <c r="E15" t="s">
        <v>179</v>
      </c>
      <c r="F15" s="23">
        <v>1</v>
      </c>
      <c r="G15" s="23">
        <v>1</v>
      </c>
      <c r="H15" s="23">
        <v>1</v>
      </c>
      <c r="I15" s="23">
        <v>1</v>
      </c>
      <c r="J15" s="22">
        <v>16</v>
      </c>
      <c r="K15" s="22">
        <v>11.2</v>
      </c>
      <c r="L15" s="21">
        <v>1</v>
      </c>
    </row>
    <row r="16" spans="1:12" x14ac:dyDescent="0.35">
      <c r="A16" t="s">
        <v>229</v>
      </c>
      <c r="B16" t="s">
        <v>256</v>
      </c>
      <c r="C16" s="24">
        <v>14</v>
      </c>
      <c r="D16" t="s">
        <v>60</v>
      </c>
      <c r="E16" t="s">
        <v>180</v>
      </c>
      <c r="F16" s="23">
        <v>1</v>
      </c>
      <c r="G16" s="23">
        <v>1</v>
      </c>
      <c r="H16" s="23">
        <v>1</v>
      </c>
      <c r="I16" s="23">
        <v>1</v>
      </c>
      <c r="J16" s="22">
        <v>11</v>
      </c>
      <c r="K16" s="22">
        <v>7.6999999999999993</v>
      </c>
      <c r="L16" s="21">
        <v>1</v>
      </c>
    </row>
    <row r="17" spans="1:12" x14ac:dyDescent="0.35">
      <c r="A17" t="s">
        <v>229</v>
      </c>
      <c r="B17" t="s">
        <v>256</v>
      </c>
      <c r="C17" s="24">
        <v>15</v>
      </c>
      <c r="D17" t="s">
        <v>61</v>
      </c>
      <c r="E17" t="s">
        <v>156</v>
      </c>
      <c r="F17" s="23">
        <v>1</v>
      </c>
      <c r="G17" s="23">
        <v>1</v>
      </c>
      <c r="H17" s="23">
        <v>0</v>
      </c>
      <c r="I17" s="23">
        <v>0</v>
      </c>
      <c r="J17" s="22"/>
      <c r="K17" s="22"/>
      <c r="L17" s="21">
        <v>0</v>
      </c>
    </row>
    <row r="18" spans="1:12" x14ac:dyDescent="0.35">
      <c r="A18" t="s">
        <v>230</v>
      </c>
      <c r="B18" t="s">
        <v>265</v>
      </c>
      <c r="C18" s="24">
        <v>16</v>
      </c>
      <c r="D18" t="s">
        <v>62</v>
      </c>
      <c r="E18" t="s">
        <v>181</v>
      </c>
      <c r="F18" s="23">
        <v>1</v>
      </c>
      <c r="G18" s="23">
        <v>1</v>
      </c>
      <c r="H18" s="23">
        <v>1</v>
      </c>
      <c r="I18" s="23">
        <v>1</v>
      </c>
      <c r="J18" s="22">
        <v>6</v>
      </c>
      <c r="K18" s="22">
        <v>4.1999999999999993</v>
      </c>
      <c r="L18" s="21">
        <v>1</v>
      </c>
    </row>
    <row r="19" spans="1:12" x14ac:dyDescent="0.35">
      <c r="A19" t="s">
        <v>231</v>
      </c>
      <c r="B19" t="s">
        <v>261</v>
      </c>
      <c r="C19" s="24">
        <v>17</v>
      </c>
      <c r="D19" t="s">
        <v>63</v>
      </c>
      <c r="E19" t="s">
        <v>157</v>
      </c>
      <c r="F19" s="23">
        <v>1</v>
      </c>
      <c r="G19" s="23">
        <v>1</v>
      </c>
      <c r="H19" s="23">
        <v>0</v>
      </c>
      <c r="I19" s="23">
        <v>0</v>
      </c>
      <c r="J19" s="22"/>
      <c r="K19" s="22"/>
      <c r="L19" s="21">
        <v>0</v>
      </c>
    </row>
    <row r="20" spans="1:12" x14ac:dyDescent="0.35">
      <c r="A20" t="s">
        <v>229</v>
      </c>
      <c r="B20" t="s">
        <v>256</v>
      </c>
      <c r="C20" s="24">
        <v>18</v>
      </c>
      <c r="D20" t="s">
        <v>64</v>
      </c>
      <c r="E20" t="s">
        <v>182</v>
      </c>
      <c r="F20" s="23">
        <v>1</v>
      </c>
      <c r="G20" s="23">
        <v>1</v>
      </c>
      <c r="H20" s="23">
        <v>0</v>
      </c>
      <c r="I20" s="23">
        <v>0</v>
      </c>
      <c r="J20" s="22"/>
      <c r="K20" s="22"/>
      <c r="L20" s="21">
        <v>0</v>
      </c>
    </row>
    <row r="21" spans="1:12" x14ac:dyDescent="0.35">
      <c r="A21" t="s">
        <v>229</v>
      </c>
      <c r="B21" t="s">
        <v>256</v>
      </c>
      <c r="C21" s="24">
        <v>19</v>
      </c>
      <c r="D21" t="s">
        <v>65</v>
      </c>
      <c r="E21" t="s">
        <v>183</v>
      </c>
      <c r="F21" s="23">
        <v>1</v>
      </c>
      <c r="G21" s="23">
        <v>1</v>
      </c>
      <c r="H21" s="23">
        <v>1</v>
      </c>
      <c r="I21" s="23">
        <v>1</v>
      </c>
      <c r="J21" s="22">
        <v>5</v>
      </c>
      <c r="K21" s="22">
        <v>3.5</v>
      </c>
      <c r="L21" s="21">
        <v>1</v>
      </c>
    </row>
    <row r="22" spans="1:12" x14ac:dyDescent="0.35">
      <c r="A22" t="s">
        <v>220</v>
      </c>
      <c r="B22" t="s">
        <v>260</v>
      </c>
      <c r="C22" s="24">
        <v>20</v>
      </c>
      <c r="D22" t="s">
        <v>66</v>
      </c>
      <c r="E22" t="s">
        <v>158</v>
      </c>
      <c r="F22" s="23">
        <v>1</v>
      </c>
      <c r="G22" s="23">
        <v>1</v>
      </c>
      <c r="H22" s="23">
        <v>1</v>
      </c>
      <c r="I22" s="23">
        <v>1</v>
      </c>
      <c r="J22" s="22">
        <v>4</v>
      </c>
      <c r="K22" s="22">
        <v>2.8</v>
      </c>
      <c r="L22" s="21">
        <v>1</v>
      </c>
    </row>
    <row r="23" spans="1:12" x14ac:dyDescent="0.35">
      <c r="A23" t="s">
        <v>232</v>
      </c>
      <c r="B23" t="s">
        <v>266</v>
      </c>
      <c r="C23" s="24">
        <v>21</v>
      </c>
      <c r="D23" t="s">
        <v>67</v>
      </c>
      <c r="E23" t="s">
        <v>184</v>
      </c>
      <c r="F23" s="23">
        <v>1</v>
      </c>
      <c r="G23" s="23">
        <v>1</v>
      </c>
      <c r="H23" s="23">
        <v>0</v>
      </c>
      <c r="I23" s="23">
        <v>0</v>
      </c>
      <c r="J23" s="22"/>
      <c r="K23" s="22"/>
      <c r="L23" s="21">
        <v>0</v>
      </c>
    </row>
    <row r="24" spans="1:12" x14ac:dyDescent="0.35">
      <c r="A24" t="s">
        <v>233</v>
      </c>
      <c r="B24" t="s">
        <v>267</v>
      </c>
      <c r="C24" s="24">
        <v>22</v>
      </c>
      <c r="D24" t="s">
        <v>39</v>
      </c>
      <c r="E24" t="s">
        <v>185</v>
      </c>
      <c r="F24" s="23">
        <v>1</v>
      </c>
      <c r="G24" s="23">
        <v>1</v>
      </c>
      <c r="H24" s="23">
        <v>1</v>
      </c>
      <c r="I24" s="23">
        <v>1</v>
      </c>
      <c r="J24" s="22">
        <v>6</v>
      </c>
      <c r="K24" s="22">
        <v>4.1999999999999993</v>
      </c>
      <c r="L24" s="21">
        <v>1</v>
      </c>
    </row>
    <row r="25" spans="1:12" x14ac:dyDescent="0.35">
      <c r="A25" t="s">
        <v>233</v>
      </c>
      <c r="B25" t="s">
        <v>267</v>
      </c>
      <c r="C25" s="24">
        <v>23</v>
      </c>
      <c r="D25" t="s">
        <v>68</v>
      </c>
      <c r="E25" t="s">
        <v>186</v>
      </c>
      <c r="F25" s="23">
        <v>1</v>
      </c>
      <c r="G25" s="23">
        <v>1</v>
      </c>
      <c r="H25" s="23">
        <v>1</v>
      </c>
      <c r="I25" s="23">
        <v>1</v>
      </c>
      <c r="J25" s="22">
        <v>6</v>
      </c>
      <c r="K25" s="22">
        <v>4.1999999999999993</v>
      </c>
      <c r="L25" s="21">
        <v>1</v>
      </c>
    </row>
    <row r="26" spans="1:12" x14ac:dyDescent="0.35">
      <c r="A26" t="s">
        <v>219</v>
      </c>
      <c r="B26" t="s">
        <v>259</v>
      </c>
      <c r="C26" s="24">
        <v>24</v>
      </c>
      <c r="D26" t="s">
        <v>69</v>
      </c>
      <c r="E26" t="s">
        <v>159</v>
      </c>
      <c r="F26" s="23">
        <v>1</v>
      </c>
      <c r="G26" s="23">
        <v>1</v>
      </c>
      <c r="H26" s="23">
        <v>1</v>
      </c>
      <c r="I26" s="23">
        <v>1</v>
      </c>
      <c r="J26" s="22">
        <v>22</v>
      </c>
      <c r="K26" s="22">
        <v>15.399999999999999</v>
      </c>
      <c r="L26" s="21">
        <v>1</v>
      </c>
    </row>
    <row r="27" spans="1:12" x14ac:dyDescent="0.35">
      <c r="A27" t="s">
        <v>219</v>
      </c>
      <c r="B27" t="s">
        <v>259</v>
      </c>
      <c r="C27" s="24">
        <v>25</v>
      </c>
      <c r="D27" t="s">
        <v>70</v>
      </c>
      <c r="E27" t="s">
        <v>187</v>
      </c>
      <c r="F27" s="23">
        <v>1</v>
      </c>
      <c r="G27" s="23">
        <v>1</v>
      </c>
      <c r="H27" s="23">
        <v>1</v>
      </c>
      <c r="I27" s="23">
        <v>1</v>
      </c>
      <c r="J27" s="22">
        <v>23</v>
      </c>
      <c r="K27" s="22">
        <v>16.099999999999998</v>
      </c>
      <c r="L27" s="21">
        <v>1</v>
      </c>
    </row>
    <row r="30" spans="1:12" x14ac:dyDescent="0.35">
      <c r="A30" s="12" t="s">
        <v>0</v>
      </c>
      <c r="B30" s="13" t="s">
        <v>1</v>
      </c>
      <c r="C30" s="13" t="s">
        <v>27</v>
      </c>
      <c r="D30" s="13" t="s">
        <v>5</v>
      </c>
      <c r="E30" s="13" t="s">
        <v>6</v>
      </c>
      <c r="F30" s="13" t="s">
        <v>28</v>
      </c>
      <c r="G30" s="13" t="s">
        <v>29</v>
      </c>
      <c r="H30" s="13" t="s">
        <v>30</v>
      </c>
      <c r="I30" s="14" t="s">
        <v>31</v>
      </c>
      <c r="J30" s="14" t="s">
        <v>32</v>
      </c>
      <c r="K30" s="14" t="s">
        <v>33</v>
      </c>
      <c r="L30" s="14" t="s">
        <v>34</v>
      </c>
    </row>
    <row r="31" spans="1:12" x14ac:dyDescent="0.35">
      <c r="A31" s="15" t="s">
        <v>214</v>
      </c>
      <c r="B31" s="16" t="s">
        <v>256</v>
      </c>
      <c r="C31" s="16">
        <v>1</v>
      </c>
      <c r="D31" s="16" t="s">
        <v>41</v>
      </c>
      <c r="E31" s="16" t="s">
        <v>126</v>
      </c>
      <c r="F31" s="16">
        <v>7</v>
      </c>
      <c r="G31" s="16">
        <v>7</v>
      </c>
      <c r="H31" s="20">
        <v>4</v>
      </c>
      <c r="I31" s="20">
        <v>4</v>
      </c>
      <c r="J31" s="20">
        <v>7.75</v>
      </c>
      <c r="K31" s="20">
        <v>5.43</v>
      </c>
      <c r="L31" s="11">
        <f>H31/F31</f>
        <v>0.5714285714285714</v>
      </c>
    </row>
    <row r="32" spans="1:12" x14ac:dyDescent="0.35">
      <c r="J32" s="53" t="s">
        <v>275</v>
      </c>
    </row>
    <row r="33" spans="10:12" x14ac:dyDescent="0.35">
      <c r="J33" s="53"/>
      <c r="K33" s="54" t="s">
        <v>276</v>
      </c>
      <c r="L33" s="53" t="s">
        <v>277</v>
      </c>
    </row>
    <row r="34" spans="10:12" x14ac:dyDescent="0.35">
      <c r="J34" s="53"/>
      <c r="K34" s="54"/>
      <c r="L34" s="53"/>
    </row>
    <row r="35" spans="10:12" x14ac:dyDescent="0.35">
      <c r="J35" s="53"/>
      <c r="K35" s="54"/>
      <c r="L35" s="53"/>
    </row>
    <row r="36" spans="10:12" x14ac:dyDescent="0.35">
      <c r="J36" s="53"/>
      <c r="K36" s="54"/>
      <c r="L36" s="53"/>
    </row>
    <row r="37" spans="10:12" x14ac:dyDescent="0.35">
      <c r="J37" s="53"/>
      <c r="K37" s="54"/>
      <c r="L37" s="53"/>
    </row>
    <row r="38" spans="10:12" x14ac:dyDescent="0.35">
      <c r="J38" s="53"/>
      <c r="K38" s="54"/>
      <c r="L38" s="53"/>
    </row>
    <row r="39" spans="10:12" x14ac:dyDescent="0.35">
      <c r="J39" s="53"/>
      <c r="K39" s="54"/>
      <c r="L39" s="53"/>
    </row>
    <row r="40" spans="10:12" x14ac:dyDescent="0.35">
      <c r="J40" s="53"/>
    </row>
  </sheetData>
  <mergeCells count="3">
    <mergeCell ref="J32:J40"/>
    <mergeCell ref="K33:K39"/>
    <mergeCell ref="L33:L39"/>
  </mergeCells>
  <phoneticPr fontId="4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109B19-FC21-45AA-99A7-2E59702125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EXTRACTION</vt:lpstr>
      <vt:lpstr>DECEMBRE</vt:lpstr>
      <vt:lpstr>Analyse fournisseur</vt:lpstr>
      <vt:lpstr>LISTE FOURNISSEURS</vt:lpstr>
      <vt:lpstr>Tableau2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DHERVILLEZ Théo</dc:creator>
  <cp:lastModifiedBy>DHERVILLEZ Théo</cp:lastModifiedBy>
  <dcterms:created xsi:type="dcterms:W3CDTF">2023-01-25T16:20:18Z</dcterms:created>
  <dcterms:modified xsi:type="dcterms:W3CDTF">2023-02-24T07:33:28Z</dcterms:modified>
</cp:coreProperties>
</file>