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d.docs.live.net/24056782ac6d2e9f/Bureau/"/>
    </mc:Choice>
  </mc:AlternateContent>
  <xr:revisionPtr revIDLastSave="0" documentId="8_{9116007B-A9F3-497F-BF4C-DDE943513E4F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WEEK 1-52 2023" sheetId="5" r:id="rId1"/>
    <sheet name="Tableau" sheetId="2" r:id="rId2"/>
    <sheet name="Données" sheetId="1" r:id="rId3"/>
  </sheets>
  <definedNames>
    <definedName name="Départements">Données!$A$1:$J$1</definedName>
    <definedName name="Emballage">Données!$G:$G</definedName>
    <definedName name="Employés">Données!$U:$U</definedName>
    <definedName name="Famille">#REF!</definedName>
    <definedName name="Groupe">#REF!</definedName>
    <definedName name="Groupes">Données!$A$1:$J$1</definedName>
    <definedName name="Guillotine">Données!$H:$H</definedName>
    <definedName name="Presses">Données!$A:$A</definedName>
    <definedName name="Punch">Données!$J:$J</definedName>
    <definedName name="Shift">Données!$T:$T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39" i="2" l="1"/>
  <c r="V39" i="2"/>
  <c r="V46" i="2"/>
  <c r="V45" i="2"/>
  <c r="G4" i="5"/>
  <c r="U3" i="2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2" i="2"/>
  <c r="G5" i="5"/>
  <c r="G7" i="5"/>
  <c r="G6" i="5"/>
  <c r="B2" i="5"/>
  <c r="G21" i="5" s="1"/>
  <c r="G9" i="5" l="1"/>
  <c r="G20" i="5"/>
  <c r="G8" i="5"/>
  <c r="G17" i="5"/>
  <c r="G22" i="5" s="1"/>
  <c r="G18" i="5"/>
  <c r="G19" i="5"/>
  <c r="S6" i="2" l="1"/>
  <c r="S7" i="2"/>
  <c r="S9" i="2"/>
  <c r="S10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G6" i="2" l="1"/>
  <c r="R6" i="2" s="1"/>
  <c r="G7" i="2"/>
  <c r="R7" i="2" s="1"/>
  <c r="G8" i="2"/>
  <c r="H8" i="2" s="1"/>
  <c r="G9" i="2"/>
  <c r="H9" i="2" s="1"/>
  <c r="R9" i="2" s="1"/>
  <c r="G10" i="2"/>
  <c r="H10" i="2" s="1"/>
  <c r="R10" i="2" s="1"/>
  <c r="G11" i="2"/>
  <c r="H11" i="2" s="1"/>
  <c r="G13" i="2"/>
  <c r="R13" i="2" s="1"/>
  <c r="G17" i="2"/>
  <c r="R17" i="2" s="1"/>
  <c r="G18" i="2"/>
  <c r="R18" i="2" s="1"/>
  <c r="G19" i="2"/>
  <c r="R19" i="2" s="1"/>
  <c r="G20" i="2"/>
  <c r="R20" i="2" s="1"/>
  <c r="G26" i="2"/>
  <c r="R26" i="2" s="1"/>
  <c r="G35" i="2"/>
  <c r="R35" i="2" s="1"/>
  <c r="G36" i="2"/>
  <c r="R36" i="2" s="1"/>
  <c r="G37" i="2"/>
  <c r="R37" i="2" s="1"/>
  <c r="G38" i="2"/>
  <c r="R38" i="2" s="1"/>
  <c r="G39" i="2"/>
  <c r="R39" i="2" s="1"/>
  <c r="G40" i="2"/>
  <c r="R40" i="2" s="1"/>
  <c r="G41" i="2"/>
  <c r="R41" i="2" s="1"/>
  <c r="G42" i="2"/>
  <c r="R42" i="2" s="1"/>
  <c r="G43" i="2"/>
  <c r="R43" i="2" s="1"/>
  <c r="G44" i="2"/>
  <c r="R44" i="2" s="1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L15" i="1"/>
  <c r="L14" i="1"/>
  <c r="L13" i="1"/>
  <c r="L11" i="1"/>
  <c r="L10" i="1"/>
  <c r="L7" i="1"/>
  <c r="L8" i="1"/>
  <c r="L9" i="1"/>
  <c r="L6" i="1"/>
  <c r="L3" i="1"/>
  <c r="L4" i="1"/>
  <c r="L5" i="1"/>
  <c r="L2" i="1"/>
  <c r="K4" i="1"/>
  <c r="K3" i="1"/>
  <c r="G23" i="2" s="1"/>
  <c r="R23" i="2" s="1"/>
  <c r="K2" i="1"/>
  <c r="M11" i="1"/>
  <c r="L17" i="1" s="1"/>
  <c r="M10" i="1"/>
  <c r="L16" i="1" s="1"/>
  <c r="G3" i="2" s="1"/>
  <c r="H3" i="2" s="1"/>
  <c r="M9" i="1"/>
  <c r="L12" i="1" s="1"/>
  <c r="M8" i="1"/>
  <c r="G14" i="2" s="1"/>
  <c r="R14" i="2" s="1"/>
  <c r="M7" i="1"/>
  <c r="G22" i="2" s="1"/>
  <c r="R22" i="2" s="1"/>
  <c r="M3" i="1"/>
  <c r="G4" i="2" s="1"/>
  <c r="H4" i="2" s="1"/>
  <c r="M4" i="1"/>
  <c r="M5" i="1"/>
  <c r="M6" i="1"/>
  <c r="M2" i="1"/>
  <c r="N3" i="1"/>
  <c r="G25" i="2" s="1"/>
  <c r="R25" i="2" s="1"/>
  <c r="N2" i="1"/>
  <c r="G5" i="2" s="1"/>
  <c r="H5" i="2" s="1"/>
  <c r="O3" i="1"/>
  <c r="O2" i="1"/>
  <c r="G15" i="2" s="1"/>
  <c r="R15" i="2" s="1"/>
  <c r="P3" i="1"/>
  <c r="P2" i="1"/>
  <c r="G12" i="2" s="1"/>
  <c r="H12" i="2" s="1"/>
  <c r="G27" i="2" l="1"/>
  <c r="R27" i="2" s="1"/>
  <c r="G28" i="2"/>
  <c r="R28" i="2" s="1"/>
  <c r="G34" i="2"/>
  <c r="R34" i="2" s="1"/>
  <c r="G33" i="2"/>
  <c r="R33" i="2" s="1"/>
  <c r="G32" i="2"/>
  <c r="R32" i="2" s="1"/>
  <c r="G24" i="2"/>
  <c r="R24" i="2" s="1"/>
  <c r="G16" i="2"/>
  <c r="R16" i="2" s="1"/>
  <c r="G2" i="2"/>
  <c r="H2" i="2" s="1"/>
  <c r="R2" i="2" s="1"/>
  <c r="G31" i="2"/>
  <c r="R31" i="2" s="1"/>
  <c r="G30" i="2"/>
  <c r="R30" i="2" s="1"/>
  <c r="G29" i="2"/>
  <c r="R29" i="2" s="1"/>
  <c r="G21" i="2"/>
  <c r="R21" i="2" s="1"/>
  <c r="S5" i="2"/>
  <c r="R5" i="2"/>
  <c r="R12" i="2"/>
  <c r="S12" i="2"/>
  <c r="S8" i="2"/>
  <c r="R8" i="2"/>
  <c r="S4" i="2"/>
  <c r="R4" i="2"/>
  <c r="R11" i="2"/>
  <c r="S11" i="2"/>
  <c r="R3" i="2"/>
  <c r="S3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2" i="2"/>
  <c r="R49" i="1"/>
  <c r="R48" i="1"/>
  <c r="R47" i="1"/>
  <c r="R46" i="1"/>
  <c r="S2" i="2" l="1"/>
</calcChain>
</file>

<file path=xl/sharedStrings.xml><?xml version="1.0" encoding="utf-8"?>
<sst xmlns="http://schemas.openxmlformats.org/spreadsheetml/2006/main" count="580" uniqueCount="273">
  <si>
    <t>Départements</t>
  </si>
  <si>
    <t>Shift</t>
  </si>
  <si>
    <t>EMPLOYÉS</t>
  </si>
  <si>
    <t>Jour</t>
  </si>
  <si>
    <t>Abram</t>
  </si>
  <si>
    <t>BR-50</t>
  </si>
  <si>
    <t>Coussin Anti-Vibration Pad 2,5 x 1/4'' (24PK)</t>
  </si>
  <si>
    <t>8" x 24" T</t>
  </si>
  <si>
    <t>AV 2500</t>
  </si>
  <si>
    <t>Soir</t>
  </si>
  <si>
    <t>Adrian</t>
  </si>
  <si>
    <t>BR-30</t>
  </si>
  <si>
    <t>Coussin Anti-Vibration Pad 4'' x 1/2''  (12PK)</t>
  </si>
  <si>
    <t>8" x 24" ¾</t>
  </si>
  <si>
    <t>AV 4000</t>
  </si>
  <si>
    <t>Nuit</t>
  </si>
  <si>
    <t>Alejandra</t>
  </si>
  <si>
    <t>DB-30</t>
  </si>
  <si>
    <t>Coussin Anti-Vibration Pad 4'' x 4" x 1/2''  (12PK)</t>
  </si>
  <si>
    <t>8" x 32" ¾</t>
  </si>
  <si>
    <t>AV 4400</t>
  </si>
  <si>
    <t>W-end</t>
  </si>
  <si>
    <t>Boris</t>
  </si>
  <si>
    <t>DB-50</t>
  </si>
  <si>
    <t>Coussin Anti-Vibration Pad 5'' x 1/2''  (12PK)</t>
  </si>
  <si>
    <t>8" x 36" T</t>
  </si>
  <si>
    <t>AV 5000</t>
  </si>
  <si>
    <t>Cesar</t>
  </si>
  <si>
    <t>PC72Y</t>
  </si>
  <si>
    <t>Coussin Anti-Vibration Pad 5'' x 5" x 1/2''  (12PK)</t>
  </si>
  <si>
    <t>8" x 36" CT</t>
  </si>
  <si>
    <t>AV 5500</t>
  </si>
  <si>
    <t>Cristian</t>
  </si>
  <si>
    <t>PC72BK</t>
  </si>
  <si>
    <t>Coussin Anti-Vibration Pad 2,5 x 1/4'' (16PK) WEB</t>
  </si>
  <si>
    <t>8" x 36" ¾</t>
  </si>
  <si>
    <t>NP2424 (Petit punch)</t>
  </si>
  <si>
    <t>Dinael</t>
  </si>
  <si>
    <t>PC72B</t>
  </si>
  <si>
    <t>Coussin Anti-Vibration Pad 4'' x 1/2''  (16PK) WEB</t>
  </si>
  <si>
    <t>8" x 48" ¾</t>
  </si>
  <si>
    <t>NP2424 (Gros punch)</t>
  </si>
  <si>
    <t>Elder</t>
  </si>
  <si>
    <t>PC72W</t>
  </si>
  <si>
    <t>Coussin Anti-Vibration Pad 4'' x 4" x 1/2''  (16PK) WEB</t>
  </si>
  <si>
    <t>9" x 24" ¾</t>
  </si>
  <si>
    <t>VP1414</t>
  </si>
  <si>
    <t>Giancarlo</t>
  </si>
  <si>
    <t>SB48Y</t>
  </si>
  <si>
    <t>Coussin Anti-Vibration Pad 5'' x 1/2''  (16PK) WEB</t>
  </si>
  <si>
    <t>9" x 36" T</t>
  </si>
  <si>
    <t>WP2424</t>
  </si>
  <si>
    <t>Hugo</t>
  </si>
  <si>
    <t>SB72Y</t>
  </si>
  <si>
    <t>Coussin Anti-Vibration Pad 5'' x 5" x 1/2''  (16PK) WEB</t>
  </si>
  <si>
    <t>9" x 36" ¾</t>
  </si>
  <si>
    <t>HUSHPAD II</t>
  </si>
  <si>
    <t>Ivan</t>
  </si>
  <si>
    <t>ECO-30</t>
  </si>
  <si>
    <t>Plier des boîtes ecoborder (6)</t>
  </si>
  <si>
    <t>10" x 24" T</t>
  </si>
  <si>
    <t>4 x 4</t>
  </si>
  <si>
    <t>Javier</t>
  </si>
  <si>
    <t>Plier des boîtes ecoborder (12)</t>
  </si>
  <si>
    <t>10" x 24" ¾</t>
  </si>
  <si>
    <t>5 x 5</t>
  </si>
  <si>
    <t>Julio</t>
  </si>
  <si>
    <t>ECOBORDER 6</t>
  </si>
  <si>
    <t>EcoBorder Noir  - (6PK) WEB</t>
  </si>
  <si>
    <t>10" x 36" T</t>
  </si>
  <si>
    <t>6 x 6</t>
  </si>
  <si>
    <t>Mardoqueo</t>
  </si>
  <si>
    <t>HUSH PAD</t>
  </si>
  <si>
    <t>EcoBorder Brun  - (6PK) WEB</t>
  </si>
  <si>
    <t>10" x 36" CT</t>
  </si>
  <si>
    <t>2 x 2</t>
  </si>
  <si>
    <t>Milena</t>
  </si>
  <si>
    <t>METALTECH</t>
  </si>
  <si>
    <t>EcoBorder Rouge  - (6PK) WEB</t>
  </si>
  <si>
    <t>10" x 36" ¾</t>
  </si>
  <si>
    <t>Reflecteur SB72Y</t>
  </si>
  <si>
    <t>Roman</t>
  </si>
  <si>
    <t>EcoBorder Noir  - (12PK) WEB</t>
  </si>
  <si>
    <t>10" x 48" T</t>
  </si>
  <si>
    <t>Reflecteur PC72Y</t>
  </si>
  <si>
    <t>Samuel</t>
  </si>
  <si>
    <t>OB-16</t>
  </si>
  <si>
    <t>EcoBorder Brun  - (12PK) WEB</t>
  </si>
  <si>
    <t>10" x 48" CT</t>
  </si>
  <si>
    <t>Reflecteur PC20Y</t>
  </si>
  <si>
    <t>Marc</t>
  </si>
  <si>
    <t>PC-10</t>
  </si>
  <si>
    <t>EcoBorder Rouge  - (12PK) WEB</t>
  </si>
  <si>
    <t>10" x 48" ¾</t>
  </si>
  <si>
    <t>Pessé Bollard</t>
  </si>
  <si>
    <t>PC-20Y</t>
  </si>
  <si>
    <t>EcoBorder Noir - Costco (4PK)</t>
  </si>
  <si>
    <t>12" x 36" T</t>
  </si>
  <si>
    <t>Pessé Tapis 32"</t>
  </si>
  <si>
    <t>SIGNEL 30/40</t>
  </si>
  <si>
    <t>EcoBorder Noir - CT (6PK)</t>
  </si>
  <si>
    <t>12" x 36" CT</t>
  </si>
  <si>
    <t>SIGNEL 20 (16lbs)</t>
  </si>
  <si>
    <t>EcoBorder Noir (48PK)</t>
  </si>
  <si>
    <t>12" x 36" ¾</t>
  </si>
  <si>
    <t>NP2424</t>
  </si>
  <si>
    <t>EcoBorder Brun (48PK)</t>
  </si>
  <si>
    <t>12" x 48" T</t>
  </si>
  <si>
    <t>EcoBorder Rouge (48PK)</t>
  </si>
  <si>
    <t>12" x 48" CT</t>
  </si>
  <si>
    <t>EcoBorder Noir (48PK) - Emballeuse 1unit</t>
  </si>
  <si>
    <t>12" x 48" ¾</t>
  </si>
  <si>
    <t>EcoBorder Brun (48PK) - Emballeuse 1unit</t>
  </si>
  <si>
    <t>12" x 72" ¾</t>
  </si>
  <si>
    <t>EcoBorder Rouge (48PK) - Emballeuse 1unit</t>
  </si>
  <si>
    <t>24" x 24" T</t>
  </si>
  <si>
    <t>Flexi-Pro Paver Edging (6uni)</t>
  </si>
  <si>
    <t>24" x 24" ¾</t>
  </si>
  <si>
    <t>Flexi-Pro Paver Edging (24uni)</t>
  </si>
  <si>
    <t>24" x 36" T</t>
  </si>
  <si>
    <t>Flexi-Pro Anchoring Spikes (60uni)</t>
  </si>
  <si>
    <t>24" x 36" CT</t>
  </si>
  <si>
    <t>Rondelles clous pavé</t>
  </si>
  <si>
    <t>24" x 36" ¾</t>
  </si>
  <si>
    <t>Assemblé présentoir F3000-15/24</t>
  </si>
  <si>
    <t>36" x 48" T</t>
  </si>
  <si>
    <t>Tapis Technofloor tout-usage 3mm - noir (24" x 54") étiquetage</t>
  </si>
  <si>
    <t>36" x 48" CT</t>
  </si>
  <si>
    <t>Tapis Technofloor tout-usage 1/8'' - noir (36" x 60") étiquetage</t>
  </si>
  <si>
    <t>36" x 48" ¾</t>
  </si>
  <si>
    <t>Tapis Technofloor tout-usage 1/8'' - noir (2' x 10') étiquetage</t>
  </si>
  <si>
    <t>48" x 72" ¾ Étiquetté</t>
  </si>
  <si>
    <t>Tapis Technofloor tout-usage 1/8'' - noir (48" x 72") étiquetage</t>
  </si>
  <si>
    <t>T coupé en 2</t>
  </si>
  <si>
    <t>Tapis technofloor tout-usage 3mm - noir (24" x 54") (6PK)</t>
  </si>
  <si>
    <t>CT coupé en 2</t>
  </si>
  <si>
    <t>Tapis Technofloor tout-usage 1/8'' - noir (36" x 60") (72PK)</t>
  </si>
  <si>
    <t>¾ coupé en 2</t>
  </si>
  <si>
    <t>Tapis Technofloor tout-usage 1/8'' - noir(48" x 72") (60PK)</t>
  </si>
  <si>
    <t>T coupé en 3</t>
  </si>
  <si>
    <t>Tapis technofloor tout-usage 3mm - noir (24" x 54") WEB</t>
  </si>
  <si>
    <t>CT coupé en 3</t>
  </si>
  <si>
    <t>Tapis Technofloor tout-usage 1/8'' - noir (36" x 60") WEB</t>
  </si>
  <si>
    <t>¾ coupé en 3</t>
  </si>
  <si>
    <t>Tapis Technofloor tout-usage 1/8'' - noir (2' x 10') WEB</t>
  </si>
  <si>
    <t>48" x 72" roulé</t>
  </si>
  <si>
    <t>Tapis Technofloor tout-usage 1/8'' - noir (48" x 72")WEB</t>
  </si>
  <si>
    <t>36" x 48" roulé</t>
  </si>
  <si>
    <t>Technofloor - Fitness 36" x 48" x 1/8" WEB</t>
  </si>
  <si>
    <t>F3000 roulé</t>
  </si>
  <si>
    <t>Heavy Duty Truck Mat  - 48'' x 72'' x ¼'' WEB</t>
  </si>
  <si>
    <t>5½" x 5½" T</t>
  </si>
  <si>
    <t>Heavy Duty Truck Mat  - 48'' x 84'' x ¼'' WEB</t>
  </si>
  <si>
    <t>32" x 72" T</t>
  </si>
  <si>
    <t>Heavy Duty Truck Mat  - 48'' x 96'' x ¼'' WEB</t>
  </si>
  <si>
    <t>32" x 32" T</t>
  </si>
  <si>
    <t>Heavy Duty Truck Mat  - 60'' x 84'' x ¼'' WEB</t>
  </si>
  <si>
    <t>8" x 72" T</t>
  </si>
  <si>
    <t>Hush pad - Technoflex (4PK)</t>
  </si>
  <si>
    <t>Hush pad - Heng's (4PK)</t>
  </si>
  <si>
    <t>Hush pad - VR (4PK) WEB</t>
  </si>
  <si>
    <t>Hush pad II - (6PK)</t>
  </si>
  <si>
    <t>Membrane acoustique (100pi²) - WEB</t>
  </si>
  <si>
    <t>Membrane acoustique (300pi²) - WEB</t>
  </si>
  <si>
    <t>Secure Park EyeBolt (Trou)</t>
  </si>
  <si>
    <t>Secure Park EyeBolt (Assemblage)</t>
  </si>
  <si>
    <t>Secure Park Eyebolt (5PK)</t>
  </si>
  <si>
    <t>Secure Park (5PK)</t>
  </si>
  <si>
    <t>Secure Park (2PK) WEB</t>
  </si>
  <si>
    <t>Secure Park (4PK)</t>
  </si>
  <si>
    <t>Butoir 3 pi - réflecteurs jaunes (2PK) (36x8x8) WEB</t>
  </si>
  <si>
    <t>Butoir 6 pi - réflecteurs jaunes (2PK) (BTE 3 STOPPER) WEB</t>
  </si>
  <si>
    <t>Couvre marche 8" x 36" - 3pack WEB</t>
  </si>
  <si>
    <t>Couvre marche 10" x 36" - 3pack WEB</t>
  </si>
  <si>
    <t>Couvre marche 12" x 48" - 3pack WEB</t>
  </si>
  <si>
    <t>Tapis d'entrée 36" x 48" x ½"-WEB</t>
  </si>
  <si>
    <t>Tapis d'entrée 48" x 72" x ½"-WEB</t>
  </si>
  <si>
    <t>Dos d'âne (4 pi) - bandes jaunes réfléchissantes - boîte de 2</t>
  </si>
  <si>
    <t>Dos d'âne (6 pi) - bandes jaunes réfléchissantes - boîte de 2</t>
  </si>
  <si>
    <t>Sani-Mat 22"x34" Moka No Boder Box</t>
  </si>
  <si>
    <t>Sani-Mat 22"x34" Graphite No border Box</t>
  </si>
  <si>
    <t>Sani-Mat 34"x46" Moka No Border Box</t>
  </si>
  <si>
    <t>Sani-Mat 34"x46" Graphite No Border Box</t>
  </si>
  <si>
    <t>Argos Trough Planter 32''x14''x14'' WEB</t>
  </si>
  <si>
    <t>Argos Tall Planter 14''x14''x32'' - (2Pack) WEB</t>
  </si>
  <si>
    <t>Pot de fleur blainville WEB</t>
  </si>
  <si>
    <t>Assemblé présentoir plateaux à bottes</t>
  </si>
  <si>
    <t>Plateaux à bottes (100PK)</t>
  </si>
  <si>
    <t>Étiquetage plateaux à bottes</t>
  </si>
  <si>
    <t>Techno Boots Classic 23.75"x15.75" (2PK) WEB</t>
  </si>
  <si>
    <t>Techno Boots Classic 23.75"x15.75" (3PK) WEB</t>
  </si>
  <si>
    <t>Plateaux à bottes à 2 niveaux - (WEB)</t>
  </si>
  <si>
    <t>Plateaux  à bottes - Emb. de 3 (WEB)</t>
  </si>
  <si>
    <t>Techno Tile Gris (8PK) - 20"x20"x1" WEB</t>
  </si>
  <si>
    <t>Techno Tile Rouge (8PK) - 20"x20"x1" WEB</t>
  </si>
  <si>
    <t>Techno Tile Vert (8PK) - 20"x20"x1" WEB</t>
  </si>
  <si>
    <t>Techno Grass (8PK) -  20''x20''x1'' WEB</t>
  </si>
  <si>
    <t>Tuile de garage Technoflock (étiquetage)</t>
  </si>
  <si>
    <t>Tuile de garage Technolock - (6PK) WEB</t>
  </si>
  <si>
    <t>Tuile de garage Technolock - (18PK) WEB</t>
  </si>
  <si>
    <t>Assemblé présentoir water heater pad</t>
  </si>
  <si>
    <t>Water tank heater pad (étiquetage)</t>
  </si>
  <si>
    <t>Water tank heater pad (50PK)</t>
  </si>
  <si>
    <t>Water tank heater pad (8PK)</t>
  </si>
  <si>
    <t>Étiquetage bac 20G</t>
  </si>
  <si>
    <t>Travail Général non-comptabilisé</t>
  </si>
  <si>
    <t>Neutraphone 24X24 étiquetage</t>
  </si>
  <si>
    <t>Date</t>
  </si>
  <si>
    <t>Semaine</t>
  </si>
  <si>
    <t>Produit</t>
  </si>
  <si>
    <t>Std/h</t>
  </si>
  <si>
    <t>Qté prod</t>
  </si>
  <si>
    <t>Rejets</t>
  </si>
  <si>
    <t>H-1</t>
  </si>
  <si>
    <t>Emp-1</t>
  </si>
  <si>
    <t>H-2</t>
  </si>
  <si>
    <t>Emp-2</t>
  </si>
  <si>
    <t>H-3</t>
  </si>
  <si>
    <t>Emp-3</t>
  </si>
  <si>
    <t>H-4</t>
  </si>
  <si>
    <t>Emp-4</t>
  </si>
  <si>
    <t>% Prod</t>
  </si>
  <si>
    <t>% Rejet</t>
  </si>
  <si>
    <t>S/H/E</t>
  </si>
  <si>
    <t>S/H/G</t>
  </si>
  <si>
    <t>S/H/PC</t>
  </si>
  <si>
    <t>EMBALLAGE</t>
  </si>
  <si>
    <t>GUILLOTINE BLEU</t>
  </si>
  <si>
    <t>PUNCH</t>
  </si>
  <si>
    <t>GUILLOTINE GRISE</t>
  </si>
  <si>
    <t>PRESSE 1</t>
  </si>
  <si>
    <t>PRESSE 2</t>
  </si>
  <si>
    <t>PRESSE 3</t>
  </si>
  <si>
    <t>PRESSE 4</t>
  </si>
  <si>
    <t>PRESSE 5</t>
  </si>
  <si>
    <t>PRESSE 6</t>
  </si>
  <si>
    <t>ECOBORDER 15</t>
  </si>
  <si>
    <t>S/H/P1</t>
  </si>
  <si>
    <t>S/H/P2</t>
  </si>
  <si>
    <t>S/H/P3</t>
  </si>
  <si>
    <t>S/H/P4</t>
  </si>
  <si>
    <t>S/H/P5</t>
  </si>
  <si>
    <t>S/H/P6</t>
  </si>
  <si>
    <t>ECOBORDER 13 NOIR</t>
  </si>
  <si>
    <t>ECOBORDER 13 BRUN</t>
  </si>
  <si>
    <t>Sylvain</t>
  </si>
  <si>
    <t>Stephane</t>
  </si>
  <si>
    <t>Eloy</t>
  </si>
  <si>
    <t>Étiquettes de lignes</t>
  </si>
  <si>
    <t>Qté produit</t>
  </si>
  <si>
    <t>% Production</t>
  </si>
  <si>
    <t>ECOBORDER ROUGE</t>
  </si>
  <si>
    <t>% Rejets</t>
  </si>
  <si>
    <t>ECOBORDER NOIR 15</t>
  </si>
  <si>
    <t>ECOBORDER BRUN 15</t>
  </si>
  <si>
    <t>ECOBORDER ROUGE 15</t>
  </si>
  <si>
    <t>Miguel</t>
  </si>
  <si>
    <t>8" x 48" CT</t>
  </si>
  <si>
    <t>Heure total de production de la journée</t>
  </si>
  <si>
    <t>Heure total de production de Jour</t>
  </si>
  <si>
    <t>Heure total de production de Soir</t>
  </si>
  <si>
    <t>Heure total de production de nuit</t>
  </si>
  <si>
    <t>Nombre total employé</t>
  </si>
  <si>
    <t>Semaine:</t>
  </si>
  <si>
    <t>NB emp</t>
  </si>
  <si>
    <t>Heure total payé de la journée</t>
  </si>
  <si>
    <t>Employé</t>
  </si>
  <si>
    <t>Production de nuit</t>
  </si>
  <si>
    <t>Production de Soir</t>
  </si>
  <si>
    <t>Production de Jour</t>
  </si>
  <si>
    <t>Heure total de production</t>
  </si>
  <si>
    <t>Heure total payé</t>
  </si>
  <si>
    <t>=SOMME.SI.ENS(NBVAL(UNIQUE(O:O))-2;A:A;'WEEK 1-52 2023'!B1)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</si>
</sst>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C0C]d\ mmmm\,\ yyyy;@"/>
    <numFmt numFmtId="165" formatCode="dddd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1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7" borderId="2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/>
    </xf>
    <xf numFmtId="0" fontId="2" fillId="5" borderId="2" xfId="0" applyFont="1" applyFill="1" applyBorder="1" applyAlignment="1">
      <alignment horizontal="left" vertical="center"/>
    </xf>
    <xf numFmtId="0" fontId="2" fillId="6" borderId="2" xfId="0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left"/>
    </xf>
    <xf numFmtId="0" fontId="4" fillId="0" borderId="0" xfId="0" applyFont="1"/>
    <xf numFmtId="0" fontId="3" fillId="0" borderId="3" xfId="0" applyFont="1" applyBorder="1" applyAlignment="1">
      <alignment horizontal="center"/>
    </xf>
    <xf numFmtId="0" fontId="3" fillId="0" borderId="1" xfId="0" applyFont="1" applyBorder="1"/>
    <xf numFmtId="3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/>
    <xf numFmtId="0" fontId="0" fillId="0" borderId="3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left" vertical="center"/>
    </xf>
    <xf numFmtId="0" fontId="2" fillId="8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5" fillId="0" borderId="0" xfId="1" applyNumberFormat="1" applyFont="1" applyAlignment="1">
      <alignment horizontal="center" vertical="center"/>
    </xf>
    <xf numFmtId="0" fontId="2" fillId="11" borderId="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Fill="1" applyAlignment="1">
      <alignment horizontal="left"/>
    </xf>
    <xf numFmtId="0" fontId="7" fillId="0" borderId="0" xfId="0" pivotButton="1" applyFont="1"/>
    <xf numFmtId="9" fontId="6" fillId="0" borderId="0" xfId="0" applyNumberFormat="1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9" fontId="6" fillId="0" borderId="0" xfId="0" applyNumberFormat="1" applyFont="1" applyAlignment="1">
      <alignment horizontal="center" vertical="center"/>
    </xf>
    <xf numFmtId="9" fontId="6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2"/>
    </xf>
    <xf numFmtId="0" fontId="6" fillId="0" borderId="0" xfId="0" pivotButton="1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0" borderId="0" xfId="0" applyNumberFormat="1" applyFont="1" applyAlignment="1">
      <alignment horizontal="left" vertical="center"/>
    </xf>
    <xf numFmtId="9" fontId="6" fillId="0" borderId="0" xfId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center"/>
    </xf>
  </cellXfs>
  <cellStyles count="2">
    <cellStyle name="Normal" xfId="0" builtinId="0"/>
    <cellStyle name="Pourcentage" xfId="1" builtinId="5"/>
  </cellStyles>
  <dxfs count="75">
    <dxf>
      <fill>
        <patternFill>
          <fgColor theme="1"/>
          <bgColor rgb="FFFFFF00"/>
        </patternFill>
      </fill>
    </dxf>
    <dxf>
      <fill>
        <patternFill>
          <fgColor theme="1"/>
          <bgColor rgb="FFFF0000"/>
        </patternFill>
      </fill>
    </dxf>
    <dxf>
      <fill>
        <patternFill>
          <fgColor theme="1"/>
          <bgColor rgb="FF00FF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>
          <fgColor theme="1"/>
          <bgColor rgb="FFFFFF00"/>
        </patternFill>
      </fill>
    </dxf>
    <dxf>
      <fill>
        <patternFill>
          <fgColor theme="1"/>
          <bgColor rgb="FF00FF00"/>
        </patternFill>
      </fill>
    </dxf>
    <dxf>
      <fill>
        <patternFill>
          <fgColor theme="1"/>
          <bgColor rgb="FFFF00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>
          <fgColor theme="1"/>
          <bgColor theme="4" tint="0.79998168889431442"/>
        </patternFill>
      </fill>
    </dxf>
    <dxf>
      <fill>
        <patternFill>
          <fgColor theme="1"/>
          <bgColor theme="7" tint="0.79998168889431442"/>
        </patternFill>
      </fill>
    </dxf>
    <dxf>
      <fill>
        <patternFill>
          <fgColor theme="1"/>
          <bgColor theme="9" tint="0.79998168889431442"/>
        </patternFill>
      </fill>
    </dxf>
    <dxf>
      <fill>
        <patternFill>
          <fgColor theme="1"/>
          <bgColor theme="5" tint="0.79998168889431442"/>
        </patternFill>
      </fill>
    </dxf>
    <dxf>
      <fill>
        <patternFill>
          <fgColor theme="1"/>
          <bgColor theme="2" tint="-9.9948118533890809E-2"/>
        </patternFill>
      </fill>
    </dxf>
    <dxf>
      <fill>
        <patternFill>
          <fgColor theme="1"/>
          <bgColor theme="0" tint="-4.9989318521683403E-2"/>
        </patternFill>
      </fill>
    </dxf>
    <dxf>
      <fill>
        <patternFill>
          <fgColor theme="1"/>
          <bgColor rgb="FF00B050"/>
        </patternFill>
      </fill>
    </dxf>
    <dxf>
      <fill>
        <patternFill>
          <fgColor theme="1"/>
          <bgColor rgb="FFFF0000"/>
        </patternFill>
      </fill>
    </dxf>
    <dxf>
      <fill>
        <patternFill>
          <fgColor theme="1"/>
          <bgColor rgb="FF00B0F0"/>
        </patternFill>
      </fill>
    </dxf>
    <dxf>
      <fill>
        <patternFill>
          <fgColor theme="1"/>
          <bgColor theme="0" tint="-0.499984740745262"/>
        </patternFill>
      </fill>
    </dxf>
    <dxf>
      <alignment horizontal="center"/>
    </dxf>
    <dxf>
      <alignment horizontal="center"/>
    </dxf>
    <dxf>
      <alignment horizontal="left"/>
    </dxf>
    <dxf>
      <alignment horizontal="left"/>
    </dxf>
    <dxf>
      <alignment vertical="center"/>
    </dxf>
    <dxf>
      <alignment vertical="center"/>
    </dxf>
    <dxf>
      <font>
        <color theme="1"/>
      </font>
    </dxf>
    <dxf>
      <font>
        <color theme="1"/>
      </font>
    </dxf>
    <dxf>
      <font>
        <b/>
      </font>
    </dxf>
    <dxf>
      <font>
        <b/>
      </font>
    </dxf>
    <dxf>
      <numFmt numFmtId="0" formatCode="General"/>
    </dxf>
    <dxf>
      <numFmt numFmtId="13" formatCode="0%"/>
    </dxf>
    <dxf>
      <font>
        <b/>
      </font>
    </dxf>
    <dxf>
      <alignment vertic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2"/>
      </font>
    </dxf>
    <dxf>
      <font>
        <b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numFmt numFmtId="13" formatCode="0%"/>
    </dxf>
    <dxf>
      <fill>
        <patternFill>
          <fgColor theme="1"/>
          <bgColor rgb="FFFF5050"/>
        </patternFill>
      </fill>
    </dxf>
    <dxf>
      <fill>
        <patternFill>
          <fgColor theme="1"/>
          <bgColor rgb="FFFFFF66"/>
        </patternFill>
      </fill>
    </dxf>
    <dxf>
      <fill>
        <patternFill>
          <fgColor theme="1"/>
          <bgColor rgb="FF66FF66"/>
        </patternFill>
      </fill>
    </dxf>
    <dxf>
      <fill>
        <patternFill>
          <fgColor theme="1"/>
          <bgColor rgb="FF66FF66"/>
        </patternFill>
      </fill>
    </dxf>
    <dxf>
      <fill>
        <patternFill>
          <fgColor theme="1"/>
          <bgColor rgb="FFFFFF66"/>
        </patternFill>
      </fill>
    </dxf>
    <dxf>
      <fill>
        <patternFill>
          <fgColor theme="1"/>
          <bgColor rgb="FFFF5050"/>
        </patternFill>
      </fill>
    </dxf>
  </dxfs>
  <tableStyles count="0" defaultTableStyle="TableStyleMedium2" defaultPivotStyle="PivotStyleLight16"/>
  <colors>
    <mruColors>
      <color rgb="FFFF5050"/>
      <color rgb="FFFFFF66"/>
      <color rgb="FF66FF66"/>
      <color rgb="FFFFFF99"/>
      <color rgb="FF99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934-4100-B75D-A75A9C90D150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4934-4100-B75D-A75A9C90D150}"/>
              </c:ext>
            </c:extLst>
          </c:dPt>
          <c:dPt>
            <c:idx val="2"/>
            <c:invertIfNegative val="0"/>
            <c:bubble3D val="0"/>
            <c:spPr>
              <a:solidFill>
                <a:srgbClr val="7030A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934-4100-B75D-A75A9C90D150}"/>
              </c:ext>
            </c:extLst>
          </c:dPt>
          <c:dPt>
            <c:idx val="3"/>
            <c:invertIfNegative val="0"/>
            <c:bubble3D val="0"/>
            <c:spPr>
              <a:solidFill>
                <a:srgbClr val="FFFF0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4-4934-4100-B75D-A75A9C90D150}"/>
              </c:ext>
            </c:extLst>
          </c:dPt>
          <c:dPt>
            <c:idx val="4"/>
            <c:invertIfNegative val="0"/>
            <c:bubble3D val="0"/>
            <c:spPr>
              <a:solidFill>
                <a:srgbClr val="00B0F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934-4100-B75D-A75A9C90D150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2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6-4934-4100-B75D-A75A9C90D15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'WEEK 1-52 2023'!$F$4:$F$9</c:f>
              <c:strCache>
                <c:ptCount val="6"/>
                <c:pt idx="0">
                  <c:v>Nombre total employé</c:v>
                </c:pt>
                <c:pt idx="1">
                  <c:v>Heure total de production de nuit</c:v>
                </c:pt>
                <c:pt idx="2">
                  <c:v>Heure total de production de Soir</c:v>
                </c:pt>
                <c:pt idx="3">
                  <c:v>Heure total de production de Jour</c:v>
                </c:pt>
                <c:pt idx="4">
                  <c:v>Heure total de production de la journée</c:v>
                </c:pt>
                <c:pt idx="5">
                  <c:v>Heure total payé de la journée</c:v>
                </c:pt>
              </c:strCache>
            </c:strRef>
          </c:cat>
          <c:val>
            <c:numRef>
              <c:f>'WEEK 1-52 2023'!$G$4:$G$9</c:f>
              <c:numCache>
                <c:formatCode>General</c:formatCode>
                <c:ptCount val="6"/>
                <c:pt idx="0">
                  <c:v>33</c:v>
                </c:pt>
                <c:pt idx="1">
                  <c:v>14</c:v>
                </c:pt>
                <c:pt idx="2">
                  <c:v>30</c:v>
                </c:pt>
                <c:pt idx="3">
                  <c:v>60</c:v>
                </c:pt>
                <c:pt idx="4">
                  <c:v>104</c:v>
                </c:pt>
                <c:pt idx="5">
                  <c:v>264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934-4100-B75D-A75A9C90D15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1415576767"/>
        <c:axId val="1415574687"/>
      </c:barChart>
      <c:catAx>
        <c:axId val="1415576767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1" i="0" u="none" strike="noStrike" kern="1200" cap="all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574687"/>
        <c:crosses val="autoZero"/>
        <c:auto val="1"/>
        <c:lblAlgn val="ctr"/>
        <c:lblOffset val="100"/>
        <c:noMultiLvlLbl val="0"/>
      </c:catAx>
      <c:valAx>
        <c:axId val="1415574687"/>
        <c:scaling>
          <c:orientation val="minMax"/>
        </c:scaling>
        <c:delete val="1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4155767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CA" sz="1600"/>
              <a:t>TOTAL</a:t>
            </a:r>
            <a:r>
              <a:rPr lang="fr-CA" sz="1600" baseline="0"/>
              <a:t> SEMAINE</a:t>
            </a:r>
          </a:p>
        </c:rich>
      </c:tx>
      <c:layout>
        <c:manualLayout>
          <c:xMode val="edge"/>
          <c:yMode val="edge"/>
          <c:x val="7.9026369168357074E-3"/>
          <c:y val="3.82165477317325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4190332495447117"/>
          <c:y val="0.18484070252914639"/>
          <c:w val="0.62740452880387665"/>
          <c:h val="0.70900222043826322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15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6-7871-4222-BB46-B5D2360C295A}"/>
              </c:ext>
            </c:extLst>
          </c:dPt>
          <c:dPt>
            <c:idx val="1"/>
            <c:bubble3D val="0"/>
            <c:explosion val="17"/>
            <c:spPr>
              <a:solidFill>
                <a:schemeClr val="bg2">
                  <a:lumMod val="5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7871-4222-BB46-B5D2360C295A}"/>
              </c:ext>
            </c:extLst>
          </c:dPt>
          <c:dPt>
            <c:idx val="2"/>
            <c:bubble3D val="0"/>
            <c:explosion val="12"/>
            <c:spPr>
              <a:solidFill>
                <a:srgbClr val="7030A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4-7871-4222-BB46-B5D2360C295A}"/>
              </c:ext>
            </c:extLst>
          </c:dPt>
          <c:dPt>
            <c:idx val="3"/>
            <c:bubble3D val="0"/>
            <c:explosion val="15"/>
            <c:spPr>
              <a:solidFill>
                <a:srgbClr val="FFFF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7871-4222-BB46-B5D2360C295A}"/>
              </c:ext>
            </c:extLst>
          </c:dPt>
          <c:dPt>
            <c:idx val="4"/>
            <c:bubble3D val="0"/>
            <c:explosion val="14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2-7871-4222-BB46-B5D2360C295A}"/>
              </c:ext>
            </c:extLst>
          </c:dPt>
          <c:dPt>
            <c:idx val="5"/>
            <c:bubble3D val="0"/>
            <c:explosion val="8"/>
            <c:spPr>
              <a:solidFill>
                <a:schemeClr val="accent2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7871-4222-BB46-B5D2360C295A}"/>
              </c:ext>
            </c:extLst>
          </c:dPt>
          <c:dLbls>
            <c:dLbl>
              <c:idx val="0"/>
              <c:layout>
                <c:manualLayout>
                  <c:x val="-0.25577484091921465"/>
                  <c:y val="-6.9067979359468124E-2"/>
                </c:manualLayout>
              </c:layout>
              <c:spPr>
                <a:gradFill>
                  <a:gsLst>
                    <a:gs pos="900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5472507673828903"/>
                      <c:h val="8.3435092463486404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6-7871-4222-BB46-B5D2360C295A}"/>
                </c:ext>
              </c:extLst>
            </c:dLbl>
            <c:dLbl>
              <c:idx val="1"/>
              <c:layout>
                <c:manualLayout>
                  <c:x val="-5.3340117442946818E-2"/>
                  <c:y val="-8.6936099491556465E-2"/>
                </c:manualLayout>
              </c:layout>
              <c:spPr>
                <a:gradFill>
                  <a:gsLst>
                    <a:gs pos="900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7821406646203122"/>
                      <c:h val="7.852248559879437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7871-4222-BB46-B5D2360C295A}"/>
                </c:ext>
              </c:extLst>
            </c:dLbl>
            <c:dLbl>
              <c:idx val="2"/>
              <c:layout>
                <c:manualLayout>
                  <c:x val="5.0304259634888437E-2"/>
                  <c:y val="-2.5477698487821693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7871-4222-BB46-B5D2360C295A}"/>
                </c:ext>
              </c:extLst>
            </c:dLbl>
            <c:dLbl>
              <c:idx val="3"/>
              <c:layout>
                <c:manualLayout>
                  <c:x val="2.6180034699052449E-2"/>
                  <c:y val="2.2546513429388317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7871-4222-BB46-B5D2360C295A}"/>
                </c:ext>
              </c:extLst>
            </c:dLbl>
            <c:dLbl>
              <c:idx val="4"/>
              <c:layout>
                <c:manualLayout>
                  <c:x val="5.4488255705324846E-2"/>
                  <c:y val="-7.06463641357164E-2"/>
                </c:manualLayout>
              </c:layout>
              <c:spPr>
                <a:gradFill>
                  <a:gsLst>
                    <a:gs pos="900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22445669291338582"/>
                      <c:h val="0.15834530499570426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7871-4222-BB46-B5D2360C295A}"/>
                </c:ext>
              </c:extLst>
            </c:dLbl>
            <c:dLbl>
              <c:idx val="5"/>
              <c:layout>
                <c:manualLayout>
                  <c:x val="-3.2972597818816153E-2"/>
                  <c:y val="-2.970501635111969E-2"/>
                </c:manualLayout>
              </c:layout>
              <c:spPr>
                <a:gradFill>
                  <a:gsLst>
                    <a:gs pos="900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8987201387962099"/>
                      <c:h val="0.15295700060562525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7871-4222-BB46-B5D2360C295A}"/>
                </c:ext>
              </c:extLst>
            </c:dLbl>
            <c:spPr>
              <a:gradFill>
                <a:gsLst>
                  <a:gs pos="900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1"/>
            <c:showVal val="1"/>
            <c:showCatName val="1"/>
            <c:showSerName val="0"/>
            <c:showPercent val="0"/>
            <c:showBubbleSize val="0"/>
            <c:separator>. </c:separator>
            <c:showLeaderLines val="1"/>
            <c:leaderLines>
              <c:spPr>
                <a:ln w="9525" cap="flat" cmpd="sng">
                  <a:solidFill>
                    <a:schemeClr val="bg1"/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'WEEK 1-52 2023'!$F$17:$F$22</c:f>
              <c:strCache>
                <c:ptCount val="6"/>
                <c:pt idx="0">
                  <c:v>Employé</c:v>
                </c:pt>
                <c:pt idx="1">
                  <c:v>Production de nuit</c:v>
                </c:pt>
                <c:pt idx="2">
                  <c:v>Production de Soir</c:v>
                </c:pt>
                <c:pt idx="3">
                  <c:v>Production de Jour</c:v>
                </c:pt>
                <c:pt idx="4">
                  <c:v>Heure total de production</c:v>
                </c:pt>
                <c:pt idx="5">
                  <c:v>Heure total payé</c:v>
                </c:pt>
              </c:strCache>
            </c:strRef>
          </c:cat>
          <c:val>
            <c:numRef>
              <c:f>'WEEK 1-52 2023'!$G$17:$G$22</c:f>
              <c:numCache>
                <c:formatCode>General</c:formatCode>
                <c:ptCount val="6"/>
                <c:pt idx="0">
                  <c:v>52</c:v>
                </c:pt>
                <c:pt idx="1">
                  <c:v>42</c:v>
                </c:pt>
                <c:pt idx="2">
                  <c:v>65</c:v>
                </c:pt>
                <c:pt idx="3">
                  <c:v>130</c:v>
                </c:pt>
                <c:pt idx="4">
                  <c:v>237</c:v>
                </c:pt>
                <c:pt idx="5">
                  <c:v>416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871-4222-BB46-B5D2360C29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149049</xdr:colOff>
      <xdr:row>1</xdr:row>
      <xdr:rowOff>162100</xdr:rowOff>
    </xdr:from>
    <xdr:to>
      <xdr:col>17</xdr:col>
      <xdr:colOff>339550</xdr:colOff>
      <xdr:row>13</xdr:row>
      <xdr:rowOff>9701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134937</xdr:colOff>
      <xdr:row>13</xdr:row>
      <xdr:rowOff>65087</xdr:rowOff>
    </xdr:from>
    <xdr:to>
      <xdr:col>18</xdr:col>
      <xdr:colOff>7937</xdr:colOff>
      <xdr:row>28</xdr:row>
      <xdr:rowOff>166690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1971675</xdr:colOff>
          <xdr:row>10</xdr:row>
          <xdr:rowOff>19050</xdr:rowOff>
        </xdr:from>
        <xdr:to>
          <xdr:col>12</xdr:col>
          <xdr:colOff>57150</xdr:colOff>
          <xdr:row>19</xdr:row>
          <xdr:rowOff>123825</xdr:rowOff>
        </xdr:to>
        <xdr:sp macro="" textlink="">
          <xdr:nvSpPr>
            <xdr:cNvPr id="2053" name="ListBox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step\AppData\Local\Packages\microsoft.windowscommunicationsapps_8wekyb3d8bbwe\LocalState\Files\S0\1\Attachments\TCD%20ORIGINAL%5b5754%5d.xlsm%5d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ephane Marion" refreshedDate="44889.496411574073" createdVersion="8" refreshedVersion="8" minRefreshableVersion="3" recordCount="41" xr:uid="{99393B9A-C3FF-4390-91E8-16B1C4114B34}">
  <cacheSource type="worksheet">
    <worksheetSource ref="A1:S42" sheet=".xlsm].xlsm]Tableau" r:id="rId2"/>
  </cacheSource>
  <cacheFields count="19">
    <cacheField name="Date" numFmtId="164">
      <sharedItems containsSemiMixedTypes="0" containsNonDate="0" containsDate="1" containsString="0" minDate="2022-11-14T00:00:00" maxDate="2022-12-04T00:00:00" count="16">
        <d v="2022-11-14T00:00:00"/>
        <d v="2022-11-15T00:00:00"/>
        <d v="2022-11-20T00:00:00"/>
        <d v="2022-11-21T00:00:00"/>
        <d v="2022-11-22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1-23T00:00:00"/>
      </sharedItems>
    </cacheField>
    <cacheField name="Jour" numFmtId="165">
      <sharedItems containsSemiMixedTypes="0" containsNonDate="0" containsDate="1" containsString="0" minDate="2022-11-14T00:00:00" maxDate="2022-12-04T00:00:00"/>
    </cacheField>
    <cacheField name="Semaine" numFmtId="0">
      <sharedItems containsSemiMixedTypes="0" containsString="0" containsNumber="1" containsInteger="1" minValue="47" maxValue="49" count="3">
        <n v="47"/>
        <n v="48"/>
        <n v="49"/>
      </sharedItems>
    </cacheField>
    <cacheField name="Départements" numFmtId="0">
      <sharedItems count="10">
        <s v="PRESSE 1"/>
        <s v="PRESSE 2"/>
        <s v="PRESSE 3"/>
        <s v="PRESSE 4"/>
        <s v="GUILLOTINE BLEU"/>
        <s v="EMBALLAGE"/>
        <s v="GUILLOTINE GRISE"/>
        <s v="PUNCH"/>
        <s v="PRESSE 6"/>
        <s v="PRESSE 5"/>
      </sharedItems>
    </cacheField>
    <cacheField name="Shift" numFmtId="0">
      <sharedItems count="3">
        <s v="Jour"/>
        <s v="Soir"/>
        <s v="Nuit"/>
      </sharedItems>
    </cacheField>
    <cacheField name="Produit" numFmtId="0">
      <sharedItems count="25">
        <s v="SB72Y"/>
        <s v="SIGNEL 30/40"/>
        <s v="BR-30"/>
        <s v="ECOBORDER 13 NOIR"/>
        <s v="8&quot; x 36&quot; CT"/>
        <s v="8&quot; x 36&quot; T"/>
        <s v="Plier des boîtes ecoborder (12)"/>
        <s v="9&quot; x 36&quot; T"/>
        <s v="NP2424 (Gros punch)"/>
        <s v="NP2424"/>
        <s v="EcoBorder Noir - Costco (4PK)"/>
        <s v="METALTECH"/>
        <s v="ECOBORDER NOIR 15"/>
        <s v="Coussin Anti-Vibration Pad 5'' x 1/2''  (12PK)"/>
        <s v="Coussin Anti-Vibration Pad 4'' x 1/2''  (12PK)"/>
        <s v="Coussin Anti-Vibration Pad 4'' x 4&quot; x 1/2''  (12PK)"/>
        <s v="HUSH PAD"/>
        <s v="ECOBORDER 13 BRUN"/>
        <s v="VP1414"/>
        <s v="Couvre marche 8&quot; x 36&quot; - 3pack WEB"/>
        <s v="AV 4000"/>
        <s v="AV 4400"/>
        <s v="8&quot; x 48&quot; CT"/>
        <s v="12&quot; x 48&quot; T"/>
        <s v="T coupé en 2"/>
      </sharedItems>
    </cacheField>
    <cacheField name="Std/h" numFmtId="0">
      <sharedItems containsSemiMixedTypes="0" containsString="0" containsNumber="1" minValue="5.4285714285714288" maxValue="252"/>
    </cacheField>
    <cacheField name="Qté prod" numFmtId="0">
      <sharedItems containsSemiMixedTypes="0" containsString="0" containsNumber="1" containsInteger="1" minValue="20" maxValue="2400"/>
    </cacheField>
    <cacheField name="Rejets" numFmtId="0">
      <sharedItems containsString="0" containsBlank="1" containsNumber="1" containsInteger="1" minValue="1" maxValue="100"/>
    </cacheField>
    <cacheField name="H-1" numFmtId="0">
      <sharedItems containsSemiMixedTypes="0" containsString="0" containsNumber="1" minValue="0.5" maxValue="7"/>
    </cacheField>
    <cacheField name="Emp-1" numFmtId="0">
      <sharedItems/>
    </cacheField>
    <cacheField name="H-2" numFmtId="0">
      <sharedItems containsString="0" containsBlank="1" containsNumber="1" minValue="0.5" maxValue="7"/>
    </cacheField>
    <cacheField name="Emp-2" numFmtId="0">
      <sharedItems containsBlank="1"/>
    </cacheField>
    <cacheField name="H-3" numFmtId="0">
      <sharedItems containsString="0" containsBlank="1" containsNumber="1" minValue="0.5" maxValue="7"/>
    </cacheField>
    <cacheField name="Emp-3" numFmtId="0">
      <sharedItems containsBlank="1"/>
    </cacheField>
    <cacheField name="H-4" numFmtId="0">
      <sharedItems containsString="0" containsBlank="1" containsNumber="1" minValue="2.5" maxValue="7"/>
    </cacheField>
    <cacheField name="Emp-4" numFmtId="0">
      <sharedItems containsBlank="1"/>
    </cacheField>
    <cacheField name="% Prod" numFmtId="9">
      <sharedItems containsSemiMixedTypes="0" containsString="0" containsNumber="1" minValue="7.8974358974358977E-2" maxValue="1.9206349206349207"/>
    </cacheField>
    <cacheField name="% Rejet" numFmtId="9">
      <sharedItems containsSemiMixedTypes="0" containsString="0" containsNumber="1" minValue="0" maxValue="0.25"/>
    </cacheField>
  </cacheFields>
  <extLst>
    <ext xmlns:x14="http://schemas.microsoft.com/office/spreadsheetml/2009/9/main" uri="{725AE2AE-9491-48be-B2B4-4EB974FC3084}">
      <x14:pivotCacheDefinition pivotCacheId="63776891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1">
  <r>
    <x v="0"/>
    <d v="2022-11-14T00:00:00"/>
    <x v="0"/>
    <x v="0"/>
    <x v="0"/>
    <x v="0"/>
    <n v="7.1428571428571432"/>
    <n v="50"/>
    <n v="5"/>
    <n v="7"/>
    <s v="Hugo"/>
    <n v="7"/>
    <s v="Julio"/>
    <m/>
    <m/>
    <m/>
    <m/>
    <n v="0.9"/>
    <n v="0.1"/>
  </r>
  <r>
    <x v="0"/>
    <d v="2022-11-14T00:00:00"/>
    <x v="0"/>
    <x v="1"/>
    <x v="0"/>
    <x v="1"/>
    <n v="10.285714285714286"/>
    <n v="72"/>
    <n v="5"/>
    <n v="7"/>
    <s v="Samuel"/>
    <n v="7"/>
    <s v="Roman"/>
    <m/>
    <m/>
    <m/>
    <m/>
    <n v="0.93055555555555558"/>
    <n v="6.9444444444444448E-2"/>
  </r>
  <r>
    <x v="0"/>
    <d v="2022-11-14T00:00:00"/>
    <x v="0"/>
    <x v="2"/>
    <x v="0"/>
    <x v="2"/>
    <n v="11.428571428571429"/>
    <n v="80"/>
    <n v="5"/>
    <n v="7"/>
    <s v="Marc"/>
    <n v="7"/>
    <s v="Boris"/>
    <m/>
    <m/>
    <m/>
    <m/>
    <n v="0.9375"/>
    <n v="6.25E-2"/>
  </r>
  <r>
    <x v="0"/>
    <d v="2022-11-14T00:00:00"/>
    <x v="0"/>
    <x v="3"/>
    <x v="1"/>
    <x v="3"/>
    <n v="120.71428571428571"/>
    <n v="845"/>
    <n v="5"/>
    <n v="7"/>
    <s v="Dinael"/>
    <n v="7"/>
    <s v="Javier"/>
    <m/>
    <m/>
    <m/>
    <m/>
    <n v="0.99408284023668636"/>
    <n v="5.9171597633136093E-3"/>
  </r>
  <r>
    <x v="0"/>
    <d v="2022-11-14T00:00:00"/>
    <x v="0"/>
    <x v="4"/>
    <x v="0"/>
    <x v="4"/>
    <n v="252"/>
    <n v="1780"/>
    <m/>
    <n v="7"/>
    <s v="Mardoqueo"/>
    <n v="7"/>
    <s v="Hugo"/>
    <m/>
    <m/>
    <m/>
    <m/>
    <n v="1.0090702947845804"/>
    <n v="0"/>
  </r>
  <r>
    <x v="0"/>
    <d v="2022-11-14T00:00:00"/>
    <x v="0"/>
    <x v="4"/>
    <x v="0"/>
    <x v="5"/>
    <n v="252"/>
    <n v="1600"/>
    <m/>
    <n v="7"/>
    <s v="Alejandra"/>
    <m/>
    <m/>
    <m/>
    <m/>
    <m/>
    <m/>
    <n v="0.90702947845804993"/>
    <n v="0"/>
  </r>
  <r>
    <x v="1"/>
    <d v="2022-11-15T00:00:00"/>
    <x v="0"/>
    <x v="5"/>
    <x v="0"/>
    <x v="6"/>
    <n v="90"/>
    <n v="630"/>
    <n v="5"/>
    <n v="7"/>
    <s v="Cesar"/>
    <n v="7"/>
    <s v="Milena"/>
    <m/>
    <m/>
    <m/>
    <m/>
    <n v="0.99206349206349209"/>
    <n v="7.9365079365079361E-3"/>
  </r>
  <r>
    <x v="1"/>
    <d v="2022-11-15T00:00:00"/>
    <x v="0"/>
    <x v="4"/>
    <x v="0"/>
    <x v="5"/>
    <n v="252"/>
    <n v="1764"/>
    <m/>
    <n v="7"/>
    <s v="Abram"/>
    <n v="7"/>
    <s v="Boris"/>
    <n v="7"/>
    <s v="Marc"/>
    <m/>
    <m/>
    <n v="1"/>
    <n v="0"/>
  </r>
  <r>
    <x v="1"/>
    <d v="2022-11-15T00:00:00"/>
    <x v="0"/>
    <x v="6"/>
    <x v="0"/>
    <x v="7"/>
    <n v="252"/>
    <n v="1764"/>
    <m/>
    <n v="7"/>
    <s v="Stephane"/>
    <n v="7"/>
    <s v="Cesar"/>
    <n v="7"/>
    <s v="Adrian"/>
    <m/>
    <m/>
    <n v="1"/>
    <n v="0"/>
  </r>
  <r>
    <x v="1"/>
    <d v="2022-11-15T00:00:00"/>
    <x v="0"/>
    <x v="7"/>
    <x v="0"/>
    <x v="8"/>
    <n v="60"/>
    <n v="420"/>
    <n v="100"/>
    <n v="7"/>
    <s v="Sylvain"/>
    <m/>
    <m/>
    <m/>
    <m/>
    <m/>
    <m/>
    <n v="0.76190476190476186"/>
    <n v="0.23809523809523808"/>
  </r>
  <r>
    <x v="1"/>
    <d v="2022-11-15T00:00:00"/>
    <x v="0"/>
    <x v="8"/>
    <x v="1"/>
    <x v="9"/>
    <n v="11.428571428571429"/>
    <n v="80"/>
    <n v="20"/>
    <n v="7"/>
    <s v="Alejandra"/>
    <m/>
    <m/>
    <m/>
    <m/>
    <m/>
    <m/>
    <n v="0.75"/>
    <n v="0.25"/>
  </r>
  <r>
    <x v="2"/>
    <d v="2022-11-20T00:00:00"/>
    <x v="1"/>
    <x v="5"/>
    <x v="0"/>
    <x v="10"/>
    <n v="8"/>
    <n v="46"/>
    <m/>
    <n v="7"/>
    <s v="Milena"/>
    <n v="7"/>
    <s v="Eloy"/>
    <n v="7"/>
    <s v="Hugo"/>
    <n v="7"/>
    <s v="Elder"/>
    <n v="0.8214285714285714"/>
    <n v="0"/>
  </r>
  <r>
    <x v="3"/>
    <d v="2022-11-21T00:00:00"/>
    <x v="1"/>
    <x v="2"/>
    <x v="0"/>
    <x v="11"/>
    <n v="11.142857142857142"/>
    <n v="66"/>
    <n v="11"/>
    <n v="7"/>
    <s v="Abram"/>
    <n v="7"/>
    <s v="Roman"/>
    <m/>
    <m/>
    <m/>
    <m/>
    <n v="0.70512820512820518"/>
    <n v="0.16666666666666666"/>
  </r>
  <r>
    <x v="4"/>
    <d v="2022-11-22T00:00:00"/>
    <x v="1"/>
    <x v="9"/>
    <x v="1"/>
    <x v="12"/>
    <n v="139.28571428571428"/>
    <n v="77"/>
    <m/>
    <n v="7"/>
    <s v="Marc"/>
    <m/>
    <m/>
    <m/>
    <m/>
    <m/>
    <m/>
    <n v="7.8974358974358977E-2"/>
    <n v="0"/>
  </r>
  <r>
    <x v="5"/>
    <d v="2022-11-24T00:00:00"/>
    <x v="1"/>
    <x v="2"/>
    <x v="1"/>
    <x v="2"/>
    <n v="11.428571428571429"/>
    <n v="80"/>
    <m/>
    <n v="7"/>
    <s v="Samuel"/>
    <m/>
    <m/>
    <m/>
    <m/>
    <m/>
    <m/>
    <n v="1"/>
    <n v="0"/>
  </r>
  <r>
    <x v="5"/>
    <d v="2022-11-24T00:00:00"/>
    <x v="1"/>
    <x v="5"/>
    <x v="0"/>
    <x v="13"/>
    <n v="6"/>
    <n v="50"/>
    <m/>
    <n v="7"/>
    <s v="Roman"/>
    <n v="7"/>
    <s v="Marc"/>
    <n v="7"/>
    <s v="Eloy"/>
    <n v="7"/>
    <s v="Milena"/>
    <n v="1.1904761904761905"/>
    <n v="0"/>
  </r>
  <r>
    <x v="6"/>
    <d v="2022-11-25T00:00:00"/>
    <x v="1"/>
    <x v="5"/>
    <x v="2"/>
    <x v="14"/>
    <n v="6"/>
    <n v="60"/>
    <m/>
    <n v="7"/>
    <s v="Samuel"/>
    <n v="7"/>
    <s v="Sylvain"/>
    <n v="7"/>
    <s v="Milena"/>
    <n v="7"/>
    <s v="Stephane"/>
    <n v="1.4285714285714286"/>
    <n v="0"/>
  </r>
  <r>
    <x v="7"/>
    <d v="2022-11-26T00:00:00"/>
    <x v="1"/>
    <x v="4"/>
    <x v="1"/>
    <x v="5"/>
    <n v="252"/>
    <n v="1700"/>
    <m/>
    <n v="7"/>
    <s v="Javier"/>
    <n v="7"/>
    <s v="Giancarlo"/>
    <n v="7"/>
    <s v="Dinael"/>
    <m/>
    <m/>
    <n v="0.96371882086167804"/>
    <n v="0"/>
  </r>
  <r>
    <x v="8"/>
    <d v="2022-11-27T00:00:00"/>
    <x v="2"/>
    <x v="5"/>
    <x v="0"/>
    <x v="15"/>
    <n v="6"/>
    <n v="65"/>
    <m/>
    <n v="7"/>
    <s v="Samuel"/>
    <m/>
    <m/>
    <m/>
    <m/>
    <m/>
    <m/>
    <n v="1.5476190476190477"/>
    <n v="0"/>
  </r>
  <r>
    <x v="9"/>
    <d v="2022-11-28T00:00:00"/>
    <x v="2"/>
    <x v="8"/>
    <x v="1"/>
    <x v="9"/>
    <n v="11.428571428571429"/>
    <n v="55"/>
    <m/>
    <n v="7"/>
    <s v="Marc"/>
    <n v="7"/>
    <s v="Cesar"/>
    <m/>
    <m/>
    <m/>
    <m/>
    <n v="0.6875"/>
    <n v="0"/>
  </r>
  <r>
    <x v="10"/>
    <d v="2022-11-29T00:00:00"/>
    <x v="2"/>
    <x v="2"/>
    <x v="0"/>
    <x v="16"/>
    <n v="22.857142857142858"/>
    <n v="145"/>
    <m/>
    <n v="7"/>
    <s v="Sylvain"/>
    <n v="7"/>
    <s v="Samuel"/>
    <m/>
    <m/>
    <m/>
    <m/>
    <n v="0.90625"/>
    <n v="0"/>
  </r>
  <r>
    <x v="11"/>
    <d v="2022-11-30T00:00:00"/>
    <x v="2"/>
    <x v="0"/>
    <x v="0"/>
    <x v="0"/>
    <n v="7.1428571428571432"/>
    <n v="55"/>
    <m/>
    <n v="7"/>
    <s v="Roman"/>
    <n v="7"/>
    <s v="Boris"/>
    <m/>
    <m/>
    <m/>
    <m/>
    <n v="1.1000000000000001"/>
    <n v="0"/>
  </r>
  <r>
    <x v="12"/>
    <d v="2022-12-01T00:00:00"/>
    <x v="2"/>
    <x v="9"/>
    <x v="1"/>
    <x v="12"/>
    <n v="139.28571428571428"/>
    <n v="996"/>
    <m/>
    <n v="7"/>
    <s v="Marc"/>
    <n v="7"/>
    <s v="Adrian"/>
    <m/>
    <m/>
    <m/>
    <m/>
    <n v="1.0215384615384615"/>
    <n v="0"/>
  </r>
  <r>
    <x v="13"/>
    <d v="2022-12-02T00:00:00"/>
    <x v="2"/>
    <x v="3"/>
    <x v="2"/>
    <x v="17"/>
    <n v="120.71428571428571"/>
    <n v="1000"/>
    <m/>
    <n v="7"/>
    <s v="Dinael"/>
    <n v="7"/>
    <s v="Alejandra"/>
    <m/>
    <m/>
    <m/>
    <m/>
    <n v="1.1834319526627219"/>
    <n v="0"/>
  </r>
  <r>
    <x v="14"/>
    <d v="2022-12-03T00:00:00"/>
    <x v="2"/>
    <x v="4"/>
    <x v="0"/>
    <x v="5"/>
    <n v="252"/>
    <n v="2400"/>
    <m/>
    <n v="7"/>
    <s v="Milena"/>
    <n v="7"/>
    <s v="Adrian"/>
    <n v="7"/>
    <s v="Alejandra"/>
    <m/>
    <m/>
    <n v="1.3605442176870748"/>
    <n v="0"/>
  </r>
  <r>
    <x v="15"/>
    <d v="2022-11-23T00:00:00"/>
    <x v="1"/>
    <x v="1"/>
    <x v="0"/>
    <x v="18"/>
    <n v="5.4285714285714288"/>
    <n v="31"/>
    <n v="1"/>
    <n v="6.25"/>
    <s v="Elder"/>
    <m/>
    <m/>
    <m/>
    <m/>
    <m/>
    <m/>
    <n v="0.88421052631578945"/>
    <n v="3.2258064516129031E-2"/>
  </r>
  <r>
    <x v="15"/>
    <d v="2022-11-23T00:00:00"/>
    <x v="1"/>
    <x v="1"/>
    <x v="1"/>
    <x v="18"/>
    <n v="5.4285714285714288"/>
    <n v="20"/>
    <m/>
    <n v="4"/>
    <s v="Julio"/>
    <m/>
    <m/>
    <m/>
    <m/>
    <m/>
    <m/>
    <n v="0.92105263157894735"/>
    <n v="0"/>
  </r>
  <r>
    <x v="15"/>
    <d v="2022-11-23T00:00:00"/>
    <x v="1"/>
    <x v="3"/>
    <x v="0"/>
    <x v="3"/>
    <n v="120.71428571428571"/>
    <n v="507"/>
    <n v="19"/>
    <n v="3"/>
    <s v="Abram"/>
    <n v="3"/>
    <s v="Samuel"/>
    <m/>
    <m/>
    <m/>
    <m/>
    <n v="1.3475345167652861"/>
    <n v="3.7475345167652857E-2"/>
  </r>
  <r>
    <x v="15"/>
    <d v="2022-11-23T00:00:00"/>
    <x v="1"/>
    <x v="3"/>
    <x v="1"/>
    <x v="3"/>
    <n v="120.71428571428571"/>
    <n v="819"/>
    <n v="5"/>
    <n v="7"/>
    <s v="Cesar"/>
    <n v="7"/>
    <s v="Adrian"/>
    <m/>
    <m/>
    <m/>
    <m/>
    <n v="0.96331360946745559"/>
    <n v="6.105006105006105E-3"/>
  </r>
  <r>
    <x v="15"/>
    <d v="2022-11-23T00:00:00"/>
    <x v="1"/>
    <x v="3"/>
    <x v="2"/>
    <x v="3"/>
    <n v="120.71428571428571"/>
    <n v="845"/>
    <n v="2"/>
    <n v="7"/>
    <s v="Dinael"/>
    <n v="7"/>
    <s v="Javier"/>
    <m/>
    <m/>
    <m/>
    <m/>
    <n v="0.99763313609467452"/>
    <n v="2.3668639053254438E-3"/>
  </r>
  <r>
    <x v="15"/>
    <d v="2022-11-23T00:00:00"/>
    <x v="1"/>
    <x v="2"/>
    <x v="0"/>
    <x v="11"/>
    <n v="11.142857142857142"/>
    <n v="52"/>
    <n v="1"/>
    <n v="4"/>
    <s v="Roman"/>
    <n v="4"/>
    <s v="Abram"/>
    <m/>
    <m/>
    <m/>
    <m/>
    <n v="1.1442307692307694"/>
    <n v="1.9230769230769232E-2"/>
  </r>
  <r>
    <x v="15"/>
    <d v="2022-11-23T00:00:00"/>
    <x v="1"/>
    <x v="9"/>
    <x v="0"/>
    <x v="12"/>
    <n v="139.28571428571428"/>
    <n v="345"/>
    <n v="35"/>
    <n v="2"/>
    <s v="Boris"/>
    <n v="2"/>
    <s v="Roman"/>
    <m/>
    <m/>
    <m/>
    <m/>
    <n v="1.1128205128205129"/>
    <n v="0.10144927536231885"/>
  </r>
  <r>
    <x v="15"/>
    <d v="2022-11-23T00:00:00"/>
    <x v="1"/>
    <x v="9"/>
    <x v="1"/>
    <x v="12"/>
    <n v="139.28571428571428"/>
    <n v="690"/>
    <n v="14"/>
    <n v="6"/>
    <s v="Giancarlo"/>
    <n v="6"/>
    <s v="Ivan"/>
    <m/>
    <m/>
    <m/>
    <m/>
    <n v="0.80888888888888899"/>
    <n v="2.0289855072463767E-2"/>
  </r>
  <r>
    <x v="15"/>
    <d v="2022-11-23T00:00:00"/>
    <x v="1"/>
    <x v="5"/>
    <x v="0"/>
    <x v="10"/>
    <n v="8"/>
    <n v="22"/>
    <m/>
    <n v="2.5"/>
    <s v="Milena"/>
    <n v="2.5"/>
    <s v="Hugo"/>
    <n v="2.5"/>
    <s v="Cristian"/>
    <n v="2.5"/>
    <s v="Miguel"/>
    <n v="1.1000000000000001"/>
    <n v="0"/>
  </r>
  <r>
    <x v="15"/>
    <d v="2022-11-23T00:00:00"/>
    <x v="1"/>
    <x v="5"/>
    <x v="0"/>
    <x v="19"/>
    <n v="30"/>
    <n v="121"/>
    <m/>
    <n v="4.5"/>
    <s v="Milena"/>
    <m/>
    <m/>
    <m/>
    <m/>
    <m/>
    <m/>
    <n v="0.89629629629629626"/>
    <n v="0"/>
  </r>
  <r>
    <x v="15"/>
    <d v="2022-11-23T00:00:00"/>
    <x v="1"/>
    <x v="7"/>
    <x v="0"/>
    <x v="20"/>
    <n v="240"/>
    <n v="200"/>
    <m/>
    <n v="1"/>
    <s v="Sylvain"/>
    <m/>
    <m/>
    <m/>
    <m/>
    <m/>
    <m/>
    <n v="0.83333333333333337"/>
    <n v="0"/>
  </r>
  <r>
    <x v="15"/>
    <d v="2022-11-23T00:00:00"/>
    <x v="1"/>
    <x v="7"/>
    <x v="0"/>
    <x v="21"/>
    <n v="240"/>
    <n v="2208"/>
    <m/>
    <n v="6"/>
    <s v="Sylvain"/>
    <m/>
    <m/>
    <m/>
    <m/>
    <m/>
    <m/>
    <n v="1.5333333333333334"/>
    <n v="0"/>
  </r>
  <r>
    <x v="15"/>
    <d v="2022-11-23T00:00:00"/>
    <x v="1"/>
    <x v="6"/>
    <x v="0"/>
    <x v="5"/>
    <n v="252"/>
    <n v="363"/>
    <m/>
    <n v="0.75"/>
    <s v="Hugo"/>
    <n v="0.75"/>
    <s v="Miguel"/>
    <n v="0.75"/>
    <s v="Cristian"/>
    <m/>
    <m/>
    <n v="1.9206349206349207"/>
    <n v="0"/>
  </r>
  <r>
    <x v="15"/>
    <d v="2022-11-23T00:00:00"/>
    <x v="1"/>
    <x v="6"/>
    <x v="0"/>
    <x v="22"/>
    <n v="240"/>
    <n v="180"/>
    <m/>
    <n v="0.75"/>
    <s v="Hugo"/>
    <n v="0.75"/>
    <s v="Miguel"/>
    <n v="0.75"/>
    <s v="Cristian"/>
    <m/>
    <m/>
    <n v="1"/>
    <n v="0"/>
  </r>
  <r>
    <x v="15"/>
    <d v="2022-11-23T00:00:00"/>
    <x v="1"/>
    <x v="6"/>
    <x v="0"/>
    <x v="23"/>
    <n v="180"/>
    <n v="565"/>
    <m/>
    <n v="2.75"/>
    <s v="Hugo"/>
    <n v="2.75"/>
    <s v="Miguel"/>
    <n v="2.75"/>
    <s v="Cristian"/>
    <m/>
    <m/>
    <n v="1.1414141414141414"/>
    <n v="0"/>
  </r>
  <r>
    <x v="15"/>
    <d v="2022-11-23T00:00:00"/>
    <x v="1"/>
    <x v="4"/>
    <x v="0"/>
    <x v="24"/>
    <n v="144"/>
    <n v="68"/>
    <m/>
    <n v="0.5"/>
    <s v="Hugo"/>
    <n v="0.5"/>
    <s v="Miguel"/>
    <n v="0.5"/>
    <s v="Cristian"/>
    <m/>
    <m/>
    <n v="0.9444444444444444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E6FBB0A-6F9A-45C5-90D1-057C0F328FFF}" name="Tableau croisé dynamique2" cacheId="0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outline="1" outlineData="1" multipleFieldFilters="0" chartFormat="2">
  <location ref="A3:D39" firstHeaderRow="0" firstDataRow="1" firstDataCol="1" rowPageCount="1" colPageCount="1"/>
  <pivotFields count="19">
    <pivotField axis="axisPage" numFmtId="164" multipleItemSelectionAllowed="1" showAll="0" defaultSubtotal="0">
      <items count="16">
        <item h="1" x="0"/>
        <item h="1" x="1"/>
        <item h="1" x="2"/>
        <item h="1" x="3"/>
        <item h="1" x="4"/>
        <item x="15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</items>
    </pivotField>
    <pivotField numFmtId="165" showAll="0" defaultSubtotal="0"/>
    <pivotField showAll="0" defaultSubtotal="0"/>
    <pivotField axis="axisRow" showAll="0" defaultSubtotal="0">
      <items count="10">
        <item x="1"/>
        <item x="2"/>
        <item x="3"/>
        <item x="9"/>
        <item x="5"/>
        <item x="4"/>
        <item x="6"/>
        <item x="0"/>
        <item x="8"/>
        <item x="7"/>
      </items>
    </pivotField>
    <pivotField axis="axisRow" showAll="0" defaultSubtotal="0">
      <items count="3">
        <item x="0"/>
        <item x="2"/>
        <item x="1"/>
      </items>
    </pivotField>
    <pivotField axis="axisRow" showAll="0" defaultSubtotal="0">
      <items count="25">
        <item x="5"/>
        <item x="7"/>
        <item x="2"/>
        <item x="3"/>
        <item x="10"/>
        <item x="9"/>
        <item x="8"/>
        <item x="6"/>
        <item x="0"/>
        <item x="1"/>
        <item x="4"/>
        <item x="11"/>
        <item x="13"/>
        <item x="14"/>
        <item x="15"/>
        <item x="16"/>
        <item x="17"/>
        <item x="12"/>
        <item x="18"/>
        <item x="19"/>
        <item x="20"/>
        <item x="21"/>
        <item x="22"/>
        <item x="23"/>
        <item x="24"/>
      </items>
    </pivotField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numFmtId="9" showAll="0" defaultSubtotal="0"/>
    <pivotField dataField="1" showAll="0" defaultSubtotal="0"/>
  </pivotFields>
  <rowFields count="3">
    <field x="3"/>
    <field x="4"/>
    <field x="5"/>
  </rowFields>
  <rowItems count="36">
    <i>
      <x/>
    </i>
    <i r="1">
      <x/>
    </i>
    <i r="2">
      <x v="18"/>
    </i>
    <i r="1">
      <x v="2"/>
    </i>
    <i r="2">
      <x v="18"/>
    </i>
    <i>
      <x v="1"/>
    </i>
    <i r="1">
      <x/>
    </i>
    <i r="2">
      <x v="11"/>
    </i>
    <i>
      <x v="2"/>
    </i>
    <i r="1">
      <x/>
    </i>
    <i r="2">
      <x v="3"/>
    </i>
    <i r="1">
      <x v="1"/>
    </i>
    <i r="2">
      <x v="3"/>
    </i>
    <i r="1">
      <x v="2"/>
    </i>
    <i r="2">
      <x v="3"/>
    </i>
    <i>
      <x v="3"/>
    </i>
    <i r="1">
      <x/>
    </i>
    <i r="2">
      <x v="17"/>
    </i>
    <i r="1">
      <x v="2"/>
    </i>
    <i r="2">
      <x v="17"/>
    </i>
    <i>
      <x v="4"/>
    </i>
    <i r="1">
      <x/>
    </i>
    <i r="2">
      <x v="4"/>
    </i>
    <i r="2">
      <x v="19"/>
    </i>
    <i>
      <x v="5"/>
    </i>
    <i r="1">
      <x/>
    </i>
    <i r="2">
      <x v="24"/>
    </i>
    <i>
      <x v="6"/>
    </i>
    <i r="1">
      <x/>
    </i>
    <i r="2">
      <x/>
    </i>
    <i r="2">
      <x v="22"/>
    </i>
    <i r="2">
      <x v="23"/>
    </i>
    <i>
      <x v="9"/>
    </i>
    <i r="1">
      <x/>
    </i>
    <i r="2">
      <x v="20"/>
    </i>
    <i r="2">
      <x v="21"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% Production" fld="17" subtotal="average" baseField="0" baseItem="0" numFmtId="9"/>
    <dataField name="Qté produit" fld="7" baseField="0" baseItem="0"/>
    <dataField name="% Rejets" fld="18" baseField="0" baseItem="0" numFmtId="9"/>
  </dataFields>
  <formats count="49">
    <format dxfId="6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7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4"/>
          </reference>
          <reference field="5" count="1">
            <x v="7"/>
          </reference>
        </references>
      </pivotArea>
    </format>
    <format dxfId="66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6"/>
          </reference>
          <reference field="5" count="1">
            <x v="1"/>
          </reference>
        </references>
      </pivotArea>
    </format>
    <format dxfId="65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8"/>
          </reference>
          <reference field="5" count="1">
            <x v="5"/>
          </reference>
        </references>
      </pivotArea>
    </format>
    <format dxfId="64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9"/>
          </reference>
          <reference field="5" count="1">
            <x v="6"/>
          </reference>
        </references>
      </pivotArea>
    </format>
    <format dxfId="63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8"/>
          </reference>
          <reference field="5" count="1">
            <x v="5"/>
          </reference>
        </references>
      </pivotArea>
    </format>
    <format dxfId="62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9"/>
          </reference>
          <reference field="5" count="1">
            <x v="6"/>
          </reference>
        </references>
      </pivotArea>
    </format>
    <format dxfId="61">
      <pivotArea dataOnly="0" labelOnly="1" fieldPosition="0">
        <references count="1">
          <reference field="3" count="1">
            <x v="5"/>
          </reference>
        </references>
      </pivotArea>
    </format>
    <format dxfId="60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5"/>
          </reference>
          <reference field="5" count="1">
            <x v="0"/>
          </reference>
        </references>
      </pivotArea>
    </format>
    <format dxfId="5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6">
      <pivotArea dataOnly="0" labelOnly="1" outline="0" fieldPosition="0">
        <references count="1">
          <reference field="0" count="0"/>
        </references>
      </pivotArea>
    </format>
    <format dxfId="5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4">
      <pivotArea dataOnly="0" labelOnly="1" outline="0" fieldPosition="0">
        <references count="1">
          <reference field="0" count="0"/>
        </references>
      </pivotArea>
    </format>
    <format dxfId="5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5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8">
      <pivotArea field="0" type="button" dataOnly="0" labelOnly="1" outline="0" axis="axisPage" fieldPosition="0"/>
    </format>
    <format dxfId="47">
      <pivotArea field="0" type="button" dataOnly="0" labelOnly="1" outline="0" axis="axisPage" fieldPosition="0"/>
    </format>
    <format dxfId="46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5"/>
          </reference>
          <reference field="5" count="2">
            <x v="0"/>
            <x v="10"/>
          </reference>
        </references>
      </pivotArea>
    </format>
    <format dxfId="45">
      <pivotArea collapsedLevelsAreSubtotals="1" fieldPosition="0">
        <references count="2">
          <reference field="4294967294" count="1" selected="0">
            <x v="0"/>
          </reference>
          <reference field="3" count="1">
            <x v="7"/>
          </reference>
        </references>
      </pivotArea>
    </format>
    <format dxfId="44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7"/>
          </reference>
          <reference field="5" count="1">
            <x v="8"/>
          </reference>
        </references>
      </pivotArea>
    </format>
    <format dxfId="43">
      <pivotArea collapsedLevelsAreSubtotals="1" fieldPosition="0">
        <references count="2">
          <reference field="4294967294" count="1" selected="0">
            <x v="0"/>
          </reference>
          <reference field="3" count="1">
            <x v="0"/>
          </reference>
        </references>
      </pivotArea>
    </format>
    <format dxfId="42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5" count="1">
            <x v="9"/>
          </reference>
        </references>
      </pivotArea>
    </format>
    <format dxfId="41">
      <pivotArea collapsedLevelsAreSubtotals="1" fieldPosition="0">
        <references count="2">
          <reference field="4294967294" count="1" selected="0">
            <x v="0"/>
          </reference>
          <reference field="3" count="1">
            <x v="1"/>
          </reference>
        </references>
      </pivotArea>
    </format>
    <format dxfId="40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5" count="1">
            <x v="2"/>
          </reference>
        </references>
      </pivotArea>
    </format>
    <format dxfId="39">
      <pivotArea collapsedLevelsAreSubtotals="1" fieldPosition="0">
        <references count="2">
          <reference field="4294967294" count="1" selected="0">
            <x v="0"/>
          </reference>
          <reference field="3" count="1">
            <x v="2"/>
          </reference>
        </references>
      </pivotArea>
    </format>
    <format dxfId="38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5" count="1">
            <x v="3"/>
          </reference>
        </references>
      </pivotArea>
    </format>
    <format dxfId="3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36">
      <pivotArea dataOnly="0" labelOnly="1" outline="0" fieldPosition="0">
        <references count="1">
          <reference field="0" count="0"/>
        </references>
      </pivotArea>
    </format>
    <format dxfId="35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34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3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0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9">
      <pivotArea field="3" type="button" dataOnly="0" labelOnly="1" outline="0" axis="axisRow" fieldPosition="0"/>
    </format>
    <format dxfId="2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7">
      <pivotArea field="3" type="button" dataOnly="0" labelOnly="1" outline="0" axis="axisRow" fieldPosition="0"/>
    </format>
    <format dxfId="2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5">
      <pivotArea field="3" type="button" dataOnly="0" labelOnly="1" outline="0" axis="axisRow" fieldPosition="0"/>
    </format>
    <format dxfId="2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3">
      <pivotArea field="3" type="button" dataOnly="0" labelOnly="1" outline="0" axis="axisRow" fieldPosition="0"/>
    </format>
    <format dxfId="2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0">
      <pivotArea dataOnly="0" labelOnly="1" outline="0" fieldPosition="0">
        <references count="1">
          <reference field="0" count="0"/>
        </references>
      </pivotArea>
    </format>
  </formats>
  <conditionalFormats count="6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5" count="0" selected="0"/>
          </references>
        </pivotArea>
      </pivotAreas>
    </conditionalFormat>
    <conditionalFormat scope="field" priority="2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5" count="0" selected="0"/>
          </references>
        </pivotArea>
      </pivotAreas>
    </conditionalFormat>
    <conditionalFormat scope="field" priority="3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5" count="0" selected="0"/>
          </references>
        </pivotArea>
      </pivotAreas>
    </conditionalFormat>
    <conditionalFormat scope="field" priority="5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5" count="0" selected="0"/>
          </references>
        </pivotArea>
      </pivotAreas>
    </conditionalFormat>
    <conditionalFormat scope="field" priority="6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5" count="0" selected="0"/>
          </references>
        </pivotArea>
      </pivotAreas>
    </conditionalFormat>
    <conditionalFormat scope="field" priority="7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5" count="0" selected="0"/>
          </references>
        </pivotArea>
      </pivotAreas>
    </conditionalFormat>
  </conditionalFormats>
  <chartFormats count="2">
    <chartFormat chart="1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FF608-1E96-4C6A-84A4-F1B8D96F47E5}">
  <sheetPr codeName="Feuil1">
    <tabColor rgb="FF00B0F0"/>
  </sheetPr>
  <dimension ref="A1:K83"/>
  <sheetViews>
    <sheetView zoomScale="90" zoomScaleNormal="90" workbookViewId="0">
      <selection activeCell="X11" sqref="X11"/>
    </sheetView>
  </sheetViews>
  <sheetFormatPr baseColWidth="10" defaultRowHeight="15" x14ac:dyDescent="0.25"/>
  <cols>
    <col min="1" max="1" width="37.28515625" bestFit="1" customWidth="1"/>
    <col min="2" max="2" width="23.28515625" style="48" bestFit="1" customWidth="1"/>
    <col min="3" max="3" width="10.85546875" style="48" bestFit="1" customWidth="1"/>
    <col min="4" max="4" width="8.140625" style="52" bestFit="1" customWidth="1"/>
    <col min="5" max="5" width="15.140625" bestFit="1" customWidth="1"/>
    <col min="6" max="6" width="34.7109375" bestFit="1" customWidth="1"/>
    <col min="7" max="7" width="4.140625" style="3" bestFit="1" customWidth="1"/>
    <col min="8" max="11" width="3.5703125" style="3" customWidth="1"/>
    <col min="12" max="12" width="5.5703125" bestFit="1" customWidth="1"/>
    <col min="13" max="13" width="4.5703125" bestFit="1" customWidth="1"/>
    <col min="14" max="14" width="9.140625" bestFit="1" customWidth="1"/>
    <col min="15" max="15" width="5.5703125" bestFit="1" customWidth="1"/>
    <col min="16" max="16" width="4.7109375" bestFit="1" customWidth="1"/>
    <col min="17" max="17" width="5.85546875" bestFit="1" customWidth="1"/>
    <col min="18" max="18" width="4.85546875" bestFit="1" customWidth="1"/>
    <col min="19" max="19" width="5.42578125" bestFit="1" customWidth="1"/>
    <col min="20" max="21" width="6.85546875" bestFit="1" customWidth="1"/>
    <col min="22" max="22" width="7.140625" bestFit="1" customWidth="1"/>
    <col min="23" max="23" width="7.42578125" bestFit="1" customWidth="1"/>
    <col min="24" max="24" width="7.140625" bestFit="1" customWidth="1"/>
    <col min="25" max="25" width="6" bestFit="1" customWidth="1"/>
    <col min="26" max="26" width="12.140625" bestFit="1" customWidth="1"/>
  </cols>
  <sheetData>
    <row r="1" spans="1:7" s="59" customFormat="1" ht="15.75" x14ac:dyDescent="0.25">
      <c r="A1" s="45" t="s">
        <v>207</v>
      </c>
      <c r="B1" s="49">
        <v>44888</v>
      </c>
      <c r="C1" s="56"/>
      <c r="D1" s="58"/>
    </row>
    <row r="2" spans="1:7" x14ac:dyDescent="0.25">
      <c r="A2" s="56" t="s">
        <v>263</v>
      </c>
      <c r="B2" s="48">
        <f>WEEKNUM(B1)</f>
        <v>48</v>
      </c>
    </row>
    <row r="3" spans="1:7" s="56" customFormat="1" x14ac:dyDescent="0.25">
      <c r="A3" s="55" t="s">
        <v>248</v>
      </c>
      <c r="B3" s="47" t="s">
        <v>250</v>
      </c>
      <c r="C3" s="56" t="s">
        <v>249</v>
      </c>
      <c r="D3" s="57" t="s">
        <v>252</v>
      </c>
    </row>
    <row r="4" spans="1:7" x14ac:dyDescent="0.25">
      <c r="A4" s="42" t="s">
        <v>231</v>
      </c>
      <c r="B4" s="46"/>
      <c r="C4" s="50"/>
      <c r="D4" s="51"/>
      <c r="F4" t="s">
        <v>262</v>
      </c>
      <c r="G4" s="3">
        <f>SUMIFS(Tableau!U:U,Tableau!B:B,B1)</f>
        <v>33</v>
      </c>
    </row>
    <row r="5" spans="1:7" x14ac:dyDescent="0.25">
      <c r="A5" s="43" t="s">
        <v>3</v>
      </c>
      <c r="B5" s="46"/>
      <c r="C5" s="50"/>
      <c r="D5" s="51"/>
      <c r="F5" t="s">
        <v>261</v>
      </c>
      <c r="G5" s="3">
        <f>SUMIFS(Tableau!J:J,Tableau!E:E,"Nuit",Tableau!A:A,B1)+SUMIFS(Tableau!L:L,Tableau!E:E,"Nuit",Tableau!A:A,B1)+SUMIFS(Tableau!N:N,Tableau!E:E,"Nuit",Tableau!A:A,B1)+SUMIFS(Tableau!P:P,Tableau!E:E,"Nuit",Tableau!A:A,B1)</f>
        <v>14</v>
      </c>
    </row>
    <row r="6" spans="1:7" x14ac:dyDescent="0.25">
      <c r="A6" s="54" t="s">
        <v>46</v>
      </c>
      <c r="B6" s="46">
        <v>0.88421052631578945</v>
      </c>
      <c r="C6" s="50">
        <v>31</v>
      </c>
      <c r="D6" s="51">
        <v>3.2258064516129031E-2</v>
      </c>
      <c r="F6" t="s">
        <v>260</v>
      </c>
      <c r="G6" s="3">
        <f>SUMIFS(Tableau!J:J,Tableau!E:E,"Soir",Tableau!A:A,B1)+SUMIFS(Tableau!L:L,Tableau!E:E,"Soir",Tableau!A:A,B1)+SUMIFS(Tableau!N:N,Tableau!E:E,"Soir",Tableau!A:A,B1)+SUMIFS(Tableau!P:P,Tableau!E:E,"Soir",Tableau!A:A,B1)</f>
        <v>30</v>
      </c>
    </row>
    <row r="7" spans="1:7" x14ac:dyDescent="0.25">
      <c r="A7" s="43" t="s">
        <v>9</v>
      </c>
      <c r="B7" s="46"/>
      <c r="C7" s="50"/>
      <c r="D7" s="51"/>
      <c r="F7" t="s">
        <v>259</v>
      </c>
      <c r="G7" s="3">
        <f>SUMIFS(Tableau!J:J,Tableau!E:E,"Jour",Tableau!A:A,B1)+SUMIFS(Tableau!L:L,Tableau!E:E,"Jour",Tableau!A:A,B1)+SUMIFS(Tableau!N:N,Tableau!E:E,"Jour",Tableau!A:A,B1)+SUMIFS(Tableau!P:P,Tableau!E:E,"Jour",Tableau!A:A,B1)</f>
        <v>60</v>
      </c>
    </row>
    <row r="8" spans="1:7" x14ac:dyDescent="0.25">
      <c r="A8" s="54" t="s">
        <v>46</v>
      </c>
      <c r="B8" s="46">
        <v>0.92105263157894735</v>
      </c>
      <c r="C8" s="50">
        <v>20</v>
      </c>
      <c r="D8" s="51">
        <v>0</v>
      </c>
      <c r="F8" t="s">
        <v>258</v>
      </c>
      <c r="G8" s="3">
        <f>SUM(G5:G7)</f>
        <v>104</v>
      </c>
    </row>
    <row r="9" spans="1:7" x14ac:dyDescent="0.25">
      <c r="A9" s="42" t="s">
        <v>232</v>
      </c>
      <c r="B9" s="46"/>
      <c r="C9" s="50"/>
      <c r="D9" s="51"/>
      <c r="F9" t="s">
        <v>265</v>
      </c>
      <c r="G9" s="3">
        <f>G4*8</f>
        <v>264</v>
      </c>
    </row>
    <row r="10" spans="1:7" x14ac:dyDescent="0.25">
      <c r="A10" s="43" t="s">
        <v>3</v>
      </c>
      <c r="B10" s="46"/>
      <c r="C10" s="50"/>
      <c r="D10" s="51"/>
    </row>
    <row r="11" spans="1:7" x14ac:dyDescent="0.25">
      <c r="A11" s="54" t="s">
        <v>77</v>
      </c>
      <c r="B11" s="46">
        <v>1.1442307692307694</v>
      </c>
      <c r="C11" s="50">
        <v>52</v>
      </c>
      <c r="D11" s="51">
        <v>1.9230769230769232E-2</v>
      </c>
    </row>
    <row r="12" spans="1:7" x14ac:dyDescent="0.25">
      <c r="A12" s="42" t="s">
        <v>233</v>
      </c>
      <c r="B12" s="46"/>
      <c r="C12" s="50"/>
      <c r="D12" s="51"/>
    </row>
    <row r="13" spans="1:7" x14ac:dyDescent="0.25">
      <c r="A13" s="43" t="s">
        <v>3</v>
      </c>
      <c r="B13" s="46"/>
      <c r="C13" s="50"/>
      <c r="D13" s="51"/>
    </row>
    <row r="14" spans="1:7" x14ac:dyDescent="0.25">
      <c r="A14" s="54" t="s">
        <v>243</v>
      </c>
      <c r="B14" s="46">
        <v>1.3475345167652861</v>
      </c>
      <c r="C14" s="50">
        <v>507</v>
      </c>
      <c r="D14" s="51">
        <v>3.7475345167652857E-2</v>
      </c>
    </row>
    <row r="15" spans="1:7" x14ac:dyDescent="0.25">
      <c r="A15" s="43" t="s">
        <v>15</v>
      </c>
      <c r="B15" s="46"/>
      <c r="C15" s="50"/>
      <c r="D15" s="51"/>
    </row>
    <row r="16" spans="1:7" x14ac:dyDescent="0.25">
      <c r="A16" s="54" t="s">
        <v>243</v>
      </c>
      <c r="B16" s="46">
        <v>0.99763313609467452</v>
      </c>
      <c r="C16" s="50">
        <v>845</v>
      </c>
      <c r="D16" s="51">
        <v>2.3668639053254438E-3</v>
      </c>
    </row>
    <row r="17" spans="1:7" x14ac:dyDescent="0.25">
      <c r="A17" s="43" t="s">
        <v>9</v>
      </c>
      <c r="B17" s="46"/>
      <c r="C17" s="50"/>
      <c r="D17" s="51"/>
      <c r="F17" t="s">
        <v>266</v>
      </c>
      <c r="G17" s="3">
        <f>SUMIFS(Tableau!U:U,Tableau!C:C,B2)</f>
        <v>52</v>
      </c>
    </row>
    <row r="18" spans="1:7" x14ac:dyDescent="0.25">
      <c r="A18" s="54" t="s">
        <v>243</v>
      </c>
      <c r="B18" s="46">
        <v>0.96331360946745559</v>
      </c>
      <c r="C18" s="50">
        <v>819</v>
      </c>
      <c r="D18" s="51">
        <v>6.105006105006105E-3</v>
      </c>
      <c r="F18" t="s">
        <v>267</v>
      </c>
      <c r="G18" s="3">
        <f>SUMIFS(Tableau!J:J,Tableau!E:E,"Nuit",Tableau!C:C,'WEEK 1-52 2023'!$B$2)+SUMIFS(Tableau!L:L,Tableau!E:E,"Nuit",Tableau!C:C,'WEEK 1-52 2023'!$B$2)+SUMIFS(Tableau!N:N,Tableau!E:E,"Nuit",Tableau!C:C,'WEEK 1-52 2023'!$B$2)+SUMIFS(Tableau!P:P,Tableau!E:E,"Nuit",Tableau!C:C,'WEEK 1-52 2023'!$B$2)</f>
        <v>42</v>
      </c>
    </row>
    <row r="19" spans="1:7" x14ac:dyDescent="0.25">
      <c r="A19" s="42" t="s">
        <v>234</v>
      </c>
      <c r="B19" s="46"/>
      <c r="C19" s="50"/>
      <c r="D19" s="51"/>
      <c r="F19" t="s">
        <v>268</v>
      </c>
      <c r="G19" s="3">
        <f>SUMIFS(Tableau!J:J,Tableau!E:E,"Soir",Tableau!C:C,'WEEK 1-52 2023'!$B$2)+SUMIFS(Tableau!L:L,Tableau!E:E,"Soir",Tableau!C:C,'WEEK 1-52 2023'!$B$2)+SUMIFS(Tableau!N:N,Tableau!E:E,"Soir",Tableau!C:C,'WEEK 1-52 2023'!$B$2)+SUMIFS(Tableau!P:P,Tableau!E:E,"Soir",Tableau!C:C,'WEEK 1-52 2023'!$B$2)</f>
        <v>65</v>
      </c>
    </row>
    <row r="20" spans="1:7" x14ac:dyDescent="0.25">
      <c r="A20" s="43" t="s">
        <v>3</v>
      </c>
      <c r="B20" s="46"/>
      <c r="C20" s="50"/>
      <c r="D20" s="51"/>
      <c r="F20" t="s">
        <v>269</v>
      </c>
      <c r="G20" s="3">
        <f>SUMIFS(Tableau!J:J,Tableau!E:E,"Jour",Tableau!C:C,'WEEK 1-52 2023'!$B$2)+SUMIFS(Tableau!L:L,Tableau!E:E,"Jour",Tableau!C:C,'WEEK 1-52 2023'!$B$2)+SUMIFS(Tableau!N:N,Tableau!E:E,"Jour",Tableau!C:C,'WEEK 1-52 2023'!$B$2)+SUMIFS(Tableau!P:P,Tableau!E:E,"Jour",Tableau!C:C,'WEEK 1-52 2023'!$B$2)</f>
        <v>130</v>
      </c>
    </row>
    <row r="21" spans="1:7" x14ac:dyDescent="0.25">
      <c r="A21" s="54" t="s">
        <v>253</v>
      </c>
      <c r="B21" s="46">
        <v>1.1128205128205129</v>
      </c>
      <c r="C21" s="50">
        <v>345</v>
      </c>
      <c r="D21" s="51">
        <v>0.10144927536231885</v>
      </c>
      <c r="F21" t="s">
        <v>270</v>
      </c>
      <c r="G21" s="3">
        <f>SUMIF(Tableau!C:C,'WEEK 1-52 2023'!$B$2,Tableau!J:J)+SUMIF(Tableau!C:C,'WEEK 1-52 2023'!B2,Tableau!L:L)+SUMIF(Tableau!C:C,'WEEK 1-52 2023'!B2,Tableau!N:N)+SUMIF(Tableau!C:C,'WEEK 1-52 2023'!B2,Tableau!P:P)</f>
        <v>237</v>
      </c>
    </row>
    <row r="22" spans="1:7" x14ac:dyDescent="0.25">
      <c r="A22" s="43" t="s">
        <v>9</v>
      </c>
      <c r="B22" s="46"/>
      <c r="C22" s="50"/>
      <c r="D22" s="51"/>
      <c r="F22" t="s">
        <v>271</v>
      </c>
      <c r="G22" s="3">
        <f>G17*8</f>
        <v>416</v>
      </c>
    </row>
    <row r="23" spans="1:7" x14ac:dyDescent="0.25">
      <c r="A23" s="54" t="s">
        <v>253</v>
      </c>
      <c r="B23" s="46">
        <v>0.80888888888888899</v>
      </c>
      <c r="C23" s="50">
        <v>690</v>
      </c>
      <c r="D23" s="51">
        <v>2.0289855072463767E-2</v>
      </c>
    </row>
    <row r="24" spans="1:7" x14ac:dyDescent="0.25">
      <c r="A24" s="42" t="s">
        <v>226</v>
      </c>
      <c r="B24" s="46"/>
      <c r="C24" s="50"/>
      <c r="D24" s="51"/>
    </row>
    <row r="25" spans="1:7" x14ac:dyDescent="0.25">
      <c r="A25" s="43" t="s">
        <v>3</v>
      </c>
      <c r="B25" s="46"/>
      <c r="C25" s="50"/>
      <c r="D25" s="51"/>
    </row>
    <row r="26" spans="1:7" x14ac:dyDescent="0.25">
      <c r="A26" s="54" t="s">
        <v>96</v>
      </c>
      <c r="B26" s="46">
        <v>1.1000000000000001</v>
      </c>
      <c r="C26" s="50">
        <v>22</v>
      </c>
      <c r="D26" s="51">
        <v>0</v>
      </c>
    </row>
    <row r="27" spans="1:7" x14ac:dyDescent="0.25">
      <c r="A27" s="54" t="s">
        <v>172</v>
      </c>
      <c r="B27" s="46">
        <v>0.89629629629629626</v>
      </c>
      <c r="C27" s="50">
        <v>121</v>
      </c>
      <c r="D27" s="51">
        <v>0</v>
      </c>
    </row>
    <row r="28" spans="1:7" x14ac:dyDescent="0.25">
      <c r="A28" s="44" t="s">
        <v>227</v>
      </c>
      <c r="B28" s="46"/>
      <c r="C28" s="50"/>
      <c r="D28" s="51"/>
    </row>
    <row r="29" spans="1:7" x14ac:dyDescent="0.25">
      <c r="A29" s="43" t="s">
        <v>3</v>
      </c>
      <c r="B29" s="46"/>
      <c r="C29" s="50"/>
      <c r="D29" s="51"/>
    </row>
    <row r="30" spans="1:7" x14ac:dyDescent="0.25">
      <c r="A30" s="54" t="s">
        <v>133</v>
      </c>
      <c r="B30" s="46">
        <v>0.94444444444444442</v>
      </c>
      <c r="C30" s="50">
        <v>68</v>
      </c>
      <c r="D30" s="51">
        <v>0</v>
      </c>
    </row>
    <row r="31" spans="1:7" x14ac:dyDescent="0.25">
      <c r="A31" s="42" t="s">
        <v>229</v>
      </c>
      <c r="B31" s="46"/>
      <c r="C31" s="50"/>
      <c r="D31" s="51"/>
    </row>
    <row r="32" spans="1:7" x14ac:dyDescent="0.25">
      <c r="A32" s="43" t="s">
        <v>3</v>
      </c>
      <c r="B32" s="46"/>
      <c r="C32" s="50"/>
      <c r="D32" s="51"/>
    </row>
    <row r="33" spans="1:4" x14ac:dyDescent="0.25">
      <c r="A33" s="54" t="s">
        <v>25</v>
      </c>
      <c r="B33" s="46">
        <v>1.9206349206349207</v>
      </c>
      <c r="C33" s="50">
        <v>363</v>
      </c>
      <c r="D33" s="51">
        <v>0</v>
      </c>
    </row>
    <row r="34" spans="1:4" x14ac:dyDescent="0.25">
      <c r="A34" s="54" t="s">
        <v>257</v>
      </c>
      <c r="B34" s="46">
        <v>1</v>
      </c>
      <c r="C34" s="50">
        <v>180</v>
      </c>
      <c r="D34" s="51">
        <v>0</v>
      </c>
    </row>
    <row r="35" spans="1:4" x14ac:dyDescent="0.25">
      <c r="A35" s="54" t="s">
        <v>107</v>
      </c>
      <c r="B35" s="46">
        <v>1.1414141414141414</v>
      </c>
      <c r="C35" s="50">
        <v>565</v>
      </c>
      <c r="D35" s="51">
        <v>0</v>
      </c>
    </row>
    <row r="36" spans="1:4" x14ac:dyDescent="0.25">
      <c r="A36" s="42" t="s">
        <v>228</v>
      </c>
      <c r="B36" s="46"/>
      <c r="C36" s="50"/>
      <c r="D36" s="51"/>
    </row>
    <row r="37" spans="1:4" x14ac:dyDescent="0.25">
      <c r="A37" s="43" t="s">
        <v>3</v>
      </c>
      <c r="B37" s="46"/>
      <c r="C37" s="50"/>
      <c r="D37" s="51"/>
    </row>
    <row r="38" spans="1:4" x14ac:dyDescent="0.25">
      <c r="A38" s="54" t="s">
        <v>14</v>
      </c>
      <c r="B38" s="46">
        <v>0.83333333333333337</v>
      </c>
      <c r="C38" s="50">
        <v>200</v>
      </c>
      <c r="D38" s="51">
        <v>0</v>
      </c>
    </row>
    <row r="39" spans="1:4" x14ac:dyDescent="0.25">
      <c r="A39" s="54" t="s">
        <v>20</v>
      </c>
      <c r="B39" s="46">
        <v>1.5333333333333334</v>
      </c>
      <c r="C39" s="50">
        <v>2208</v>
      </c>
      <c r="D39" s="51">
        <v>0</v>
      </c>
    </row>
    <row r="40" spans="1:4" x14ac:dyDescent="0.25">
      <c r="B40"/>
      <c r="C40"/>
      <c r="D40"/>
    </row>
    <row r="41" spans="1:4" x14ac:dyDescent="0.25">
      <c r="B41"/>
      <c r="C41"/>
      <c r="D41"/>
    </row>
    <row r="42" spans="1:4" x14ac:dyDescent="0.25">
      <c r="B42"/>
      <c r="C42"/>
      <c r="D42"/>
    </row>
    <row r="43" spans="1:4" x14ac:dyDescent="0.25">
      <c r="B43"/>
      <c r="C43"/>
      <c r="D43"/>
    </row>
    <row r="44" spans="1:4" x14ac:dyDescent="0.25">
      <c r="B44"/>
      <c r="C44"/>
      <c r="D44"/>
    </row>
    <row r="45" spans="1:4" x14ac:dyDescent="0.25">
      <c r="B45"/>
      <c r="C45"/>
      <c r="D45"/>
    </row>
    <row r="46" spans="1:4" x14ac:dyDescent="0.25">
      <c r="B46"/>
      <c r="C46"/>
      <c r="D46"/>
    </row>
    <row r="47" spans="1:4" x14ac:dyDescent="0.25">
      <c r="B47"/>
      <c r="C47"/>
      <c r="D47"/>
    </row>
    <row r="48" spans="1:4" x14ac:dyDescent="0.25">
      <c r="B48"/>
      <c r="C48"/>
      <c r="D48"/>
    </row>
    <row r="49" spans="2:4" x14ac:dyDescent="0.25">
      <c r="B49"/>
      <c r="C49"/>
      <c r="D49"/>
    </row>
    <row r="50" spans="2:4" x14ac:dyDescent="0.25">
      <c r="B50"/>
      <c r="C50"/>
      <c r="D50"/>
    </row>
    <row r="51" spans="2:4" x14ac:dyDescent="0.25">
      <c r="B51"/>
      <c r="C51"/>
      <c r="D51"/>
    </row>
    <row r="52" spans="2:4" x14ac:dyDescent="0.25">
      <c r="B52"/>
      <c r="C52"/>
      <c r="D52"/>
    </row>
    <row r="53" spans="2:4" x14ac:dyDescent="0.25">
      <c r="B53"/>
      <c r="C53"/>
      <c r="D53"/>
    </row>
    <row r="54" spans="2:4" x14ac:dyDescent="0.25">
      <c r="B54"/>
      <c r="C54"/>
      <c r="D54"/>
    </row>
    <row r="55" spans="2:4" x14ac:dyDescent="0.25">
      <c r="B55"/>
      <c r="C55"/>
      <c r="D55"/>
    </row>
    <row r="56" spans="2:4" x14ac:dyDescent="0.25">
      <c r="B56"/>
      <c r="C56"/>
      <c r="D56"/>
    </row>
    <row r="57" spans="2:4" x14ac:dyDescent="0.25">
      <c r="B57"/>
      <c r="C57"/>
      <c r="D57"/>
    </row>
    <row r="58" spans="2:4" x14ac:dyDescent="0.25">
      <c r="B58"/>
      <c r="C58"/>
      <c r="D58"/>
    </row>
    <row r="59" spans="2:4" x14ac:dyDescent="0.25">
      <c r="B59"/>
      <c r="C59"/>
      <c r="D59"/>
    </row>
    <row r="60" spans="2:4" x14ac:dyDescent="0.25">
      <c r="B60"/>
      <c r="C60"/>
      <c r="D60"/>
    </row>
    <row r="61" spans="2:4" x14ac:dyDescent="0.25">
      <c r="B61"/>
      <c r="C61"/>
      <c r="D61"/>
    </row>
    <row r="62" spans="2:4" x14ac:dyDescent="0.25">
      <c r="B62"/>
      <c r="C62"/>
      <c r="D62"/>
    </row>
    <row r="63" spans="2:4" x14ac:dyDescent="0.25">
      <c r="B63" s="47"/>
    </row>
    <row r="64" spans="2:4" x14ac:dyDescent="0.25">
      <c r="B64" s="47"/>
    </row>
    <row r="65" spans="2:2" x14ac:dyDescent="0.25">
      <c r="B65" s="47"/>
    </row>
    <row r="66" spans="2:2" x14ac:dyDescent="0.25">
      <c r="B66" s="47"/>
    </row>
    <row r="67" spans="2:2" x14ac:dyDescent="0.25">
      <c r="B67" s="47"/>
    </row>
    <row r="68" spans="2:2" x14ac:dyDescent="0.25">
      <c r="B68" s="47"/>
    </row>
    <row r="69" spans="2:2" x14ac:dyDescent="0.25">
      <c r="B69" s="47"/>
    </row>
    <row r="70" spans="2:2" x14ac:dyDescent="0.25">
      <c r="B70" s="47"/>
    </row>
    <row r="71" spans="2:2" x14ac:dyDescent="0.25">
      <c r="B71" s="47"/>
    </row>
    <row r="72" spans="2:2" x14ac:dyDescent="0.25">
      <c r="B72" s="47"/>
    </row>
    <row r="73" spans="2:2" x14ac:dyDescent="0.25">
      <c r="B73" s="47"/>
    </row>
    <row r="74" spans="2:2" x14ac:dyDescent="0.25">
      <c r="B74" s="47"/>
    </row>
    <row r="75" spans="2:2" x14ac:dyDescent="0.25">
      <c r="B75" s="47"/>
    </row>
    <row r="76" spans="2:2" x14ac:dyDescent="0.25">
      <c r="B76" s="47"/>
    </row>
    <row r="77" spans="2:2" x14ac:dyDescent="0.25">
      <c r="B77" s="47"/>
    </row>
    <row r="78" spans="2:2" x14ac:dyDescent="0.25">
      <c r="B78" s="47"/>
    </row>
    <row r="79" spans="2:2" x14ac:dyDescent="0.25">
      <c r="B79" s="47"/>
    </row>
    <row r="80" spans="2:2" x14ac:dyDescent="0.25">
      <c r="B80" s="47"/>
    </row>
    <row r="81" spans="2:2" x14ac:dyDescent="0.25">
      <c r="B81" s="47"/>
    </row>
    <row r="82" spans="2:2" x14ac:dyDescent="0.25">
      <c r="B82" s="47"/>
    </row>
    <row r="83" spans="2:2" x14ac:dyDescent="0.25">
      <c r="B83" s="47"/>
    </row>
  </sheetData>
  <conditionalFormatting pivot="1" sqref="B6 B8 B11 B14 B16 B18 B21 B23 B26:B27 B30 B33:B35 B38:B39">
    <cfRule type="cellIs" dxfId="74" priority="7" operator="between">
      <formula>0.01</formula>
      <formula>0.9449</formula>
    </cfRule>
  </conditionalFormatting>
  <conditionalFormatting pivot="1" sqref="B6 B8 B11 B14 B16 B18 B21 B23 B26:B27 B30 B33:B35 B38:B39">
    <cfRule type="cellIs" dxfId="73" priority="6" operator="between">
      <formula>0.945</formula>
      <formula>0.9949</formula>
    </cfRule>
  </conditionalFormatting>
  <conditionalFormatting pivot="1" sqref="B6 B8 B11 B14 B16 B18 B21 B23 B26:B27 B30 B33:B35 B38:B39">
    <cfRule type="cellIs" dxfId="72" priority="5" operator="between">
      <formula>0.995</formula>
      <formula>100</formula>
    </cfRule>
  </conditionalFormatting>
  <conditionalFormatting pivot="1" sqref="D6 D8 D11 D14 D16 D18 D21 D23 D26:D27 D30 D33:D35 D38:D39">
    <cfRule type="cellIs" dxfId="71" priority="3" operator="between">
      <formula>0</formula>
      <formula>0.0449</formula>
    </cfRule>
  </conditionalFormatting>
  <conditionalFormatting pivot="1" sqref="D6 D8 D11 D14 D16 D18 D21 D23 D26:D27 D30 D33:D35 D38:D39">
    <cfRule type="cellIs" dxfId="70" priority="2" operator="between">
      <formula>0.044</formula>
      <formula>0.0949</formula>
    </cfRule>
  </conditionalFormatting>
  <conditionalFormatting pivot="1" sqref="D6 D8 D11 D14 D16 D18 D21 D23 D26:D27 D30 D33:D35 D38:D39">
    <cfRule type="cellIs" dxfId="69" priority="1" operator="between">
      <formula>0.095</formula>
      <formula>1</formula>
    </cfRule>
  </conditionalFormatting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4D29D6-7EB3-4147-95C8-E534D0CD1371}">
  <sheetPr codeName="Feuil3">
    <tabColor rgb="FF00B050"/>
  </sheetPr>
  <dimension ref="A1:W300"/>
  <sheetViews>
    <sheetView tabSelected="1" zoomScale="90" zoomScaleNormal="90" workbookViewId="0">
      <selection activeCell="W33" sqref="W33"/>
    </sheetView>
  </sheetViews>
  <sheetFormatPr baseColWidth="10" defaultRowHeight="15" x14ac:dyDescent="0.25"/>
  <cols>
    <col min="1" max="1" width="17.5703125" style="1" customWidth="1"/>
    <col min="2" max="2" width="10.85546875" style="2"/>
    <col min="3" max="3" width="10.85546875" style="3"/>
    <col min="4" max="4" width="16.85546875" bestFit="1" customWidth="1"/>
    <col min="5" max="5" width="6.5703125" customWidth="1"/>
    <col min="6" max="6" width="28.140625" style="3" customWidth="1"/>
    <col min="7" max="7" width="5.85546875" style="3" customWidth="1"/>
    <col min="8" max="8" width="10.85546875" style="3"/>
    <col min="9" max="9" width="7.7109375" style="3" customWidth="1"/>
    <col min="10" max="10" width="4.7109375" style="3" bestFit="1" customWidth="1"/>
    <col min="11" max="11" width="10.85546875" style="3"/>
    <col min="12" max="12" width="4.7109375" style="3" bestFit="1" customWidth="1"/>
    <col min="13" max="13" width="10.85546875" style="3"/>
    <col min="14" max="14" width="4.7109375" style="3" bestFit="1" customWidth="1"/>
    <col min="15" max="15" width="10.85546875" style="3"/>
    <col min="16" max="16" width="4.7109375" style="3" bestFit="1" customWidth="1"/>
    <col min="17" max="17" width="10.85546875" style="3"/>
    <col min="18" max="18" width="12.140625" style="38" customWidth="1"/>
    <col min="19" max="19" width="10.85546875" style="38"/>
    <col min="21" max="21" width="10.85546875" style="53"/>
    <col min="22" max="22" width="19.140625" style="53" customWidth="1"/>
  </cols>
  <sheetData>
    <row r="1" spans="1:22" s="37" customFormat="1" ht="22.5" customHeight="1" x14ac:dyDescent="0.25">
      <c r="A1" s="35" t="s">
        <v>207</v>
      </c>
      <c r="B1" s="36" t="s">
        <v>3</v>
      </c>
      <c r="C1" s="37" t="s">
        <v>208</v>
      </c>
      <c r="D1" s="37" t="s">
        <v>0</v>
      </c>
      <c r="E1" s="37" t="s">
        <v>1</v>
      </c>
      <c r="F1" s="37" t="s">
        <v>209</v>
      </c>
      <c r="G1" s="37" t="s">
        <v>210</v>
      </c>
      <c r="H1" s="37" t="s">
        <v>211</v>
      </c>
      <c r="I1" s="37" t="s">
        <v>212</v>
      </c>
      <c r="J1" s="37" t="s">
        <v>213</v>
      </c>
      <c r="K1" s="37" t="s">
        <v>214</v>
      </c>
      <c r="L1" s="37" t="s">
        <v>215</v>
      </c>
      <c r="M1" s="37" t="s">
        <v>216</v>
      </c>
      <c r="N1" s="37" t="s">
        <v>217</v>
      </c>
      <c r="O1" s="37" t="s">
        <v>218</v>
      </c>
      <c r="P1" s="37" t="s">
        <v>219</v>
      </c>
      <c r="Q1" s="37" t="s">
        <v>220</v>
      </c>
      <c r="R1" s="39" t="s">
        <v>221</v>
      </c>
      <c r="S1" s="39" t="s">
        <v>222</v>
      </c>
      <c r="U1" s="37" t="s">
        <v>264</v>
      </c>
    </row>
    <row r="2" spans="1:22" x14ac:dyDescent="0.25">
      <c r="A2" s="1">
        <v>44879</v>
      </c>
      <c r="B2" s="2">
        <f>IF(A2,VALUE(A2),"")</f>
        <v>44879</v>
      </c>
      <c r="C2" s="3">
        <f>IF(A2,WEEKNUM(A2),"")</f>
        <v>47</v>
      </c>
      <c r="D2" t="s">
        <v>230</v>
      </c>
      <c r="E2" t="s">
        <v>3</v>
      </c>
      <c r="F2" s="3" t="s">
        <v>53</v>
      </c>
      <c r="G2" s="3">
        <f>IF(D2="PRESSE 1",VLOOKUP(F2,Données!$A:$K,11,FALSE),IF(D2="PRESSE 2",VLOOKUP(F2,Données!$B:$L,11,FALSE),IF(D2="PRESSE 3",VLOOKUP(F2,Données!$C:$M,11,FALSE),IF(D2="PRESSE 4",VLOOKUP(F2,Données!$D:$N,11,FALSE),IF(D2="PRESSE 5",VLOOKUP(F2,Données!$E:$O,11,FALSE),IF(D2="PRESSE 6",VLOOKUP(F2,Données!$F:$P,11,FALSE),IF(D2="EMBALLAGE",VLOOKUP(F2,Données!$G:$Q,11,FALSE),IF(D2="GUILLOTINE BLEU",VLOOKUP(F2,Données!$H:$R,11,FALSE),IF(D2="GUILLOTINE GRISE",VLOOKUP(F2,Données!$I:$R,10,FALSE),IF(D2="PUNCH",VLOOKUP(F2,Données!$J:$S,10,FALSE),""))))))))))</f>
        <v>7.1428571428571432</v>
      </c>
      <c r="H2" s="3">
        <f>G2*7</f>
        <v>50</v>
      </c>
      <c r="I2" s="3">
        <v>5</v>
      </c>
      <c r="J2" s="3">
        <v>7</v>
      </c>
      <c r="K2" s="3" t="s">
        <v>52</v>
      </c>
      <c r="L2" s="3">
        <v>7</v>
      </c>
      <c r="M2" s="3" t="s">
        <v>66</v>
      </c>
      <c r="R2" s="38">
        <f>IFERROR((H2-I2)/(G2*SUM(J2,L2,N2,P2)/COUNTA(K2,M2,O2,Q2)),"")</f>
        <v>0.9</v>
      </c>
      <c r="S2" s="38">
        <f>IF(I2,I2/H2,0)</f>
        <v>0.1</v>
      </c>
      <c r="U2" s="53">
        <f>COUNTA(K2,M2,O2,Q2)</f>
        <v>2</v>
      </c>
      <c r="V2"/>
    </row>
    <row r="3" spans="1:22" x14ac:dyDescent="0.25">
      <c r="A3" s="1">
        <v>44879</v>
      </c>
      <c r="B3" s="2">
        <f t="shared" ref="B3:B66" si="0">IF(A3,VALUE(A3),"")</f>
        <v>44879</v>
      </c>
      <c r="C3" s="3">
        <f t="shared" ref="C3:C66" si="1">IF(A3,WEEKNUM(A3),"")</f>
        <v>47</v>
      </c>
      <c r="D3" t="s">
        <v>231</v>
      </c>
      <c r="E3" t="s">
        <v>3</v>
      </c>
      <c r="F3" s="3" t="s">
        <v>99</v>
      </c>
      <c r="G3" s="3">
        <f>IF(D3="PRESSE 1",VLOOKUP(F3,Données!$A:$K,11,FALSE),IF(D3="PRESSE 2",VLOOKUP(F3,Données!$B:$L,11,FALSE),IF(D3="PRESSE 3",VLOOKUP(F3,Données!$C:$M,11,FALSE),IF(D3="PRESSE 4",VLOOKUP(F3,Données!$D:$N,11,FALSE),IF(D3="PRESSE 5",VLOOKUP(F3,Données!$E:$O,11,FALSE),IF(D3="PRESSE 6",VLOOKUP(F3,Données!$F:$P,11,FALSE),IF(D3="EMBALLAGE",VLOOKUP(F3,Données!$G:$Q,11,FALSE),IF(D3="GUILLOTINE BLEU",VLOOKUP(F3,Données!$H:$R,11,FALSE),IF(D3="GUILLOTINE GRISE",VLOOKUP(F3,Données!$I:$R,10,FALSE),IF(D3="PUNCH",VLOOKUP(F3,Données!$J:$S,10,FALSE),""))))))))))</f>
        <v>10.285714285714286</v>
      </c>
      <c r="H3" s="3">
        <f t="shared" ref="H3:H12" si="2">G3*7</f>
        <v>72</v>
      </c>
      <c r="I3" s="3">
        <v>5</v>
      </c>
      <c r="J3" s="3">
        <v>7</v>
      </c>
      <c r="K3" s="3" t="s">
        <v>85</v>
      </c>
      <c r="L3" s="3">
        <v>7</v>
      </c>
      <c r="M3" s="3" t="s">
        <v>81</v>
      </c>
      <c r="R3" s="38">
        <f t="shared" ref="R3:R44" si="3">IFERROR((H3-I3)/(G3*SUM(J3,L3,N3,P3)/COUNTA(K3,M3,O3,Q3)),"")</f>
        <v>0.93055555555555558</v>
      </c>
      <c r="S3" s="38">
        <f t="shared" ref="S3:S42" si="4">IF(I3,I3/H3,0)</f>
        <v>6.9444444444444448E-2</v>
      </c>
      <c r="U3" s="53">
        <f t="shared" ref="U3:U42" si="5">COUNTA(K3,M3,O3,Q3)</f>
        <v>2</v>
      </c>
      <c r="V3"/>
    </row>
    <row r="4" spans="1:22" x14ac:dyDescent="0.25">
      <c r="A4" s="1">
        <v>44879</v>
      </c>
      <c r="B4" s="2">
        <f t="shared" si="0"/>
        <v>44879</v>
      </c>
      <c r="C4" s="3">
        <f t="shared" si="1"/>
        <v>47</v>
      </c>
      <c r="D4" t="s">
        <v>232</v>
      </c>
      <c r="E4" t="s">
        <v>3</v>
      </c>
      <c r="F4" s="3" t="s">
        <v>11</v>
      </c>
      <c r="G4" s="3">
        <f>IF(D4="PRESSE 1",VLOOKUP(F4,Données!$A:$K,11,FALSE),IF(D4="PRESSE 2",VLOOKUP(F4,Données!$B:$L,11,FALSE),IF(D4="PRESSE 3",VLOOKUP(F4,Données!$C:$M,11,FALSE),IF(D4="PRESSE 4",VLOOKUP(F4,Données!$D:$N,11,FALSE),IF(D4="PRESSE 5",VLOOKUP(F4,Données!$E:$O,11,FALSE),IF(D4="PRESSE 6",VLOOKUP(F4,Données!$F:$P,11,FALSE),IF(D4="EMBALLAGE",VLOOKUP(F4,Données!$G:$Q,11,FALSE),IF(D4="GUILLOTINE BLEU",VLOOKUP(F4,Données!$H:$R,11,FALSE),IF(D4="GUILLOTINE GRISE",VLOOKUP(F4,Données!$I:$R,10,FALSE),IF(D4="PUNCH",VLOOKUP(F4,Données!$J:$S,10,FALSE),""))))))))))</f>
        <v>11.428571428571429</v>
      </c>
      <c r="H4" s="3">
        <f t="shared" si="2"/>
        <v>80</v>
      </c>
      <c r="I4" s="3">
        <v>5</v>
      </c>
      <c r="J4" s="3">
        <v>7</v>
      </c>
      <c r="K4" s="3" t="s">
        <v>90</v>
      </c>
      <c r="L4" s="3">
        <v>7</v>
      </c>
      <c r="M4" s="3" t="s">
        <v>22</v>
      </c>
      <c r="R4" s="38">
        <f t="shared" si="3"/>
        <v>0.9375</v>
      </c>
      <c r="S4" s="38">
        <f t="shared" si="4"/>
        <v>6.25E-2</v>
      </c>
      <c r="U4" s="53">
        <f t="shared" si="5"/>
        <v>2</v>
      </c>
      <c r="V4"/>
    </row>
    <row r="5" spans="1:22" x14ac:dyDescent="0.25">
      <c r="A5" s="1">
        <v>44879</v>
      </c>
      <c r="B5" s="2">
        <f t="shared" si="0"/>
        <v>44879</v>
      </c>
      <c r="C5" s="3">
        <f t="shared" si="1"/>
        <v>47</v>
      </c>
      <c r="D5" t="s">
        <v>233</v>
      </c>
      <c r="E5" t="s">
        <v>9</v>
      </c>
      <c r="F5" s="3" t="s">
        <v>243</v>
      </c>
      <c r="G5" s="3">
        <f>IF(D5="PRESSE 1",VLOOKUP(F5,Données!$A:$K,11,FALSE),IF(D5="PRESSE 2",VLOOKUP(F5,Données!$B:$L,11,FALSE),IF(D5="PRESSE 3",VLOOKUP(F5,Données!$C:$M,11,FALSE),IF(D5="PRESSE 4",VLOOKUP(F5,Données!$D:$N,11,FALSE),IF(D5="PRESSE 5",VLOOKUP(F5,Données!$E:$O,11,FALSE),IF(D5="PRESSE 6",VLOOKUP(F5,Données!$F:$P,11,FALSE),IF(D5="EMBALLAGE",VLOOKUP(F5,Données!$G:$Q,11,FALSE),IF(D5="GUILLOTINE BLEU",VLOOKUP(F5,Données!$H:$R,11,FALSE),IF(D5="GUILLOTINE GRISE",VLOOKUP(F5,Données!$I:$R,10,FALSE),IF(D5="PUNCH",VLOOKUP(F5,Données!$J:$S,10,FALSE),""))))))))))</f>
        <v>120.71428571428571</v>
      </c>
      <c r="H5" s="3">
        <f>G5*7</f>
        <v>845</v>
      </c>
      <c r="I5" s="3">
        <v>5</v>
      </c>
      <c r="J5" s="3">
        <v>7</v>
      </c>
      <c r="K5" s="3" t="s">
        <v>37</v>
      </c>
      <c r="L5" s="3">
        <v>7</v>
      </c>
      <c r="M5" s="3" t="s">
        <v>62</v>
      </c>
      <c r="R5" s="38">
        <f t="shared" si="3"/>
        <v>0.99408284023668636</v>
      </c>
      <c r="S5" s="38">
        <f t="shared" si="4"/>
        <v>5.9171597633136093E-3</v>
      </c>
      <c r="U5" s="53">
        <f t="shared" si="5"/>
        <v>2</v>
      </c>
      <c r="V5"/>
    </row>
    <row r="6" spans="1:22" x14ac:dyDescent="0.25">
      <c r="A6" s="1">
        <v>44879</v>
      </c>
      <c r="B6" s="2">
        <f t="shared" si="0"/>
        <v>44879</v>
      </c>
      <c r="C6" s="3">
        <f t="shared" si="1"/>
        <v>47</v>
      </c>
      <c r="D6" t="s">
        <v>227</v>
      </c>
      <c r="E6" t="s">
        <v>3</v>
      </c>
      <c r="F6" s="3" t="s">
        <v>30</v>
      </c>
      <c r="G6" s="3">
        <f>IF(D6="PRESSE 1",VLOOKUP(F6,Données!$A:$K,11,FALSE),IF(D6="PRESSE 2",VLOOKUP(F6,Données!$B:$L,11,FALSE),IF(D6="PRESSE 3",VLOOKUP(F6,Données!$C:$M,11,FALSE),IF(D6="PRESSE 4",VLOOKUP(F6,Données!$D:$N,11,FALSE),IF(D6="PRESSE 5",VLOOKUP(F6,Données!$E:$O,11,FALSE),IF(D6="PRESSE 6",VLOOKUP(F6,Données!$F:$P,11,FALSE),IF(D6="EMBALLAGE",VLOOKUP(F6,Données!$G:$Q,11,FALSE),IF(D6="GUILLOTINE BLEU",VLOOKUP(F6,Données!$H:$R,11,FALSE),IF(D6="GUILLOTINE GRISE",VLOOKUP(F6,Données!$I:$R,10,FALSE),IF(D6="PUNCH",VLOOKUP(F6,Données!$J:$S,10,FALSE),""))))))))))</f>
        <v>252</v>
      </c>
      <c r="H6" s="3">
        <v>1780</v>
      </c>
      <c r="J6" s="3">
        <v>7</v>
      </c>
      <c r="K6" s="3" t="s">
        <v>71</v>
      </c>
      <c r="L6" s="3">
        <v>7</v>
      </c>
      <c r="M6" s="3" t="s">
        <v>52</v>
      </c>
      <c r="R6" s="38">
        <f t="shared" si="3"/>
        <v>1.0090702947845804</v>
      </c>
      <c r="S6" s="38">
        <f t="shared" si="4"/>
        <v>0</v>
      </c>
      <c r="U6" s="53">
        <f t="shared" si="5"/>
        <v>2</v>
      </c>
      <c r="V6"/>
    </row>
    <row r="7" spans="1:22" x14ac:dyDescent="0.25">
      <c r="A7" s="1">
        <v>44879</v>
      </c>
      <c r="B7" s="2">
        <f t="shared" si="0"/>
        <v>44879</v>
      </c>
      <c r="C7" s="3">
        <f t="shared" si="1"/>
        <v>47</v>
      </c>
      <c r="D7" t="s">
        <v>227</v>
      </c>
      <c r="E7" t="s">
        <v>3</v>
      </c>
      <c r="F7" s="3" t="s">
        <v>25</v>
      </c>
      <c r="G7" s="3">
        <f>IF(D7="PRESSE 1",VLOOKUP(F7,Données!$A:$K,11,FALSE),IF(D7="PRESSE 2",VLOOKUP(F7,Données!$B:$L,11,FALSE),IF(D7="PRESSE 3",VLOOKUP(F7,Données!$C:$M,11,FALSE),IF(D7="PRESSE 4",VLOOKUP(F7,Données!$D:$N,11,FALSE),IF(D7="PRESSE 5",VLOOKUP(F7,Données!$E:$O,11,FALSE),IF(D7="PRESSE 6",VLOOKUP(F7,Données!$F:$P,11,FALSE),IF(D7="EMBALLAGE",VLOOKUP(F7,Données!$G:$Q,11,FALSE),IF(D7="GUILLOTINE BLEU",VLOOKUP(F7,Données!$H:$R,11,FALSE),IF(D7="GUILLOTINE GRISE",VLOOKUP(F7,Données!$I:$R,10,FALSE),IF(D7="PUNCH",VLOOKUP(F7,Données!$J:$S,10,FALSE),""))))))))))</f>
        <v>252</v>
      </c>
      <c r="H7" s="3">
        <v>1600</v>
      </c>
      <c r="J7" s="3">
        <v>7</v>
      </c>
      <c r="K7" s="3" t="s">
        <v>16</v>
      </c>
      <c r="R7" s="38">
        <f t="shared" si="3"/>
        <v>0.90702947845804993</v>
      </c>
      <c r="S7" s="38">
        <f t="shared" si="4"/>
        <v>0</v>
      </c>
      <c r="U7" s="53">
        <f t="shared" si="5"/>
        <v>1</v>
      </c>
      <c r="V7"/>
    </row>
    <row r="8" spans="1:22" x14ac:dyDescent="0.25">
      <c r="A8" s="1">
        <v>44880</v>
      </c>
      <c r="B8" s="2">
        <f t="shared" si="0"/>
        <v>44880</v>
      </c>
      <c r="C8" s="3">
        <f t="shared" si="1"/>
        <v>47</v>
      </c>
      <c r="D8" t="s">
        <v>226</v>
      </c>
      <c r="E8" t="s">
        <v>3</v>
      </c>
      <c r="F8" s="3" t="s">
        <v>63</v>
      </c>
      <c r="G8" s="3">
        <f>IF(D8="PRESSE 1",VLOOKUP(F8,Données!$A:$K,11,FALSE),IF(D8="PRESSE 2",VLOOKUP(F8,Données!$B:$L,11,FALSE),IF(D8="PRESSE 3",VLOOKUP(F8,Données!$C:$M,11,FALSE),IF(D8="PRESSE 4",VLOOKUP(F8,Données!$D:$N,11,FALSE),IF(D8="PRESSE 5",VLOOKUP(F8,Données!$E:$O,11,FALSE),IF(D8="PRESSE 6",VLOOKUP(F8,Données!$F:$P,11,FALSE),IF(D8="EMBALLAGE",VLOOKUP(F8,Données!$G:$Q,11,FALSE),IF(D8="GUILLOTINE BLEU",VLOOKUP(F8,Données!$H:$R,11,FALSE),IF(D8="GUILLOTINE GRISE",VLOOKUP(F8,Données!$I:$R,10,FALSE),IF(D8="PUNCH",VLOOKUP(F8,Données!$J:$S,10,FALSE),""))))))))))</f>
        <v>90</v>
      </c>
      <c r="H8" s="3">
        <f t="shared" si="2"/>
        <v>630</v>
      </c>
      <c r="I8" s="3">
        <v>5</v>
      </c>
      <c r="J8" s="3">
        <v>7</v>
      </c>
      <c r="K8" s="3" t="s">
        <v>27</v>
      </c>
      <c r="L8" s="3">
        <v>7</v>
      </c>
      <c r="M8" s="3" t="s">
        <v>76</v>
      </c>
      <c r="R8" s="38">
        <f t="shared" si="3"/>
        <v>0.99206349206349209</v>
      </c>
      <c r="S8" s="38">
        <f t="shared" si="4"/>
        <v>7.9365079365079361E-3</v>
      </c>
      <c r="U8" s="53">
        <f t="shared" si="5"/>
        <v>2</v>
      </c>
      <c r="V8"/>
    </row>
    <row r="9" spans="1:22" x14ac:dyDescent="0.25">
      <c r="A9" s="1">
        <v>44880</v>
      </c>
      <c r="B9" s="2">
        <f t="shared" si="0"/>
        <v>44880</v>
      </c>
      <c r="C9" s="3">
        <f t="shared" si="1"/>
        <v>47</v>
      </c>
      <c r="D9" t="s">
        <v>227</v>
      </c>
      <c r="E9" t="s">
        <v>3</v>
      </c>
      <c r="F9" s="3" t="s">
        <v>25</v>
      </c>
      <c r="G9" s="3">
        <f>IF(D9="PRESSE 1",VLOOKUP(F9,Données!$A:$K,11,FALSE),IF(D9="PRESSE 2",VLOOKUP(F9,Données!$B:$L,11,FALSE),IF(D9="PRESSE 3",VLOOKUP(F9,Données!$C:$M,11,FALSE),IF(D9="PRESSE 4",VLOOKUP(F9,Données!$D:$N,11,FALSE),IF(D9="PRESSE 5",VLOOKUP(F9,Données!$E:$O,11,FALSE),IF(D9="PRESSE 6",VLOOKUP(F9,Données!$F:$P,11,FALSE),IF(D9="EMBALLAGE",VLOOKUP(F9,Données!$G:$Q,11,FALSE),IF(D9="GUILLOTINE BLEU",VLOOKUP(F9,Données!$H:$R,11,FALSE),IF(D9="GUILLOTINE GRISE",VLOOKUP(F9,Données!$I:$R,10,FALSE),IF(D9="PUNCH",VLOOKUP(F9,Données!$J:$S,10,FALSE),""))))))))))</f>
        <v>252</v>
      </c>
      <c r="H9" s="3">
        <f t="shared" si="2"/>
        <v>1764</v>
      </c>
      <c r="J9" s="3">
        <v>7</v>
      </c>
      <c r="K9" s="3" t="s">
        <v>4</v>
      </c>
      <c r="L9" s="3">
        <v>7</v>
      </c>
      <c r="M9" s="3" t="s">
        <v>22</v>
      </c>
      <c r="N9" s="3">
        <v>7</v>
      </c>
      <c r="O9" s="3" t="s">
        <v>90</v>
      </c>
      <c r="R9" s="38">
        <f t="shared" si="3"/>
        <v>1</v>
      </c>
      <c r="S9" s="38">
        <f t="shared" si="4"/>
        <v>0</v>
      </c>
      <c r="U9" s="53">
        <f t="shared" si="5"/>
        <v>3</v>
      </c>
      <c r="V9"/>
    </row>
    <row r="10" spans="1:22" x14ac:dyDescent="0.25">
      <c r="A10" s="1">
        <v>44880</v>
      </c>
      <c r="B10" s="2">
        <f t="shared" si="0"/>
        <v>44880</v>
      </c>
      <c r="C10" s="3">
        <f t="shared" si="1"/>
        <v>47</v>
      </c>
      <c r="D10" t="s">
        <v>229</v>
      </c>
      <c r="E10" t="s">
        <v>3</v>
      </c>
      <c r="F10" s="3" t="s">
        <v>50</v>
      </c>
      <c r="G10" s="3">
        <f>IF(D10="PRESSE 1",VLOOKUP(F10,Données!$A:$K,11,FALSE),IF(D10="PRESSE 2",VLOOKUP(F10,Données!$B:$L,11,FALSE),IF(D10="PRESSE 3",VLOOKUP(F10,Données!$C:$M,11,FALSE),IF(D10="PRESSE 4",VLOOKUP(F10,Données!$D:$N,11,FALSE),IF(D10="PRESSE 5",VLOOKUP(F10,Données!$E:$O,11,FALSE),IF(D10="PRESSE 6",VLOOKUP(F10,Données!$F:$P,11,FALSE),IF(D10="EMBALLAGE",VLOOKUP(F10,Données!$G:$Q,11,FALSE),IF(D10="GUILLOTINE BLEU",VLOOKUP(F10,Données!$H:$R,11,FALSE),IF(D10="GUILLOTINE GRISE",VLOOKUP(F10,Données!$I:$R,10,FALSE),IF(D10="PUNCH",VLOOKUP(F10,Données!$J:$S,10,FALSE),""))))))))))</f>
        <v>252</v>
      </c>
      <c r="H10" s="3">
        <f t="shared" si="2"/>
        <v>1764</v>
      </c>
      <c r="J10" s="3">
        <v>7</v>
      </c>
      <c r="K10" s="3" t="s">
        <v>246</v>
      </c>
      <c r="L10" s="3">
        <v>7</v>
      </c>
      <c r="M10" s="3" t="s">
        <v>27</v>
      </c>
      <c r="N10" s="3">
        <v>7</v>
      </c>
      <c r="O10" s="3" t="s">
        <v>10</v>
      </c>
      <c r="R10" s="38">
        <f t="shared" si="3"/>
        <v>1</v>
      </c>
      <c r="S10" s="38">
        <f t="shared" si="4"/>
        <v>0</v>
      </c>
      <c r="U10" s="53">
        <f t="shared" si="5"/>
        <v>3</v>
      </c>
      <c r="V10"/>
    </row>
    <row r="11" spans="1:22" x14ac:dyDescent="0.25">
      <c r="A11" s="1">
        <v>44880</v>
      </c>
      <c r="B11" s="2">
        <f t="shared" si="0"/>
        <v>44880</v>
      </c>
      <c r="C11" s="3">
        <f t="shared" si="1"/>
        <v>47</v>
      </c>
      <c r="D11" t="s">
        <v>228</v>
      </c>
      <c r="E11" t="s">
        <v>3</v>
      </c>
      <c r="F11" s="3" t="s">
        <v>41</v>
      </c>
      <c r="G11" s="3">
        <f>IF(D11="PRESSE 1",VLOOKUP(F11,Données!$A:$K,11,FALSE),IF(D11="PRESSE 2",VLOOKUP(F11,Données!$B:$L,11,FALSE),IF(D11="PRESSE 3",VLOOKUP(F11,Données!$C:$M,11,FALSE),IF(D11="PRESSE 4",VLOOKUP(F11,Données!$D:$N,11,FALSE),IF(D11="PRESSE 5",VLOOKUP(F11,Données!$E:$O,11,FALSE),IF(D11="PRESSE 6",VLOOKUP(F11,Données!$F:$P,11,FALSE),IF(D11="EMBALLAGE",VLOOKUP(F11,Données!$G:$Q,11,FALSE),IF(D11="GUILLOTINE BLEU",VLOOKUP(F11,Données!$H:$R,11,FALSE),IF(D11="GUILLOTINE GRISE",VLOOKUP(F11,Données!$I:$R,10,FALSE),IF(D11="PUNCH",VLOOKUP(F11,Données!$J:$S,10,FALSE),""))))))))))</f>
        <v>60</v>
      </c>
      <c r="H11" s="3">
        <f t="shared" si="2"/>
        <v>420</v>
      </c>
      <c r="I11" s="3">
        <v>100</v>
      </c>
      <c r="J11" s="3">
        <v>7</v>
      </c>
      <c r="K11" s="3" t="s">
        <v>245</v>
      </c>
      <c r="R11" s="38">
        <f t="shared" si="3"/>
        <v>0.76190476190476186</v>
      </c>
      <c r="S11" s="38">
        <f t="shared" si="4"/>
        <v>0.23809523809523808</v>
      </c>
      <c r="U11" s="53">
        <f t="shared" si="5"/>
        <v>1</v>
      </c>
      <c r="V11"/>
    </row>
    <row r="12" spans="1:22" x14ac:dyDescent="0.25">
      <c r="A12" s="1">
        <v>44880</v>
      </c>
      <c r="B12" s="2">
        <f t="shared" si="0"/>
        <v>44880</v>
      </c>
      <c r="C12" s="3">
        <f t="shared" si="1"/>
        <v>47</v>
      </c>
      <c r="D12" t="s">
        <v>235</v>
      </c>
      <c r="E12" t="s">
        <v>9</v>
      </c>
      <c r="F12" s="3" t="s">
        <v>105</v>
      </c>
      <c r="G12" s="3">
        <f>IF(D12="PRESSE 1",VLOOKUP(F12,Données!$A:$K,11,FALSE),IF(D12="PRESSE 2",VLOOKUP(F12,Données!$B:$L,11,FALSE),IF(D12="PRESSE 3",VLOOKUP(F12,Données!$C:$M,11,FALSE),IF(D12="PRESSE 4",VLOOKUP(F12,Données!$D:$N,11,FALSE),IF(D12="PRESSE 5",VLOOKUP(F12,Données!$E:$O,11,FALSE),IF(D12="PRESSE 6",VLOOKUP(F12,Données!$F:$P,11,FALSE),IF(D12="EMBALLAGE",VLOOKUP(F12,Données!$G:$Q,11,FALSE),IF(D12="GUILLOTINE BLEU",VLOOKUP(F12,Données!$H:$R,11,FALSE),IF(D12="GUILLOTINE GRISE",VLOOKUP(F12,Données!$I:$R,10,FALSE),IF(D12="PUNCH",VLOOKUP(F12,Données!$J:$S,10,FALSE),""))))))))))</f>
        <v>11.428571428571429</v>
      </c>
      <c r="H12" s="3">
        <f t="shared" si="2"/>
        <v>80</v>
      </c>
      <c r="I12" s="3">
        <v>20</v>
      </c>
      <c r="J12" s="3">
        <v>7</v>
      </c>
      <c r="K12" s="3" t="s">
        <v>16</v>
      </c>
      <c r="R12" s="38">
        <f t="shared" si="3"/>
        <v>0.75</v>
      </c>
      <c r="S12" s="38">
        <f t="shared" si="4"/>
        <v>0.25</v>
      </c>
      <c r="U12" s="53">
        <f t="shared" si="5"/>
        <v>1</v>
      </c>
      <c r="V12"/>
    </row>
    <row r="13" spans="1:22" x14ac:dyDescent="0.25">
      <c r="A13" s="1">
        <v>44885</v>
      </c>
      <c r="B13" s="2">
        <f t="shared" si="0"/>
        <v>44885</v>
      </c>
      <c r="C13" s="3">
        <f t="shared" si="1"/>
        <v>48</v>
      </c>
      <c r="D13" t="s">
        <v>226</v>
      </c>
      <c r="E13" t="s">
        <v>3</v>
      </c>
      <c r="F13" s="3" t="s">
        <v>96</v>
      </c>
      <c r="G13" s="3">
        <f>IF(D13="PRESSE 1",VLOOKUP(F13,Données!$A:$K,11,FALSE),IF(D13="PRESSE 2",VLOOKUP(F13,Données!$B:$L,11,FALSE),IF(D13="PRESSE 3",VLOOKUP(F13,Données!$C:$M,11,FALSE),IF(D13="PRESSE 4",VLOOKUP(F13,Données!$D:$N,11,FALSE),IF(D13="PRESSE 5",VLOOKUP(F13,Données!$E:$O,11,FALSE),IF(D13="PRESSE 6",VLOOKUP(F13,Données!$F:$P,11,FALSE),IF(D13="EMBALLAGE",VLOOKUP(F13,Données!$G:$Q,11,FALSE),IF(D13="GUILLOTINE BLEU",VLOOKUP(F13,Données!$H:$R,11,FALSE),IF(D13="GUILLOTINE GRISE",VLOOKUP(F13,Données!$I:$R,10,FALSE),IF(D13="PUNCH",VLOOKUP(F13,Données!$J:$S,10,FALSE),""))))))))))</f>
        <v>8</v>
      </c>
      <c r="H13" s="3">
        <v>46</v>
      </c>
      <c r="J13" s="3">
        <v>7</v>
      </c>
      <c r="K13" s="3" t="s">
        <v>76</v>
      </c>
      <c r="L13" s="3">
        <v>7</v>
      </c>
      <c r="M13" s="3" t="s">
        <v>247</v>
      </c>
      <c r="N13" s="3">
        <v>7</v>
      </c>
      <c r="O13" s="3" t="s">
        <v>52</v>
      </c>
      <c r="P13" s="3">
        <v>7</v>
      </c>
      <c r="Q13" s="3" t="s">
        <v>42</v>
      </c>
      <c r="R13" s="38">
        <f t="shared" si="3"/>
        <v>0.8214285714285714</v>
      </c>
      <c r="S13" s="38">
        <f t="shared" si="4"/>
        <v>0</v>
      </c>
      <c r="U13" s="53">
        <f t="shared" si="5"/>
        <v>4</v>
      </c>
      <c r="V13"/>
    </row>
    <row r="14" spans="1:22" x14ac:dyDescent="0.25">
      <c r="A14" s="1">
        <v>44886</v>
      </c>
      <c r="B14" s="2">
        <f t="shared" si="0"/>
        <v>44886</v>
      </c>
      <c r="C14" s="3">
        <f t="shared" si="1"/>
        <v>48</v>
      </c>
      <c r="D14" t="s">
        <v>232</v>
      </c>
      <c r="E14" t="s">
        <v>3</v>
      </c>
      <c r="F14" s="3" t="s">
        <v>77</v>
      </c>
      <c r="G14" s="3">
        <f>IF(D14="PRESSE 1",VLOOKUP(F14,Données!$A:$K,11,FALSE),IF(D14="PRESSE 2",VLOOKUP(F14,Données!$B:$L,11,FALSE),IF(D14="PRESSE 3",VLOOKUP(F14,Données!$C:$M,11,FALSE),IF(D14="PRESSE 4",VLOOKUP(F14,Données!$D:$N,11,FALSE),IF(D14="PRESSE 5",VLOOKUP(F14,Données!$E:$O,11,FALSE),IF(D14="PRESSE 6",VLOOKUP(F14,Données!$F:$P,11,FALSE),IF(D14="EMBALLAGE",VLOOKUP(F14,Données!$G:$Q,11,FALSE),IF(D14="GUILLOTINE BLEU",VLOOKUP(F14,Données!$H:$R,11,FALSE),IF(D14="GUILLOTINE GRISE",VLOOKUP(F14,Données!$I:$R,10,FALSE),IF(D14="PUNCH",VLOOKUP(F14,Données!$J:$S,10,FALSE),""))))))))))</f>
        <v>11.142857142857142</v>
      </c>
      <c r="H14" s="3">
        <v>66</v>
      </c>
      <c r="I14" s="3">
        <v>11</v>
      </c>
      <c r="J14" s="3">
        <v>7</v>
      </c>
      <c r="K14" s="3" t="s">
        <v>4</v>
      </c>
      <c r="L14" s="3">
        <v>7</v>
      </c>
      <c r="M14" s="3" t="s">
        <v>81</v>
      </c>
      <c r="R14" s="38">
        <f t="shared" si="3"/>
        <v>0.70512820512820518</v>
      </c>
      <c r="S14" s="38">
        <f t="shared" si="4"/>
        <v>0.16666666666666666</v>
      </c>
      <c r="U14" s="53">
        <f t="shared" si="5"/>
        <v>2</v>
      </c>
      <c r="V14"/>
    </row>
    <row r="15" spans="1:22" x14ac:dyDescent="0.25">
      <c r="A15" s="1">
        <v>44887</v>
      </c>
      <c r="B15" s="2">
        <f t="shared" si="0"/>
        <v>44887</v>
      </c>
      <c r="C15" s="3">
        <f t="shared" si="1"/>
        <v>48</v>
      </c>
      <c r="D15" t="s">
        <v>234</v>
      </c>
      <c r="E15" t="s">
        <v>9</v>
      </c>
      <c r="F15" s="3" t="s">
        <v>253</v>
      </c>
      <c r="G15" s="3">
        <f>IF(D15="PRESSE 1",VLOOKUP(F15,Données!$A:$K,11,FALSE),IF(D15="PRESSE 2",VLOOKUP(F15,Données!$B:$L,11,FALSE),IF(D15="PRESSE 3",VLOOKUP(F15,Données!$C:$M,11,FALSE),IF(D15="PRESSE 4",VLOOKUP(F15,Données!$D:$N,11,FALSE),IF(D15="PRESSE 5",VLOOKUP(F15,Données!$E:$O,11,FALSE),IF(D15="PRESSE 6",VLOOKUP(F15,Données!$F:$P,11,FALSE),IF(D15="EMBALLAGE",VLOOKUP(F15,Données!$G:$Q,11,FALSE),IF(D15="GUILLOTINE BLEU",VLOOKUP(F15,Données!$H:$R,11,FALSE),IF(D15="GUILLOTINE GRISE",VLOOKUP(F15,Données!$I:$R,10,FALSE),IF(D15="PUNCH",VLOOKUP(F15,Données!$J:$S,10,FALSE),""))))))))))</f>
        <v>139.28571428571428</v>
      </c>
      <c r="H15" s="3">
        <v>77</v>
      </c>
      <c r="J15" s="3">
        <v>7</v>
      </c>
      <c r="K15" s="3" t="s">
        <v>90</v>
      </c>
      <c r="R15" s="38">
        <f t="shared" si="3"/>
        <v>7.8974358974358977E-2</v>
      </c>
      <c r="S15" s="38">
        <f t="shared" si="4"/>
        <v>0</v>
      </c>
      <c r="U15" s="53">
        <f t="shared" si="5"/>
        <v>1</v>
      </c>
      <c r="V15"/>
    </row>
    <row r="16" spans="1:22" x14ac:dyDescent="0.25">
      <c r="A16" s="1">
        <v>44889</v>
      </c>
      <c r="B16" s="2">
        <f t="shared" si="0"/>
        <v>44889</v>
      </c>
      <c r="C16" s="3">
        <f t="shared" si="1"/>
        <v>48</v>
      </c>
      <c r="D16" t="s">
        <v>232</v>
      </c>
      <c r="E16" t="s">
        <v>9</v>
      </c>
      <c r="F16" s="3" t="s">
        <v>11</v>
      </c>
      <c r="G16" s="3">
        <f>IF(D16="PRESSE 1",VLOOKUP(F16,Données!$A:$K,11,FALSE),IF(D16="PRESSE 2",VLOOKUP(F16,Données!$B:$L,11,FALSE),IF(D16="PRESSE 3",VLOOKUP(F16,Données!$C:$M,11,FALSE),IF(D16="PRESSE 4",VLOOKUP(F16,Données!$D:$N,11,FALSE),IF(D16="PRESSE 5",VLOOKUP(F16,Données!$E:$O,11,FALSE),IF(D16="PRESSE 6",VLOOKUP(F16,Données!$F:$P,11,FALSE),IF(D16="EMBALLAGE",VLOOKUP(F16,Données!$G:$Q,11,FALSE),IF(D16="GUILLOTINE BLEU",VLOOKUP(F16,Données!$H:$R,11,FALSE),IF(D16="GUILLOTINE GRISE",VLOOKUP(F16,Données!$I:$R,10,FALSE),IF(D16="PUNCH",VLOOKUP(F16,Données!$J:$S,10,FALSE),""))))))))))</f>
        <v>11.428571428571429</v>
      </c>
      <c r="H16" s="3">
        <v>80</v>
      </c>
      <c r="J16" s="3">
        <v>7</v>
      </c>
      <c r="K16" s="3" t="s">
        <v>85</v>
      </c>
      <c r="R16" s="38">
        <f t="shared" si="3"/>
        <v>1</v>
      </c>
      <c r="S16" s="38">
        <f t="shared" si="4"/>
        <v>0</v>
      </c>
      <c r="U16" s="53">
        <f t="shared" si="5"/>
        <v>1</v>
      </c>
      <c r="V16"/>
    </row>
    <row r="17" spans="1:22" x14ac:dyDescent="0.25">
      <c r="A17" s="1">
        <v>44889</v>
      </c>
      <c r="B17" s="2">
        <f t="shared" si="0"/>
        <v>44889</v>
      </c>
      <c r="C17" s="3">
        <f t="shared" si="1"/>
        <v>48</v>
      </c>
      <c r="D17" t="s">
        <v>226</v>
      </c>
      <c r="E17" t="s">
        <v>3</v>
      </c>
      <c r="F17" s="3" t="s">
        <v>24</v>
      </c>
      <c r="G17" s="3">
        <f>IF(D17="PRESSE 1",VLOOKUP(F17,Données!$A:$K,11,FALSE),IF(D17="PRESSE 2",VLOOKUP(F17,Données!$B:$L,11,FALSE),IF(D17="PRESSE 3",VLOOKUP(F17,Données!$C:$M,11,FALSE),IF(D17="PRESSE 4",VLOOKUP(F17,Données!$D:$N,11,FALSE),IF(D17="PRESSE 5",VLOOKUP(F17,Données!$E:$O,11,FALSE),IF(D17="PRESSE 6",VLOOKUP(F17,Données!$F:$P,11,FALSE),IF(D17="EMBALLAGE",VLOOKUP(F17,Données!$G:$Q,11,FALSE),IF(D17="GUILLOTINE BLEU",VLOOKUP(F17,Données!$H:$R,11,FALSE),IF(D17="GUILLOTINE GRISE",VLOOKUP(F17,Données!$I:$R,10,FALSE),IF(D17="PUNCH",VLOOKUP(F17,Données!$J:$S,10,FALSE),""))))))))))</f>
        <v>6</v>
      </c>
      <c r="H17" s="3">
        <v>50</v>
      </c>
      <c r="J17" s="3">
        <v>7</v>
      </c>
      <c r="K17" s="3" t="s">
        <v>81</v>
      </c>
      <c r="L17" s="3">
        <v>7</v>
      </c>
      <c r="M17" s="3" t="s">
        <v>90</v>
      </c>
      <c r="N17" s="3">
        <v>7</v>
      </c>
      <c r="O17" s="3" t="s">
        <v>247</v>
      </c>
      <c r="P17" s="3">
        <v>7</v>
      </c>
      <c r="Q17" s="3" t="s">
        <v>76</v>
      </c>
      <c r="R17" s="38">
        <f t="shared" si="3"/>
        <v>1.1904761904761905</v>
      </c>
      <c r="S17" s="38">
        <f t="shared" si="4"/>
        <v>0</v>
      </c>
      <c r="U17" s="53">
        <f t="shared" si="5"/>
        <v>4</v>
      </c>
      <c r="V17"/>
    </row>
    <row r="18" spans="1:22" x14ac:dyDescent="0.25">
      <c r="A18" s="1">
        <v>44890</v>
      </c>
      <c r="B18" s="2">
        <f t="shared" si="0"/>
        <v>44890</v>
      </c>
      <c r="C18" s="3">
        <f t="shared" si="1"/>
        <v>48</v>
      </c>
      <c r="D18" t="s">
        <v>226</v>
      </c>
      <c r="E18" t="s">
        <v>15</v>
      </c>
      <c r="F18" s="3" t="s">
        <v>12</v>
      </c>
      <c r="G18" s="3">
        <f>IF(D18="PRESSE 1",VLOOKUP(F18,Données!$A:$K,11,FALSE),IF(D18="PRESSE 2",VLOOKUP(F18,Données!$B:$L,11,FALSE),IF(D18="PRESSE 3",VLOOKUP(F18,Données!$C:$M,11,FALSE),IF(D18="PRESSE 4",VLOOKUP(F18,Données!$D:$N,11,FALSE),IF(D18="PRESSE 5",VLOOKUP(F18,Données!$E:$O,11,FALSE),IF(D18="PRESSE 6",VLOOKUP(F18,Données!$F:$P,11,FALSE),IF(D18="EMBALLAGE",VLOOKUP(F18,Données!$G:$Q,11,FALSE),IF(D18="GUILLOTINE BLEU",VLOOKUP(F18,Données!$H:$R,11,FALSE),IF(D18="GUILLOTINE GRISE",VLOOKUP(F18,Données!$I:$R,10,FALSE),IF(D18="PUNCH",VLOOKUP(F18,Données!$J:$S,10,FALSE),""))))))))))</f>
        <v>6</v>
      </c>
      <c r="H18" s="3">
        <v>60</v>
      </c>
      <c r="J18" s="3">
        <v>7</v>
      </c>
      <c r="K18" s="3" t="s">
        <v>85</v>
      </c>
      <c r="L18" s="3">
        <v>7</v>
      </c>
      <c r="M18" s="3" t="s">
        <v>245</v>
      </c>
      <c r="N18" s="3">
        <v>7</v>
      </c>
      <c r="O18" s="3" t="s">
        <v>76</v>
      </c>
      <c r="P18" s="3">
        <v>7</v>
      </c>
      <c r="Q18" s="3" t="s">
        <v>246</v>
      </c>
      <c r="R18" s="38">
        <f t="shared" si="3"/>
        <v>1.4285714285714286</v>
      </c>
      <c r="S18" s="38">
        <f t="shared" si="4"/>
        <v>0</v>
      </c>
      <c r="U18" s="53">
        <f t="shared" si="5"/>
        <v>4</v>
      </c>
      <c r="V18"/>
    </row>
    <row r="19" spans="1:22" x14ac:dyDescent="0.25">
      <c r="A19" s="1">
        <v>44891</v>
      </c>
      <c r="B19" s="2">
        <f t="shared" si="0"/>
        <v>44891</v>
      </c>
      <c r="C19" s="3">
        <f t="shared" si="1"/>
        <v>48</v>
      </c>
      <c r="D19" t="s">
        <v>227</v>
      </c>
      <c r="E19" t="s">
        <v>9</v>
      </c>
      <c r="F19" s="3" t="s">
        <v>25</v>
      </c>
      <c r="G19" s="3">
        <f>IF(D19="PRESSE 1",VLOOKUP(F19,Données!$A:$K,11,FALSE),IF(D19="PRESSE 2",VLOOKUP(F19,Données!$B:$L,11,FALSE),IF(D19="PRESSE 3",VLOOKUP(F19,Données!$C:$M,11,FALSE),IF(D19="PRESSE 4",VLOOKUP(F19,Données!$D:$N,11,FALSE),IF(D19="PRESSE 5",VLOOKUP(F19,Données!$E:$O,11,FALSE),IF(D19="PRESSE 6",VLOOKUP(F19,Données!$F:$P,11,FALSE),IF(D19="EMBALLAGE",VLOOKUP(F19,Données!$G:$Q,11,FALSE),IF(D19="GUILLOTINE BLEU",VLOOKUP(F19,Données!$H:$R,11,FALSE),IF(D19="GUILLOTINE GRISE",VLOOKUP(F19,Données!$I:$R,10,FALSE),IF(D19="PUNCH",VLOOKUP(F19,Données!$J:$S,10,FALSE),""))))))))))</f>
        <v>252</v>
      </c>
      <c r="H19" s="3">
        <v>1700</v>
      </c>
      <c r="J19" s="3">
        <v>7</v>
      </c>
      <c r="K19" s="3" t="s">
        <v>62</v>
      </c>
      <c r="L19" s="3">
        <v>7</v>
      </c>
      <c r="M19" s="3" t="s">
        <v>47</v>
      </c>
      <c r="N19" s="3">
        <v>7</v>
      </c>
      <c r="O19" s="3" t="s">
        <v>37</v>
      </c>
      <c r="R19" s="38">
        <f t="shared" si="3"/>
        <v>0.96371882086167804</v>
      </c>
      <c r="S19" s="38">
        <f t="shared" si="4"/>
        <v>0</v>
      </c>
      <c r="U19" s="53">
        <f t="shared" si="5"/>
        <v>3</v>
      </c>
      <c r="V19"/>
    </row>
    <row r="20" spans="1:22" x14ac:dyDescent="0.25">
      <c r="A20" s="1">
        <v>44892</v>
      </c>
      <c r="B20" s="2">
        <f t="shared" si="0"/>
        <v>44892</v>
      </c>
      <c r="C20" s="3">
        <f t="shared" si="1"/>
        <v>49</v>
      </c>
      <c r="D20" t="s">
        <v>226</v>
      </c>
      <c r="E20" t="s">
        <v>3</v>
      </c>
      <c r="F20" s="3" t="s">
        <v>18</v>
      </c>
      <c r="G20" s="3">
        <f>IF(D20="PRESSE 1",VLOOKUP(F20,Données!$A:$K,11,FALSE),IF(D20="PRESSE 2",VLOOKUP(F20,Données!$B:$L,11,FALSE),IF(D20="PRESSE 3",VLOOKUP(F20,Données!$C:$M,11,FALSE),IF(D20="PRESSE 4",VLOOKUP(F20,Données!$D:$N,11,FALSE),IF(D20="PRESSE 5",VLOOKUP(F20,Données!$E:$O,11,FALSE),IF(D20="PRESSE 6",VLOOKUP(F20,Données!$F:$P,11,FALSE),IF(D20="EMBALLAGE",VLOOKUP(F20,Données!$G:$Q,11,FALSE),IF(D20="GUILLOTINE BLEU",VLOOKUP(F20,Données!$H:$R,11,FALSE),IF(D20="GUILLOTINE GRISE",VLOOKUP(F20,Données!$I:$R,10,FALSE),IF(D20="PUNCH",VLOOKUP(F20,Données!$J:$S,10,FALSE),""))))))))))</f>
        <v>6</v>
      </c>
      <c r="H20" s="3">
        <v>65</v>
      </c>
      <c r="J20" s="3">
        <v>7</v>
      </c>
      <c r="K20" s="3" t="s">
        <v>85</v>
      </c>
      <c r="R20" s="38">
        <f t="shared" si="3"/>
        <v>1.5476190476190477</v>
      </c>
      <c r="S20" s="38">
        <f t="shared" si="4"/>
        <v>0</v>
      </c>
      <c r="U20" s="53">
        <f t="shared" si="5"/>
        <v>1</v>
      </c>
      <c r="V20"/>
    </row>
    <row r="21" spans="1:22" x14ac:dyDescent="0.25">
      <c r="A21" s="1">
        <v>44893</v>
      </c>
      <c r="B21" s="2">
        <f t="shared" si="0"/>
        <v>44893</v>
      </c>
      <c r="C21" s="3">
        <f t="shared" si="1"/>
        <v>49</v>
      </c>
      <c r="D21" t="s">
        <v>235</v>
      </c>
      <c r="E21" t="s">
        <v>9</v>
      </c>
      <c r="F21" s="3" t="s">
        <v>105</v>
      </c>
      <c r="G21" s="3">
        <f>IF(D21="PRESSE 1",VLOOKUP(F21,Données!$A:$K,11,FALSE),IF(D21="PRESSE 2",VLOOKUP(F21,Données!$B:$L,11,FALSE),IF(D21="PRESSE 3",VLOOKUP(F21,Données!$C:$M,11,FALSE),IF(D21="PRESSE 4",VLOOKUP(F21,Données!$D:$N,11,FALSE),IF(D21="PRESSE 5",VLOOKUP(F21,Données!$E:$O,11,FALSE),IF(D21="PRESSE 6",VLOOKUP(F21,Données!$F:$P,11,FALSE),IF(D21="EMBALLAGE",VLOOKUP(F21,Données!$G:$Q,11,FALSE),IF(D21="GUILLOTINE BLEU",VLOOKUP(F21,Données!$H:$R,11,FALSE),IF(D21="GUILLOTINE GRISE",VLOOKUP(F21,Données!$I:$R,10,FALSE),IF(D21="PUNCH",VLOOKUP(F21,Données!$J:$S,10,FALSE),""))))))))))</f>
        <v>11.428571428571429</v>
      </c>
      <c r="H21" s="3">
        <v>55</v>
      </c>
      <c r="J21" s="3">
        <v>7</v>
      </c>
      <c r="K21" s="3" t="s">
        <v>90</v>
      </c>
      <c r="L21" s="3">
        <v>7</v>
      </c>
      <c r="M21" s="3" t="s">
        <v>27</v>
      </c>
      <c r="R21" s="38">
        <f t="shared" si="3"/>
        <v>0.6875</v>
      </c>
      <c r="S21" s="38">
        <f t="shared" si="4"/>
        <v>0</v>
      </c>
      <c r="U21" s="53">
        <f t="shared" si="5"/>
        <v>2</v>
      </c>
      <c r="V21"/>
    </row>
    <row r="22" spans="1:22" x14ac:dyDescent="0.25">
      <c r="A22" s="1">
        <v>44894</v>
      </c>
      <c r="B22" s="2">
        <f t="shared" si="0"/>
        <v>44894</v>
      </c>
      <c r="C22" s="3">
        <f t="shared" si="1"/>
        <v>49</v>
      </c>
      <c r="D22" t="s">
        <v>232</v>
      </c>
      <c r="E22" t="s">
        <v>3</v>
      </c>
      <c r="F22" s="3" t="s">
        <v>72</v>
      </c>
      <c r="G22" s="3">
        <f>IF(D22="PRESSE 1",VLOOKUP(F22,Données!$A:$K,11,FALSE),IF(D22="PRESSE 2",VLOOKUP(F22,Données!$B:$L,11,FALSE),IF(D22="PRESSE 3",VLOOKUP(F22,Données!$C:$M,11,FALSE),IF(D22="PRESSE 4",VLOOKUP(F22,Données!$D:$N,11,FALSE),IF(D22="PRESSE 5",VLOOKUP(F22,Données!$E:$O,11,FALSE),IF(D22="PRESSE 6",VLOOKUP(F22,Données!$F:$P,11,FALSE),IF(D22="EMBALLAGE",VLOOKUP(F22,Données!$G:$Q,11,FALSE),IF(D22="GUILLOTINE BLEU",VLOOKUP(F22,Données!$H:$R,11,FALSE),IF(D22="GUILLOTINE GRISE",VLOOKUP(F22,Données!$I:$R,10,FALSE),IF(D22="PUNCH",VLOOKUP(F22,Données!$J:$S,10,FALSE),""))))))))))</f>
        <v>22.857142857142858</v>
      </c>
      <c r="H22" s="3">
        <v>145</v>
      </c>
      <c r="J22" s="3">
        <v>7</v>
      </c>
      <c r="K22" s="3" t="s">
        <v>245</v>
      </c>
      <c r="L22" s="3">
        <v>7</v>
      </c>
      <c r="M22" s="3" t="s">
        <v>85</v>
      </c>
      <c r="R22" s="38">
        <f t="shared" si="3"/>
        <v>0.90625</v>
      </c>
      <c r="S22" s="38">
        <f t="shared" si="4"/>
        <v>0</v>
      </c>
      <c r="T22">
        <v>7</v>
      </c>
      <c r="U22" s="53">
        <f t="shared" si="5"/>
        <v>2</v>
      </c>
      <c r="V22"/>
    </row>
    <row r="23" spans="1:22" x14ac:dyDescent="0.25">
      <c r="A23" s="1">
        <v>44895</v>
      </c>
      <c r="B23" s="2">
        <f t="shared" si="0"/>
        <v>44895</v>
      </c>
      <c r="C23" s="3">
        <f t="shared" si="1"/>
        <v>49</v>
      </c>
      <c r="D23" t="s">
        <v>230</v>
      </c>
      <c r="E23" t="s">
        <v>3</v>
      </c>
      <c r="F23" s="3" t="s">
        <v>53</v>
      </c>
      <c r="G23" s="3">
        <f>IF(D23="PRESSE 1",VLOOKUP(F23,Données!$A:$K,11,FALSE),IF(D23="PRESSE 2",VLOOKUP(F23,Données!$B:$L,11,FALSE),IF(D23="PRESSE 3",VLOOKUP(F23,Données!$C:$M,11,FALSE),IF(D23="PRESSE 4",VLOOKUP(F23,Données!$D:$N,11,FALSE),IF(D23="PRESSE 5",VLOOKUP(F23,Données!$E:$O,11,FALSE),IF(D23="PRESSE 6",VLOOKUP(F23,Données!$F:$P,11,FALSE),IF(D23="EMBALLAGE",VLOOKUP(F23,Données!$G:$Q,11,FALSE),IF(D23="GUILLOTINE BLEU",VLOOKUP(F23,Données!$H:$R,11,FALSE),IF(D23="GUILLOTINE GRISE",VLOOKUP(F23,Données!$I:$R,10,FALSE),IF(D23="PUNCH",VLOOKUP(F23,Données!$J:$S,10,FALSE),""))))))))))</f>
        <v>7.1428571428571432</v>
      </c>
      <c r="H23" s="3">
        <v>55</v>
      </c>
      <c r="J23" s="3">
        <v>7</v>
      </c>
      <c r="K23" s="3" t="s">
        <v>81</v>
      </c>
      <c r="L23" s="3">
        <v>7</v>
      </c>
      <c r="M23" s="3" t="s">
        <v>22</v>
      </c>
      <c r="R23" s="38">
        <f t="shared" si="3"/>
        <v>1.1000000000000001</v>
      </c>
      <c r="S23" s="38">
        <f t="shared" si="4"/>
        <v>0</v>
      </c>
      <c r="T23">
        <v>6</v>
      </c>
      <c r="U23" s="53">
        <f t="shared" si="5"/>
        <v>2</v>
      </c>
      <c r="V23"/>
    </row>
    <row r="24" spans="1:22" x14ac:dyDescent="0.25">
      <c r="A24" s="1">
        <v>44896</v>
      </c>
      <c r="B24" s="2">
        <f t="shared" si="0"/>
        <v>44896</v>
      </c>
      <c r="C24" s="3">
        <f t="shared" si="1"/>
        <v>49</v>
      </c>
      <c r="D24" t="s">
        <v>234</v>
      </c>
      <c r="E24" t="s">
        <v>9</v>
      </c>
      <c r="F24" s="3" t="s">
        <v>253</v>
      </c>
      <c r="G24" s="3">
        <f>IF(D24="PRESSE 1",VLOOKUP(F24,Données!$A:$K,11,FALSE),IF(D24="PRESSE 2",VLOOKUP(F24,Données!$B:$L,11,FALSE),IF(D24="PRESSE 3",VLOOKUP(F24,Données!$C:$M,11,FALSE),IF(D24="PRESSE 4",VLOOKUP(F24,Données!$D:$N,11,FALSE),IF(D24="PRESSE 5",VLOOKUP(F24,Données!$E:$O,11,FALSE),IF(D24="PRESSE 6",VLOOKUP(F24,Données!$F:$P,11,FALSE),IF(D24="EMBALLAGE",VLOOKUP(F24,Données!$G:$Q,11,FALSE),IF(D24="GUILLOTINE BLEU",VLOOKUP(F24,Données!$H:$R,11,FALSE),IF(D24="GUILLOTINE GRISE",VLOOKUP(F24,Données!$I:$R,10,FALSE),IF(D24="PUNCH",VLOOKUP(F24,Données!$J:$S,10,FALSE),""))))))))))</f>
        <v>139.28571428571428</v>
      </c>
      <c r="H24" s="3">
        <v>996</v>
      </c>
      <c r="J24" s="3">
        <v>7</v>
      </c>
      <c r="K24" s="3" t="s">
        <v>90</v>
      </c>
      <c r="L24" s="3">
        <v>7</v>
      </c>
      <c r="M24" s="3" t="s">
        <v>10</v>
      </c>
      <c r="R24" s="38">
        <f t="shared" si="3"/>
        <v>1.0215384615384615</v>
      </c>
      <c r="S24" s="38">
        <f t="shared" si="4"/>
        <v>0</v>
      </c>
      <c r="T24">
        <v>4</v>
      </c>
      <c r="U24" s="53">
        <f t="shared" si="5"/>
        <v>2</v>
      </c>
      <c r="V24"/>
    </row>
    <row r="25" spans="1:22" x14ac:dyDescent="0.25">
      <c r="A25" s="1">
        <v>44897</v>
      </c>
      <c r="B25" s="2">
        <f t="shared" si="0"/>
        <v>44897</v>
      </c>
      <c r="C25" s="3">
        <f t="shared" si="1"/>
        <v>49</v>
      </c>
      <c r="D25" t="s">
        <v>233</v>
      </c>
      <c r="E25" t="s">
        <v>15</v>
      </c>
      <c r="F25" s="3" t="s">
        <v>244</v>
      </c>
      <c r="G25" s="3">
        <f>IF(D25="PRESSE 1",VLOOKUP(F25,Données!$A:$K,11,FALSE),IF(D25="PRESSE 2",VLOOKUP(F25,Données!$B:$L,11,FALSE),IF(D25="PRESSE 3",VLOOKUP(F25,Données!$C:$M,11,FALSE),IF(D25="PRESSE 4",VLOOKUP(F25,Données!$D:$N,11,FALSE),IF(D25="PRESSE 5",VLOOKUP(F25,Données!$E:$O,11,FALSE),IF(D25="PRESSE 6",VLOOKUP(F25,Données!$F:$P,11,FALSE),IF(D25="EMBALLAGE",VLOOKUP(F25,Données!$G:$Q,11,FALSE),IF(D25="GUILLOTINE BLEU",VLOOKUP(F25,Données!$H:$R,11,FALSE),IF(D25="GUILLOTINE GRISE",VLOOKUP(F25,Données!$I:$R,10,FALSE),IF(D25="PUNCH",VLOOKUP(F25,Données!$J:$S,10,FALSE),""))))))))))</f>
        <v>120.71428571428571</v>
      </c>
      <c r="H25" s="3">
        <v>1000</v>
      </c>
      <c r="J25" s="3">
        <v>7</v>
      </c>
      <c r="K25" s="3" t="s">
        <v>37</v>
      </c>
      <c r="L25" s="3">
        <v>7</v>
      </c>
      <c r="M25" s="3" t="s">
        <v>16</v>
      </c>
      <c r="R25" s="38">
        <f t="shared" si="3"/>
        <v>1.1834319526627219</v>
      </c>
      <c r="S25" s="38">
        <f t="shared" si="4"/>
        <v>0</v>
      </c>
      <c r="T25">
        <v>4</v>
      </c>
      <c r="U25" s="53">
        <f t="shared" si="5"/>
        <v>2</v>
      </c>
      <c r="V25"/>
    </row>
    <row r="26" spans="1:22" x14ac:dyDescent="0.25">
      <c r="A26" s="1">
        <v>44898</v>
      </c>
      <c r="B26" s="2">
        <f t="shared" si="0"/>
        <v>44898</v>
      </c>
      <c r="C26" s="3">
        <f t="shared" si="1"/>
        <v>49</v>
      </c>
      <c r="D26" t="s">
        <v>227</v>
      </c>
      <c r="E26" t="s">
        <v>3</v>
      </c>
      <c r="F26" s="3" t="s">
        <v>25</v>
      </c>
      <c r="G26" s="3">
        <f>IF(D26="PRESSE 1",VLOOKUP(F26,Données!$A:$K,11,FALSE),IF(D26="PRESSE 2",VLOOKUP(F26,Données!$B:$L,11,FALSE),IF(D26="PRESSE 3",VLOOKUP(F26,Données!$C:$M,11,FALSE),IF(D26="PRESSE 4",VLOOKUP(F26,Données!$D:$N,11,FALSE),IF(D26="PRESSE 5",VLOOKUP(F26,Données!$E:$O,11,FALSE),IF(D26="PRESSE 6",VLOOKUP(F26,Données!$F:$P,11,FALSE),IF(D26="EMBALLAGE",VLOOKUP(F26,Données!$G:$Q,11,FALSE),IF(D26="GUILLOTINE BLEU",VLOOKUP(F26,Données!$H:$R,11,FALSE),IF(D26="GUILLOTINE GRISE",VLOOKUP(F26,Données!$I:$R,10,FALSE),IF(D26="PUNCH",VLOOKUP(F26,Données!$J:$S,10,FALSE),""))))))))))</f>
        <v>252</v>
      </c>
      <c r="H26" s="3">
        <v>2400</v>
      </c>
      <c r="J26" s="3">
        <v>7</v>
      </c>
      <c r="K26" s="3" t="s">
        <v>76</v>
      </c>
      <c r="L26" s="3">
        <v>7</v>
      </c>
      <c r="M26" s="3" t="s">
        <v>10</v>
      </c>
      <c r="N26" s="3">
        <v>7</v>
      </c>
      <c r="O26" s="3" t="s">
        <v>16</v>
      </c>
      <c r="R26" s="38">
        <f t="shared" si="3"/>
        <v>1.3605442176870748</v>
      </c>
      <c r="S26" s="38">
        <f t="shared" si="4"/>
        <v>0</v>
      </c>
      <c r="T26">
        <v>3</v>
      </c>
      <c r="U26" s="53">
        <f t="shared" si="5"/>
        <v>3</v>
      </c>
      <c r="V26"/>
    </row>
    <row r="27" spans="1:22" x14ac:dyDescent="0.25">
      <c r="A27" s="1">
        <v>44888</v>
      </c>
      <c r="B27" s="2">
        <f t="shared" si="0"/>
        <v>44888</v>
      </c>
      <c r="C27" s="3">
        <f t="shared" si="1"/>
        <v>48</v>
      </c>
      <c r="D27" t="s">
        <v>231</v>
      </c>
      <c r="E27" t="s">
        <v>3</v>
      </c>
      <c r="F27" s="3" t="s">
        <v>46</v>
      </c>
      <c r="G27" s="3">
        <f>IF(D27="PRESSE 1",VLOOKUP(F27,Données!$A:$K,11,FALSE),IF(D27="PRESSE 2",VLOOKUP(F27,Données!$B:$L,11,FALSE),IF(D27="PRESSE 3",VLOOKUP(F27,Données!$C:$M,11,FALSE),IF(D27="PRESSE 4",VLOOKUP(F27,Données!$D:$N,11,FALSE),IF(D27="PRESSE 5",VLOOKUP(F27,Données!$E:$O,11,FALSE),IF(D27="PRESSE 6",VLOOKUP(F27,Données!$F:$P,11,FALSE),IF(D27="EMBALLAGE",VLOOKUP(F27,Données!$G:$Q,11,FALSE),IF(D27="GUILLOTINE BLEU",VLOOKUP(F27,Données!$H:$R,11,FALSE),IF(D27="GUILLOTINE GRISE",VLOOKUP(F27,Données!$I:$R,10,FALSE),IF(D27="PUNCH",VLOOKUP(F27,Données!$J:$S,10,FALSE),""))))))))))</f>
        <v>5.4285714285714288</v>
      </c>
      <c r="H27" s="3">
        <v>31</v>
      </c>
      <c r="I27" s="3">
        <v>1</v>
      </c>
      <c r="J27" s="3">
        <v>6.25</v>
      </c>
      <c r="K27" s="3" t="s">
        <v>42</v>
      </c>
      <c r="R27" s="38">
        <f t="shared" si="3"/>
        <v>0.88421052631578945</v>
      </c>
      <c r="S27" s="38">
        <f t="shared" si="4"/>
        <v>3.2258064516129031E-2</v>
      </c>
      <c r="U27" s="53">
        <f t="shared" si="5"/>
        <v>1</v>
      </c>
      <c r="V27"/>
    </row>
    <row r="28" spans="1:22" x14ac:dyDescent="0.25">
      <c r="A28" s="1">
        <v>44888</v>
      </c>
      <c r="B28" s="2">
        <f t="shared" si="0"/>
        <v>44888</v>
      </c>
      <c r="C28" s="3">
        <f t="shared" si="1"/>
        <v>48</v>
      </c>
      <c r="D28" t="s">
        <v>231</v>
      </c>
      <c r="E28" t="s">
        <v>9</v>
      </c>
      <c r="F28" s="3" t="s">
        <v>46</v>
      </c>
      <c r="G28" s="3">
        <f>IF(D28="PRESSE 1",VLOOKUP(F28,Données!$A:$K,11,FALSE),IF(D28="PRESSE 2",VLOOKUP(F28,Données!$B:$L,11,FALSE),IF(D28="PRESSE 3",VLOOKUP(F28,Données!$C:$M,11,FALSE),IF(D28="PRESSE 4",VLOOKUP(F28,Données!$D:$N,11,FALSE),IF(D28="PRESSE 5",VLOOKUP(F28,Données!$E:$O,11,FALSE),IF(D28="PRESSE 6",VLOOKUP(F28,Données!$F:$P,11,FALSE),IF(D28="EMBALLAGE",VLOOKUP(F28,Données!$G:$Q,11,FALSE),IF(D28="GUILLOTINE BLEU",VLOOKUP(F28,Données!$H:$R,11,FALSE),IF(D28="GUILLOTINE GRISE",VLOOKUP(F28,Données!$I:$R,10,FALSE),IF(D28="PUNCH",VLOOKUP(F28,Données!$J:$S,10,FALSE),""))))))))))</f>
        <v>5.4285714285714288</v>
      </c>
      <c r="H28" s="3">
        <v>20</v>
      </c>
      <c r="J28" s="3">
        <v>4</v>
      </c>
      <c r="K28" s="3" t="s">
        <v>66</v>
      </c>
      <c r="R28" s="38">
        <f t="shared" si="3"/>
        <v>0.92105263157894735</v>
      </c>
      <c r="S28" s="38">
        <f t="shared" si="4"/>
        <v>0</v>
      </c>
      <c r="U28" s="53">
        <f t="shared" si="5"/>
        <v>1</v>
      </c>
      <c r="V28"/>
    </row>
    <row r="29" spans="1:22" x14ac:dyDescent="0.25">
      <c r="A29" s="1">
        <v>44888</v>
      </c>
      <c r="B29" s="2">
        <f t="shared" si="0"/>
        <v>44888</v>
      </c>
      <c r="C29" s="3">
        <f t="shared" si="1"/>
        <v>48</v>
      </c>
      <c r="D29" t="s">
        <v>233</v>
      </c>
      <c r="E29" t="s">
        <v>3</v>
      </c>
      <c r="F29" s="3" t="s">
        <v>243</v>
      </c>
      <c r="G29" s="3">
        <f>IF(D29="PRESSE 1",VLOOKUP(F29,Données!$A:$K,11,FALSE),IF(D29="PRESSE 2",VLOOKUP(F29,Données!$B:$L,11,FALSE),IF(D29="PRESSE 3",VLOOKUP(F29,Données!$C:$M,11,FALSE),IF(D29="PRESSE 4",VLOOKUP(F29,Données!$D:$N,11,FALSE),IF(D29="PRESSE 5",VLOOKUP(F29,Données!$E:$O,11,FALSE),IF(D29="PRESSE 6",VLOOKUP(F29,Données!$F:$P,11,FALSE),IF(D29="EMBALLAGE",VLOOKUP(F29,Données!$G:$Q,11,FALSE),IF(D29="GUILLOTINE BLEU",VLOOKUP(F29,Données!$H:$R,11,FALSE),IF(D29="GUILLOTINE GRISE",VLOOKUP(F29,Données!$I:$R,10,FALSE),IF(D29="PUNCH",VLOOKUP(F29,Données!$J:$S,10,FALSE),""))))))))))</f>
        <v>120.71428571428571</v>
      </c>
      <c r="H29" s="3">
        <v>507</v>
      </c>
      <c r="I29" s="3">
        <v>19</v>
      </c>
      <c r="J29" s="3">
        <v>3</v>
      </c>
      <c r="K29" s="3" t="s">
        <v>4</v>
      </c>
      <c r="L29" s="3">
        <v>3</v>
      </c>
      <c r="M29" s="3" t="s">
        <v>85</v>
      </c>
      <c r="R29" s="38">
        <f t="shared" si="3"/>
        <v>1.3475345167652861</v>
      </c>
      <c r="S29" s="38">
        <f t="shared" si="4"/>
        <v>3.7475345167652857E-2</v>
      </c>
      <c r="U29" s="53">
        <f t="shared" si="5"/>
        <v>2</v>
      </c>
      <c r="V29"/>
    </row>
    <row r="30" spans="1:22" x14ac:dyDescent="0.25">
      <c r="A30" s="1">
        <v>44888</v>
      </c>
      <c r="B30" s="2">
        <f t="shared" si="0"/>
        <v>44888</v>
      </c>
      <c r="C30" s="3">
        <f t="shared" si="1"/>
        <v>48</v>
      </c>
      <c r="D30" t="s">
        <v>233</v>
      </c>
      <c r="E30" t="s">
        <v>9</v>
      </c>
      <c r="F30" s="3" t="s">
        <v>243</v>
      </c>
      <c r="G30" s="3">
        <f>IF(D30="PRESSE 1",VLOOKUP(F30,Données!$A:$K,11,FALSE),IF(D30="PRESSE 2",VLOOKUP(F30,Données!$B:$L,11,FALSE),IF(D30="PRESSE 3",VLOOKUP(F30,Données!$C:$M,11,FALSE),IF(D30="PRESSE 4",VLOOKUP(F30,Données!$D:$N,11,FALSE),IF(D30="PRESSE 5",VLOOKUP(F30,Données!$E:$O,11,FALSE),IF(D30="PRESSE 6",VLOOKUP(F30,Données!$F:$P,11,FALSE),IF(D30="EMBALLAGE",VLOOKUP(F30,Données!$G:$Q,11,FALSE),IF(D30="GUILLOTINE BLEU",VLOOKUP(F30,Données!$H:$R,11,FALSE),IF(D30="GUILLOTINE GRISE",VLOOKUP(F30,Données!$I:$R,10,FALSE),IF(D30="PUNCH",VLOOKUP(F30,Données!$J:$S,10,FALSE),""))))))))))</f>
        <v>120.71428571428571</v>
      </c>
      <c r="H30" s="3">
        <v>819</v>
      </c>
      <c r="I30" s="3">
        <v>5</v>
      </c>
      <c r="J30" s="3">
        <v>7</v>
      </c>
      <c r="K30" s="3" t="s">
        <v>27</v>
      </c>
      <c r="L30" s="3">
        <v>7</v>
      </c>
      <c r="M30" s="3" t="s">
        <v>10</v>
      </c>
      <c r="R30" s="38">
        <f t="shared" si="3"/>
        <v>0.96331360946745559</v>
      </c>
      <c r="S30" s="38">
        <f t="shared" si="4"/>
        <v>6.105006105006105E-3</v>
      </c>
      <c r="U30" s="53">
        <f t="shared" si="5"/>
        <v>2</v>
      </c>
      <c r="V30"/>
    </row>
    <row r="31" spans="1:22" x14ac:dyDescent="0.25">
      <c r="A31" s="1">
        <v>44888</v>
      </c>
      <c r="B31" s="2">
        <f t="shared" si="0"/>
        <v>44888</v>
      </c>
      <c r="C31" s="3">
        <f t="shared" si="1"/>
        <v>48</v>
      </c>
      <c r="D31" t="s">
        <v>233</v>
      </c>
      <c r="E31" t="s">
        <v>15</v>
      </c>
      <c r="F31" s="3" t="s">
        <v>243</v>
      </c>
      <c r="G31" s="3">
        <f>IF(D31="PRESSE 1",VLOOKUP(F31,Données!$A:$K,11,FALSE),IF(D31="PRESSE 2",VLOOKUP(F31,Données!$B:$L,11,FALSE),IF(D31="PRESSE 3",VLOOKUP(F31,Données!$C:$M,11,FALSE),IF(D31="PRESSE 4",VLOOKUP(F31,Données!$D:$N,11,FALSE),IF(D31="PRESSE 5",VLOOKUP(F31,Données!$E:$O,11,FALSE),IF(D31="PRESSE 6",VLOOKUP(F31,Données!$F:$P,11,FALSE),IF(D31="EMBALLAGE",VLOOKUP(F31,Données!$G:$Q,11,FALSE),IF(D31="GUILLOTINE BLEU",VLOOKUP(F31,Données!$H:$R,11,FALSE),IF(D31="GUILLOTINE GRISE",VLOOKUP(F31,Données!$I:$R,10,FALSE),IF(D31="PUNCH",VLOOKUP(F31,Données!$J:$S,10,FALSE),""))))))))))</f>
        <v>120.71428571428571</v>
      </c>
      <c r="H31" s="3">
        <v>845</v>
      </c>
      <c r="I31" s="3">
        <v>2</v>
      </c>
      <c r="J31" s="3">
        <v>7</v>
      </c>
      <c r="K31" s="3" t="s">
        <v>37</v>
      </c>
      <c r="L31" s="3">
        <v>7</v>
      </c>
      <c r="M31" s="3" t="s">
        <v>62</v>
      </c>
      <c r="R31" s="38">
        <f t="shared" si="3"/>
        <v>0.99763313609467452</v>
      </c>
      <c r="S31" s="38">
        <f t="shared" si="4"/>
        <v>2.3668639053254438E-3</v>
      </c>
      <c r="U31" s="53">
        <f t="shared" si="5"/>
        <v>2</v>
      </c>
      <c r="V31"/>
    </row>
    <row r="32" spans="1:22" x14ac:dyDescent="0.25">
      <c r="A32" s="1">
        <v>44888</v>
      </c>
      <c r="B32" s="2">
        <f t="shared" si="0"/>
        <v>44888</v>
      </c>
      <c r="C32" s="3">
        <f t="shared" si="1"/>
        <v>48</v>
      </c>
      <c r="D32" t="s">
        <v>232</v>
      </c>
      <c r="E32" t="s">
        <v>3</v>
      </c>
      <c r="F32" s="3" t="s">
        <v>77</v>
      </c>
      <c r="G32" s="3">
        <f>IF(D32="PRESSE 1",VLOOKUP(F32,Données!$A:$K,11,FALSE),IF(D32="PRESSE 2",VLOOKUP(F32,Données!$B:$L,11,FALSE),IF(D32="PRESSE 3",VLOOKUP(F32,Données!$C:$M,11,FALSE),IF(D32="PRESSE 4",VLOOKUP(F32,Données!$D:$N,11,FALSE),IF(D32="PRESSE 5",VLOOKUP(F32,Données!$E:$O,11,FALSE),IF(D32="PRESSE 6",VLOOKUP(F32,Données!$F:$P,11,FALSE),IF(D32="EMBALLAGE",VLOOKUP(F32,Données!$G:$Q,11,FALSE),IF(D32="GUILLOTINE BLEU",VLOOKUP(F32,Données!$H:$R,11,FALSE),IF(D32="GUILLOTINE GRISE",VLOOKUP(F32,Données!$I:$R,10,FALSE),IF(D32="PUNCH",VLOOKUP(F32,Données!$J:$S,10,FALSE),""))))))))))</f>
        <v>11.142857142857142</v>
      </c>
      <c r="H32" s="3">
        <v>52</v>
      </c>
      <c r="I32" s="3">
        <v>1</v>
      </c>
      <c r="J32" s="3">
        <v>4</v>
      </c>
      <c r="K32" s="3" t="s">
        <v>81</v>
      </c>
      <c r="L32" s="3">
        <v>4</v>
      </c>
      <c r="M32" s="3" t="s">
        <v>4</v>
      </c>
      <c r="R32" s="38">
        <f t="shared" si="3"/>
        <v>1.1442307692307694</v>
      </c>
      <c r="S32" s="38">
        <f t="shared" si="4"/>
        <v>1.9230769230769232E-2</v>
      </c>
      <c r="U32" s="53">
        <f t="shared" si="5"/>
        <v>2</v>
      </c>
      <c r="V32"/>
    </row>
    <row r="33" spans="1:23" x14ac:dyDescent="0.25">
      <c r="A33" s="1">
        <v>44888</v>
      </c>
      <c r="B33" s="2">
        <f t="shared" si="0"/>
        <v>44888</v>
      </c>
      <c r="C33" s="3">
        <f t="shared" si="1"/>
        <v>48</v>
      </c>
      <c r="D33" t="s">
        <v>234</v>
      </c>
      <c r="E33" t="s">
        <v>3</v>
      </c>
      <c r="F33" s="3" t="s">
        <v>253</v>
      </c>
      <c r="G33" s="3">
        <f>IF(D33="PRESSE 1",VLOOKUP(F33,Données!$A:$K,11,FALSE),IF(D33="PRESSE 2",VLOOKUP(F33,Données!$B:$L,11,FALSE),IF(D33="PRESSE 3",VLOOKUP(F33,Données!$C:$M,11,FALSE),IF(D33="PRESSE 4",VLOOKUP(F33,Données!$D:$N,11,FALSE),IF(D33="PRESSE 5",VLOOKUP(F33,Données!$E:$O,11,FALSE),IF(D33="PRESSE 6",VLOOKUP(F33,Données!$F:$P,11,FALSE),IF(D33="EMBALLAGE",VLOOKUP(F33,Données!$G:$Q,11,FALSE),IF(D33="GUILLOTINE BLEU",VLOOKUP(F33,Données!$H:$R,11,FALSE),IF(D33="GUILLOTINE GRISE",VLOOKUP(F33,Données!$I:$R,10,FALSE),IF(D33="PUNCH",VLOOKUP(F33,Données!$J:$S,10,FALSE),""))))))))))</f>
        <v>139.28571428571428</v>
      </c>
      <c r="H33" s="3">
        <v>345</v>
      </c>
      <c r="I33" s="3">
        <v>35</v>
      </c>
      <c r="J33" s="3">
        <v>2</v>
      </c>
      <c r="K33" s="3" t="s">
        <v>22</v>
      </c>
      <c r="L33" s="3">
        <v>2</v>
      </c>
      <c r="M33" s="3" t="s">
        <v>81</v>
      </c>
      <c r="R33" s="38">
        <f t="shared" si="3"/>
        <v>1.1128205128205129</v>
      </c>
      <c r="S33" s="38">
        <f t="shared" si="4"/>
        <v>0.10144927536231885</v>
      </c>
      <c r="U33" s="53">
        <f t="shared" si="5"/>
        <v>2</v>
      </c>
      <c r="V33"/>
    </row>
    <row r="34" spans="1:23" x14ac:dyDescent="0.25">
      <c r="A34" s="1">
        <v>44888</v>
      </c>
      <c r="B34" s="2">
        <f t="shared" si="0"/>
        <v>44888</v>
      </c>
      <c r="C34" s="3">
        <f t="shared" si="1"/>
        <v>48</v>
      </c>
      <c r="D34" t="s">
        <v>234</v>
      </c>
      <c r="E34" t="s">
        <v>9</v>
      </c>
      <c r="F34" s="3" t="s">
        <v>253</v>
      </c>
      <c r="G34" s="3">
        <f>IF(D34="PRESSE 1",VLOOKUP(F34,Données!$A:$K,11,FALSE),IF(D34="PRESSE 2",VLOOKUP(F34,Données!$B:$L,11,FALSE),IF(D34="PRESSE 3",VLOOKUP(F34,Données!$C:$M,11,FALSE),IF(D34="PRESSE 4",VLOOKUP(F34,Données!$D:$N,11,FALSE),IF(D34="PRESSE 5",VLOOKUP(F34,Données!$E:$O,11,FALSE),IF(D34="PRESSE 6",VLOOKUP(F34,Données!$F:$P,11,FALSE),IF(D34="EMBALLAGE",VLOOKUP(F34,Données!$G:$Q,11,FALSE),IF(D34="GUILLOTINE BLEU",VLOOKUP(F34,Données!$H:$R,11,FALSE),IF(D34="GUILLOTINE GRISE",VLOOKUP(F34,Données!$I:$R,10,FALSE),IF(D34="PUNCH",VLOOKUP(F34,Données!$J:$S,10,FALSE),""))))))))))</f>
        <v>139.28571428571428</v>
      </c>
      <c r="H34" s="3">
        <v>690</v>
      </c>
      <c r="I34" s="3">
        <v>14</v>
      </c>
      <c r="J34" s="3">
        <v>6</v>
      </c>
      <c r="K34" s="3" t="s">
        <v>47</v>
      </c>
      <c r="L34" s="3">
        <v>6</v>
      </c>
      <c r="M34" s="3" t="s">
        <v>57</v>
      </c>
      <c r="R34" s="38">
        <f t="shared" si="3"/>
        <v>0.80888888888888899</v>
      </c>
      <c r="S34" s="38">
        <f t="shared" si="4"/>
        <v>2.0289855072463767E-2</v>
      </c>
      <c r="U34" s="53">
        <f t="shared" si="5"/>
        <v>2</v>
      </c>
      <c r="V34"/>
    </row>
    <row r="35" spans="1:23" x14ac:dyDescent="0.25">
      <c r="A35" s="1">
        <v>44888</v>
      </c>
      <c r="B35" s="2">
        <f t="shared" si="0"/>
        <v>44888</v>
      </c>
      <c r="C35" s="3">
        <f t="shared" si="1"/>
        <v>48</v>
      </c>
      <c r="D35" t="s">
        <v>226</v>
      </c>
      <c r="E35" t="s">
        <v>3</v>
      </c>
      <c r="F35" s="3" t="s">
        <v>96</v>
      </c>
      <c r="G35" s="3">
        <f>IF(D35="PRESSE 1",VLOOKUP(F35,Données!$A:$K,11,FALSE),IF(D35="PRESSE 2",VLOOKUP(F35,Données!$B:$L,11,FALSE),IF(D35="PRESSE 3",VLOOKUP(F35,Données!$C:$M,11,FALSE),IF(D35="PRESSE 4",VLOOKUP(F35,Données!$D:$N,11,FALSE),IF(D35="PRESSE 5",VLOOKUP(F35,Données!$E:$O,11,FALSE),IF(D35="PRESSE 6",VLOOKUP(F35,Données!$F:$P,11,FALSE),IF(D35="EMBALLAGE",VLOOKUP(F35,Données!$G:$Q,11,FALSE),IF(D35="GUILLOTINE BLEU",VLOOKUP(F35,Données!$H:$R,11,FALSE),IF(D35="GUILLOTINE GRISE",VLOOKUP(F35,Données!$I:$R,10,FALSE),IF(D35="PUNCH",VLOOKUP(F35,Données!$J:$S,10,FALSE),""))))))))))</f>
        <v>8</v>
      </c>
      <c r="H35" s="3">
        <v>22</v>
      </c>
      <c r="J35" s="3">
        <v>2.5</v>
      </c>
      <c r="K35" s="3" t="s">
        <v>76</v>
      </c>
      <c r="L35" s="3">
        <v>2.5</v>
      </c>
      <c r="M35" s="3" t="s">
        <v>52</v>
      </c>
      <c r="N35" s="3">
        <v>2.5</v>
      </c>
      <c r="O35" s="3" t="s">
        <v>32</v>
      </c>
      <c r="P35" s="3">
        <v>2.5</v>
      </c>
      <c r="Q35" s="3" t="s">
        <v>256</v>
      </c>
      <c r="R35" s="38">
        <f t="shared" si="3"/>
        <v>1.1000000000000001</v>
      </c>
      <c r="S35" s="38">
        <f t="shared" si="4"/>
        <v>0</v>
      </c>
      <c r="T35">
        <v>2</v>
      </c>
      <c r="U35" s="53">
        <f t="shared" si="5"/>
        <v>4</v>
      </c>
      <c r="V35"/>
    </row>
    <row r="36" spans="1:23" x14ac:dyDescent="0.25">
      <c r="A36" s="1">
        <v>44888</v>
      </c>
      <c r="B36" s="2">
        <f t="shared" si="0"/>
        <v>44888</v>
      </c>
      <c r="C36" s="3">
        <f t="shared" si="1"/>
        <v>48</v>
      </c>
      <c r="D36" t="s">
        <v>226</v>
      </c>
      <c r="E36" t="s">
        <v>3</v>
      </c>
      <c r="F36" s="3" t="s">
        <v>172</v>
      </c>
      <c r="G36" s="3">
        <f>IF(D36="PRESSE 1",VLOOKUP(F36,Données!$A:$K,11,FALSE),IF(D36="PRESSE 2",VLOOKUP(F36,Données!$B:$L,11,FALSE),IF(D36="PRESSE 3",VLOOKUP(F36,Données!$C:$M,11,FALSE),IF(D36="PRESSE 4",VLOOKUP(F36,Données!$D:$N,11,FALSE),IF(D36="PRESSE 5",VLOOKUP(F36,Données!$E:$O,11,FALSE),IF(D36="PRESSE 6",VLOOKUP(F36,Données!$F:$P,11,FALSE),IF(D36="EMBALLAGE",VLOOKUP(F36,Données!$G:$Q,11,FALSE),IF(D36="GUILLOTINE BLEU",VLOOKUP(F36,Données!$H:$R,11,FALSE),IF(D36="GUILLOTINE GRISE",VLOOKUP(F36,Données!$I:$R,10,FALSE),IF(D36="PUNCH",VLOOKUP(F36,Données!$J:$S,10,FALSE),""))))))))))</f>
        <v>30</v>
      </c>
      <c r="H36" s="3">
        <v>121</v>
      </c>
      <c r="J36" s="3">
        <v>4.5</v>
      </c>
      <c r="K36" s="3" t="s">
        <v>76</v>
      </c>
      <c r="R36" s="38">
        <f t="shared" si="3"/>
        <v>0.89629629629629626</v>
      </c>
      <c r="S36" s="38">
        <f t="shared" si="4"/>
        <v>0</v>
      </c>
      <c r="T36">
        <v>2</v>
      </c>
      <c r="U36" s="53">
        <f t="shared" si="5"/>
        <v>1</v>
      </c>
      <c r="V36"/>
    </row>
    <row r="37" spans="1:23" x14ac:dyDescent="0.25">
      <c r="A37" s="1">
        <v>44888</v>
      </c>
      <c r="B37" s="2">
        <f t="shared" si="0"/>
        <v>44888</v>
      </c>
      <c r="C37" s="3">
        <f t="shared" si="1"/>
        <v>48</v>
      </c>
      <c r="D37" t="s">
        <v>228</v>
      </c>
      <c r="E37" t="s">
        <v>3</v>
      </c>
      <c r="F37" s="3" t="s">
        <v>14</v>
      </c>
      <c r="G37" s="3">
        <f>IF(D37="PRESSE 1",VLOOKUP(F37,Données!$A:$K,11,FALSE),IF(D37="PRESSE 2",VLOOKUP(F37,Données!$B:$L,11,FALSE),IF(D37="PRESSE 3",VLOOKUP(F37,Données!$C:$M,11,FALSE),IF(D37="PRESSE 4",VLOOKUP(F37,Données!$D:$N,11,FALSE),IF(D37="PRESSE 5",VLOOKUP(F37,Données!$E:$O,11,FALSE),IF(D37="PRESSE 6",VLOOKUP(F37,Données!$F:$P,11,FALSE),IF(D37="EMBALLAGE",VLOOKUP(F37,Données!$G:$Q,11,FALSE),IF(D37="GUILLOTINE BLEU",VLOOKUP(F37,Données!$H:$R,11,FALSE),IF(D37="GUILLOTINE GRISE",VLOOKUP(F37,Données!$I:$R,10,FALSE),IF(D37="PUNCH",VLOOKUP(F37,Données!$J:$S,10,FALSE),""))))))))))</f>
        <v>240</v>
      </c>
      <c r="H37" s="3">
        <v>200</v>
      </c>
      <c r="J37" s="3">
        <v>1</v>
      </c>
      <c r="K37" s="3" t="s">
        <v>245</v>
      </c>
      <c r="R37" s="38">
        <f t="shared" si="3"/>
        <v>0.83333333333333337</v>
      </c>
      <c r="S37" s="38">
        <f t="shared" si="4"/>
        <v>0</v>
      </c>
      <c r="T37">
        <v>3</v>
      </c>
      <c r="U37" s="53">
        <f t="shared" si="5"/>
        <v>1</v>
      </c>
      <c r="V37"/>
    </row>
    <row r="38" spans="1:23" x14ac:dyDescent="0.25">
      <c r="A38" s="1">
        <v>44888</v>
      </c>
      <c r="B38" s="2">
        <f t="shared" si="0"/>
        <v>44888</v>
      </c>
      <c r="C38" s="3">
        <f t="shared" si="1"/>
        <v>48</v>
      </c>
      <c r="D38" t="s">
        <v>228</v>
      </c>
      <c r="E38" t="s">
        <v>3</v>
      </c>
      <c r="F38" s="3" t="s">
        <v>20</v>
      </c>
      <c r="G38" s="3">
        <f>IF(D38="PRESSE 1",VLOOKUP(F38,Données!$A:$K,11,FALSE),IF(D38="PRESSE 2",VLOOKUP(F38,Données!$B:$L,11,FALSE),IF(D38="PRESSE 3",VLOOKUP(F38,Données!$C:$M,11,FALSE),IF(D38="PRESSE 4",VLOOKUP(F38,Données!$D:$N,11,FALSE),IF(D38="PRESSE 5",VLOOKUP(F38,Données!$E:$O,11,FALSE),IF(D38="PRESSE 6",VLOOKUP(F38,Données!$F:$P,11,FALSE),IF(D38="EMBALLAGE",VLOOKUP(F38,Données!$G:$Q,11,FALSE),IF(D38="GUILLOTINE BLEU",VLOOKUP(F38,Données!$H:$R,11,FALSE),IF(D38="GUILLOTINE GRISE",VLOOKUP(F38,Données!$I:$R,10,FALSE),IF(D38="PUNCH",VLOOKUP(F38,Données!$J:$S,10,FALSE),""))))))))))</f>
        <v>240</v>
      </c>
      <c r="H38" s="3">
        <v>2208</v>
      </c>
      <c r="J38" s="3">
        <v>6</v>
      </c>
      <c r="K38" s="3" t="s">
        <v>245</v>
      </c>
      <c r="R38" s="38">
        <f t="shared" si="3"/>
        <v>1.5333333333333334</v>
      </c>
      <c r="S38" s="38">
        <f t="shared" si="4"/>
        <v>0</v>
      </c>
      <c r="T38">
        <v>4</v>
      </c>
      <c r="U38" s="53">
        <f t="shared" si="5"/>
        <v>1</v>
      </c>
      <c r="V38"/>
    </row>
    <row r="39" spans="1:23" x14ac:dyDescent="0.25">
      <c r="A39" s="1">
        <v>44888</v>
      </c>
      <c r="B39" s="2">
        <f t="shared" si="0"/>
        <v>44888</v>
      </c>
      <c r="C39" s="3">
        <f t="shared" si="1"/>
        <v>48</v>
      </c>
      <c r="D39" t="s">
        <v>229</v>
      </c>
      <c r="E39" t="s">
        <v>3</v>
      </c>
      <c r="F39" s="3" t="s">
        <v>25</v>
      </c>
      <c r="G39" s="3">
        <f>IF(D39="PRESSE 1",VLOOKUP(F39,Données!$A:$K,11,FALSE),IF(D39="PRESSE 2",VLOOKUP(F39,Données!$B:$L,11,FALSE),IF(D39="PRESSE 3",VLOOKUP(F39,Données!$C:$M,11,FALSE),IF(D39="PRESSE 4",VLOOKUP(F39,Données!$D:$N,11,FALSE),IF(D39="PRESSE 5",VLOOKUP(F39,Données!$E:$O,11,FALSE),IF(D39="PRESSE 6",VLOOKUP(F39,Données!$F:$P,11,FALSE),IF(D39="EMBALLAGE",VLOOKUP(F39,Données!$G:$Q,11,FALSE),IF(D39="GUILLOTINE BLEU",VLOOKUP(F39,Données!$H:$R,11,FALSE),IF(D39="GUILLOTINE GRISE",VLOOKUP(F39,Données!$I:$R,10,FALSE),IF(D39="PUNCH",VLOOKUP(F39,Données!$J:$S,10,FALSE),""))))))))))</f>
        <v>252</v>
      </c>
      <c r="H39" s="3">
        <v>363</v>
      </c>
      <c r="J39" s="3">
        <v>0.75</v>
      </c>
      <c r="K39" s="3" t="s">
        <v>52</v>
      </c>
      <c r="L39" s="3">
        <v>0.75</v>
      </c>
      <c r="M39" s="3" t="s">
        <v>256</v>
      </c>
      <c r="N39" s="3">
        <v>0.75</v>
      </c>
      <c r="O39" s="3" t="s">
        <v>32</v>
      </c>
      <c r="R39" s="38">
        <f>IFERROR((H39-I39)/(G39*SUM(J39,L39,N39,P39)/COUNTA(K39,M39,O39,Q39)),"")</f>
        <v>1.9206349206349207</v>
      </c>
      <c r="S39" s="38">
        <f t="shared" si="4"/>
        <v>0</v>
      </c>
      <c r="T39">
        <v>4</v>
      </c>
      <c r="U39" s="53">
        <f t="shared" si="5"/>
        <v>3</v>
      </c>
      <c r="V39" s="53">
        <f>COUNTIFS(A:A,'WEEK 1-52 2023'!$B$1,D:D,"guillotine grise")</f>
        <v>3</v>
      </c>
      <c r="W39">
        <f>IF(V39&gt;1,V39/3,1)</f>
        <v>1</v>
      </c>
    </row>
    <row r="40" spans="1:23" x14ac:dyDescent="0.25">
      <c r="A40" s="1">
        <v>44888</v>
      </c>
      <c r="B40" s="2">
        <f t="shared" si="0"/>
        <v>44888</v>
      </c>
      <c r="C40" s="3">
        <f t="shared" si="1"/>
        <v>48</v>
      </c>
      <c r="D40" t="s">
        <v>229</v>
      </c>
      <c r="E40" t="s">
        <v>3</v>
      </c>
      <c r="F40" s="3" t="s">
        <v>257</v>
      </c>
      <c r="G40" s="3">
        <f>IF(D40="PRESSE 1",VLOOKUP(F40,Données!$A:$K,11,FALSE),IF(D40="PRESSE 2",VLOOKUP(F40,Données!$B:$L,11,FALSE),IF(D40="PRESSE 3",VLOOKUP(F40,Données!$C:$M,11,FALSE),IF(D40="PRESSE 4",VLOOKUP(F40,Données!$D:$N,11,FALSE),IF(D40="PRESSE 5",VLOOKUP(F40,Données!$E:$O,11,FALSE),IF(D40="PRESSE 6",VLOOKUP(F40,Données!$F:$P,11,FALSE),IF(D40="EMBALLAGE",VLOOKUP(F40,Données!$G:$Q,11,FALSE),IF(D40="GUILLOTINE BLEU",VLOOKUP(F40,Données!$H:$R,11,FALSE),IF(D40="GUILLOTINE GRISE",VLOOKUP(F40,Données!$I:$R,10,FALSE),IF(D40="PUNCH",VLOOKUP(F40,Données!$J:$S,10,FALSE),""))))))))))</f>
        <v>240</v>
      </c>
      <c r="H40" s="3">
        <v>180</v>
      </c>
      <c r="J40" s="3">
        <v>0.75</v>
      </c>
      <c r="K40" s="3" t="s">
        <v>52</v>
      </c>
      <c r="L40" s="3">
        <v>0.75</v>
      </c>
      <c r="M40" s="3" t="s">
        <v>256</v>
      </c>
      <c r="N40" s="3">
        <v>0.75</v>
      </c>
      <c r="O40" s="3" t="s">
        <v>32</v>
      </c>
      <c r="R40" s="38">
        <f>IFERROR((H40-I40)/(G40*SUM(J40,L40,N40,P40)/COUNTA(K40,M40,O40,Q40)),"")</f>
        <v>1</v>
      </c>
      <c r="S40" s="38">
        <f t="shared" si="4"/>
        <v>0</v>
      </c>
      <c r="U40" s="53">
        <f t="shared" si="5"/>
        <v>3</v>
      </c>
    </row>
    <row r="41" spans="1:23" x14ac:dyDescent="0.25">
      <c r="A41" s="1">
        <v>44888</v>
      </c>
      <c r="B41" s="2">
        <f t="shared" si="0"/>
        <v>44888</v>
      </c>
      <c r="C41" s="3">
        <f t="shared" si="1"/>
        <v>48</v>
      </c>
      <c r="D41" t="s">
        <v>229</v>
      </c>
      <c r="E41" t="s">
        <v>3</v>
      </c>
      <c r="F41" s="3" t="s">
        <v>107</v>
      </c>
      <c r="G41" s="3">
        <f>IF(D41="PRESSE 1",VLOOKUP(F41,Données!$A:$K,11,FALSE),IF(D41="PRESSE 2",VLOOKUP(F41,Données!$B:$L,11,FALSE),IF(D41="PRESSE 3",VLOOKUP(F41,Données!$C:$M,11,FALSE),IF(D41="PRESSE 4",VLOOKUP(F41,Données!$D:$N,11,FALSE),IF(D41="PRESSE 5",VLOOKUP(F41,Données!$E:$O,11,FALSE),IF(D41="PRESSE 6",VLOOKUP(F41,Données!$F:$P,11,FALSE),IF(D41="EMBALLAGE",VLOOKUP(F41,Données!$G:$Q,11,FALSE),IF(D41="GUILLOTINE BLEU",VLOOKUP(F41,Données!$H:$R,11,FALSE),IF(D41="GUILLOTINE GRISE",VLOOKUP(F41,Données!$I:$R,10,FALSE),IF(D41="PUNCH",VLOOKUP(F41,Données!$J:$S,10,FALSE),""))))))))))</f>
        <v>180</v>
      </c>
      <c r="H41" s="3">
        <v>565</v>
      </c>
      <c r="J41" s="3">
        <v>2.75</v>
      </c>
      <c r="K41" s="3" t="s">
        <v>52</v>
      </c>
      <c r="L41" s="3">
        <v>2.75</v>
      </c>
      <c r="M41" s="3" t="s">
        <v>256</v>
      </c>
      <c r="N41" s="3">
        <v>2.75</v>
      </c>
      <c r="O41" s="3" t="s">
        <v>32</v>
      </c>
      <c r="R41" s="38">
        <f t="shared" si="3"/>
        <v>1.1414141414141414</v>
      </c>
      <c r="S41" s="38">
        <f t="shared" si="4"/>
        <v>0</v>
      </c>
      <c r="U41" s="53">
        <f t="shared" si="5"/>
        <v>3</v>
      </c>
    </row>
    <row r="42" spans="1:23" x14ac:dyDescent="0.25">
      <c r="A42" s="1">
        <v>44888</v>
      </c>
      <c r="B42" s="2">
        <f t="shared" si="0"/>
        <v>44888</v>
      </c>
      <c r="C42" s="3">
        <f t="shared" si="1"/>
        <v>48</v>
      </c>
      <c r="D42" t="s">
        <v>227</v>
      </c>
      <c r="E42" t="s">
        <v>3</v>
      </c>
      <c r="F42" s="3" t="s">
        <v>133</v>
      </c>
      <c r="G42" s="3">
        <f>IF(D42="PRESSE 1",VLOOKUP(F42,Données!$A:$K,11,FALSE),IF(D42="PRESSE 2",VLOOKUP(F42,Données!$B:$L,11,FALSE),IF(D42="PRESSE 3",VLOOKUP(F42,Données!$C:$M,11,FALSE),IF(D42="PRESSE 4",VLOOKUP(F42,Données!$D:$N,11,FALSE),IF(D42="PRESSE 5",VLOOKUP(F42,Données!$E:$O,11,FALSE),IF(D42="PRESSE 6",VLOOKUP(F42,Données!$F:$P,11,FALSE),IF(D42="EMBALLAGE",VLOOKUP(F42,Données!$G:$Q,11,FALSE),IF(D42="GUILLOTINE BLEU",VLOOKUP(F42,Données!$H:$R,11,FALSE),IF(D42="GUILLOTINE GRISE",VLOOKUP(F42,Données!$I:$R,10,FALSE),IF(D42="PUNCH",VLOOKUP(F42,Données!$J:$S,10,FALSE),""))))))))))</f>
        <v>144</v>
      </c>
      <c r="H42" s="3">
        <v>68</v>
      </c>
      <c r="J42" s="3">
        <v>0.5</v>
      </c>
      <c r="K42" s="3" t="s">
        <v>52</v>
      </c>
      <c r="L42" s="3">
        <v>0.5</v>
      </c>
      <c r="M42" s="3" t="s">
        <v>256</v>
      </c>
      <c r="N42" s="3">
        <v>0.5</v>
      </c>
      <c r="O42" s="3" t="s">
        <v>32</v>
      </c>
      <c r="R42" s="38">
        <f t="shared" si="3"/>
        <v>0.94444444444444442</v>
      </c>
      <c r="S42" s="38">
        <f t="shared" si="4"/>
        <v>0</v>
      </c>
      <c r="U42" s="53">
        <f t="shared" si="5"/>
        <v>3</v>
      </c>
    </row>
    <row r="43" spans="1:23" x14ac:dyDescent="0.25">
      <c r="B43" s="2" t="str">
        <f t="shared" si="0"/>
        <v/>
      </c>
      <c r="C43" s="3" t="str">
        <f t="shared" si="1"/>
        <v/>
      </c>
      <c r="G43" s="3" t="str">
        <f>IF(D43="PRESSE 1",VLOOKUP(F43,Données!$A:$K,11,FALSE),IF(D43="PRESSE 2",VLOOKUP(F43,Données!$B:$L,11,FALSE),IF(D43="PRESSE 3",VLOOKUP(F43,Données!$C:$M,11,FALSE),IF(D43="PRESSE 4",VLOOKUP(F43,Données!$D:$N,11,FALSE),IF(D43="PRESSE 5",VLOOKUP(F43,Données!$E:$O,11,FALSE),IF(D43="PRESSE 6",VLOOKUP(F43,Données!$F:$P,11,FALSE),IF(D43="EMBALLAGE",VLOOKUP(F43,Données!$G:$Q,11,FALSE),IF(D43="GUILLOTINE BLEU",VLOOKUP(F43,Données!$H:$R,11,FALSE),IF(D43="GUILLOTINE GRISE",VLOOKUP(F43,Données!$I:$R,10,FALSE),IF(D43="PUNCH",VLOOKUP(F43,Données!$J:$S,10,FALSE),""))))))))))</f>
        <v/>
      </c>
      <c r="R43" s="38" t="str">
        <f t="shared" si="3"/>
        <v/>
      </c>
      <c r="S43"/>
      <c r="U43"/>
      <c r="V43"/>
    </row>
    <row r="44" spans="1:23" x14ac:dyDescent="0.25">
      <c r="B44" s="2" t="str">
        <f t="shared" si="0"/>
        <v/>
      </c>
      <c r="C44" s="3" t="str">
        <f t="shared" si="1"/>
        <v/>
      </c>
      <c r="G44" s="3" t="str">
        <f>IF(D44="PRESSE 1",VLOOKUP(F44,Données!$A:$K,11,FALSE),IF(D44="PRESSE 2",VLOOKUP(F44,Données!$B:$L,11,FALSE),IF(D44="PRESSE 3",VLOOKUP(F44,Données!$C:$M,11,FALSE),IF(D44="PRESSE 4",VLOOKUP(F44,Données!$D:$N,11,FALSE),IF(D44="PRESSE 5",VLOOKUP(F44,Données!$E:$O,11,FALSE),IF(D44="PRESSE 6",VLOOKUP(F44,Données!$F:$P,11,FALSE),IF(D44="EMBALLAGE",VLOOKUP(F44,Données!$G:$Q,11,FALSE),IF(D44="GUILLOTINE BLEU",VLOOKUP(F44,Données!$H:$R,11,FALSE),IF(D44="GUILLOTINE GRISE",VLOOKUP(F44,Données!$I:$R,10,FALSE),IF(D44="PUNCH",VLOOKUP(F44,Données!$J:$S,10,FALSE),""))))))))))</f>
        <v/>
      </c>
      <c r="R44" s="38" t="str">
        <f t="shared" si="3"/>
        <v/>
      </c>
      <c r="S44"/>
      <c r="U44"/>
    </row>
    <row r="45" spans="1:23" x14ac:dyDescent="0.25">
      <c r="B45" s="2" t="str">
        <f t="shared" si="0"/>
        <v/>
      </c>
      <c r="C45" s="3" t="str">
        <f t="shared" si="1"/>
        <v/>
      </c>
      <c r="G45" s="3" t="str">
        <f>IF(D45="PRESSE 1",VLOOKUP(F45,Données!$A:$K,11,FALSE),IF(D45="PRESSE 2",VLOOKUP(F45,Données!$B:$L,11,FALSE),IF(D45="PRESSE 3",VLOOKUP(F45,Données!$C:$M,11,FALSE),IF(D45="PRESSE 4",VLOOKUP(F45,Données!$D:$N,11,FALSE),IF(D45="PRESSE 5",VLOOKUP(F45,Données!$E:$O,11,FALSE),IF(D45="PRESSE 6",VLOOKUP(F45,Données!$F:$P,11,FALSE),IF(D45="EMBALLAGE",VLOOKUP(F45,Données!$G:$Q,11,FALSE),IF(D45="GUILLOTINE BLEU",VLOOKUP(F45,Données!$H:$R,11,FALSE),IF(D45="GUILLOTINE GRISE",VLOOKUP(F45,Données!$I:$R,10,FALSE),IF(D45="PUNCH",VLOOKUP(F45,Données!$J:$S,10,FALSE),""))))))))))</f>
        <v/>
      </c>
      <c r="S45"/>
      <c r="U45"/>
      <c r="V45" s="53">
        <f>COUNTA(_xlfn.UNIQUE(Q27:Q42))-1</f>
        <v>1</v>
      </c>
    </row>
    <row r="46" spans="1:23" x14ac:dyDescent="0.25">
      <c r="B46" s="2" t="str">
        <f t="shared" si="0"/>
        <v/>
      </c>
      <c r="C46" s="3" t="str">
        <f t="shared" si="1"/>
        <v/>
      </c>
      <c r="G46" s="3" t="str">
        <f>IF(D46="PRESSE 1",VLOOKUP(F46,Données!$A:$K,11,FALSE),IF(D46="PRESSE 2",VLOOKUP(F46,Données!$B:$L,11,FALSE),IF(D46="PRESSE 3",VLOOKUP(F46,Données!$C:$M,11,FALSE),IF(D46="PRESSE 4",VLOOKUP(F46,Données!$D:$N,11,FALSE),IF(D46="PRESSE 5",VLOOKUP(F46,Données!$E:$O,11,FALSE),IF(D46="PRESSE 6",VLOOKUP(F46,Données!$F:$P,11,FALSE),IF(D46="EMBALLAGE",VLOOKUP(F46,Données!$G:$Q,11,FALSE),IF(D46="GUILLOTINE BLEU",VLOOKUP(F46,Données!$H:$R,11,FALSE),IF(D46="GUILLOTINE GRISE",VLOOKUP(F46,Données!$I:$R,10,FALSE),IF(D46="PUNCH",VLOOKUP(F46,Données!$J:$S,10,FALSE),""))))))))))</f>
        <v/>
      </c>
      <c r="S46"/>
      <c r="U46"/>
      <c r="V46" s="60">
        <f>SUMIF(A:A,'WEEK 1-52 2023'!B1,U:U)</f>
        <v>33</v>
      </c>
    </row>
    <row r="47" spans="1:23" x14ac:dyDescent="0.25">
      <c r="B47" s="2" t="str">
        <f t="shared" si="0"/>
        <v/>
      </c>
      <c r="C47" s="3" t="str">
        <f t="shared" si="1"/>
        <v/>
      </c>
      <c r="G47" s="3" t="str">
        <f>IF(D47="PRESSE 1",VLOOKUP(F47,Données!$A:$K,11,FALSE),IF(D47="PRESSE 2",VLOOKUP(F47,Données!$B:$L,11,FALSE),IF(D47="PRESSE 3",VLOOKUP(F47,Données!$C:$M,11,FALSE),IF(D47="PRESSE 4",VLOOKUP(F47,Données!$D:$N,11,FALSE),IF(D47="PRESSE 5",VLOOKUP(F47,Données!$E:$O,11,FALSE),IF(D47="PRESSE 6",VLOOKUP(F47,Données!$F:$P,11,FALSE),IF(D47="EMBALLAGE",VLOOKUP(F47,Données!$G:$Q,11,FALSE),IF(D47="GUILLOTINE BLEU",VLOOKUP(F47,Données!$H:$R,11,FALSE),IF(D47="GUILLOTINE GRISE",VLOOKUP(F47,Données!$I:$R,10,FALSE),IF(D47="PUNCH",VLOOKUP(F47,Données!$J:$S,10,FALSE),""))))))))))</f>
        <v/>
      </c>
      <c r="S47"/>
      <c r="U47"/>
      <c r="V47" s="60" t="s">
        <v>272</v>
      </c>
    </row>
    <row r="48" spans="1:23" x14ac:dyDescent="0.25">
      <c r="B48" s="2" t="str">
        <f t="shared" si="0"/>
        <v/>
      </c>
      <c r="C48" s="3" t="str">
        <f t="shared" si="1"/>
        <v/>
      </c>
      <c r="G48" s="3" t="str">
        <f>IF(D48="PRESSE 1",VLOOKUP(F48,Données!$A:$K,11,FALSE),IF(D48="PRESSE 2",VLOOKUP(F48,Données!$B:$L,11,FALSE),IF(D48="PRESSE 3",VLOOKUP(F48,Données!$C:$M,11,FALSE),IF(D48="PRESSE 4",VLOOKUP(F48,Données!$D:$N,11,FALSE),IF(D48="PRESSE 5",VLOOKUP(F48,Données!$E:$O,11,FALSE),IF(D48="PRESSE 6",VLOOKUP(F48,Données!$F:$P,11,FALSE),IF(D48="EMBALLAGE",VLOOKUP(F48,Données!$G:$Q,11,FALSE),IF(D48="GUILLOTINE BLEU",VLOOKUP(F48,Données!$H:$R,11,FALSE),IF(D48="GUILLOTINE GRISE",VLOOKUP(F48,Données!$I:$R,10,FALSE),IF(D48="PUNCH",VLOOKUP(F48,Données!$J:$S,10,FALSE),""))))))))))</f>
        <v/>
      </c>
      <c r="S48"/>
    </row>
    <row r="49" spans="2:19" x14ac:dyDescent="0.25">
      <c r="B49" s="2" t="str">
        <f t="shared" si="0"/>
        <v/>
      </c>
      <c r="C49" s="3" t="str">
        <f t="shared" si="1"/>
        <v/>
      </c>
      <c r="G49" s="3" t="str">
        <f>IF(D49="PRESSE 1",VLOOKUP(F49,Données!$A:$K,11,FALSE),IF(D49="PRESSE 2",VLOOKUP(F49,Données!$B:$L,11,FALSE),IF(D49="PRESSE 3",VLOOKUP(F49,Données!$C:$M,11,FALSE),IF(D49="PRESSE 4",VLOOKUP(F49,Données!$D:$N,11,FALSE),IF(D49="PRESSE 5",VLOOKUP(F49,Données!$E:$O,11,FALSE),IF(D49="PRESSE 6",VLOOKUP(F49,Données!$F:$P,11,FALSE),IF(D49="EMBALLAGE",VLOOKUP(F49,Données!$G:$Q,11,FALSE),IF(D49="GUILLOTINE BLEU",VLOOKUP(F49,Données!$H:$R,11,FALSE),IF(D49="GUILLOTINE GRISE",VLOOKUP(F49,Données!$I:$R,10,FALSE),IF(D49="PUNCH",VLOOKUP(F49,Données!$J:$S,10,FALSE),""))))))))))</f>
        <v/>
      </c>
      <c r="S49"/>
    </row>
    <row r="50" spans="2:19" x14ac:dyDescent="0.25">
      <c r="B50" s="2" t="str">
        <f t="shared" si="0"/>
        <v/>
      </c>
      <c r="C50" s="3" t="str">
        <f t="shared" si="1"/>
        <v/>
      </c>
      <c r="G50" s="3" t="str">
        <f>IF(D50="PRESSE 1",VLOOKUP(F50,Données!$A:$K,11,FALSE),IF(D50="PRESSE 2",VLOOKUP(F50,Données!$B:$L,11,FALSE),IF(D50="PRESSE 3",VLOOKUP(F50,Données!$C:$M,11,FALSE),IF(D50="PRESSE 4",VLOOKUP(F50,Données!$D:$N,11,FALSE),IF(D50="PRESSE 5",VLOOKUP(F50,Données!$E:$O,11,FALSE),IF(D50="PRESSE 6",VLOOKUP(F50,Données!$F:$P,11,FALSE),IF(D50="EMBALLAGE",VLOOKUP(F50,Données!$G:$Q,11,FALSE),IF(D50="GUILLOTINE BLEU",VLOOKUP(F50,Données!$H:$R,11,FALSE),IF(D50="GUILLOTINE GRISE",VLOOKUP(F50,Données!$I:$R,10,FALSE),IF(D50="PUNCH",VLOOKUP(F50,Données!$J:$S,10,FALSE),""))))))))))</f>
        <v/>
      </c>
      <c r="S50"/>
    </row>
    <row r="51" spans="2:19" x14ac:dyDescent="0.25">
      <c r="B51" s="2" t="str">
        <f t="shared" si="0"/>
        <v/>
      </c>
      <c r="C51" s="3" t="str">
        <f t="shared" si="1"/>
        <v/>
      </c>
      <c r="G51" s="3" t="str">
        <f>IF(D51="PRESSE 1",VLOOKUP(F51,Données!$A:$K,11,FALSE),IF(D51="PRESSE 2",VLOOKUP(F51,Données!$B:$L,11,FALSE),IF(D51="PRESSE 3",VLOOKUP(F51,Données!$C:$M,11,FALSE),IF(D51="PRESSE 4",VLOOKUP(F51,Données!$D:$N,11,FALSE),IF(D51="PRESSE 5",VLOOKUP(F51,Données!$E:$O,11,FALSE),IF(D51="PRESSE 6",VLOOKUP(F51,Données!$F:$P,11,FALSE),IF(D51="EMBALLAGE",VLOOKUP(F51,Données!$G:$Q,11,FALSE),IF(D51="GUILLOTINE BLEU",VLOOKUP(F51,Données!$H:$R,11,FALSE),IF(D51="GUILLOTINE GRISE",VLOOKUP(F51,Données!$I:$R,10,FALSE),IF(D51="PUNCH",VLOOKUP(F51,Données!$J:$S,10,FALSE),""))))))))))</f>
        <v/>
      </c>
      <c r="S51"/>
    </row>
    <row r="52" spans="2:19" x14ac:dyDescent="0.25">
      <c r="B52" s="2" t="str">
        <f t="shared" si="0"/>
        <v/>
      </c>
      <c r="C52" s="3" t="str">
        <f t="shared" si="1"/>
        <v/>
      </c>
      <c r="G52" s="3" t="str">
        <f>IF(D52="PRESSE 1",VLOOKUP(F52,Données!$A:$K,11,FALSE),IF(D52="PRESSE 2",VLOOKUP(F52,Données!$B:$L,11,FALSE),IF(D52="PRESSE 3",VLOOKUP(F52,Données!$C:$M,11,FALSE),IF(D52="PRESSE 4",VLOOKUP(F52,Données!$D:$N,11,FALSE),IF(D52="PRESSE 5",VLOOKUP(F52,Données!$E:$O,11,FALSE),IF(D52="PRESSE 6",VLOOKUP(F52,Données!$F:$P,11,FALSE),IF(D52="EMBALLAGE",VLOOKUP(F52,Données!$G:$Q,11,FALSE),IF(D52="GUILLOTINE BLEU",VLOOKUP(F52,Données!$H:$R,11,FALSE),IF(D52="GUILLOTINE GRISE",VLOOKUP(F52,Données!$I:$R,10,FALSE),IF(D52="PUNCH",VLOOKUP(F52,Données!$J:$S,10,FALSE),""))))))))))</f>
        <v/>
      </c>
      <c r="S52"/>
    </row>
    <row r="53" spans="2:19" x14ac:dyDescent="0.25">
      <c r="B53" s="2" t="str">
        <f t="shared" si="0"/>
        <v/>
      </c>
      <c r="C53" s="3" t="str">
        <f t="shared" si="1"/>
        <v/>
      </c>
      <c r="G53" s="3" t="str">
        <f>IF(D53="PRESSE 1",VLOOKUP(F53,Données!$A:$K,11,FALSE),IF(D53="PRESSE 2",VLOOKUP(F53,Données!$B:$L,11,FALSE),IF(D53="PRESSE 3",VLOOKUP(F53,Données!$C:$M,11,FALSE),IF(D53="PRESSE 4",VLOOKUP(F53,Données!$D:$N,11,FALSE),IF(D53="PRESSE 5",VLOOKUP(F53,Données!$E:$O,11,FALSE),IF(D53="PRESSE 6",VLOOKUP(F53,Données!$F:$P,11,FALSE),IF(D53="EMBALLAGE",VLOOKUP(F53,Données!$G:$Q,11,FALSE),IF(D53="GUILLOTINE BLEU",VLOOKUP(F53,Données!$H:$R,11,FALSE),IF(D53="GUILLOTINE GRISE",VLOOKUP(F53,Données!$I:$R,10,FALSE),IF(D53="PUNCH",VLOOKUP(F53,Données!$J:$S,10,FALSE),""))))))))))</f>
        <v/>
      </c>
      <c r="S53"/>
    </row>
    <row r="54" spans="2:19" x14ac:dyDescent="0.25">
      <c r="B54" s="2" t="str">
        <f t="shared" si="0"/>
        <v/>
      </c>
      <c r="C54" s="3" t="str">
        <f t="shared" si="1"/>
        <v/>
      </c>
      <c r="G54" s="3" t="str">
        <f>IF(D54="PRESSE 1",VLOOKUP(F54,Données!$A:$K,11,FALSE),IF(D54="PRESSE 2",VLOOKUP(F54,Données!$B:$L,11,FALSE),IF(D54="PRESSE 3",VLOOKUP(F54,Données!$C:$M,11,FALSE),IF(D54="PRESSE 4",VLOOKUP(F54,Données!$D:$N,11,FALSE),IF(D54="PRESSE 5",VLOOKUP(F54,Données!$E:$O,11,FALSE),IF(D54="PRESSE 6",VLOOKUP(F54,Données!$F:$P,11,FALSE),IF(D54="EMBALLAGE",VLOOKUP(F54,Données!$G:$Q,11,FALSE),IF(D54="GUILLOTINE BLEU",VLOOKUP(F54,Données!$H:$R,11,FALSE),IF(D54="GUILLOTINE GRISE",VLOOKUP(F54,Données!$I:$R,10,FALSE),IF(D54="PUNCH",VLOOKUP(F54,Données!$J:$S,10,FALSE),""))))))))))</f>
        <v/>
      </c>
      <c r="S54"/>
    </row>
    <row r="55" spans="2:19" x14ac:dyDescent="0.25">
      <c r="B55" s="2" t="str">
        <f t="shared" si="0"/>
        <v/>
      </c>
      <c r="C55" s="3" t="str">
        <f t="shared" si="1"/>
        <v/>
      </c>
      <c r="G55" s="3" t="str">
        <f>IF(D55="PRESSE 1",VLOOKUP(F55,Données!$A:$K,11,FALSE),IF(D55="PRESSE 2",VLOOKUP(F55,Données!$B:$L,11,FALSE),IF(D55="PRESSE 3",VLOOKUP(F55,Données!$C:$M,11,FALSE),IF(D55="PRESSE 4",VLOOKUP(F55,Données!$D:$N,11,FALSE),IF(D55="PRESSE 5",VLOOKUP(F55,Données!$E:$O,11,FALSE),IF(D55="PRESSE 6",VLOOKUP(F55,Données!$F:$P,11,FALSE),IF(D55="EMBALLAGE",VLOOKUP(F55,Données!$G:$Q,11,FALSE),IF(D55="GUILLOTINE BLEU",VLOOKUP(F55,Données!$H:$R,11,FALSE),IF(D55="GUILLOTINE GRISE",VLOOKUP(F55,Données!$I:$R,10,FALSE),IF(D55="PUNCH",VLOOKUP(F55,Données!$J:$S,10,FALSE),""))))))))))</f>
        <v/>
      </c>
      <c r="S55"/>
    </row>
    <row r="56" spans="2:19" x14ac:dyDescent="0.25">
      <c r="B56" s="2" t="str">
        <f t="shared" si="0"/>
        <v/>
      </c>
      <c r="C56" s="3" t="str">
        <f t="shared" si="1"/>
        <v/>
      </c>
      <c r="G56" s="3" t="str">
        <f>IF(D56="PRESSE 1",VLOOKUP(F56,Données!$A:$K,11,FALSE),IF(D56="PRESSE 2",VLOOKUP(F56,Données!$B:$L,11,FALSE),IF(D56="PRESSE 3",VLOOKUP(F56,Données!$C:$M,11,FALSE),IF(D56="PRESSE 4",VLOOKUP(F56,Données!$D:$N,11,FALSE),IF(D56="PRESSE 5",VLOOKUP(F56,Données!$E:$O,11,FALSE),IF(D56="PRESSE 6",VLOOKUP(F56,Données!$F:$P,11,FALSE),IF(D56="EMBALLAGE",VLOOKUP(F56,Données!$G:$Q,11,FALSE),IF(D56="GUILLOTINE BLEU",VLOOKUP(F56,Données!$H:$R,11,FALSE),IF(D56="GUILLOTINE GRISE",VLOOKUP(F56,Données!$I:$R,10,FALSE),IF(D56="PUNCH",VLOOKUP(F56,Données!$J:$S,10,FALSE),""))))))))))</f>
        <v/>
      </c>
      <c r="S56"/>
    </row>
    <row r="57" spans="2:19" x14ac:dyDescent="0.25">
      <c r="B57" s="2" t="str">
        <f t="shared" si="0"/>
        <v/>
      </c>
      <c r="C57" s="3" t="str">
        <f t="shared" si="1"/>
        <v/>
      </c>
      <c r="G57" s="3" t="str">
        <f>IF(D57="PRESSE 1",VLOOKUP(F57,Données!$A:$K,11,FALSE),IF(D57="PRESSE 2",VLOOKUP(F57,Données!$B:$L,11,FALSE),IF(D57="PRESSE 3",VLOOKUP(F57,Données!$C:$M,11,FALSE),IF(D57="PRESSE 4",VLOOKUP(F57,Données!$D:$N,11,FALSE),IF(D57="PRESSE 5",VLOOKUP(F57,Données!$E:$O,11,FALSE),IF(D57="PRESSE 6",VLOOKUP(F57,Données!$F:$P,11,FALSE),IF(D57="EMBALLAGE",VLOOKUP(F57,Données!$G:$Q,11,FALSE),IF(D57="GUILLOTINE BLEU",VLOOKUP(F57,Données!$H:$R,11,FALSE),IF(D57="GUILLOTINE GRISE",VLOOKUP(F57,Données!$I:$R,10,FALSE),IF(D57="PUNCH",VLOOKUP(F57,Données!$J:$S,10,FALSE),""))))))))))</f>
        <v/>
      </c>
      <c r="S57"/>
    </row>
    <row r="58" spans="2:19" x14ac:dyDescent="0.25">
      <c r="B58" s="2" t="str">
        <f t="shared" si="0"/>
        <v/>
      </c>
      <c r="C58" s="3" t="str">
        <f t="shared" si="1"/>
        <v/>
      </c>
      <c r="G58" s="3" t="str">
        <f>IF(D58="PRESSE 1",VLOOKUP(F58,Données!$A:$K,11,FALSE),IF(D58="PRESSE 2",VLOOKUP(F58,Données!$B:$L,11,FALSE),IF(D58="PRESSE 3",VLOOKUP(F58,Données!$C:$M,11,FALSE),IF(D58="PRESSE 4",VLOOKUP(F58,Données!$D:$N,11,FALSE),IF(D58="PRESSE 5",VLOOKUP(F58,Données!$E:$O,11,FALSE),IF(D58="PRESSE 6",VLOOKUP(F58,Données!$F:$P,11,FALSE),IF(D58="EMBALLAGE",VLOOKUP(F58,Données!$G:$Q,11,FALSE),IF(D58="GUILLOTINE BLEU",VLOOKUP(F58,Données!$H:$R,11,FALSE),IF(D58="GUILLOTINE GRISE",VLOOKUP(F58,Données!$I:$R,10,FALSE),IF(D58="PUNCH",VLOOKUP(F58,Données!$J:$S,10,FALSE),""))))))))))</f>
        <v/>
      </c>
      <c r="S58"/>
    </row>
    <row r="59" spans="2:19" x14ac:dyDescent="0.25">
      <c r="B59" s="2" t="str">
        <f t="shared" si="0"/>
        <v/>
      </c>
      <c r="C59" s="3" t="str">
        <f t="shared" si="1"/>
        <v/>
      </c>
      <c r="G59" s="3" t="str">
        <f>IF(D59="PRESSE 1",VLOOKUP(F59,Données!$A:$K,11,FALSE),IF(D59="PRESSE 2",VLOOKUP(F59,Données!$B:$L,11,FALSE),IF(D59="PRESSE 3",VLOOKUP(F59,Données!$C:$M,11,FALSE),IF(D59="PRESSE 4",VLOOKUP(F59,Données!$D:$N,11,FALSE),IF(D59="PRESSE 5",VLOOKUP(F59,Données!$E:$O,11,FALSE),IF(D59="PRESSE 6",VLOOKUP(F59,Données!$F:$P,11,FALSE),IF(D59="EMBALLAGE",VLOOKUP(F59,Données!$G:$Q,11,FALSE),IF(D59="GUILLOTINE BLEU",VLOOKUP(F59,Données!$H:$R,11,FALSE),IF(D59="GUILLOTINE GRISE",VLOOKUP(F59,Données!$I:$R,10,FALSE),IF(D59="PUNCH",VLOOKUP(F59,Données!$J:$S,10,FALSE),""))))))))))</f>
        <v/>
      </c>
      <c r="S59"/>
    </row>
    <row r="60" spans="2:19" x14ac:dyDescent="0.25">
      <c r="B60" s="2" t="str">
        <f t="shared" si="0"/>
        <v/>
      </c>
      <c r="C60" s="3" t="str">
        <f t="shared" si="1"/>
        <v/>
      </c>
      <c r="G60" s="3" t="str">
        <f>IF(D60="PRESSE 1",VLOOKUP(F60,Données!$A:$K,11,FALSE),IF(D60="PRESSE 2",VLOOKUP(F60,Données!$B:$L,11,FALSE),IF(D60="PRESSE 3",VLOOKUP(F60,Données!$C:$M,11,FALSE),IF(D60="PRESSE 4",VLOOKUP(F60,Données!$D:$N,11,FALSE),IF(D60="PRESSE 5",VLOOKUP(F60,Données!$E:$O,11,FALSE),IF(D60="PRESSE 6",VLOOKUP(F60,Données!$F:$P,11,FALSE),IF(D60="EMBALLAGE",VLOOKUP(F60,Données!$G:$Q,11,FALSE),IF(D60="GUILLOTINE BLEU",VLOOKUP(F60,Données!$H:$R,11,FALSE),IF(D60="GUILLOTINE GRISE",VLOOKUP(F60,Données!$I:$R,10,FALSE),IF(D60="PUNCH",VLOOKUP(F60,Données!$J:$S,10,FALSE),""))))))))))</f>
        <v/>
      </c>
      <c r="S60"/>
    </row>
    <row r="61" spans="2:19" x14ac:dyDescent="0.25">
      <c r="B61" s="2" t="str">
        <f t="shared" si="0"/>
        <v/>
      </c>
      <c r="C61" s="3" t="str">
        <f t="shared" si="1"/>
        <v/>
      </c>
      <c r="G61" s="3" t="str">
        <f>IF(D61="PRESSE 1",VLOOKUP(F61,Données!$A:$K,11,FALSE),IF(D61="PRESSE 2",VLOOKUP(F61,Données!$B:$L,11,FALSE),IF(D61="PRESSE 3",VLOOKUP(F61,Données!$C:$M,11,FALSE),IF(D61="PRESSE 4",VLOOKUP(F61,Données!$D:$N,11,FALSE),IF(D61="PRESSE 5",VLOOKUP(F61,Données!$E:$O,11,FALSE),IF(D61="PRESSE 6",VLOOKUP(F61,Données!$F:$P,11,FALSE),IF(D61="EMBALLAGE",VLOOKUP(F61,Données!$G:$Q,11,FALSE),IF(D61="GUILLOTINE BLEU",VLOOKUP(F61,Données!$H:$R,11,FALSE),IF(D61="GUILLOTINE GRISE",VLOOKUP(F61,Données!$I:$R,10,FALSE),IF(D61="PUNCH",VLOOKUP(F61,Données!$J:$S,10,FALSE),""))))))))))</f>
        <v/>
      </c>
      <c r="S61"/>
    </row>
    <row r="62" spans="2:19" x14ac:dyDescent="0.25">
      <c r="B62" s="2" t="str">
        <f t="shared" si="0"/>
        <v/>
      </c>
      <c r="C62" s="3" t="str">
        <f t="shared" si="1"/>
        <v/>
      </c>
      <c r="G62" s="3" t="str">
        <f>IF(D62="PRESSE 1",VLOOKUP(F62,Données!$A:$K,11,FALSE),IF(D62="PRESSE 2",VLOOKUP(F62,Données!$B:$L,11,FALSE),IF(D62="PRESSE 3",VLOOKUP(F62,Données!$C:$M,11,FALSE),IF(D62="PRESSE 4",VLOOKUP(F62,Données!$D:$N,11,FALSE),IF(D62="PRESSE 5",VLOOKUP(F62,Données!$E:$O,11,FALSE),IF(D62="PRESSE 6",VLOOKUP(F62,Données!$F:$P,11,FALSE),IF(D62="EMBALLAGE",VLOOKUP(F62,Données!$G:$Q,11,FALSE),IF(D62="GUILLOTINE BLEU",VLOOKUP(F62,Données!$H:$R,11,FALSE),IF(D62="GUILLOTINE GRISE",VLOOKUP(F62,Données!$I:$R,10,FALSE),IF(D62="PUNCH",VLOOKUP(F62,Données!$J:$S,10,FALSE),""))))))))))</f>
        <v/>
      </c>
      <c r="S62"/>
    </row>
    <row r="63" spans="2:19" x14ac:dyDescent="0.25">
      <c r="B63" s="2" t="str">
        <f t="shared" si="0"/>
        <v/>
      </c>
      <c r="C63" s="3" t="str">
        <f t="shared" si="1"/>
        <v/>
      </c>
      <c r="G63" s="3" t="str">
        <f>IF(D63="PRESSE 1",VLOOKUP(F63,Données!$A:$K,11,FALSE),IF(D63="PRESSE 2",VLOOKUP(F63,Données!$B:$L,11,FALSE),IF(D63="PRESSE 3",VLOOKUP(F63,Données!$C:$M,11,FALSE),IF(D63="PRESSE 4",VLOOKUP(F63,Données!$D:$N,11,FALSE),IF(D63="PRESSE 5",VLOOKUP(F63,Données!$E:$O,11,FALSE),IF(D63="PRESSE 6",VLOOKUP(F63,Données!$F:$P,11,FALSE),IF(D63="EMBALLAGE",VLOOKUP(F63,Données!$G:$Q,11,FALSE),IF(D63="GUILLOTINE BLEU",VLOOKUP(F63,Données!$H:$R,11,FALSE),IF(D63="GUILLOTINE GRISE",VLOOKUP(F63,Données!$I:$R,10,FALSE),IF(D63="PUNCH",VLOOKUP(F63,Données!$J:$S,10,FALSE),""))))))))))</f>
        <v/>
      </c>
      <c r="S63"/>
    </row>
    <row r="64" spans="2:19" x14ac:dyDescent="0.25">
      <c r="B64" s="2" t="str">
        <f t="shared" si="0"/>
        <v/>
      </c>
      <c r="C64" s="3" t="str">
        <f t="shared" si="1"/>
        <v/>
      </c>
      <c r="G64" s="3" t="str">
        <f>IF(D64="PRESSE 1",VLOOKUP(F64,Données!$A:$K,11,FALSE),IF(D64="PRESSE 2",VLOOKUP(F64,Données!$B:$L,11,FALSE),IF(D64="PRESSE 3",VLOOKUP(F64,Données!$C:$M,11,FALSE),IF(D64="PRESSE 4",VLOOKUP(F64,Données!$D:$N,11,FALSE),IF(D64="PRESSE 5",VLOOKUP(F64,Données!$E:$O,11,FALSE),IF(D64="PRESSE 6",VLOOKUP(F64,Données!$F:$P,11,FALSE),IF(D64="EMBALLAGE",VLOOKUP(F64,Données!$G:$Q,11,FALSE),IF(D64="GUILLOTINE BLEU",VLOOKUP(F64,Données!$H:$R,11,FALSE),IF(D64="GUILLOTINE GRISE",VLOOKUP(F64,Données!$I:$R,10,FALSE),IF(D64="PUNCH",VLOOKUP(F64,Données!$J:$S,10,FALSE),""))))))))))</f>
        <v/>
      </c>
      <c r="S64"/>
    </row>
    <row r="65" spans="2:19" x14ac:dyDescent="0.25">
      <c r="B65" s="2" t="str">
        <f t="shared" si="0"/>
        <v/>
      </c>
      <c r="C65" s="3" t="str">
        <f t="shared" si="1"/>
        <v/>
      </c>
      <c r="G65" s="3" t="str">
        <f>IF(D65="PRESSE 1",VLOOKUP(F65,Données!$A:$K,11,FALSE),IF(D65="PRESSE 2",VLOOKUP(F65,Données!$B:$L,11,FALSE),IF(D65="PRESSE 3",VLOOKUP(F65,Données!$C:$M,11,FALSE),IF(D65="PRESSE 4",VLOOKUP(F65,Données!$D:$N,11,FALSE),IF(D65="PRESSE 5",VLOOKUP(F65,Données!$E:$O,11,FALSE),IF(D65="PRESSE 6",VLOOKUP(F65,Données!$F:$P,11,FALSE),IF(D65="EMBALLAGE",VLOOKUP(F65,Données!$G:$Q,11,FALSE),IF(D65="GUILLOTINE BLEU",VLOOKUP(F65,Données!$H:$R,11,FALSE),IF(D65="GUILLOTINE GRISE",VLOOKUP(F65,Données!$I:$R,10,FALSE),IF(D65="PUNCH",VLOOKUP(F65,Données!$J:$S,10,FALSE),""))))))))))</f>
        <v/>
      </c>
      <c r="S65"/>
    </row>
    <row r="66" spans="2:19" x14ac:dyDescent="0.25">
      <c r="B66" s="2" t="str">
        <f t="shared" si="0"/>
        <v/>
      </c>
      <c r="C66" s="3" t="str">
        <f t="shared" si="1"/>
        <v/>
      </c>
      <c r="G66" s="3" t="str">
        <f>IF(D66="PRESSE 1",VLOOKUP(F66,Données!$A:$K,11,FALSE),IF(D66="PRESSE 2",VLOOKUP(F66,Données!$B:$L,11,FALSE),IF(D66="PRESSE 3",VLOOKUP(F66,Données!$C:$M,11,FALSE),IF(D66="PRESSE 4",VLOOKUP(F66,Données!$D:$N,11,FALSE),IF(D66="PRESSE 5",VLOOKUP(F66,Données!$E:$O,11,FALSE),IF(D66="PRESSE 6",VLOOKUP(F66,Données!$F:$P,11,FALSE),IF(D66="EMBALLAGE",VLOOKUP(F66,Données!$G:$Q,11,FALSE),IF(D66="GUILLOTINE BLEU",VLOOKUP(F66,Données!$H:$R,11,FALSE),IF(D66="GUILLOTINE GRISE",VLOOKUP(F66,Données!$I:$R,10,FALSE),IF(D66="PUNCH",VLOOKUP(F66,Données!$J:$S,10,FALSE),""))))))))))</f>
        <v/>
      </c>
      <c r="S66"/>
    </row>
    <row r="67" spans="2:19" x14ac:dyDescent="0.25">
      <c r="B67" s="2" t="str">
        <f t="shared" ref="B67:B130" si="6">IF(A67,VALUE(A67),"")</f>
        <v/>
      </c>
      <c r="C67" s="3" t="str">
        <f t="shared" ref="C67:C130" si="7">IF(A67,WEEKNUM(A67),"")</f>
        <v/>
      </c>
      <c r="G67" s="3" t="str">
        <f>IF(D67="PRESSE 1",VLOOKUP(F67,Données!$A:$K,11,FALSE),IF(D67="PRESSE 2",VLOOKUP(F67,Données!$B:$L,11,FALSE),IF(D67="PRESSE 3",VLOOKUP(F67,Données!$C:$M,11,FALSE),IF(D67="PRESSE 4",VLOOKUP(F67,Données!$D:$N,11,FALSE),IF(D67="PRESSE 5",VLOOKUP(F67,Données!$E:$O,11,FALSE),IF(D67="PRESSE 6",VLOOKUP(F67,Données!$F:$P,11,FALSE),IF(D67="EMBALLAGE",VLOOKUP(F67,Données!$G:$Q,11,FALSE),IF(D67="GUILLOTINE BLEU",VLOOKUP(F67,Données!$H:$R,11,FALSE),IF(D67="GUILLOTINE GRISE",VLOOKUP(F67,Données!$I:$R,10,FALSE),IF(D67="PUNCH",VLOOKUP(F67,Données!$J:$S,10,FALSE),""))))))))))</f>
        <v/>
      </c>
      <c r="S67"/>
    </row>
    <row r="68" spans="2:19" x14ac:dyDescent="0.25">
      <c r="B68" s="2" t="str">
        <f t="shared" si="6"/>
        <v/>
      </c>
      <c r="C68" s="3" t="str">
        <f t="shared" si="7"/>
        <v/>
      </c>
      <c r="G68" s="3" t="str">
        <f>IF(D68="PRESSE 1",VLOOKUP(F68,Données!$A:$K,11,FALSE),IF(D68="PRESSE 2",VLOOKUP(F68,Données!$B:$L,11,FALSE),IF(D68="PRESSE 3",VLOOKUP(F68,Données!$C:$M,11,FALSE),IF(D68="PRESSE 4",VLOOKUP(F68,Données!$D:$N,11,FALSE),IF(D68="PRESSE 5",VLOOKUP(F68,Données!$E:$O,11,FALSE),IF(D68="PRESSE 6",VLOOKUP(F68,Données!$F:$P,11,FALSE),IF(D68="EMBALLAGE",VLOOKUP(F68,Données!$G:$Q,11,FALSE),IF(D68="GUILLOTINE BLEU",VLOOKUP(F68,Données!$H:$R,11,FALSE),IF(D68="GUILLOTINE GRISE",VLOOKUP(F68,Données!$I:$R,10,FALSE),IF(D68="PUNCH",VLOOKUP(F68,Données!$J:$S,10,FALSE),""))))))))))</f>
        <v/>
      </c>
      <c r="S68"/>
    </row>
    <row r="69" spans="2:19" x14ac:dyDescent="0.25">
      <c r="B69" s="2" t="str">
        <f t="shared" si="6"/>
        <v/>
      </c>
      <c r="C69" s="3" t="str">
        <f t="shared" si="7"/>
        <v/>
      </c>
      <c r="G69" s="3" t="str">
        <f>IF(D69="PRESSE 1",VLOOKUP(F69,Données!$A:$K,11,FALSE),IF(D69="PRESSE 2",VLOOKUP(F69,Données!$B:$L,11,FALSE),IF(D69="PRESSE 3",VLOOKUP(F69,Données!$C:$M,11,FALSE),IF(D69="PRESSE 4",VLOOKUP(F69,Données!$D:$N,11,FALSE),IF(D69="PRESSE 5",VLOOKUP(F69,Données!$E:$O,11,FALSE),IF(D69="PRESSE 6",VLOOKUP(F69,Données!$F:$P,11,FALSE),IF(D69="EMBALLAGE",VLOOKUP(F69,Données!$G:$Q,11,FALSE),IF(D69="GUILLOTINE BLEU",VLOOKUP(F69,Données!$H:$R,11,FALSE),IF(D69="GUILLOTINE GRISE",VLOOKUP(F69,Données!$I:$R,10,FALSE),IF(D69="PUNCH",VLOOKUP(F69,Données!$J:$S,10,FALSE),""))))))))))</f>
        <v/>
      </c>
      <c r="S69"/>
    </row>
    <row r="70" spans="2:19" x14ac:dyDescent="0.25">
      <c r="B70" s="2" t="str">
        <f t="shared" si="6"/>
        <v/>
      </c>
      <c r="C70" s="3" t="str">
        <f t="shared" si="7"/>
        <v/>
      </c>
      <c r="G70" s="3" t="str">
        <f>IF(D70="PRESSE 1",VLOOKUP(F70,Données!$A:$K,11,FALSE),IF(D70="PRESSE 2",VLOOKUP(F70,Données!$B:$L,11,FALSE),IF(D70="PRESSE 3",VLOOKUP(F70,Données!$C:$M,11,FALSE),IF(D70="PRESSE 4",VLOOKUP(F70,Données!$D:$N,11,FALSE),IF(D70="PRESSE 5",VLOOKUP(F70,Données!$E:$O,11,FALSE),IF(D70="PRESSE 6",VLOOKUP(F70,Données!$F:$P,11,FALSE),IF(D70="EMBALLAGE",VLOOKUP(F70,Données!$G:$Q,11,FALSE),IF(D70="GUILLOTINE BLEU",VLOOKUP(F70,Données!$H:$R,11,FALSE),IF(D70="GUILLOTINE GRISE",VLOOKUP(F70,Données!$I:$R,10,FALSE),IF(D70="PUNCH",VLOOKUP(F70,Données!$J:$S,10,FALSE),""))))))))))</f>
        <v/>
      </c>
      <c r="S70"/>
    </row>
    <row r="71" spans="2:19" x14ac:dyDescent="0.25">
      <c r="B71" s="2" t="str">
        <f t="shared" si="6"/>
        <v/>
      </c>
      <c r="C71" s="3" t="str">
        <f t="shared" si="7"/>
        <v/>
      </c>
      <c r="G71" s="3" t="str">
        <f>IF(D71="PRESSE 1",VLOOKUP(F71,Données!$A:$K,11,FALSE),IF(D71="PRESSE 2",VLOOKUP(F71,Données!$B:$L,11,FALSE),IF(D71="PRESSE 3",VLOOKUP(F71,Données!$C:$M,11,FALSE),IF(D71="PRESSE 4",VLOOKUP(F71,Données!$D:$N,11,FALSE),IF(D71="PRESSE 5",VLOOKUP(F71,Données!$E:$O,11,FALSE),IF(D71="PRESSE 6",VLOOKUP(F71,Données!$F:$P,11,FALSE),IF(D71="EMBALLAGE",VLOOKUP(F71,Données!$G:$Q,11,FALSE),IF(D71="GUILLOTINE BLEU",VLOOKUP(F71,Données!$H:$R,11,FALSE),IF(D71="GUILLOTINE GRISE",VLOOKUP(F71,Données!$I:$R,10,FALSE),IF(D71="PUNCH",VLOOKUP(F71,Données!$J:$S,10,FALSE),""))))))))))</f>
        <v/>
      </c>
      <c r="S71"/>
    </row>
    <row r="72" spans="2:19" x14ac:dyDescent="0.25">
      <c r="B72" s="2" t="str">
        <f t="shared" si="6"/>
        <v/>
      </c>
      <c r="C72" s="3" t="str">
        <f t="shared" si="7"/>
        <v/>
      </c>
      <c r="G72" s="3" t="str">
        <f>IF(D72="PRESSE 1",VLOOKUP(F72,Données!$A:$K,11,FALSE),IF(D72="PRESSE 2",VLOOKUP(F72,Données!$B:$L,11,FALSE),IF(D72="PRESSE 3",VLOOKUP(F72,Données!$C:$M,11,FALSE),IF(D72="PRESSE 4",VLOOKUP(F72,Données!$D:$N,11,FALSE),IF(D72="PRESSE 5",VLOOKUP(F72,Données!$E:$O,11,FALSE),IF(D72="PRESSE 6",VLOOKUP(F72,Données!$F:$P,11,FALSE),IF(D72="EMBALLAGE",VLOOKUP(F72,Données!$G:$Q,11,FALSE),IF(D72="GUILLOTINE BLEU",VLOOKUP(F72,Données!$H:$R,11,FALSE),IF(D72="GUILLOTINE GRISE",VLOOKUP(F72,Données!$I:$R,10,FALSE),IF(D72="PUNCH",VLOOKUP(F72,Données!$J:$S,10,FALSE),""))))))))))</f>
        <v/>
      </c>
      <c r="S72"/>
    </row>
    <row r="73" spans="2:19" x14ac:dyDescent="0.25">
      <c r="B73" s="2" t="str">
        <f t="shared" si="6"/>
        <v/>
      </c>
      <c r="C73" s="3" t="str">
        <f t="shared" si="7"/>
        <v/>
      </c>
      <c r="G73" s="3" t="str">
        <f>IF(D73="PRESSE 1",VLOOKUP(F73,Données!$A:$K,11,FALSE),IF(D73="PRESSE 2",VLOOKUP(F73,Données!$B:$L,11,FALSE),IF(D73="PRESSE 3",VLOOKUP(F73,Données!$C:$M,11,FALSE),IF(D73="PRESSE 4",VLOOKUP(F73,Données!$D:$N,11,FALSE),IF(D73="PRESSE 5",VLOOKUP(F73,Données!$E:$O,11,FALSE),IF(D73="PRESSE 6",VLOOKUP(F73,Données!$F:$P,11,FALSE),IF(D73="EMBALLAGE",VLOOKUP(F73,Données!$G:$Q,11,FALSE),IF(D73="GUILLOTINE BLEU",VLOOKUP(F73,Données!$H:$R,11,FALSE),IF(D73="GUILLOTINE GRISE",VLOOKUP(F73,Données!$I:$R,10,FALSE),IF(D73="PUNCH",VLOOKUP(F73,Données!$J:$S,10,FALSE),""))))))))))</f>
        <v/>
      </c>
      <c r="S73"/>
    </row>
    <row r="74" spans="2:19" x14ac:dyDescent="0.25">
      <c r="B74" s="2" t="str">
        <f t="shared" si="6"/>
        <v/>
      </c>
      <c r="C74" s="3" t="str">
        <f t="shared" si="7"/>
        <v/>
      </c>
      <c r="G74" s="3" t="str">
        <f>IF(D74="PRESSE 1",VLOOKUP(F74,Données!$A:$K,11,FALSE),IF(D74="PRESSE 2",VLOOKUP(F74,Données!$B:$L,11,FALSE),IF(D74="PRESSE 3",VLOOKUP(F74,Données!$C:$M,11,FALSE),IF(D74="PRESSE 4",VLOOKUP(F74,Données!$D:$N,11,FALSE),IF(D74="PRESSE 5",VLOOKUP(F74,Données!$E:$O,11,FALSE),IF(D74="PRESSE 6",VLOOKUP(F74,Données!$F:$P,11,FALSE),IF(D74="EMBALLAGE",VLOOKUP(F74,Données!$G:$Q,11,FALSE),IF(D74="GUILLOTINE BLEU",VLOOKUP(F74,Données!$H:$R,11,FALSE),IF(D74="GUILLOTINE GRISE",VLOOKUP(F74,Données!$I:$R,10,FALSE),IF(D74="PUNCH",VLOOKUP(F74,Données!$J:$S,10,FALSE),""))))))))))</f>
        <v/>
      </c>
      <c r="S74"/>
    </row>
    <row r="75" spans="2:19" x14ac:dyDescent="0.25">
      <c r="B75" s="2" t="str">
        <f t="shared" si="6"/>
        <v/>
      </c>
      <c r="C75" s="3" t="str">
        <f t="shared" si="7"/>
        <v/>
      </c>
      <c r="G75" s="3" t="str">
        <f>IF(D75="PRESSE 1",VLOOKUP(F75,Données!$A:$K,11,FALSE),IF(D75="PRESSE 2",VLOOKUP(F75,Données!$B:$L,11,FALSE),IF(D75="PRESSE 3",VLOOKUP(F75,Données!$C:$M,11,FALSE),IF(D75="PRESSE 4",VLOOKUP(F75,Données!$D:$N,11,FALSE),IF(D75="PRESSE 5",VLOOKUP(F75,Données!$E:$O,11,FALSE),IF(D75="PRESSE 6",VLOOKUP(F75,Données!$F:$P,11,FALSE),IF(D75="EMBALLAGE",VLOOKUP(F75,Données!$G:$Q,11,FALSE),IF(D75="GUILLOTINE BLEU",VLOOKUP(F75,Données!$H:$R,11,FALSE),IF(D75="GUILLOTINE GRISE",VLOOKUP(F75,Données!$I:$R,10,FALSE),IF(D75="PUNCH",VLOOKUP(F75,Données!$J:$S,10,FALSE),""))))))))))</f>
        <v/>
      </c>
      <c r="S75"/>
    </row>
    <row r="76" spans="2:19" x14ac:dyDescent="0.25">
      <c r="B76" s="2" t="str">
        <f t="shared" si="6"/>
        <v/>
      </c>
      <c r="C76" s="3" t="str">
        <f t="shared" si="7"/>
        <v/>
      </c>
      <c r="G76" s="3" t="str">
        <f>IF(D76="PRESSE 1",VLOOKUP(F76,Données!$A:$K,11,FALSE),IF(D76="PRESSE 2",VLOOKUP(F76,Données!$B:$L,11,FALSE),IF(D76="PRESSE 3",VLOOKUP(F76,Données!$C:$M,11,FALSE),IF(D76="PRESSE 4",VLOOKUP(F76,Données!$D:$N,11,FALSE),IF(D76="PRESSE 5",VLOOKUP(F76,Données!$E:$O,11,FALSE),IF(D76="PRESSE 6",VLOOKUP(F76,Données!$F:$P,11,FALSE),IF(D76="EMBALLAGE",VLOOKUP(F76,Données!$G:$Q,11,FALSE),IF(D76="GUILLOTINE BLEU",VLOOKUP(F76,Données!$H:$R,11,FALSE),IF(D76="GUILLOTINE GRISE",VLOOKUP(F76,Données!$I:$R,10,FALSE),IF(D76="PUNCH",VLOOKUP(F76,Données!$J:$S,10,FALSE),""))))))))))</f>
        <v/>
      </c>
      <c r="S76"/>
    </row>
    <row r="77" spans="2:19" x14ac:dyDescent="0.25">
      <c r="B77" s="2" t="str">
        <f t="shared" si="6"/>
        <v/>
      </c>
      <c r="C77" s="3" t="str">
        <f t="shared" si="7"/>
        <v/>
      </c>
      <c r="G77" s="3" t="str">
        <f>IF(D77="PRESSE 1",VLOOKUP(F77,Données!$A:$K,11,FALSE),IF(D77="PRESSE 2",VLOOKUP(F77,Données!$B:$L,11,FALSE),IF(D77="PRESSE 3",VLOOKUP(F77,Données!$C:$M,11,FALSE),IF(D77="PRESSE 4",VLOOKUP(F77,Données!$D:$N,11,FALSE),IF(D77="PRESSE 5",VLOOKUP(F77,Données!$E:$O,11,FALSE),IF(D77="PRESSE 6",VLOOKUP(F77,Données!$F:$P,11,FALSE),IF(D77="EMBALLAGE",VLOOKUP(F77,Données!$G:$Q,11,FALSE),IF(D77="GUILLOTINE BLEU",VLOOKUP(F77,Données!$H:$R,11,FALSE),IF(D77="GUILLOTINE GRISE",VLOOKUP(F77,Données!$I:$R,10,FALSE),IF(D77="PUNCH",VLOOKUP(F77,Données!$J:$S,10,FALSE),""))))))))))</f>
        <v/>
      </c>
      <c r="S77"/>
    </row>
    <row r="78" spans="2:19" x14ac:dyDescent="0.25">
      <c r="B78" s="2" t="str">
        <f t="shared" si="6"/>
        <v/>
      </c>
      <c r="C78" s="3" t="str">
        <f t="shared" si="7"/>
        <v/>
      </c>
      <c r="G78" s="3" t="str">
        <f>IF(D78="PRESSE 1",VLOOKUP(F78,Données!$A:$K,11,FALSE),IF(D78="PRESSE 2",VLOOKUP(F78,Données!$B:$L,11,FALSE),IF(D78="PRESSE 3",VLOOKUP(F78,Données!$C:$M,11,FALSE),IF(D78="PRESSE 4",VLOOKUP(F78,Données!$D:$N,11,FALSE),IF(D78="PRESSE 5",VLOOKUP(F78,Données!$E:$O,11,FALSE),IF(D78="PRESSE 6",VLOOKUP(F78,Données!$F:$P,11,FALSE),IF(D78="EMBALLAGE",VLOOKUP(F78,Données!$G:$Q,11,FALSE),IF(D78="GUILLOTINE BLEU",VLOOKUP(F78,Données!$H:$R,11,FALSE),IF(D78="GUILLOTINE GRISE",VLOOKUP(F78,Données!$I:$R,10,FALSE),IF(D78="PUNCH",VLOOKUP(F78,Données!$J:$S,10,FALSE),""))))))))))</f>
        <v/>
      </c>
      <c r="S78"/>
    </row>
    <row r="79" spans="2:19" x14ac:dyDescent="0.25">
      <c r="B79" s="2" t="str">
        <f t="shared" si="6"/>
        <v/>
      </c>
      <c r="C79" s="3" t="str">
        <f t="shared" si="7"/>
        <v/>
      </c>
      <c r="G79" s="3" t="str">
        <f>IF(D79="PRESSE 1",VLOOKUP(F79,Données!$A:$K,11,FALSE),IF(D79="PRESSE 2",VLOOKUP(F79,Données!$B:$L,11,FALSE),IF(D79="PRESSE 3",VLOOKUP(F79,Données!$C:$M,11,FALSE),IF(D79="PRESSE 4",VLOOKUP(F79,Données!$D:$N,11,FALSE),IF(D79="PRESSE 5",VLOOKUP(F79,Données!$E:$O,11,FALSE),IF(D79="PRESSE 6",VLOOKUP(F79,Données!$F:$P,11,FALSE),IF(D79="EMBALLAGE",VLOOKUP(F79,Données!$G:$Q,11,FALSE),IF(D79="GUILLOTINE BLEU",VLOOKUP(F79,Données!$H:$R,11,FALSE),IF(D79="GUILLOTINE GRISE",VLOOKUP(F79,Données!$I:$R,10,FALSE),IF(D79="PUNCH",VLOOKUP(F79,Données!$J:$S,10,FALSE),""))))))))))</f>
        <v/>
      </c>
      <c r="S79"/>
    </row>
    <row r="80" spans="2:19" x14ac:dyDescent="0.25">
      <c r="B80" s="2" t="str">
        <f t="shared" si="6"/>
        <v/>
      </c>
      <c r="C80" s="3" t="str">
        <f t="shared" si="7"/>
        <v/>
      </c>
      <c r="G80" s="3" t="str">
        <f>IF(D80="PRESSE 1",VLOOKUP(F80,Données!$A:$K,11,FALSE),IF(D80="PRESSE 2",VLOOKUP(F80,Données!$B:$L,11,FALSE),IF(D80="PRESSE 3",VLOOKUP(F80,Données!$C:$M,11,FALSE),IF(D80="PRESSE 4",VLOOKUP(F80,Données!$D:$N,11,FALSE),IF(D80="PRESSE 5",VLOOKUP(F80,Données!$E:$O,11,FALSE),IF(D80="PRESSE 6",VLOOKUP(F80,Données!$F:$P,11,FALSE),IF(D80="EMBALLAGE",VLOOKUP(F80,Données!$G:$Q,11,FALSE),IF(D80="GUILLOTINE BLEU",VLOOKUP(F80,Données!$H:$R,11,FALSE),IF(D80="GUILLOTINE GRISE",VLOOKUP(F80,Données!$I:$R,10,FALSE),IF(D80="PUNCH",VLOOKUP(F80,Données!$J:$S,10,FALSE),""))))))))))</f>
        <v/>
      </c>
      <c r="S80"/>
    </row>
    <row r="81" spans="2:19" x14ac:dyDescent="0.25">
      <c r="B81" s="2" t="str">
        <f t="shared" si="6"/>
        <v/>
      </c>
      <c r="C81" s="3" t="str">
        <f t="shared" si="7"/>
        <v/>
      </c>
      <c r="G81" s="3" t="str">
        <f>IF(D81="PRESSE 1",VLOOKUP(F81,Données!$A:$K,11,FALSE),IF(D81="PRESSE 2",VLOOKUP(F81,Données!$B:$L,11,FALSE),IF(D81="PRESSE 3",VLOOKUP(F81,Données!$C:$M,11,FALSE),IF(D81="PRESSE 4",VLOOKUP(F81,Données!$D:$N,11,FALSE),IF(D81="PRESSE 5",VLOOKUP(F81,Données!$E:$O,11,FALSE),IF(D81="PRESSE 6",VLOOKUP(F81,Données!$F:$P,11,FALSE),IF(D81="EMBALLAGE",VLOOKUP(F81,Données!$G:$Q,11,FALSE),IF(D81="GUILLOTINE BLEU",VLOOKUP(F81,Données!$H:$R,11,FALSE),IF(D81="GUILLOTINE GRISE",VLOOKUP(F81,Données!$I:$R,10,FALSE),IF(D81="PUNCH",VLOOKUP(F81,Données!$J:$S,10,FALSE),""))))))))))</f>
        <v/>
      </c>
      <c r="S81"/>
    </row>
    <row r="82" spans="2:19" x14ac:dyDescent="0.25">
      <c r="B82" s="2" t="str">
        <f t="shared" si="6"/>
        <v/>
      </c>
      <c r="C82" s="3" t="str">
        <f t="shared" si="7"/>
        <v/>
      </c>
      <c r="G82" s="3" t="str">
        <f>IF(D82="PRESSE 1",VLOOKUP(F82,Données!$A:$K,11,FALSE),IF(D82="PRESSE 2",VLOOKUP(F82,Données!$B:$L,11,FALSE),IF(D82="PRESSE 3",VLOOKUP(F82,Données!$C:$M,11,FALSE),IF(D82="PRESSE 4",VLOOKUP(F82,Données!$D:$N,11,FALSE),IF(D82="PRESSE 5",VLOOKUP(F82,Données!$E:$O,11,FALSE),IF(D82="PRESSE 6",VLOOKUP(F82,Données!$F:$P,11,FALSE),IF(D82="EMBALLAGE",VLOOKUP(F82,Données!$G:$Q,11,FALSE),IF(D82="GUILLOTINE BLEU",VLOOKUP(F82,Données!$H:$R,11,FALSE),IF(D82="GUILLOTINE GRISE",VLOOKUP(F82,Données!$I:$R,10,FALSE),IF(D82="PUNCH",VLOOKUP(F82,Données!$J:$S,10,FALSE),""))))))))))</f>
        <v/>
      </c>
      <c r="S82"/>
    </row>
    <row r="83" spans="2:19" x14ac:dyDescent="0.25">
      <c r="B83" s="2" t="str">
        <f t="shared" si="6"/>
        <v/>
      </c>
      <c r="C83" s="3" t="str">
        <f t="shared" si="7"/>
        <v/>
      </c>
      <c r="G83" s="3" t="str">
        <f>IF(D83="PRESSE 1",VLOOKUP(F83,Données!$A:$K,11,FALSE),IF(D83="PRESSE 2",VLOOKUP(F83,Données!$B:$L,11,FALSE),IF(D83="PRESSE 3",VLOOKUP(F83,Données!$C:$M,11,FALSE),IF(D83="PRESSE 4",VLOOKUP(F83,Données!$D:$N,11,FALSE),IF(D83="PRESSE 5",VLOOKUP(F83,Données!$E:$O,11,FALSE),IF(D83="PRESSE 6",VLOOKUP(F83,Données!$F:$P,11,FALSE),IF(D83="EMBALLAGE",VLOOKUP(F83,Données!$G:$Q,11,FALSE),IF(D83="GUILLOTINE BLEU",VLOOKUP(F83,Données!$H:$R,11,FALSE),IF(D83="GUILLOTINE GRISE",VLOOKUP(F83,Données!$I:$R,10,FALSE),IF(D83="PUNCH",VLOOKUP(F83,Données!$J:$S,10,FALSE),""))))))))))</f>
        <v/>
      </c>
      <c r="S83"/>
    </row>
    <row r="84" spans="2:19" x14ac:dyDescent="0.25">
      <c r="B84" s="2" t="str">
        <f t="shared" si="6"/>
        <v/>
      </c>
      <c r="C84" s="3" t="str">
        <f t="shared" si="7"/>
        <v/>
      </c>
      <c r="G84" s="3" t="str">
        <f>IF(D84="PRESSE 1",VLOOKUP(F84,Données!$A:$K,11,FALSE),IF(D84="PRESSE 2",VLOOKUP(F84,Données!$B:$L,11,FALSE),IF(D84="PRESSE 3",VLOOKUP(F84,Données!$C:$M,11,FALSE),IF(D84="PRESSE 4",VLOOKUP(F84,Données!$D:$N,11,FALSE),IF(D84="PRESSE 5",VLOOKUP(F84,Données!$E:$O,11,FALSE),IF(D84="PRESSE 6",VLOOKUP(F84,Données!$F:$P,11,FALSE),IF(D84="EMBALLAGE",VLOOKUP(F84,Données!$G:$Q,11,FALSE),IF(D84="GUILLOTINE BLEU",VLOOKUP(F84,Données!$H:$R,11,FALSE),IF(D84="GUILLOTINE GRISE",VLOOKUP(F84,Données!$I:$R,10,FALSE),IF(D84="PUNCH",VLOOKUP(F84,Données!$J:$S,10,FALSE),""))))))))))</f>
        <v/>
      </c>
      <c r="S84"/>
    </row>
    <row r="85" spans="2:19" x14ac:dyDescent="0.25">
      <c r="B85" s="2" t="str">
        <f t="shared" si="6"/>
        <v/>
      </c>
      <c r="C85" s="3" t="str">
        <f t="shared" si="7"/>
        <v/>
      </c>
      <c r="G85" s="3" t="str">
        <f>IF(D85="PRESSE 1",VLOOKUP(F85,Données!$A:$K,11,FALSE),IF(D85="PRESSE 2",VLOOKUP(F85,Données!$B:$L,11,FALSE),IF(D85="PRESSE 3",VLOOKUP(F85,Données!$C:$M,11,FALSE),IF(D85="PRESSE 4",VLOOKUP(F85,Données!$D:$N,11,FALSE),IF(D85="PRESSE 5",VLOOKUP(F85,Données!$E:$O,11,FALSE),IF(D85="PRESSE 6",VLOOKUP(F85,Données!$F:$P,11,FALSE),IF(D85="EMBALLAGE",VLOOKUP(F85,Données!$G:$Q,11,FALSE),IF(D85="GUILLOTINE BLEU",VLOOKUP(F85,Données!$H:$R,11,FALSE),IF(D85="GUILLOTINE GRISE",VLOOKUP(F85,Données!$I:$R,10,FALSE),IF(D85="PUNCH",VLOOKUP(F85,Données!$J:$S,10,FALSE),""))))))))))</f>
        <v/>
      </c>
      <c r="S85"/>
    </row>
    <row r="86" spans="2:19" x14ac:dyDescent="0.25">
      <c r="B86" s="2" t="str">
        <f t="shared" si="6"/>
        <v/>
      </c>
      <c r="C86" s="3" t="str">
        <f t="shared" si="7"/>
        <v/>
      </c>
      <c r="G86" s="3" t="str">
        <f>IF(D86="PRESSE 1",VLOOKUP(F86,Données!$A:$K,11,FALSE),IF(D86="PRESSE 2",VLOOKUP(F86,Données!$B:$L,11,FALSE),IF(D86="PRESSE 3",VLOOKUP(F86,Données!$C:$M,11,FALSE),IF(D86="PRESSE 4",VLOOKUP(F86,Données!$D:$N,11,FALSE),IF(D86="PRESSE 5",VLOOKUP(F86,Données!$E:$O,11,FALSE),IF(D86="PRESSE 6",VLOOKUP(F86,Données!$F:$P,11,FALSE),IF(D86="EMBALLAGE",VLOOKUP(F86,Données!$G:$Q,11,FALSE),IF(D86="GUILLOTINE BLEU",VLOOKUP(F86,Données!$H:$R,11,FALSE),IF(D86="GUILLOTINE GRISE",VLOOKUP(F86,Données!$I:$R,10,FALSE),IF(D86="PUNCH",VLOOKUP(F86,Données!$J:$S,10,FALSE),""))))))))))</f>
        <v/>
      </c>
      <c r="S86"/>
    </row>
    <row r="87" spans="2:19" x14ac:dyDescent="0.25">
      <c r="B87" s="2" t="str">
        <f t="shared" si="6"/>
        <v/>
      </c>
      <c r="C87" s="3" t="str">
        <f t="shared" si="7"/>
        <v/>
      </c>
      <c r="G87" s="3" t="str">
        <f>IF(D87="PRESSE 1",VLOOKUP(F87,Données!$A:$K,11,FALSE),IF(D87="PRESSE 2",VLOOKUP(F87,Données!$B:$L,11,FALSE),IF(D87="PRESSE 3",VLOOKUP(F87,Données!$C:$M,11,FALSE),IF(D87="PRESSE 4",VLOOKUP(F87,Données!$D:$N,11,FALSE),IF(D87="PRESSE 5",VLOOKUP(F87,Données!$E:$O,11,FALSE),IF(D87="PRESSE 6",VLOOKUP(F87,Données!$F:$P,11,FALSE),IF(D87="EMBALLAGE",VLOOKUP(F87,Données!$G:$Q,11,FALSE),IF(D87="GUILLOTINE BLEU",VLOOKUP(F87,Données!$H:$R,11,FALSE),IF(D87="GUILLOTINE GRISE",VLOOKUP(F87,Données!$I:$R,10,FALSE),IF(D87="PUNCH",VLOOKUP(F87,Données!$J:$S,10,FALSE),""))))))))))</f>
        <v/>
      </c>
      <c r="S87"/>
    </row>
    <row r="88" spans="2:19" x14ac:dyDescent="0.25">
      <c r="B88" s="2" t="str">
        <f t="shared" si="6"/>
        <v/>
      </c>
      <c r="C88" s="3" t="str">
        <f t="shared" si="7"/>
        <v/>
      </c>
      <c r="G88" s="3" t="str">
        <f>IF(D88="PRESSE 1",VLOOKUP(F88,Données!$A:$K,11,FALSE),IF(D88="PRESSE 2",VLOOKUP(F88,Données!$B:$L,11,FALSE),IF(D88="PRESSE 3",VLOOKUP(F88,Données!$C:$M,11,FALSE),IF(D88="PRESSE 4",VLOOKUP(F88,Données!$D:$N,11,FALSE),IF(D88="PRESSE 5",VLOOKUP(F88,Données!$E:$O,11,FALSE),IF(D88="PRESSE 6",VLOOKUP(F88,Données!$F:$P,11,FALSE),IF(D88="EMBALLAGE",VLOOKUP(F88,Données!$G:$Q,11,FALSE),IF(D88="GUILLOTINE BLEU",VLOOKUP(F88,Données!$H:$R,11,FALSE),IF(D88="GUILLOTINE GRISE",VLOOKUP(F88,Données!$I:$R,10,FALSE),IF(D88="PUNCH",VLOOKUP(F88,Données!$J:$S,10,FALSE),""))))))))))</f>
        <v/>
      </c>
      <c r="S88"/>
    </row>
    <row r="89" spans="2:19" x14ac:dyDescent="0.25">
      <c r="B89" s="2" t="str">
        <f t="shared" si="6"/>
        <v/>
      </c>
      <c r="C89" s="3" t="str">
        <f t="shared" si="7"/>
        <v/>
      </c>
      <c r="G89" s="3" t="str">
        <f>IF(D89="PRESSE 1",VLOOKUP(F89,Données!$A:$K,11,FALSE),IF(D89="PRESSE 2",VLOOKUP(F89,Données!$B:$L,11,FALSE),IF(D89="PRESSE 3",VLOOKUP(F89,Données!$C:$M,11,FALSE),IF(D89="PRESSE 4",VLOOKUP(F89,Données!$D:$N,11,FALSE),IF(D89="PRESSE 5",VLOOKUP(F89,Données!$E:$O,11,FALSE),IF(D89="PRESSE 6",VLOOKUP(F89,Données!$F:$P,11,FALSE),IF(D89="EMBALLAGE",VLOOKUP(F89,Données!$G:$Q,11,FALSE),IF(D89="GUILLOTINE BLEU",VLOOKUP(F89,Données!$H:$R,11,FALSE),IF(D89="GUILLOTINE GRISE",VLOOKUP(F89,Données!$I:$R,10,FALSE),IF(D89="PUNCH",VLOOKUP(F89,Données!$J:$S,10,FALSE),""))))))))))</f>
        <v/>
      </c>
      <c r="S89"/>
    </row>
    <row r="90" spans="2:19" x14ac:dyDescent="0.25">
      <c r="B90" s="2" t="str">
        <f t="shared" si="6"/>
        <v/>
      </c>
      <c r="C90" s="3" t="str">
        <f t="shared" si="7"/>
        <v/>
      </c>
      <c r="G90" s="3" t="str">
        <f>IF(D90="PRESSE 1",VLOOKUP(F90,Données!$A:$K,11,FALSE),IF(D90="PRESSE 2",VLOOKUP(F90,Données!$B:$L,11,FALSE),IF(D90="PRESSE 3",VLOOKUP(F90,Données!$C:$M,11,FALSE),IF(D90="PRESSE 4",VLOOKUP(F90,Données!$D:$N,11,FALSE),IF(D90="PRESSE 5",VLOOKUP(F90,Données!$E:$O,11,FALSE),IF(D90="PRESSE 6",VLOOKUP(F90,Données!$F:$P,11,FALSE),IF(D90="EMBALLAGE",VLOOKUP(F90,Données!$G:$Q,11,FALSE),IF(D90="GUILLOTINE BLEU",VLOOKUP(F90,Données!$H:$R,11,FALSE),IF(D90="GUILLOTINE GRISE",VLOOKUP(F90,Données!$I:$R,10,FALSE),IF(D90="PUNCH",VLOOKUP(F90,Données!$J:$S,10,FALSE),""))))))))))</f>
        <v/>
      </c>
      <c r="S90"/>
    </row>
    <row r="91" spans="2:19" x14ac:dyDescent="0.25">
      <c r="B91" s="2" t="str">
        <f t="shared" si="6"/>
        <v/>
      </c>
      <c r="C91" s="3" t="str">
        <f t="shared" si="7"/>
        <v/>
      </c>
      <c r="G91" s="3" t="str">
        <f>IF(D91="PRESSE 1",VLOOKUP(F91,Données!$A:$K,11,FALSE),IF(D91="PRESSE 2",VLOOKUP(F91,Données!$B:$L,11,FALSE),IF(D91="PRESSE 3",VLOOKUP(F91,Données!$C:$M,11,FALSE),IF(D91="PRESSE 4",VLOOKUP(F91,Données!$D:$N,11,FALSE),IF(D91="PRESSE 5",VLOOKUP(F91,Données!$E:$O,11,FALSE),IF(D91="PRESSE 6",VLOOKUP(F91,Données!$F:$P,11,FALSE),IF(D91="EMBALLAGE",VLOOKUP(F91,Données!$G:$Q,11,FALSE),IF(D91="GUILLOTINE BLEU",VLOOKUP(F91,Données!$H:$R,11,FALSE),IF(D91="GUILLOTINE GRISE",VLOOKUP(F91,Données!$I:$R,10,FALSE),IF(D91="PUNCH",VLOOKUP(F91,Données!$J:$S,10,FALSE),""))))))))))</f>
        <v/>
      </c>
      <c r="S91"/>
    </row>
    <row r="92" spans="2:19" x14ac:dyDescent="0.25">
      <c r="B92" s="2" t="str">
        <f t="shared" si="6"/>
        <v/>
      </c>
      <c r="C92" s="3" t="str">
        <f t="shared" si="7"/>
        <v/>
      </c>
      <c r="G92" s="3" t="str">
        <f>IF(D92="PRESSE 1",VLOOKUP(F92,Données!$A:$K,11,FALSE),IF(D92="PRESSE 2",VLOOKUP(F92,Données!$B:$L,11,FALSE),IF(D92="PRESSE 3",VLOOKUP(F92,Données!$C:$M,11,FALSE),IF(D92="PRESSE 4",VLOOKUP(F92,Données!$D:$N,11,FALSE),IF(D92="PRESSE 5",VLOOKUP(F92,Données!$E:$O,11,FALSE),IF(D92="PRESSE 6",VLOOKUP(F92,Données!$F:$P,11,FALSE),IF(D92="EMBALLAGE",VLOOKUP(F92,Données!$G:$Q,11,FALSE),IF(D92="GUILLOTINE BLEU",VLOOKUP(F92,Données!$H:$R,11,FALSE),IF(D92="GUILLOTINE GRISE",VLOOKUP(F92,Données!$I:$R,10,FALSE),IF(D92="PUNCH",VLOOKUP(F92,Données!$J:$S,10,FALSE),""))))))))))</f>
        <v/>
      </c>
      <c r="S92"/>
    </row>
    <row r="93" spans="2:19" x14ac:dyDescent="0.25">
      <c r="B93" s="2" t="str">
        <f t="shared" si="6"/>
        <v/>
      </c>
      <c r="C93" s="3" t="str">
        <f t="shared" si="7"/>
        <v/>
      </c>
      <c r="G93" s="3" t="str">
        <f>IF(D93="PRESSE 1",VLOOKUP(F93,Données!$A:$K,11,FALSE),IF(D93="PRESSE 2",VLOOKUP(F93,Données!$B:$L,11,FALSE),IF(D93="PRESSE 3",VLOOKUP(F93,Données!$C:$M,11,FALSE),IF(D93="PRESSE 4",VLOOKUP(F93,Données!$D:$N,11,FALSE),IF(D93="PRESSE 5",VLOOKUP(F93,Données!$E:$O,11,FALSE),IF(D93="PRESSE 6",VLOOKUP(F93,Données!$F:$P,11,FALSE),IF(D93="EMBALLAGE",VLOOKUP(F93,Données!$G:$Q,11,FALSE),IF(D93="GUILLOTINE BLEU",VLOOKUP(F93,Données!$H:$R,11,FALSE),IF(D93="GUILLOTINE GRISE",VLOOKUP(F93,Données!$I:$R,10,FALSE),IF(D93="PUNCH",VLOOKUP(F93,Données!$J:$S,10,FALSE),""))))))))))</f>
        <v/>
      </c>
      <c r="S93"/>
    </row>
    <row r="94" spans="2:19" x14ac:dyDescent="0.25">
      <c r="B94" s="2" t="str">
        <f t="shared" si="6"/>
        <v/>
      </c>
      <c r="C94" s="3" t="str">
        <f t="shared" si="7"/>
        <v/>
      </c>
      <c r="G94" s="3" t="str">
        <f>IF(D94="PRESSE 1",VLOOKUP(F94,Données!$A:$K,11,FALSE),IF(D94="PRESSE 2",VLOOKUP(F94,Données!$B:$L,11,FALSE),IF(D94="PRESSE 3",VLOOKUP(F94,Données!$C:$M,11,FALSE),IF(D94="PRESSE 4",VLOOKUP(F94,Données!$D:$N,11,FALSE),IF(D94="PRESSE 5",VLOOKUP(F94,Données!$E:$O,11,FALSE),IF(D94="PRESSE 6",VLOOKUP(F94,Données!$F:$P,11,FALSE),IF(D94="EMBALLAGE",VLOOKUP(F94,Données!$G:$Q,11,FALSE),IF(D94="GUILLOTINE BLEU",VLOOKUP(F94,Données!$H:$R,11,FALSE),IF(D94="GUILLOTINE GRISE",VLOOKUP(F94,Données!$I:$R,10,FALSE),IF(D94="PUNCH",VLOOKUP(F94,Données!$J:$S,10,FALSE),""))))))))))</f>
        <v/>
      </c>
      <c r="S94"/>
    </row>
    <row r="95" spans="2:19" x14ac:dyDescent="0.25">
      <c r="B95" s="2" t="str">
        <f t="shared" si="6"/>
        <v/>
      </c>
      <c r="C95" s="3" t="str">
        <f t="shared" si="7"/>
        <v/>
      </c>
      <c r="G95" s="3" t="str">
        <f>IF(D95="PRESSE 1",VLOOKUP(F95,Données!$A:$K,11,FALSE),IF(D95="PRESSE 2",VLOOKUP(F95,Données!$B:$L,11,FALSE),IF(D95="PRESSE 3",VLOOKUP(F95,Données!$C:$M,11,FALSE),IF(D95="PRESSE 4",VLOOKUP(F95,Données!$D:$N,11,FALSE),IF(D95="PRESSE 5",VLOOKUP(F95,Données!$E:$O,11,FALSE),IF(D95="PRESSE 6",VLOOKUP(F95,Données!$F:$P,11,FALSE),IF(D95="EMBALLAGE",VLOOKUP(F95,Données!$G:$Q,11,FALSE),IF(D95="GUILLOTINE BLEU",VLOOKUP(F95,Données!$H:$R,11,FALSE),IF(D95="GUILLOTINE GRISE",VLOOKUP(F95,Données!$I:$R,10,FALSE),IF(D95="PUNCH",VLOOKUP(F95,Données!$J:$S,10,FALSE),""))))))))))</f>
        <v/>
      </c>
      <c r="S95"/>
    </row>
    <row r="96" spans="2:19" x14ac:dyDescent="0.25">
      <c r="B96" s="2" t="str">
        <f t="shared" si="6"/>
        <v/>
      </c>
      <c r="C96" s="3" t="str">
        <f t="shared" si="7"/>
        <v/>
      </c>
      <c r="G96" s="3" t="str">
        <f>IF(D96="PRESSE 1",VLOOKUP(F96,Données!$A:$K,11,FALSE),IF(D96="PRESSE 2",VLOOKUP(F96,Données!$B:$L,11,FALSE),IF(D96="PRESSE 3",VLOOKUP(F96,Données!$C:$M,11,FALSE),IF(D96="PRESSE 4",VLOOKUP(F96,Données!$D:$N,11,FALSE),IF(D96="PRESSE 5",VLOOKUP(F96,Données!$E:$O,11,FALSE),IF(D96="PRESSE 6",VLOOKUP(F96,Données!$F:$P,11,FALSE),IF(D96="EMBALLAGE",VLOOKUP(F96,Données!$G:$Q,11,FALSE),IF(D96="GUILLOTINE BLEU",VLOOKUP(F96,Données!$H:$R,11,FALSE),IF(D96="GUILLOTINE GRISE",VLOOKUP(F96,Données!$I:$R,10,FALSE),IF(D96="PUNCH",VLOOKUP(F96,Données!$J:$S,10,FALSE),""))))))))))</f>
        <v/>
      </c>
      <c r="S96"/>
    </row>
    <row r="97" spans="2:19" x14ac:dyDescent="0.25">
      <c r="B97" s="2" t="str">
        <f t="shared" si="6"/>
        <v/>
      </c>
      <c r="C97" s="3" t="str">
        <f t="shared" si="7"/>
        <v/>
      </c>
      <c r="G97" s="3" t="str">
        <f>IF(D97="PRESSE 1",VLOOKUP(F97,Données!$A:$K,11,FALSE),IF(D97="PRESSE 2",VLOOKUP(F97,Données!$B:$L,11,FALSE),IF(D97="PRESSE 3",VLOOKUP(F97,Données!$C:$M,11,FALSE),IF(D97="PRESSE 4",VLOOKUP(F97,Données!$D:$N,11,FALSE),IF(D97="PRESSE 5",VLOOKUP(F97,Données!$E:$O,11,FALSE),IF(D97="PRESSE 6",VLOOKUP(F97,Données!$F:$P,11,FALSE),IF(D97="EMBALLAGE",VLOOKUP(F97,Données!$G:$Q,11,FALSE),IF(D97="GUILLOTINE BLEU",VLOOKUP(F97,Données!$H:$R,11,FALSE),IF(D97="GUILLOTINE GRISE",VLOOKUP(F97,Données!$I:$R,10,FALSE),IF(D97="PUNCH",VLOOKUP(F97,Données!$J:$S,10,FALSE),""))))))))))</f>
        <v/>
      </c>
      <c r="S97"/>
    </row>
    <row r="98" spans="2:19" x14ac:dyDescent="0.25">
      <c r="B98" s="2" t="str">
        <f t="shared" si="6"/>
        <v/>
      </c>
      <c r="C98" s="3" t="str">
        <f t="shared" si="7"/>
        <v/>
      </c>
      <c r="G98" s="3" t="str">
        <f>IF(D98="PRESSE 1",VLOOKUP(F98,Données!$A:$K,11,FALSE),IF(D98="PRESSE 2",VLOOKUP(F98,Données!$B:$L,11,FALSE),IF(D98="PRESSE 3",VLOOKUP(F98,Données!$C:$M,11,FALSE),IF(D98="PRESSE 4",VLOOKUP(F98,Données!$D:$N,11,FALSE),IF(D98="PRESSE 5",VLOOKUP(F98,Données!$E:$O,11,FALSE),IF(D98="PRESSE 6",VLOOKUP(F98,Données!$F:$P,11,FALSE),IF(D98="EMBALLAGE",VLOOKUP(F98,Données!$G:$Q,11,FALSE),IF(D98="GUILLOTINE BLEU",VLOOKUP(F98,Données!$H:$R,11,FALSE),IF(D98="GUILLOTINE GRISE",VLOOKUP(F98,Données!$I:$R,10,FALSE),IF(D98="PUNCH",VLOOKUP(F98,Données!$J:$S,10,FALSE),""))))))))))</f>
        <v/>
      </c>
      <c r="S98"/>
    </row>
    <row r="99" spans="2:19" x14ac:dyDescent="0.25">
      <c r="B99" s="2" t="str">
        <f t="shared" si="6"/>
        <v/>
      </c>
      <c r="C99" s="3" t="str">
        <f t="shared" si="7"/>
        <v/>
      </c>
      <c r="G99" s="3" t="str">
        <f>IF(D99="PRESSE 1",VLOOKUP(F99,Données!$A:$K,11,FALSE),IF(D99="PRESSE 2",VLOOKUP(F99,Données!$B:$L,11,FALSE),IF(D99="PRESSE 3",VLOOKUP(F99,Données!$C:$M,11,FALSE),IF(D99="PRESSE 4",VLOOKUP(F99,Données!$D:$N,11,FALSE),IF(D99="PRESSE 5",VLOOKUP(F99,Données!$E:$O,11,FALSE),IF(D99="PRESSE 6",VLOOKUP(F99,Données!$F:$P,11,FALSE),IF(D99="EMBALLAGE",VLOOKUP(F99,Données!$G:$Q,11,FALSE),IF(D99="GUILLOTINE BLEU",VLOOKUP(F99,Données!$H:$R,11,FALSE),IF(D99="GUILLOTINE GRISE",VLOOKUP(F99,Données!$I:$R,10,FALSE),IF(D99="PUNCH",VLOOKUP(F99,Données!$J:$S,10,FALSE),""))))))))))</f>
        <v/>
      </c>
      <c r="S99"/>
    </row>
    <row r="100" spans="2:19" x14ac:dyDescent="0.25">
      <c r="B100" s="2" t="str">
        <f t="shared" si="6"/>
        <v/>
      </c>
      <c r="C100" s="3" t="str">
        <f t="shared" si="7"/>
        <v/>
      </c>
      <c r="G100" s="3" t="str">
        <f>IF(D100="PRESSE 1",VLOOKUP(F100,Données!$A:$K,11,FALSE),IF(D100="PRESSE 2",VLOOKUP(F100,Données!$B:$L,11,FALSE),IF(D100="PRESSE 3",VLOOKUP(F100,Données!$C:$M,11,FALSE),IF(D100="PRESSE 4",VLOOKUP(F100,Données!$D:$N,11,FALSE),IF(D100="PRESSE 5",VLOOKUP(F100,Données!$E:$O,11,FALSE),IF(D100="PRESSE 6",VLOOKUP(F100,Données!$F:$P,11,FALSE),IF(D100="EMBALLAGE",VLOOKUP(F100,Données!$G:$Q,11,FALSE),IF(D100="GUILLOTINE BLEU",VLOOKUP(F100,Données!$H:$R,11,FALSE),IF(D100="GUILLOTINE GRISE",VLOOKUP(F100,Données!$I:$R,10,FALSE),IF(D100="PUNCH",VLOOKUP(F100,Données!$J:$S,10,FALSE),""))))))))))</f>
        <v/>
      </c>
      <c r="S100"/>
    </row>
    <row r="101" spans="2:19" x14ac:dyDescent="0.25">
      <c r="B101" s="2" t="str">
        <f t="shared" si="6"/>
        <v/>
      </c>
      <c r="C101" s="3" t="str">
        <f t="shared" si="7"/>
        <v/>
      </c>
      <c r="G101" s="3" t="str">
        <f>IF(D101="PRESSE 1",VLOOKUP(F101,Données!$A:$K,11,FALSE),IF(D101="PRESSE 2",VLOOKUP(F101,Données!$B:$L,11,FALSE),IF(D101="PRESSE 3",VLOOKUP(F101,Données!$C:$M,11,FALSE),IF(D101="PRESSE 4",VLOOKUP(F101,Données!$D:$N,11,FALSE),IF(D101="PRESSE 5",VLOOKUP(F101,Données!$E:$O,11,FALSE),IF(D101="PRESSE 6",VLOOKUP(F101,Données!$F:$P,11,FALSE),IF(D101="EMBALLAGE",VLOOKUP(F101,Données!$G:$Q,11,FALSE),IF(D101="GUILLOTINE BLEU",VLOOKUP(F101,Données!$H:$R,11,FALSE),IF(D101="GUILLOTINE GRISE",VLOOKUP(F101,Données!$I:$R,10,FALSE),IF(D101="PUNCH",VLOOKUP(F101,Données!$J:$S,10,FALSE),""))))))))))</f>
        <v/>
      </c>
      <c r="S101"/>
    </row>
    <row r="102" spans="2:19" x14ac:dyDescent="0.25">
      <c r="B102" s="2" t="str">
        <f t="shared" si="6"/>
        <v/>
      </c>
      <c r="C102" s="3" t="str">
        <f t="shared" si="7"/>
        <v/>
      </c>
      <c r="G102" s="3" t="str">
        <f>IF(D102="PRESSE 1",VLOOKUP(F102,Données!$A:$K,11,FALSE),IF(D102="PRESSE 2",VLOOKUP(F102,Données!$B:$L,11,FALSE),IF(D102="PRESSE 3",VLOOKUP(F102,Données!$C:$M,11,FALSE),IF(D102="PRESSE 4",VLOOKUP(F102,Données!$D:$N,11,FALSE),IF(D102="PRESSE 5",VLOOKUP(F102,Données!$E:$O,11,FALSE),IF(D102="PRESSE 6",VLOOKUP(F102,Données!$F:$P,11,FALSE),IF(D102="EMBALLAGE",VLOOKUP(F102,Données!$G:$Q,11,FALSE),IF(D102="GUILLOTINE BLEU",VLOOKUP(F102,Données!$H:$R,11,FALSE),IF(D102="GUILLOTINE GRISE",VLOOKUP(F102,Données!$I:$R,10,FALSE),IF(D102="PUNCH",VLOOKUP(F102,Données!$J:$S,10,FALSE),""))))))))))</f>
        <v/>
      </c>
      <c r="S102"/>
    </row>
    <row r="103" spans="2:19" x14ac:dyDescent="0.25">
      <c r="B103" s="2" t="str">
        <f t="shared" si="6"/>
        <v/>
      </c>
      <c r="C103" s="3" t="str">
        <f t="shared" si="7"/>
        <v/>
      </c>
      <c r="G103" s="3" t="str">
        <f>IF(D103="PRESSE 1",VLOOKUP(F103,Données!$A:$K,11,FALSE),IF(D103="PRESSE 2",VLOOKUP(F103,Données!$B:$L,11,FALSE),IF(D103="PRESSE 3",VLOOKUP(F103,Données!$C:$M,11,FALSE),IF(D103="PRESSE 4",VLOOKUP(F103,Données!$D:$N,11,FALSE),IF(D103="PRESSE 5",VLOOKUP(F103,Données!$E:$O,11,FALSE),IF(D103="PRESSE 6",VLOOKUP(F103,Données!$F:$P,11,FALSE),IF(D103="EMBALLAGE",VLOOKUP(F103,Données!$G:$Q,11,FALSE),IF(D103="GUILLOTINE BLEU",VLOOKUP(F103,Données!$H:$R,11,FALSE),IF(D103="GUILLOTINE GRISE",VLOOKUP(F103,Données!$I:$R,10,FALSE),IF(D103="PUNCH",VLOOKUP(F103,Données!$J:$S,10,FALSE),""))))))))))</f>
        <v/>
      </c>
      <c r="S103"/>
    </row>
    <row r="104" spans="2:19" x14ac:dyDescent="0.25">
      <c r="B104" s="2" t="str">
        <f t="shared" si="6"/>
        <v/>
      </c>
      <c r="C104" s="3" t="str">
        <f t="shared" si="7"/>
        <v/>
      </c>
      <c r="G104" s="3" t="str">
        <f>IF(D104="PRESSE 1",VLOOKUP(F104,Données!$A:$K,11,FALSE),IF(D104="PRESSE 2",VLOOKUP(F104,Données!$B:$L,11,FALSE),IF(D104="PRESSE 3",VLOOKUP(F104,Données!$C:$M,11,FALSE),IF(D104="PRESSE 4",VLOOKUP(F104,Données!$D:$N,11,FALSE),IF(D104="PRESSE 5",VLOOKUP(F104,Données!$E:$O,11,FALSE),IF(D104="PRESSE 6",VLOOKUP(F104,Données!$F:$P,11,FALSE),IF(D104="EMBALLAGE",VLOOKUP(F104,Données!$G:$Q,11,FALSE),IF(D104="GUILLOTINE BLEU",VLOOKUP(F104,Données!$H:$R,11,FALSE),IF(D104="GUILLOTINE GRISE",VLOOKUP(F104,Données!$I:$R,10,FALSE),IF(D104="PUNCH",VLOOKUP(F104,Données!$J:$S,10,FALSE),""))))))))))</f>
        <v/>
      </c>
      <c r="S104"/>
    </row>
    <row r="105" spans="2:19" x14ac:dyDescent="0.25">
      <c r="B105" s="2" t="str">
        <f t="shared" si="6"/>
        <v/>
      </c>
      <c r="C105" s="3" t="str">
        <f t="shared" si="7"/>
        <v/>
      </c>
      <c r="G105" s="3" t="str">
        <f>IF(D105="PRESSE 1",VLOOKUP(F105,Données!$A:$K,11,FALSE),IF(D105="PRESSE 2",VLOOKUP(F105,Données!$B:$L,11,FALSE),IF(D105="PRESSE 3",VLOOKUP(F105,Données!$C:$M,11,FALSE),IF(D105="PRESSE 4",VLOOKUP(F105,Données!$D:$N,11,FALSE),IF(D105="PRESSE 5",VLOOKUP(F105,Données!$E:$O,11,FALSE),IF(D105="PRESSE 6",VLOOKUP(F105,Données!$F:$P,11,FALSE),IF(D105="EMBALLAGE",VLOOKUP(F105,Données!$G:$Q,11,FALSE),IF(D105="GUILLOTINE BLEU",VLOOKUP(F105,Données!$H:$R,11,FALSE),IF(D105="GUILLOTINE GRISE",VLOOKUP(F105,Données!$I:$R,10,FALSE),IF(D105="PUNCH",VLOOKUP(F105,Données!$J:$S,10,FALSE),""))))))))))</f>
        <v/>
      </c>
      <c r="S105"/>
    </row>
    <row r="106" spans="2:19" x14ac:dyDescent="0.25">
      <c r="B106" s="2" t="str">
        <f t="shared" si="6"/>
        <v/>
      </c>
      <c r="C106" s="3" t="str">
        <f t="shared" si="7"/>
        <v/>
      </c>
      <c r="G106" s="3" t="str">
        <f>IF(D106="PRESSE 1",VLOOKUP(F106,Données!$A:$K,11,FALSE),IF(D106="PRESSE 2",VLOOKUP(F106,Données!$B:$L,11,FALSE),IF(D106="PRESSE 3",VLOOKUP(F106,Données!$C:$M,11,FALSE),IF(D106="PRESSE 4",VLOOKUP(F106,Données!$D:$N,11,FALSE),IF(D106="PRESSE 5",VLOOKUP(F106,Données!$E:$O,11,FALSE),IF(D106="PRESSE 6",VLOOKUP(F106,Données!$F:$P,11,FALSE),IF(D106="EMBALLAGE",VLOOKUP(F106,Données!$G:$Q,11,FALSE),IF(D106="GUILLOTINE BLEU",VLOOKUP(F106,Données!$H:$R,11,FALSE),IF(D106="GUILLOTINE GRISE",VLOOKUP(F106,Données!$I:$R,10,FALSE),IF(D106="PUNCH",VLOOKUP(F106,Données!$J:$S,10,FALSE),""))))))))))</f>
        <v/>
      </c>
      <c r="S106"/>
    </row>
    <row r="107" spans="2:19" x14ac:dyDescent="0.25">
      <c r="B107" s="2" t="str">
        <f t="shared" si="6"/>
        <v/>
      </c>
      <c r="C107" s="3" t="str">
        <f t="shared" si="7"/>
        <v/>
      </c>
      <c r="G107" s="3" t="str">
        <f>IF(D107="PRESSE 1",VLOOKUP(F107,Données!$A:$K,11,FALSE),IF(D107="PRESSE 2",VLOOKUP(F107,Données!$B:$L,11,FALSE),IF(D107="PRESSE 3",VLOOKUP(F107,Données!$C:$M,11,FALSE),IF(D107="PRESSE 4",VLOOKUP(F107,Données!$D:$N,11,FALSE),IF(D107="PRESSE 5",VLOOKUP(F107,Données!$E:$O,11,FALSE),IF(D107="PRESSE 6",VLOOKUP(F107,Données!$F:$P,11,FALSE),IF(D107="EMBALLAGE",VLOOKUP(F107,Données!$G:$Q,11,FALSE),IF(D107="GUILLOTINE BLEU",VLOOKUP(F107,Données!$H:$R,11,FALSE),IF(D107="GUILLOTINE GRISE",VLOOKUP(F107,Données!$I:$R,10,FALSE),IF(D107="PUNCH",VLOOKUP(F107,Données!$J:$S,10,FALSE),""))))))))))</f>
        <v/>
      </c>
      <c r="S107"/>
    </row>
    <row r="108" spans="2:19" x14ac:dyDescent="0.25">
      <c r="B108" s="2" t="str">
        <f t="shared" si="6"/>
        <v/>
      </c>
      <c r="C108" s="3" t="str">
        <f t="shared" si="7"/>
        <v/>
      </c>
      <c r="G108" s="3" t="str">
        <f>IF(D108="PRESSE 1",VLOOKUP(F108,Données!$A:$K,11,FALSE),IF(D108="PRESSE 2",VLOOKUP(F108,Données!$B:$L,11,FALSE),IF(D108="PRESSE 3",VLOOKUP(F108,Données!$C:$M,11,FALSE),IF(D108="PRESSE 4",VLOOKUP(F108,Données!$D:$N,11,FALSE),IF(D108="PRESSE 5",VLOOKUP(F108,Données!$E:$O,11,FALSE),IF(D108="PRESSE 6",VLOOKUP(F108,Données!$F:$P,11,FALSE),IF(D108="EMBALLAGE",VLOOKUP(F108,Données!$G:$Q,11,FALSE),IF(D108="GUILLOTINE BLEU",VLOOKUP(F108,Données!$H:$R,11,FALSE),IF(D108="GUILLOTINE GRISE",VLOOKUP(F108,Données!$I:$R,10,FALSE),IF(D108="PUNCH",VLOOKUP(F108,Données!$J:$S,10,FALSE),""))))))))))</f>
        <v/>
      </c>
      <c r="S108"/>
    </row>
    <row r="109" spans="2:19" x14ac:dyDescent="0.25">
      <c r="B109" s="2" t="str">
        <f t="shared" si="6"/>
        <v/>
      </c>
      <c r="C109" s="3" t="str">
        <f t="shared" si="7"/>
        <v/>
      </c>
      <c r="G109" s="3" t="str">
        <f>IF(D109="PRESSE 1",VLOOKUP(F109,Données!$A:$K,11,FALSE),IF(D109="PRESSE 2",VLOOKUP(F109,Données!$B:$L,11,FALSE),IF(D109="PRESSE 3",VLOOKUP(F109,Données!$C:$M,11,FALSE),IF(D109="PRESSE 4",VLOOKUP(F109,Données!$D:$N,11,FALSE),IF(D109="PRESSE 5",VLOOKUP(F109,Données!$E:$O,11,FALSE),IF(D109="PRESSE 6",VLOOKUP(F109,Données!$F:$P,11,FALSE),IF(D109="EMBALLAGE",VLOOKUP(F109,Données!$G:$Q,11,FALSE),IF(D109="GUILLOTINE BLEU",VLOOKUP(F109,Données!$H:$R,11,FALSE),IF(D109="GUILLOTINE GRISE",VLOOKUP(F109,Données!$I:$R,10,FALSE),IF(D109="PUNCH",VLOOKUP(F109,Données!$J:$S,10,FALSE),""))))))))))</f>
        <v/>
      </c>
      <c r="S109"/>
    </row>
    <row r="110" spans="2:19" x14ac:dyDescent="0.25">
      <c r="B110" s="2" t="str">
        <f t="shared" si="6"/>
        <v/>
      </c>
      <c r="C110" s="3" t="str">
        <f t="shared" si="7"/>
        <v/>
      </c>
      <c r="G110" s="3" t="str">
        <f>IF(D110="PRESSE 1",VLOOKUP(F110,Données!$A:$K,11,FALSE),IF(D110="PRESSE 2",VLOOKUP(F110,Données!$B:$L,11,FALSE),IF(D110="PRESSE 3",VLOOKUP(F110,Données!$C:$M,11,FALSE),IF(D110="PRESSE 4",VLOOKUP(F110,Données!$D:$N,11,FALSE),IF(D110="PRESSE 5",VLOOKUP(F110,Données!$E:$O,11,FALSE),IF(D110="PRESSE 6",VLOOKUP(F110,Données!$F:$P,11,FALSE),IF(D110="EMBALLAGE",VLOOKUP(F110,Données!$G:$Q,11,FALSE),IF(D110="GUILLOTINE BLEU",VLOOKUP(F110,Données!$H:$R,11,FALSE),IF(D110="GUILLOTINE GRISE",VLOOKUP(F110,Données!$I:$R,10,FALSE),IF(D110="PUNCH",VLOOKUP(F110,Données!$J:$S,10,FALSE),""))))))))))</f>
        <v/>
      </c>
      <c r="S110"/>
    </row>
    <row r="111" spans="2:19" x14ac:dyDescent="0.25">
      <c r="B111" s="2" t="str">
        <f t="shared" si="6"/>
        <v/>
      </c>
      <c r="C111" s="3" t="str">
        <f t="shared" si="7"/>
        <v/>
      </c>
      <c r="G111" s="3" t="str">
        <f>IF(D111="PRESSE 1",VLOOKUP(F111,Données!$A:$K,11,FALSE),IF(D111="PRESSE 2",VLOOKUP(F111,Données!$B:$L,11,FALSE),IF(D111="PRESSE 3",VLOOKUP(F111,Données!$C:$M,11,FALSE),IF(D111="PRESSE 4",VLOOKUP(F111,Données!$D:$N,11,FALSE),IF(D111="PRESSE 5",VLOOKUP(F111,Données!$E:$O,11,FALSE),IF(D111="PRESSE 6",VLOOKUP(F111,Données!$F:$P,11,FALSE),IF(D111="EMBALLAGE",VLOOKUP(F111,Données!$G:$Q,11,FALSE),IF(D111="GUILLOTINE BLEU",VLOOKUP(F111,Données!$H:$R,11,FALSE),IF(D111="GUILLOTINE GRISE",VLOOKUP(F111,Données!$I:$R,10,FALSE),IF(D111="PUNCH",VLOOKUP(F111,Données!$J:$S,10,FALSE),""))))))))))</f>
        <v/>
      </c>
      <c r="S111"/>
    </row>
    <row r="112" spans="2:19" x14ac:dyDescent="0.25">
      <c r="B112" s="2" t="str">
        <f t="shared" si="6"/>
        <v/>
      </c>
      <c r="C112" s="3" t="str">
        <f t="shared" si="7"/>
        <v/>
      </c>
      <c r="G112" s="3" t="str">
        <f>IF(D112="PRESSE 1",VLOOKUP(F112,Données!$A:$K,11,FALSE),IF(D112="PRESSE 2",VLOOKUP(F112,Données!$B:$L,11,FALSE),IF(D112="PRESSE 3",VLOOKUP(F112,Données!$C:$M,11,FALSE),IF(D112="PRESSE 4",VLOOKUP(F112,Données!$D:$N,11,FALSE),IF(D112="PRESSE 5",VLOOKUP(F112,Données!$E:$O,11,FALSE),IF(D112="PRESSE 6",VLOOKUP(F112,Données!$F:$P,11,FALSE),IF(D112="EMBALLAGE",VLOOKUP(F112,Données!$G:$Q,11,FALSE),IF(D112="GUILLOTINE BLEU",VLOOKUP(F112,Données!$H:$R,11,FALSE),IF(D112="GUILLOTINE GRISE",VLOOKUP(F112,Données!$I:$R,10,FALSE),IF(D112="PUNCH",VLOOKUP(F112,Données!$J:$S,10,FALSE),""))))))))))</f>
        <v/>
      </c>
      <c r="S112"/>
    </row>
    <row r="113" spans="2:19" x14ac:dyDescent="0.25">
      <c r="B113" s="2" t="str">
        <f t="shared" si="6"/>
        <v/>
      </c>
      <c r="C113" s="3" t="str">
        <f t="shared" si="7"/>
        <v/>
      </c>
      <c r="G113" s="3" t="str">
        <f>IF(D113="PRESSE 1",VLOOKUP(F113,Données!$A:$K,11,FALSE),IF(D113="PRESSE 2",VLOOKUP(F113,Données!$B:$L,11,FALSE),IF(D113="PRESSE 3",VLOOKUP(F113,Données!$C:$M,11,FALSE),IF(D113="PRESSE 4",VLOOKUP(F113,Données!$D:$N,11,FALSE),IF(D113="PRESSE 5",VLOOKUP(F113,Données!$E:$O,11,FALSE),IF(D113="PRESSE 6",VLOOKUP(F113,Données!$F:$P,11,FALSE),IF(D113="EMBALLAGE",VLOOKUP(F113,Données!$G:$Q,11,FALSE),IF(D113="GUILLOTINE BLEU",VLOOKUP(F113,Données!$H:$R,11,FALSE),IF(D113="GUILLOTINE GRISE",VLOOKUP(F113,Données!$I:$R,10,FALSE),IF(D113="PUNCH",VLOOKUP(F113,Données!$J:$S,10,FALSE),""))))))))))</f>
        <v/>
      </c>
      <c r="S113"/>
    </row>
    <row r="114" spans="2:19" x14ac:dyDescent="0.25">
      <c r="B114" s="2" t="str">
        <f t="shared" si="6"/>
        <v/>
      </c>
      <c r="C114" s="3" t="str">
        <f t="shared" si="7"/>
        <v/>
      </c>
      <c r="G114" s="3" t="str">
        <f>IF(D114="PRESSE 1",VLOOKUP(F114,Données!$A:$K,11,FALSE),IF(D114="PRESSE 2",VLOOKUP(F114,Données!$B:$L,11,FALSE),IF(D114="PRESSE 3",VLOOKUP(F114,Données!$C:$M,11,FALSE),IF(D114="PRESSE 4",VLOOKUP(F114,Données!$D:$N,11,FALSE),IF(D114="PRESSE 5",VLOOKUP(F114,Données!$E:$O,11,FALSE),IF(D114="PRESSE 6",VLOOKUP(F114,Données!$F:$P,11,FALSE),IF(D114="EMBALLAGE",VLOOKUP(F114,Données!$G:$Q,11,FALSE),IF(D114="GUILLOTINE BLEU",VLOOKUP(F114,Données!$H:$R,11,FALSE),IF(D114="GUILLOTINE GRISE",VLOOKUP(F114,Données!$I:$R,10,FALSE),IF(D114="PUNCH",VLOOKUP(F114,Données!$J:$S,10,FALSE),""))))))))))</f>
        <v/>
      </c>
      <c r="S114"/>
    </row>
    <row r="115" spans="2:19" x14ac:dyDescent="0.25">
      <c r="B115" s="2" t="str">
        <f t="shared" si="6"/>
        <v/>
      </c>
      <c r="C115" s="3" t="str">
        <f t="shared" si="7"/>
        <v/>
      </c>
      <c r="G115" s="3" t="str">
        <f>IF(D115="PRESSE 1",VLOOKUP(F115,Données!$A:$K,11,FALSE),IF(D115="PRESSE 2",VLOOKUP(F115,Données!$B:$L,11,FALSE),IF(D115="PRESSE 3",VLOOKUP(F115,Données!$C:$M,11,FALSE),IF(D115="PRESSE 4",VLOOKUP(F115,Données!$D:$N,11,FALSE),IF(D115="PRESSE 5",VLOOKUP(F115,Données!$E:$O,11,FALSE),IF(D115="PRESSE 6",VLOOKUP(F115,Données!$F:$P,11,FALSE),IF(D115="EMBALLAGE",VLOOKUP(F115,Données!$G:$Q,11,FALSE),IF(D115="GUILLOTINE BLEU",VLOOKUP(F115,Données!$H:$R,11,FALSE),IF(D115="GUILLOTINE GRISE",VLOOKUP(F115,Données!$I:$R,10,FALSE),IF(D115="PUNCH",VLOOKUP(F115,Données!$J:$S,10,FALSE),""))))))))))</f>
        <v/>
      </c>
      <c r="S115"/>
    </row>
    <row r="116" spans="2:19" x14ac:dyDescent="0.25">
      <c r="B116" s="2" t="str">
        <f t="shared" si="6"/>
        <v/>
      </c>
      <c r="C116" s="3" t="str">
        <f t="shared" si="7"/>
        <v/>
      </c>
      <c r="G116" s="3" t="str">
        <f>IF(D116="PRESSE 1",VLOOKUP(F116,Données!$A:$K,11,FALSE),IF(D116="PRESSE 2",VLOOKUP(F116,Données!$B:$L,11,FALSE),IF(D116="PRESSE 3",VLOOKUP(F116,Données!$C:$M,11,FALSE),IF(D116="PRESSE 4",VLOOKUP(F116,Données!$D:$N,11,FALSE),IF(D116="PRESSE 5",VLOOKUP(F116,Données!$E:$O,11,FALSE),IF(D116="PRESSE 6",VLOOKUP(F116,Données!$F:$P,11,FALSE),IF(D116="EMBALLAGE",VLOOKUP(F116,Données!$G:$Q,11,FALSE),IF(D116="GUILLOTINE BLEU",VLOOKUP(F116,Données!$H:$R,11,FALSE),IF(D116="GUILLOTINE GRISE",VLOOKUP(F116,Données!$I:$R,10,FALSE),IF(D116="PUNCH",VLOOKUP(F116,Données!$J:$S,10,FALSE),""))))))))))</f>
        <v/>
      </c>
      <c r="S116"/>
    </row>
    <row r="117" spans="2:19" x14ac:dyDescent="0.25">
      <c r="B117" s="2" t="str">
        <f t="shared" si="6"/>
        <v/>
      </c>
      <c r="C117" s="3" t="str">
        <f t="shared" si="7"/>
        <v/>
      </c>
      <c r="G117" s="3" t="str">
        <f>IF(D117="PRESSE 1",VLOOKUP(F117,Données!$A:$K,11,FALSE),IF(D117="PRESSE 2",VLOOKUP(F117,Données!$B:$L,11,FALSE),IF(D117="PRESSE 3",VLOOKUP(F117,Données!$C:$M,11,FALSE),IF(D117="PRESSE 4",VLOOKUP(F117,Données!$D:$N,11,FALSE),IF(D117="PRESSE 5",VLOOKUP(F117,Données!$E:$O,11,FALSE),IF(D117="PRESSE 6",VLOOKUP(F117,Données!$F:$P,11,FALSE),IF(D117="EMBALLAGE",VLOOKUP(F117,Données!$G:$Q,11,FALSE),IF(D117="GUILLOTINE BLEU",VLOOKUP(F117,Données!$H:$R,11,FALSE),IF(D117="GUILLOTINE GRISE",VLOOKUP(F117,Données!$I:$R,10,FALSE),IF(D117="PUNCH",VLOOKUP(F117,Données!$J:$S,10,FALSE),""))))))))))</f>
        <v/>
      </c>
      <c r="S117"/>
    </row>
    <row r="118" spans="2:19" x14ac:dyDescent="0.25">
      <c r="B118" s="2" t="str">
        <f t="shared" si="6"/>
        <v/>
      </c>
      <c r="C118" s="3" t="str">
        <f t="shared" si="7"/>
        <v/>
      </c>
      <c r="G118" s="3" t="str">
        <f>IF(D118="PRESSE 1",VLOOKUP(F118,Données!$A:$K,11,FALSE),IF(D118="PRESSE 2",VLOOKUP(F118,Données!$B:$L,11,FALSE),IF(D118="PRESSE 3",VLOOKUP(F118,Données!$C:$M,11,FALSE),IF(D118="PRESSE 4",VLOOKUP(F118,Données!$D:$N,11,FALSE),IF(D118="PRESSE 5",VLOOKUP(F118,Données!$E:$O,11,FALSE),IF(D118="PRESSE 6",VLOOKUP(F118,Données!$F:$P,11,FALSE),IF(D118="EMBALLAGE",VLOOKUP(F118,Données!$G:$Q,11,FALSE),IF(D118="GUILLOTINE BLEU",VLOOKUP(F118,Données!$H:$R,11,FALSE),IF(D118="GUILLOTINE GRISE",VLOOKUP(F118,Données!$I:$R,10,FALSE),IF(D118="PUNCH",VLOOKUP(F118,Données!$J:$S,10,FALSE),""))))))))))</f>
        <v/>
      </c>
      <c r="S118"/>
    </row>
    <row r="119" spans="2:19" x14ac:dyDescent="0.25">
      <c r="B119" s="2" t="str">
        <f t="shared" si="6"/>
        <v/>
      </c>
      <c r="C119" s="3" t="str">
        <f t="shared" si="7"/>
        <v/>
      </c>
      <c r="G119" s="3" t="str">
        <f>IF(D119="PRESSE 1",VLOOKUP(F119,Données!$A:$K,11,FALSE),IF(D119="PRESSE 2",VLOOKUP(F119,Données!$B:$L,11,FALSE),IF(D119="PRESSE 3",VLOOKUP(F119,Données!$C:$M,11,FALSE),IF(D119="PRESSE 4",VLOOKUP(F119,Données!$D:$N,11,FALSE),IF(D119="PRESSE 5",VLOOKUP(F119,Données!$E:$O,11,FALSE),IF(D119="PRESSE 6",VLOOKUP(F119,Données!$F:$P,11,FALSE),IF(D119="EMBALLAGE",VLOOKUP(F119,Données!$G:$Q,11,FALSE),IF(D119="GUILLOTINE BLEU",VLOOKUP(F119,Données!$H:$R,11,FALSE),IF(D119="GUILLOTINE GRISE",VLOOKUP(F119,Données!$I:$R,10,FALSE),IF(D119="PUNCH",VLOOKUP(F119,Données!$J:$S,10,FALSE),""))))))))))</f>
        <v/>
      </c>
      <c r="S119"/>
    </row>
    <row r="120" spans="2:19" x14ac:dyDescent="0.25">
      <c r="B120" s="2" t="str">
        <f t="shared" si="6"/>
        <v/>
      </c>
      <c r="C120" s="3" t="str">
        <f t="shared" si="7"/>
        <v/>
      </c>
      <c r="G120" s="3" t="str">
        <f>IF(D120="PRESSE 1",VLOOKUP(F120,Données!$A:$K,11,FALSE),IF(D120="PRESSE 2",VLOOKUP(F120,Données!$B:$L,11,FALSE),IF(D120="PRESSE 3",VLOOKUP(F120,Données!$C:$M,11,FALSE),IF(D120="PRESSE 4",VLOOKUP(F120,Données!$D:$N,11,FALSE),IF(D120="PRESSE 5",VLOOKUP(F120,Données!$E:$O,11,FALSE),IF(D120="PRESSE 6",VLOOKUP(F120,Données!$F:$P,11,FALSE),IF(D120="EMBALLAGE",VLOOKUP(F120,Données!$G:$Q,11,FALSE),IF(D120="GUILLOTINE BLEU",VLOOKUP(F120,Données!$H:$R,11,FALSE),IF(D120="GUILLOTINE GRISE",VLOOKUP(F120,Données!$I:$R,10,FALSE),IF(D120="PUNCH",VLOOKUP(F120,Données!$J:$S,10,FALSE),""))))))))))</f>
        <v/>
      </c>
      <c r="S120"/>
    </row>
    <row r="121" spans="2:19" x14ac:dyDescent="0.25">
      <c r="B121" s="2" t="str">
        <f t="shared" si="6"/>
        <v/>
      </c>
      <c r="C121" s="3" t="str">
        <f t="shared" si="7"/>
        <v/>
      </c>
      <c r="G121" s="3" t="str">
        <f>IF(D121="PRESSE 1",VLOOKUP(F121,Données!$A:$K,11,FALSE),IF(D121="PRESSE 2",VLOOKUP(F121,Données!$B:$L,11,FALSE),IF(D121="PRESSE 3",VLOOKUP(F121,Données!$C:$M,11,FALSE),IF(D121="PRESSE 4",VLOOKUP(F121,Données!$D:$N,11,FALSE),IF(D121="PRESSE 5",VLOOKUP(F121,Données!$E:$O,11,FALSE),IF(D121="PRESSE 6",VLOOKUP(F121,Données!$F:$P,11,FALSE),IF(D121="EMBALLAGE",VLOOKUP(F121,Données!$G:$Q,11,FALSE),IF(D121="GUILLOTINE BLEU",VLOOKUP(F121,Données!$H:$R,11,FALSE),IF(D121="GUILLOTINE GRISE",VLOOKUP(F121,Données!$I:$R,10,FALSE),IF(D121="PUNCH",VLOOKUP(F121,Données!$J:$S,10,FALSE),""))))))))))</f>
        <v/>
      </c>
      <c r="S121"/>
    </row>
    <row r="122" spans="2:19" x14ac:dyDescent="0.25">
      <c r="B122" s="2" t="str">
        <f t="shared" si="6"/>
        <v/>
      </c>
      <c r="C122" s="3" t="str">
        <f t="shared" si="7"/>
        <v/>
      </c>
      <c r="G122" s="3" t="str">
        <f>IF(D122="PRESSE 1",VLOOKUP(F122,Données!$A:$K,11,FALSE),IF(D122="PRESSE 2",VLOOKUP(F122,Données!$B:$L,11,FALSE),IF(D122="PRESSE 3",VLOOKUP(F122,Données!$C:$M,11,FALSE),IF(D122="PRESSE 4",VLOOKUP(F122,Données!$D:$N,11,FALSE),IF(D122="PRESSE 5",VLOOKUP(F122,Données!$E:$O,11,FALSE),IF(D122="PRESSE 6",VLOOKUP(F122,Données!$F:$P,11,FALSE),IF(D122="EMBALLAGE",VLOOKUP(F122,Données!$G:$Q,11,FALSE),IF(D122="GUILLOTINE BLEU",VLOOKUP(F122,Données!$H:$R,11,FALSE),IF(D122="GUILLOTINE GRISE",VLOOKUP(F122,Données!$I:$R,10,FALSE),IF(D122="PUNCH",VLOOKUP(F122,Données!$J:$S,10,FALSE),""))))))))))</f>
        <v/>
      </c>
      <c r="S122"/>
    </row>
    <row r="123" spans="2:19" x14ac:dyDescent="0.25">
      <c r="B123" s="2" t="str">
        <f t="shared" si="6"/>
        <v/>
      </c>
      <c r="C123" s="3" t="str">
        <f t="shared" si="7"/>
        <v/>
      </c>
      <c r="G123" s="3" t="str">
        <f>IF(D123="PRESSE 1",VLOOKUP(F123,Données!$A:$K,11,FALSE),IF(D123="PRESSE 2",VLOOKUP(F123,Données!$B:$L,11,FALSE),IF(D123="PRESSE 3",VLOOKUP(F123,Données!$C:$M,11,FALSE),IF(D123="PRESSE 4",VLOOKUP(F123,Données!$D:$N,11,FALSE),IF(D123="PRESSE 5",VLOOKUP(F123,Données!$E:$O,11,FALSE),IF(D123="PRESSE 6",VLOOKUP(F123,Données!$F:$P,11,FALSE),IF(D123="EMBALLAGE",VLOOKUP(F123,Données!$G:$Q,11,FALSE),IF(D123="GUILLOTINE BLEU",VLOOKUP(F123,Données!$H:$R,11,FALSE),IF(D123="GUILLOTINE GRISE",VLOOKUP(F123,Données!$I:$R,10,FALSE),IF(D123="PUNCH",VLOOKUP(F123,Données!$J:$S,10,FALSE),""))))))))))</f>
        <v/>
      </c>
      <c r="S123"/>
    </row>
    <row r="124" spans="2:19" x14ac:dyDescent="0.25">
      <c r="B124" s="2" t="str">
        <f t="shared" si="6"/>
        <v/>
      </c>
      <c r="C124" s="3" t="str">
        <f t="shared" si="7"/>
        <v/>
      </c>
      <c r="G124" s="3" t="str">
        <f>IF(D124="PRESSE 1",VLOOKUP(F124,Données!$A:$K,11,FALSE),IF(D124="PRESSE 2",VLOOKUP(F124,Données!$B:$L,11,FALSE),IF(D124="PRESSE 3",VLOOKUP(F124,Données!$C:$M,11,FALSE),IF(D124="PRESSE 4",VLOOKUP(F124,Données!$D:$N,11,FALSE),IF(D124="PRESSE 5",VLOOKUP(F124,Données!$E:$O,11,FALSE),IF(D124="PRESSE 6",VLOOKUP(F124,Données!$F:$P,11,FALSE),IF(D124="EMBALLAGE",VLOOKUP(F124,Données!$G:$Q,11,FALSE),IF(D124="GUILLOTINE BLEU",VLOOKUP(F124,Données!$H:$R,11,FALSE),IF(D124="GUILLOTINE GRISE",VLOOKUP(F124,Données!$I:$R,10,FALSE),IF(D124="PUNCH",VLOOKUP(F124,Données!$J:$S,10,FALSE),""))))))))))</f>
        <v/>
      </c>
      <c r="S124"/>
    </row>
    <row r="125" spans="2:19" x14ac:dyDescent="0.25">
      <c r="B125" s="2" t="str">
        <f t="shared" si="6"/>
        <v/>
      </c>
      <c r="C125" s="3" t="str">
        <f t="shared" si="7"/>
        <v/>
      </c>
      <c r="G125" s="3" t="str">
        <f>IF(D125="PRESSE 1",VLOOKUP(F125,Données!$A:$K,11,FALSE),IF(D125="PRESSE 2",VLOOKUP(F125,Données!$B:$L,11,FALSE),IF(D125="PRESSE 3",VLOOKUP(F125,Données!$C:$M,11,FALSE),IF(D125="PRESSE 4",VLOOKUP(F125,Données!$D:$N,11,FALSE),IF(D125="PRESSE 5",VLOOKUP(F125,Données!$E:$O,11,FALSE),IF(D125="PRESSE 6",VLOOKUP(F125,Données!$F:$P,11,FALSE),IF(D125="EMBALLAGE",VLOOKUP(F125,Données!$G:$Q,11,FALSE),IF(D125="GUILLOTINE BLEU",VLOOKUP(F125,Données!$H:$R,11,FALSE),IF(D125="GUILLOTINE GRISE",VLOOKUP(F125,Données!$I:$R,10,FALSE),IF(D125="PUNCH",VLOOKUP(F125,Données!$J:$S,10,FALSE),""))))))))))</f>
        <v/>
      </c>
      <c r="S125"/>
    </row>
    <row r="126" spans="2:19" x14ac:dyDescent="0.25">
      <c r="B126" s="2" t="str">
        <f t="shared" si="6"/>
        <v/>
      </c>
      <c r="C126" s="3" t="str">
        <f t="shared" si="7"/>
        <v/>
      </c>
      <c r="G126" s="3" t="str">
        <f>IF(D126="PRESSE 1",VLOOKUP(F126,Données!$A:$K,11,FALSE),IF(D126="PRESSE 2",VLOOKUP(F126,Données!$B:$L,11,FALSE),IF(D126="PRESSE 3",VLOOKUP(F126,Données!$C:$M,11,FALSE),IF(D126="PRESSE 4",VLOOKUP(F126,Données!$D:$N,11,FALSE),IF(D126="PRESSE 5",VLOOKUP(F126,Données!$E:$O,11,FALSE),IF(D126="PRESSE 6",VLOOKUP(F126,Données!$F:$P,11,FALSE),IF(D126="EMBALLAGE",VLOOKUP(F126,Données!$G:$Q,11,FALSE),IF(D126="GUILLOTINE BLEU",VLOOKUP(F126,Données!$H:$R,11,FALSE),IF(D126="GUILLOTINE GRISE",VLOOKUP(F126,Données!$I:$R,10,FALSE),IF(D126="PUNCH",VLOOKUP(F126,Données!$J:$S,10,FALSE),""))))))))))</f>
        <v/>
      </c>
      <c r="S126"/>
    </row>
    <row r="127" spans="2:19" x14ac:dyDescent="0.25">
      <c r="B127" s="2" t="str">
        <f t="shared" si="6"/>
        <v/>
      </c>
      <c r="C127" s="3" t="str">
        <f t="shared" si="7"/>
        <v/>
      </c>
      <c r="G127" s="3" t="str">
        <f>IF(D127="PRESSE 1",VLOOKUP(F127,Données!$A:$K,11,FALSE),IF(D127="PRESSE 2",VLOOKUP(F127,Données!$B:$L,11,FALSE),IF(D127="PRESSE 3",VLOOKUP(F127,Données!$C:$M,11,FALSE),IF(D127="PRESSE 4",VLOOKUP(F127,Données!$D:$N,11,FALSE),IF(D127="PRESSE 5",VLOOKUP(F127,Données!$E:$O,11,FALSE),IF(D127="PRESSE 6",VLOOKUP(F127,Données!$F:$P,11,FALSE),IF(D127="EMBALLAGE",VLOOKUP(F127,Données!$G:$Q,11,FALSE),IF(D127="GUILLOTINE BLEU",VLOOKUP(F127,Données!$H:$R,11,FALSE),IF(D127="GUILLOTINE GRISE",VLOOKUP(F127,Données!$I:$R,10,FALSE),IF(D127="PUNCH",VLOOKUP(F127,Données!$J:$S,10,FALSE),""))))))))))</f>
        <v/>
      </c>
    </row>
    <row r="128" spans="2:19" x14ac:dyDescent="0.25">
      <c r="B128" s="2" t="str">
        <f t="shared" si="6"/>
        <v/>
      </c>
      <c r="C128" s="3" t="str">
        <f t="shared" si="7"/>
        <v/>
      </c>
      <c r="G128" s="3" t="str">
        <f>IF(D128="PRESSE 1",VLOOKUP(F128,Données!$A:$K,11,FALSE),IF(D128="PRESSE 2",VLOOKUP(F128,Données!$B:$L,11,FALSE),IF(D128="PRESSE 3",VLOOKUP(F128,Données!$C:$M,11,FALSE),IF(D128="PRESSE 4",VLOOKUP(F128,Données!$D:$N,11,FALSE),IF(D128="PRESSE 5",VLOOKUP(F128,Données!$E:$O,11,FALSE),IF(D128="PRESSE 6",VLOOKUP(F128,Données!$F:$P,11,FALSE),IF(D128="EMBALLAGE",VLOOKUP(F128,Données!$G:$Q,11,FALSE),IF(D128="GUILLOTINE BLEU",VLOOKUP(F128,Données!$H:$R,11,FALSE),IF(D128="GUILLOTINE GRISE",VLOOKUP(F128,Données!$I:$R,10,FALSE),IF(D128="PUNCH",VLOOKUP(F128,Données!$J:$S,10,FALSE),""))))))))))</f>
        <v/>
      </c>
    </row>
    <row r="129" spans="2:7" x14ac:dyDescent="0.25">
      <c r="B129" s="2" t="str">
        <f t="shared" si="6"/>
        <v/>
      </c>
      <c r="C129" s="3" t="str">
        <f t="shared" si="7"/>
        <v/>
      </c>
      <c r="G129" s="3" t="str">
        <f>IF(D129="PRESSE 1",VLOOKUP(F129,Données!$A:$K,11,FALSE),IF(D129="PRESSE 2",VLOOKUP(F129,Données!$B:$L,11,FALSE),IF(D129="PRESSE 3",VLOOKUP(F129,Données!$C:$M,11,FALSE),IF(D129="PRESSE 4",VLOOKUP(F129,Données!$D:$N,11,FALSE),IF(D129="PRESSE 5",VLOOKUP(F129,Données!$E:$O,11,FALSE),IF(D129="PRESSE 6",VLOOKUP(F129,Données!$F:$P,11,FALSE),IF(D129="EMBALLAGE",VLOOKUP(F129,Données!$G:$Q,11,FALSE),IF(D129="GUILLOTINE BLEU",VLOOKUP(F129,Données!$H:$R,11,FALSE),IF(D129="GUILLOTINE GRISE",VLOOKUP(F129,Données!$I:$R,10,FALSE),IF(D129="PUNCH",VLOOKUP(F129,Données!$J:$S,10,FALSE),""))))))))))</f>
        <v/>
      </c>
    </row>
    <row r="130" spans="2:7" x14ac:dyDescent="0.25">
      <c r="B130" s="2" t="str">
        <f t="shared" si="6"/>
        <v/>
      </c>
      <c r="C130" s="3" t="str">
        <f t="shared" si="7"/>
        <v/>
      </c>
      <c r="G130" s="3" t="str">
        <f>IF(D130="PRESSE 1",VLOOKUP(F130,Données!$A:$K,11,FALSE),IF(D130="PRESSE 2",VLOOKUP(F130,Données!$B:$L,11,FALSE),IF(D130="PRESSE 3",VLOOKUP(F130,Données!$C:$M,11,FALSE),IF(D130="PRESSE 4",VLOOKUP(F130,Données!$D:$N,11,FALSE),IF(D130="PRESSE 5",VLOOKUP(F130,Données!$E:$O,11,FALSE),IF(D130="PRESSE 6",VLOOKUP(F130,Données!$F:$P,11,FALSE),IF(D130="EMBALLAGE",VLOOKUP(F130,Données!$G:$Q,11,FALSE),IF(D130="GUILLOTINE BLEU",VLOOKUP(F130,Données!$H:$R,11,FALSE),IF(D130="GUILLOTINE GRISE",VLOOKUP(F130,Données!$I:$R,10,FALSE),IF(D130="PUNCH",VLOOKUP(F130,Données!$J:$S,10,FALSE),""))))))))))</f>
        <v/>
      </c>
    </row>
    <row r="131" spans="2:7" x14ac:dyDescent="0.25">
      <c r="B131" s="2" t="str">
        <f t="shared" ref="B131:B194" si="8">IF(A131,VALUE(A131),"")</f>
        <v/>
      </c>
      <c r="C131" s="3" t="str">
        <f t="shared" ref="C131:C194" si="9">IF(A131,WEEKNUM(A131),"")</f>
        <v/>
      </c>
      <c r="G131" s="3" t="str">
        <f>IF(D131="PRESSE 1",VLOOKUP(F131,Données!$A:$K,11,FALSE),IF(D131="PRESSE 2",VLOOKUP(F131,Données!$B:$L,11,FALSE),IF(D131="PRESSE 3",VLOOKUP(F131,Données!$C:$M,11,FALSE),IF(D131="PRESSE 4",VLOOKUP(F131,Données!$D:$N,11,FALSE),IF(D131="PRESSE 5",VLOOKUP(F131,Données!$E:$O,11,FALSE),IF(D131="PRESSE 6",VLOOKUP(F131,Données!$F:$P,11,FALSE),IF(D131="EMBALLAGE",VLOOKUP(F131,Données!$G:$Q,11,FALSE),IF(D131="GUILLOTINE BLEU",VLOOKUP(F131,Données!$H:$R,11,FALSE),IF(D131="GUILLOTINE GRISE",VLOOKUP(F131,Données!$I:$R,10,FALSE),IF(D131="PUNCH",VLOOKUP(F131,Données!$J:$S,10,FALSE),""))))))))))</f>
        <v/>
      </c>
    </row>
    <row r="132" spans="2:7" x14ac:dyDescent="0.25">
      <c r="B132" s="2" t="str">
        <f t="shared" si="8"/>
        <v/>
      </c>
      <c r="C132" s="3" t="str">
        <f t="shared" si="9"/>
        <v/>
      </c>
      <c r="G132" s="3" t="str">
        <f>IF(D132="PRESSE 1",VLOOKUP(F132,Données!$A:$K,11,FALSE),IF(D132="PRESSE 2",VLOOKUP(F132,Données!$B:$L,11,FALSE),IF(D132="PRESSE 3",VLOOKUP(F132,Données!$C:$M,11,FALSE),IF(D132="PRESSE 4",VLOOKUP(F132,Données!$D:$N,11,FALSE),IF(D132="PRESSE 5",VLOOKUP(F132,Données!$E:$O,11,FALSE),IF(D132="PRESSE 6",VLOOKUP(F132,Données!$F:$P,11,FALSE),IF(D132="EMBALLAGE",VLOOKUP(F132,Données!$G:$Q,11,FALSE),IF(D132="GUILLOTINE BLEU",VLOOKUP(F132,Données!$H:$R,11,FALSE),IF(D132="GUILLOTINE GRISE",VLOOKUP(F132,Données!$I:$R,10,FALSE),IF(D132="PUNCH",VLOOKUP(F132,Données!$J:$S,10,FALSE),""))))))))))</f>
        <v/>
      </c>
    </row>
    <row r="133" spans="2:7" x14ac:dyDescent="0.25">
      <c r="B133" s="2" t="str">
        <f t="shared" si="8"/>
        <v/>
      </c>
      <c r="C133" s="3" t="str">
        <f t="shared" si="9"/>
        <v/>
      </c>
      <c r="G133" s="3" t="str">
        <f>IF(D133="PRESSE 1",VLOOKUP(F133,Données!$A$2:$K$5,11,FALSE),IF(D133="PRESSE 2",VLOOKUP(F133,Données!$B$2:$L$17,11,FALSE),IF(D133="PRESSE 3",VLOOKUP(F133,Données!$C$2:$M$11,11,FALSE),IF(D133="PRESSE 4",VLOOKUP(F133,Données!$D$2:$N$3,11,FALSE),IF(D133="PRESSE 5",VLOOKUP(F133,Données!$E$2:$O$4,11,FALSE),IF(D133="PRESSE 6",VLOOKUP(F133,Données!$F$2:$P$3,11,FALSE),IF(D133="EMBALLAGE",VLOOKUP(F133,Données!$G$2:$Q$97,11,FALSE),IF(D133="GUILLOTINE BLEU",VLOOKUP(F133,Données!$H$2:$R$48,11,FALSE),IF(D133="GUILLOTINE GRISE",VLOOKUP(F133,Données!$I$2:$R$48,10,FALSE),IF(D133="PUNCH",VLOOKUP(F133,Données!$J$2:$S$20,10,FALSE),""))))))))))</f>
        <v/>
      </c>
    </row>
    <row r="134" spans="2:7" x14ac:dyDescent="0.25">
      <c r="B134" s="2" t="str">
        <f t="shared" si="8"/>
        <v/>
      </c>
      <c r="C134" s="3" t="str">
        <f t="shared" si="9"/>
        <v/>
      </c>
      <c r="G134" s="3" t="str">
        <f>IF(D134="PRESSE 1",VLOOKUP(F134,Données!$A$2:$K$5,11,FALSE),IF(D134="PRESSE 2",VLOOKUP(F134,Données!$B$2:$L$17,11,FALSE),IF(D134="PRESSE 3",VLOOKUP(F134,Données!$C$2:$M$11,11,FALSE),IF(D134="PRESSE 4",VLOOKUP(F134,Données!$D$2:$N$3,11,FALSE),IF(D134="PRESSE 5",VLOOKUP(F134,Données!$E$2:$O$4,11,FALSE),IF(D134="PRESSE 6",VLOOKUP(F134,Données!$F$2:$P$3,11,FALSE),IF(D134="EMBALLAGE",VLOOKUP(F134,Données!$G$2:$Q$97,11,FALSE),IF(D134="GUILLOTINE BLEU",VLOOKUP(F134,Données!$H$2:$R$48,11,FALSE),IF(D134="GUILLOTINE GRISE",VLOOKUP(F134,Données!$I$2:$R$48,10,FALSE),IF(D134="PUNCH",VLOOKUP(F134,Données!$J$2:$S$20,10,FALSE),""))))))))))</f>
        <v/>
      </c>
    </row>
    <row r="135" spans="2:7" x14ac:dyDescent="0.25">
      <c r="B135" s="2" t="str">
        <f t="shared" si="8"/>
        <v/>
      </c>
      <c r="C135" s="3" t="str">
        <f t="shared" si="9"/>
        <v/>
      </c>
      <c r="G135" s="3" t="str">
        <f>IF(D135="PRESSE 1",VLOOKUP(F135,Données!$A$2:$K$5,11,FALSE),IF(D135="PRESSE 2",VLOOKUP(F135,Données!$B$2:$L$17,11,FALSE),IF(D135="PRESSE 3",VLOOKUP(F135,Données!$C$2:$M$11,11,FALSE),IF(D135="PRESSE 4",VLOOKUP(F135,Données!$D$2:$N$3,11,FALSE),IF(D135="PRESSE 5",VLOOKUP(F135,Données!$E$2:$O$4,11,FALSE),IF(D135="PRESSE 6",VLOOKUP(F135,Données!$F$2:$P$3,11,FALSE),IF(D135="EMBALLAGE",VLOOKUP(F135,Données!$G$2:$Q$97,11,FALSE),IF(D135="GUILLOTINE BLEU",VLOOKUP(F135,Données!$H$2:$R$48,11,FALSE),IF(D135="GUILLOTINE GRISE",VLOOKUP(F135,Données!$I$2:$R$48,10,FALSE),IF(D135="PUNCH",VLOOKUP(F135,Données!$J$2:$S$20,10,FALSE),""))))))))))</f>
        <v/>
      </c>
    </row>
    <row r="136" spans="2:7" x14ac:dyDescent="0.25">
      <c r="B136" s="2" t="str">
        <f t="shared" si="8"/>
        <v/>
      </c>
      <c r="C136" s="3" t="str">
        <f t="shared" si="9"/>
        <v/>
      </c>
      <c r="G136" s="3" t="str">
        <f>IF(D136="PRESSE 1",VLOOKUP(F136,Données!$A$2:$K$5,11,FALSE),IF(D136="PRESSE 2",VLOOKUP(F136,Données!$B$2:$L$17,11,FALSE),IF(D136="PRESSE 3",VLOOKUP(F136,Données!$C$2:$M$11,11,FALSE),IF(D136="PRESSE 4",VLOOKUP(F136,Données!$D$2:$N$3,11,FALSE),IF(D136="PRESSE 5",VLOOKUP(F136,Données!$E$2:$O$4,11,FALSE),IF(D136="PRESSE 6",VLOOKUP(F136,Données!$F$2:$P$3,11,FALSE),IF(D136="EMBALLAGE",VLOOKUP(F136,Données!$G$2:$Q$97,11,FALSE),IF(D136="GUILLOTINE BLEU",VLOOKUP(F136,Données!$H$2:$R$48,11,FALSE),IF(D136="GUILLOTINE GRISE",VLOOKUP(F136,Données!$I$2:$R$48,10,FALSE),IF(D136="PUNCH",VLOOKUP(F136,Données!$J$2:$S$20,10,FALSE),""))))))))))</f>
        <v/>
      </c>
    </row>
    <row r="137" spans="2:7" x14ac:dyDescent="0.25">
      <c r="B137" s="2" t="str">
        <f t="shared" si="8"/>
        <v/>
      </c>
      <c r="C137" s="3" t="str">
        <f t="shared" si="9"/>
        <v/>
      </c>
      <c r="G137" s="3" t="str">
        <f>IF(D137="PRESSE 1",VLOOKUP(F137,Données!$A$2:$K$5,11,FALSE),IF(D137="PRESSE 2",VLOOKUP(F137,Données!$B$2:$L$17,11,FALSE),IF(D137="PRESSE 3",VLOOKUP(F137,Données!$C$2:$M$11,11,FALSE),IF(D137="PRESSE 4",VLOOKUP(F137,Données!$D$2:$N$3,11,FALSE),IF(D137="PRESSE 5",VLOOKUP(F137,Données!$E$2:$O$4,11,FALSE),IF(D137="PRESSE 6",VLOOKUP(F137,Données!$F$2:$P$3,11,FALSE),IF(D137="EMBALLAGE",VLOOKUP(F137,Données!$G$2:$Q$97,11,FALSE),IF(D137="GUILLOTINE BLEU",VLOOKUP(F137,Données!$H$2:$R$48,11,FALSE),IF(D137="GUILLOTINE GRISE",VLOOKUP(F137,Données!$I$2:$R$48,10,FALSE),IF(D137="PUNCH",VLOOKUP(F137,Données!$J$2:$S$20,10,FALSE),""))))))))))</f>
        <v/>
      </c>
    </row>
    <row r="138" spans="2:7" x14ac:dyDescent="0.25">
      <c r="B138" s="2" t="str">
        <f t="shared" si="8"/>
        <v/>
      </c>
      <c r="C138" s="3" t="str">
        <f t="shared" si="9"/>
        <v/>
      </c>
      <c r="G138" s="3" t="str">
        <f>IF(D138="PRESSE 1",VLOOKUP(F138,Données!$A$2:$K$5,11,FALSE),IF(D138="PRESSE 2",VLOOKUP(F138,Données!$B$2:$L$17,11,FALSE),IF(D138="PRESSE 3",VLOOKUP(F138,Données!$C$2:$M$11,11,FALSE),IF(D138="PRESSE 4",VLOOKUP(F138,Données!$D$2:$N$3,11,FALSE),IF(D138="PRESSE 5",VLOOKUP(F138,Données!$E$2:$O$4,11,FALSE),IF(D138="PRESSE 6",VLOOKUP(F138,Données!$F$2:$P$3,11,FALSE),IF(D138="EMBALLAGE",VLOOKUP(F138,Données!$G$2:$Q$97,11,FALSE),IF(D138="GUILLOTINE BLEU",VLOOKUP(F138,Données!$H$2:$R$48,11,FALSE),IF(D138="GUILLOTINE GRISE",VLOOKUP(F138,Données!$I$2:$R$48,10,FALSE),IF(D138="PUNCH",VLOOKUP(F138,Données!$J$2:$S$20,10,FALSE),""))))))))))</f>
        <v/>
      </c>
    </row>
    <row r="139" spans="2:7" x14ac:dyDescent="0.25">
      <c r="B139" s="2" t="str">
        <f t="shared" si="8"/>
        <v/>
      </c>
      <c r="C139" s="3" t="str">
        <f t="shared" si="9"/>
        <v/>
      </c>
      <c r="G139" s="3" t="str">
        <f>IF(D139="PRESSE 1",VLOOKUP(F139,Données!$A$2:$K$5,11,FALSE),IF(D139="PRESSE 2",VLOOKUP(F139,Données!$B$2:$L$17,11,FALSE),IF(D139="PRESSE 3",VLOOKUP(F139,Données!$C$2:$M$11,11,FALSE),IF(D139="PRESSE 4",VLOOKUP(F139,Données!$D$2:$N$3,11,FALSE),IF(D139="PRESSE 5",VLOOKUP(F139,Données!$E$2:$O$4,11,FALSE),IF(D139="PRESSE 6",VLOOKUP(F139,Données!$F$2:$P$3,11,FALSE),IF(D139="EMBALLAGE",VLOOKUP(F139,Données!$G$2:$Q$97,11,FALSE),IF(D139="GUILLOTINE BLEU",VLOOKUP(F139,Données!$H$2:$R$48,11,FALSE),IF(D139="GUILLOTINE GRISE",VLOOKUP(F139,Données!$I$2:$R$48,10,FALSE),IF(D139="PUNCH",VLOOKUP(F139,Données!$J$2:$S$20,10,FALSE),""))))))))))</f>
        <v/>
      </c>
    </row>
    <row r="140" spans="2:7" x14ac:dyDescent="0.25">
      <c r="B140" s="2" t="str">
        <f t="shared" si="8"/>
        <v/>
      </c>
      <c r="C140" s="3" t="str">
        <f t="shared" si="9"/>
        <v/>
      </c>
      <c r="G140" s="3" t="str">
        <f>IF(D140="PRESSE 1",VLOOKUP(F140,Données!$A$2:$K$5,11,FALSE),IF(D140="PRESSE 2",VLOOKUP(F140,Données!$B$2:$L$17,11,FALSE),IF(D140="PRESSE 3",VLOOKUP(F140,Données!$C$2:$M$11,11,FALSE),IF(D140="PRESSE 4",VLOOKUP(F140,Données!$D$2:$N$3,11,FALSE),IF(D140="PRESSE 5",VLOOKUP(F140,Données!$E$2:$O$4,11,FALSE),IF(D140="PRESSE 6",VLOOKUP(F140,Données!$F$2:$P$3,11,FALSE),IF(D140="EMBALLAGE",VLOOKUP(F140,Données!$G$2:$Q$97,11,FALSE),IF(D140="GUILLOTINE BLEU",VLOOKUP(F140,Données!$H$2:$R$48,11,FALSE),IF(D140="GUILLOTINE GRISE",VLOOKUP(F140,Données!$I$2:$R$48,10,FALSE),IF(D140="PUNCH",VLOOKUP(F140,Données!$J$2:$S$20,10,FALSE),""))))))))))</f>
        <v/>
      </c>
    </row>
    <row r="141" spans="2:7" x14ac:dyDescent="0.25">
      <c r="B141" s="2" t="str">
        <f t="shared" si="8"/>
        <v/>
      </c>
      <c r="C141" s="3" t="str">
        <f t="shared" si="9"/>
        <v/>
      </c>
      <c r="G141" s="3" t="str">
        <f>IF(D141="PRESSE 1",VLOOKUP(F141,Données!$A$2:$K$5,11,FALSE),IF(D141="PRESSE 2",VLOOKUP(F141,Données!$B$2:$L$17,11,FALSE),IF(D141="PRESSE 3",VLOOKUP(F141,Données!$C$2:$M$11,11,FALSE),IF(D141="PRESSE 4",VLOOKUP(F141,Données!$D$2:$N$3,11,FALSE),IF(D141="PRESSE 5",VLOOKUP(F141,Données!$E$2:$O$4,11,FALSE),IF(D141="PRESSE 6",VLOOKUP(F141,Données!$F$2:$P$3,11,FALSE),IF(D141="EMBALLAGE",VLOOKUP(F141,Données!$G$2:$Q$97,11,FALSE),IF(D141="GUILLOTINE BLEU",VLOOKUP(F141,Données!$H$2:$R$48,11,FALSE),IF(D141="GUILLOTINE GRISE",VLOOKUP(F141,Données!$I$2:$R$48,10,FALSE),IF(D141="PUNCH",VLOOKUP(F141,Données!$J$2:$S$20,10,FALSE),""))))))))))</f>
        <v/>
      </c>
    </row>
    <row r="142" spans="2:7" x14ac:dyDescent="0.25">
      <c r="B142" s="2" t="str">
        <f t="shared" si="8"/>
        <v/>
      </c>
      <c r="C142" s="3" t="str">
        <f t="shared" si="9"/>
        <v/>
      </c>
      <c r="G142" s="3" t="str">
        <f>IF(D142="PRESSE 1",VLOOKUP(F142,Données!$A$2:$K$5,11,FALSE),IF(D142="PRESSE 2",VLOOKUP(F142,Données!$B$2:$L$17,11,FALSE),IF(D142="PRESSE 3",VLOOKUP(F142,Données!$C$2:$M$11,11,FALSE),IF(D142="PRESSE 4",VLOOKUP(F142,Données!$D$2:$N$3,11,FALSE),IF(D142="PRESSE 5",VLOOKUP(F142,Données!$E$2:$O$4,11,FALSE),IF(D142="PRESSE 6",VLOOKUP(F142,Données!$F$2:$P$3,11,FALSE),IF(D142="EMBALLAGE",VLOOKUP(F142,Données!$G$2:$Q$97,11,FALSE),IF(D142="GUILLOTINE BLEU",VLOOKUP(F142,Données!$H$2:$R$48,11,FALSE),IF(D142="GUILLOTINE GRISE",VLOOKUP(F142,Données!$I$2:$R$48,10,FALSE),IF(D142="PUNCH",VLOOKUP(F142,Données!$J$2:$S$20,10,FALSE),""))))))))))</f>
        <v/>
      </c>
    </row>
    <row r="143" spans="2:7" x14ac:dyDescent="0.25">
      <c r="B143" s="2" t="str">
        <f t="shared" si="8"/>
        <v/>
      </c>
      <c r="C143" s="3" t="str">
        <f t="shared" si="9"/>
        <v/>
      </c>
      <c r="G143" s="3" t="str">
        <f>IF(D143="PRESSE 1",VLOOKUP(F143,Données!$A$2:$K$5,11,FALSE),IF(D143="PRESSE 2",VLOOKUP(F143,Données!$B$2:$L$17,11,FALSE),IF(D143="PRESSE 3",VLOOKUP(F143,Données!$C$2:$M$11,11,FALSE),IF(D143="PRESSE 4",VLOOKUP(F143,Données!$D$2:$N$3,11,FALSE),IF(D143="PRESSE 5",VLOOKUP(F143,Données!$E$2:$O$4,11,FALSE),IF(D143="PRESSE 6",VLOOKUP(F143,Données!$F$2:$P$3,11,FALSE),IF(D143="EMBALLAGE",VLOOKUP(F143,Données!$G$2:$Q$97,11,FALSE),IF(D143="GUILLOTINE BLEU",VLOOKUP(F143,Données!$H$2:$R$48,11,FALSE),IF(D143="GUILLOTINE GRISE",VLOOKUP(F143,Données!$I$2:$R$48,10,FALSE),IF(D143="PUNCH",VLOOKUP(F143,Données!$J$2:$S$20,10,FALSE),""))))))))))</f>
        <v/>
      </c>
    </row>
    <row r="144" spans="2:7" x14ac:dyDescent="0.25">
      <c r="B144" s="2" t="str">
        <f t="shared" si="8"/>
        <v/>
      </c>
      <c r="C144" s="3" t="str">
        <f t="shared" si="9"/>
        <v/>
      </c>
      <c r="G144" s="3" t="str">
        <f>IF(D144="PRESSE 1",VLOOKUP(F144,Données!$A$2:$K$5,11,FALSE),IF(D144="PRESSE 2",VLOOKUP(F144,Données!$B$2:$L$17,11,FALSE),IF(D144="PRESSE 3",VLOOKUP(F144,Données!$C$2:$M$11,11,FALSE),IF(D144="PRESSE 4",VLOOKUP(F144,Données!$D$2:$N$3,11,FALSE),IF(D144="PRESSE 5",VLOOKUP(F144,Données!$E$2:$O$4,11,FALSE),IF(D144="PRESSE 6",VLOOKUP(F144,Données!$F$2:$P$3,11,FALSE),IF(D144="EMBALLAGE",VLOOKUP(F144,Données!$G$2:$Q$97,11,FALSE),IF(D144="GUILLOTINE BLEU",VLOOKUP(F144,Données!$H$2:$R$48,11,FALSE),IF(D144="GUILLOTINE GRISE",VLOOKUP(F144,Données!$I$2:$R$48,10,FALSE),IF(D144="PUNCH",VLOOKUP(F144,Données!$J$2:$S$20,10,FALSE),""))))))))))</f>
        <v/>
      </c>
    </row>
    <row r="145" spans="2:7" x14ac:dyDescent="0.25">
      <c r="B145" s="2" t="str">
        <f t="shared" si="8"/>
        <v/>
      </c>
      <c r="C145" s="3" t="str">
        <f t="shared" si="9"/>
        <v/>
      </c>
      <c r="G145" s="3" t="str">
        <f>IF(D145="PRESSE 1",VLOOKUP(F145,Données!$A$2:$K$5,11,FALSE),IF(D145="PRESSE 2",VLOOKUP(F145,Données!$B$2:$L$17,11,FALSE),IF(D145="PRESSE 3",VLOOKUP(F145,Données!$C$2:$M$11,11,FALSE),IF(D145="PRESSE 4",VLOOKUP(F145,Données!$D$2:$N$3,11,FALSE),IF(D145="PRESSE 5",VLOOKUP(F145,Données!$E$2:$O$4,11,FALSE),IF(D145="PRESSE 6",VLOOKUP(F145,Données!$F$2:$P$3,11,FALSE),IF(D145="EMBALLAGE",VLOOKUP(F145,Données!$G$2:$Q$97,11,FALSE),IF(D145="GUILLOTINE BLEU",VLOOKUP(F145,Données!$H$2:$R$48,11,FALSE),IF(D145="GUILLOTINE GRISE",VLOOKUP(F145,Données!$I$2:$R$48,10,FALSE),IF(D145="PUNCH",VLOOKUP(F145,Données!$J$2:$S$20,10,FALSE),""))))))))))</f>
        <v/>
      </c>
    </row>
    <row r="146" spans="2:7" x14ac:dyDescent="0.25">
      <c r="B146" s="2" t="str">
        <f t="shared" si="8"/>
        <v/>
      </c>
      <c r="C146" s="3" t="str">
        <f t="shared" si="9"/>
        <v/>
      </c>
      <c r="G146" s="3" t="str">
        <f>IF(D146="PRESSE 1",VLOOKUP(F146,Données!$A$2:$K$5,11,FALSE),IF(D146="PRESSE 2",VLOOKUP(F146,Données!$B$2:$L$17,11,FALSE),IF(D146="PRESSE 3",VLOOKUP(F146,Données!$C$2:$M$11,11,FALSE),IF(D146="PRESSE 4",VLOOKUP(F146,Données!$D$2:$N$3,11,FALSE),IF(D146="PRESSE 5",VLOOKUP(F146,Données!$E$2:$O$4,11,FALSE),IF(D146="PRESSE 6",VLOOKUP(F146,Données!$F$2:$P$3,11,FALSE),IF(D146="EMBALLAGE",VLOOKUP(F146,Données!$G$2:$Q$97,11,FALSE),IF(D146="GUILLOTINE BLEU",VLOOKUP(F146,Données!$H$2:$R$48,11,FALSE),IF(D146="GUILLOTINE GRISE",VLOOKUP(F146,Données!$I$2:$R$48,10,FALSE),IF(D146="PUNCH",VLOOKUP(F146,Données!$J$2:$S$20,10,FALSE),""))))))))))</f>
        <v/>
      </c>
    </row>
    <row r="147" spans="2:7" x14ac:dyDescent="0.25">
      <c r="B147" s="2" t="str">
        <f t="shared" si="8"/>
        <v/>
      </c>
      <c r="C147" s="3" t="str">
        <f t="shared" si="9"/>
        <v/>
      </c>
      <c r="G147" s="3" t="str">
        <f>IF(D147="PRESSE 1",VLOOKUP(F147,Données!$A$2:$K$5,11,FALSE),IF(D147="PRESSE 2",VLOOKUP(F147,Données!$B$2:$L$17,11,FALSE),IF(D147="PRESSE 3",VLOOKUP(F147,Données!$C$2:$M$11,11,FALSE),IF(D147="PRESSE 4",VLOOKUP(F147,Données!$D$2:$N$3,11,FALSE),IF(D147="PRESSE 5",VLOOKUP(F147,Données!$E$2:$O$4,11,FALSE),IF(D147="PRESSE 6",VLOOKUP(F147,Données!$F$2:$P$3,11,FALSE),IF(D147="EMBALLAGE",VLOOKUP(F147,Données!$G$2:$Q$97,11,FALSE),IF(D147="GUILLOTINE BLEU",VLOOKUP(F147,Données!$H$2:$R$48,11,FALSE),IF(D147="GUILLOTINE GRISE",VLOOKUP(F147,Données!$I$2:$R$48,10,FALSE),IF(D147="PUNCH",VLOOKUP(F147,Données!$J$2:$S$20,10,FALSE),""))))))))))</f>
        <v/>
      </c>
    </row>
    <row r="148" spans="2:7" x14ac:dyDescent="0.25">
      <c r="B148" s="2" t="str">
        <f t="shared" si="8"/>
        <v/>
      </c>
      <c r="C148" s="3" t="str">
        <f t="shared" si="9"/>
        <v/>
      </c>
      <c r="G148" s="3" t="str">
        <f>IF(D148="PRESSE 1",VLOOKUP(F148,Données!$A$2:$K$5,11,FALSE),IF(D148="PRESSE 2",VLOOKUP(F148,Données!$B$2:$L$17,11,FALSE),IF(D148="PRESSE 3",VLOOKUP(F148,Données!$C$2:$M$11,11,FALSE),IF(D148="PRESSE 4",VLOOKUP(F148,Données!$D$2:$N$3,11,FALSE),IF(D148="PRESSE 5",VLOOKUP(F148,Données!$E$2:$O$4,11,FALSE),IF(D148="PRESSE 6",VLOOKUP(F148,Données!$F$2:$P$3,11,FALSE),IF(D148="EMBALLAGE",VLOOKUP(F148,Données!$G$2:$Q$97,11,FALSE),IF(D148="GUILLOTINE BLEU",VLOOKUP(F148,Données!$H$2:$R$48,11,FALSE),IF(D148="GUILLOTINE GRISE",VLOOKUP(F148,Données!$I$2:$R$48,10,FALSE),IF(D148="PUNCH",VLOOKUP(F148,Données!$J$2:$S$20,10,FALSE),""))))))))))</f>
        <v/>
      </c>
    </row>
    <row r="149" spans="2:7" x14ac:dyDescent="0.25">
      <c r="B149" s="2" t="str">
        <f t="shared" si="8"/>
        <v/>
      </c>
      <c r="C149" s="3" t="str">
        <f t="shared" si="9"/>
        <v/>
      </c>
      <c r="G149" s="3" t="str">
        <f>IF(D149="PRESSE 1",VLOOKUP(F149,Données!$A$2:$K$5,11,FALSE),IF(D149="PRESSE 2",VLOOKUP(F149,Données!$B$2:$L$17,11,FALSE),IF(D149="PRESSE 3",VLOOKUP(F149,Données!$C$2:$M$11,11,FALSE),IF(D149="PRESSE 4",VLOOKUP(F149,Données!$D$2:$N$3,11,FALSE),IF(D149="PRESSE 5",VLOOKUP(F149,Données!$E$2:$O$4,11,FALSE),IF(D149="PRESSE 6",VLOOKUP(F149,Données!$F$2:$P$3,11,FALSE),IF(D149="EMBALLAGE",VLOOKUP(F149,Données!$G$2:$Q$97,11,FALSE),IF(D149="GUILLOTINE BLEU",VLOOKUP(F149,Données!$H$2:$R$48,11,FALSE),IF(D149="GUILLOTINE GRISE",VLOOKUP(F149,Données!$I$2:$R$48,10,FALSE),IF(D149="PUNCH",VLOOKUP(F149,Données!$J$2:$S$20,10,FALSE),""))))))))))</f>
        <v/>
      </c>
    </row>
    <row r="150" spans="2:7" x14ac:dyDescent="0.25">
      <c r="B150" s="2" t="str">
        <f t="shared" si="8"/>
        <v/>
      </c>
      <c r="C150" s="3" t="str">
        <f t="shared" si="9"/>
        <v/>
      </c>
      <c r="G150" s="3" t="str">
        <f>IF(D150="PRESSE 1",VLOOKUP(F150,Données!$A$2:$K$5,11,FALSE),IF(D150="PRESSE 2",VLOOKUP(F150,Données!$B$2:$L$17,11,FALSE),IF(D150="PRESSE 3",VLOOKUP(F150,Données!$C$2:$M$11,11,FALSE),IF(D150="PRESSE 4",VLOOKUP(F150,Données!$D$2:$N$3,11,FALSE),IF(D150="PRESSE 5",VLOOKUP(F150,Données!$E$2:$O$4,11,FALSE),IF(D150="PRESSE 6",VLOOKUP(F150,Données!$F$2:$P$3,11,FALSE),IF(D150="EMBALLAGE",VLOOKUP(F150,Données!$G$2:$Q$97,11,FALSE),IF(D150="GUILLOTINE BLEU",VLOOKUP(F150,Données!$H$2:$R$48,11,FALSE),IF(D150="GUILLOTINE GRISE",VLOOKUP(F150,Données!$I$2:$R$48,10,FALSE),IF(D150="PUNCH",VLOOKUP(F150,Données!$J$2:$S$20,10,FALSE),""))))))))))</f>
        <v/>
      </c>
    </row>
    <row r="151" spans="2:7" x14ac:dyDescent="0.25">
      <c r="B151" s="2" t="str">
        <f t="shared" si="8"/>
        <v/>
      </c>
      <c r="C151" s="3" t="str">
        <f t="shared" si="9"/>
        <v/>
      </c>
      <c r="G151" s="3" t="str">
        <f>IF(D151="PRESSE 1",VLOOKUP(F151,Données!$A$2:$K$5,11,FALSE),IF(D151="PRESSE 2",VLOOKUP(F151,Données!$B$2:$L$17,11,FALSE),IF(D151="PRESSE 3",VLOOKUP(F151,Données!$C$2:$M$11,11,FALSE),IF(D151="PRESSE 4",VLOOKUP(F151,Données!$D$2:$N$3,11,FALSE),IF(D151="PRESSE 5",VLOOKUP(F151,Données!$E$2:$O$4,11,FALSE),IF(D151="PRESSE 6",VLOOKUP(F151,Données!$F$2:$P$3,11,FALSE),IF(D151="EMBALLAGE",VLOOKUP(F151,Données!$G$2:$Q$97,11,FALSE),IF(D151="GUILLOTINE BLEU",VLOOKUP(F151,Données!$H$2:$R$48,11,FALSE),IF(D151="GUILLOTINE GRISE",VLOOKUP(F151,Données!$I$2:$R$48,10,FALSE),IF(D151="PUNCH",VLOOKUP(F151,Données!$J$2:$S$20,10,FALSE),""))))))))))</f>
        <v/>
      </c>
    </row>
    <row r="152" spans="2:7" x14ac:dyDescent="0.25">
      <c r="B152" s="2" t="str">
        <f t="shared" si="8"/>
        <v/>
      </c>
      <c r="C152" s="3" t="str">
        <f t="shared" si="9"/>
        <v/>
      </c>
      <c r="G152" s="3" t="str">
        <f>IF(D152="PRESSE 1",VLOOKUP(F152,Données!$A$2:$K$5,11,FALSE),IF(D152="PRESSE 2",VLOOKUP(F152,Données!$B$2:$L$17,11,FALSE),IF(D152="PRESSE 3",VLOOKUP(F152,Données!$C$2:$M$11,11,FALSE),IF(D152="PRESSE 4",VLOOKUP(F152,Données!$D$2:$N$3,11,FALSE),IF(D152="PRESSE 5",VLOOKUP(F152,Données!$E$2:$O$4,11,FALSE),IF(D152="PRESSE 6",VLOOKUP(F152,Données!$F$2:$P$3,11,FALSE),IF(D152="EMBALLAGE",VLOOKUP(F152,Données!$G$2:$Q$97,11,FALSE),IF(D152="GUILLOTINE BLEU",VLOOKUP(F152,Données!$H$2:$R$48,11,FALSE),IF(D152="GUILLOTINE GRISE",VLOOKUP(F152,Données!$I$2:$R$48,10,FALSE),IF(D152="PUNCH",VLOOKUP(F152,Données!$J$2:$S$20,10,FALSE),""))))))))))</f>
        <v/>
      </c>
    </row>
    <row r="153" spans="2:7" x14ac:dyDescent="0.25">
      <c r="B153" s="2" t="str">
        <f t="shared" si="8"/>
        <v/>
      </c>
      <c r="C153" s="3" t="str">
        <f t="shared" si="9"/>
        <v/>
      </c>
      <c r="G153" s="3" t="str">
        <f>IF(D153="PRESSE 1",VLOOKUP(F153,Données!$A$2:$K$5,11,FALSE),IF(D153="PRESSE 2",VLOOKUP(F153,Données!$B$2:$L$17,11,FALSE),IF(D153="PRESSE 3",VLOOKUP(F153,Données!$C$2:$M$11,11,FALSE),IF(D153="PRESSE 4",VLOOKUP(F153,Données!$D$2:$N$3,11,FALSE),IF(D153="PRESSE 5",VLOOKUP(F153,Données!$E$2:$O$4,11,FALSE),IF(D153="PRESSE 6",VLOOKUP(F153,Données!$F$2:$P$3,11,FALSE),IF(D153="EMBALLAGE",VLOOKUP(F153,Données!$G$2:$Q$97,11,FALSE),IF(D153="GUILLOTINE BLEU",VLOOKUP(F153,Données!$H$2:$R$48,11,FALSE),IF(D153="GUILLOTINE GRISE",VLOOKUP(F153,Données!$I$2:$R$48,10,FALSE),IF(D153="PUNCH",VLOOKUP(F153,Données!$J$2:$S$20,10,FALSE),""))))))))))</f>
        <v/>
      </c>
    </row>
    <row r="154" spans="2:7" x14ac:dyDescent="0.25">
      <c r="B154" s="2" t="str">
        <f t="shared" si="8"/>
        <v/>
      </c>
      <c r="C154" s="3" t="str">
        <f t="shared" si="9"/>
        <v/>
      </c>
      <c r="G154" s="3" t="str">
        <f>IF(D154="PRESSE 1",VLOOKUP(F154,Données!$A$2:$K$5,11,FALSE),IF(D154="PRESSE 2",VLOOKUP(F154,Données!$B$2:$L$17,11,FALSE),IF(D154="PRESSE 3",VLOOKUP(F154,Données!$C$2:$M$11,11,FALSE),IF(D154="PRESSE 4",VLOOKUP(F154,Données!$D$2:$N$3,11,FALSE),IF(D154="PRESSE 5",VLOOKUP(F154,Données!$E$2:$O$4,11,FALSE),IF(D154="PRESSE 6",VLOOKUP(F154,Données!$F$2:$P$3,11,FALSE),IF(D154="EMBALLAGE",VLOOKUP(F154,Données!$G$2:$Q$97,11,FALSE),IF(D154="GUILLOTINE BLEU",VLOOKUP(F154,Données!$H$2:$R$48,11,FALSE),IF(D154="GUILLOTINE GRISE",VLOOKUP(F154,Données!$I$2:$R$48,10,FALSE),IF(D154="PUNCH",VLOOKUP(F154,Données!$J$2:$S$20,10,FALSE),""))))))))))</f>
        <v/>
      </c>
    </row>
    <row r="155" spans="2:7" x14ac:dyDescent="0.25">
      <c r="B155" s="2" t="str">
        <f t="shared" si="8"/>
        <v/>
      </c>
      <c r="C155" s="3" t="str">
        <f t="shared" si="9"/>
        <v/>
      </c>
      <c r="G155" s="3" t="str">
        <f>IF(D155="PRESSE 1",VLOOKUP(F155,Données!$A$2:$K$5,11,FALSE),IF(D155="PRESSE 2",VLOOKUP(F155,Données!$B$2:$L$17,11,FALSE),IF(D155="PRESSE 3",VLOOKUP(F155,Données!$C$2:$M$11,11,FALSE),IF(D155="PRESSE 4",VLOOKUP(F155,Données!$D$2:$N$3,11,FALSE),IF(D155="PRESSE 5",VLOOKUP(F155,Données!$E$2:$O$4,11,FALSE),IF(D155="PRESSE 6",VLOOKUP(F155,Données!$F$2:$P$3,11,FALSE),IF(D155="EMBALLAGE",VLOOKUP(F155,Données!$G$2:$Q$97,11,FALSE),IF(D155="GUILLOTINE BLEU",VLOOKUP(F155,Données!$H$2:$R$48,11,FALSE),IF(D155="GUILLOTINE GRISE",VLOOKUP(F155,Données!$I$2:$R$48,10,FALSE),IF(D155="PUNCH",VLOOKUP(F155,Données!$J$2:$S$20,10,FALSE),""))))))))))</f>
        <v/>
      </c>
    </row>
    <row r="156" spans="2:7" x14ac:dyDescent="0.25">
      <c r="B156" s="2" t="str">
        <f t="shared" si="8"/>
        <v/>
      </c>
      <c r="C156" s="3" t="str">
        <f t="shared" si="9"/>
        <v/>
      </c>
      <c r="G156" s="3" t="str">
        <f>IF(D156="PRESSE 1",VLOOKUP(F156,Données!$A$2:$K$5,11,FALSE),IF(D156="PRESSE 2",VLOOKUP(F156,Données!$B$2:$L$17,11,FALSE),IF(D156="PRESSE 3",VLOOKUP(F156,Données!$C$2:$M$11,11,FALSE),IF(D156="PRESSE 4",VLOOKUP(F156,Données!$D$2:$N$3,11,FALSE),IF(D156="PRESSE 5",VLOOKUP(F156,Données!$E$2:$O$4,11,FALSE),IF(D156="PRESSE 6",VLOOKUP(F156,Données!$F$2:$P$3,11,FALSE),IF(D156="EMBALLAGE",VLOOKUP(F156,Données!$G$2:$Q$97,11,FALSE),IF(D156="GUILLOTINE BLEU",VLOOKUP(F156,Données!$H$2:$R$48,11,FALSE),IF(D156="GUILLOTINE GRISE",VLOOKUP(F156,Données!$I$2:$R$48,10,FALSE),IF(D156="PUNCH",VLOOKUP(F156,Données!$J$2:$S$20,10,FALSE),""))))))))))</f>
        <v/>
      </c>
    </row>
    <row r="157" spans="2:7" x14ac:dyDescent="0.25">
      <c r="B157" s="2" t="str">
        <f t="shared" si="8"/>
        <v/>
      </c>
      <c r="C157" s="3" t="str">
        <f t="shared" si="9"/>
        <v/>
      </c>
      <c r="G157" s="3" t="str">
        <f>IF(D157="PRESSE 1",VLOOKUP(F157,Données!$A$2:$K$5,11,FALSE),IF(D157="PRESSE 2",VLOOKUP(F157,Données!$B$2:$L$17,11,FALSE),IF(D157="PRESSE 3",VLOOKUP(F157,Données!$C$2:$M$11,11,FALSE),IF(D157="PRESSE 4",VLOOKUP(F157,Données!$D$2:$N$3,11,FALSE),IF(D157="PRESSE 5",VLOOKUP(F157,Données!$E$2:$O$4,11,FALSE),IF(D157="PRESSE 6",VLOOKUP(F157,Données!$F$2:$P$3,11,FALSE),IF(D157="EMBALLAGE",VLOOKUP(F157,Données!$G$2:$Q$97,11,FALSE),IF(D157="GUILLOTINE BLEU",VLOOKUP(F157,Données!$H$2:$R$48,11,FALSE),IF(D157="GUILLOTINE GRISE",VLOOKUP(F157,Données!$I$2:$R$48,10,FALSE),IF(D157="PUNCH",VLOOKUP(F157,Données!$J$2:$S$20,10,FALSE),""))))))))))</f>
        <v/>
      </c>
    </row>
    <row r="158" spans="2:7" x14ac:dyDescent="0.25">
      <c r="B158" s="2" t="str">
        <f t="shared" si="8"/>
        <v/>
      </c>
      <c r="C158" s="3" t="str">
        <f t="shared" si="9"/>
        <v/>
      </c>
      <c r="G158" s="3" t="str">
        <f>IF(D158="PRESSE 1",VLOOKUP(F158,Données!$A$2:$K$5,11,FALSE),IF(D158="PRESSE 2",VLOOKUP(F158,Données!$B$2:$L$17,11,FALSE),IF(D158="PRESSE 3",VLOOKUP(F158,Données!$C$2:$M$11,11,FALSE),IF(D158="PRESSE 4",VLOOKUP(F158,Données!$D$2:$N$3,11,FALSE),IF(D158="PRESSE 5",VLOOKUP(F158,Données!$E$2:$O$4,11,FALSE),IF(D158="PRESSE 6",VLOOKUP(F158,Données!$F$2:$P$3,11,FALSE),IF(D158="EMBALLAGE",VLOOKUP(F158,Données!$G$2:$Q$97,11,FALSE),IF(D158="GUILLOTINE BLEU",VLOOKUP(F158,Données!$H$2:$R$48,11,FALSE),IF(D158="GUILLOTINE GRISE",VLOOKUP(F158,Données!$I$2:$R$48,10,FALSE),IF(D158="PUNCH",VLOOKUP(F158,Données!$J$2:$S$20,10,FALSE),""))))))))))</f>
        <v/>
      </c>
    </row>
    <row r="159" spans="2:7" x14ac:dyDescent="0.25">
      <c r="B159" s="2" t="str">
        <f t="shared" si="8"/>
        <v/>
      </c>
      <c r="C159" s="3" t="str">
        <f t="shared" si="9"/>
        <v/>
      </c>
      <c r="G159" s="3" t="str">
        <f>IF(D159="PRESSE 1",VLOOKUP(F159,Données!$A$2:$K$5,11,FALSE),IF(D159="PRESSE 2",VLOOKUP(F159,Données!$B$2:$L$17,11,FALSE),IF(D159="PRESSE 3",VLOOKUP(F159,Données!$C$2:$M$11,11,FALSE),IF(D159="PRESSE 4",VLOOKUP(F159,Données!$D$2:$N$3,11,FALSE),IF(D159="PRESSE 5",VLOOKUP(F159,Données!$E$2:$O$4,11,FALSE),IF(D159="PRESSE 6",VLOOKUP(F159,Données!$F$2:$P$3,11,FALSE),IF(D159="EMBALLAGE",VLOOKUP(F159,Données!$G$2:$Q$97,11,FALSE),IF(D159="GUILLOTINE BLEU",VLOOKUP(F159,Données!$H$2:$R$48,11,FALSE),IF(D159="GUILLOTINE GRISE",VLOOKUP(F159,Données!$I$2:$R$48,10,FALSE),IF(D159="PUNCH",VLOOKUP(F159,Données!$J$2:$S$20,10,FALSE),""))))))))))</f>
        <v/>
      </c>
    </row>
    <row r="160" spans="2:7" x14ac:dyDescent="0.25">
      <c r="B160" s="2" t="str">
        <f t="shared" si="8"/>
        <v/>
      </c>
      <c r="C160" s="3" t="str">
        <f t="shared" si="9"/>
        <v/>
      </c>
      <c r="G160" s="3" t="str">
        <f>IF(D160="PRESSE 1",VLOOKUP(F160,Données!$A$2:$K$5,11,FALSE),IF(D160="PRESSE 2",VLOOKUP(F160,Données!$B$2:$L$17,11,FALSE),IF(D160="PRESSE 3",VLOOKUP(F160,Données!$C$2:$M$11,11,FALSE),IF(D160="PRESSE 4",VLOOKUP(F160,Données!$D$2:$N$3,11,FALSE),IF(D160="PRESSE 5",VLOOKUP(F160,Données!$E$2:$O$4,11,FALSE),IF(D160="PRESSE 6",VLOOKUP(F160,Données!$F$2:$P$3,11,FALSE),IF(D160="EMBALLAGE",VLOOKUP(F160,Données!$G$2:$Q$97,11,FALSE),IF(D160="GUILLOTINE BLEU",VLOOKUP(F160,Données!$H$2:$R$48,11,FALSE),IF(D160="GUILLOTINE GRISE",VLOOKUP(F160,Données!$I$2:$R$48,10,FALSE),IF(D160="PUNCH",VLOOKUP(F160,Données!$J$2:$S$20,10,FALSE),""))))))))))</f>
        <v/>
      </c>
    </row>
    <row r="161" spans="2:7" x14ac:dyDescent="0.25">
      <c r="B161" s="2" t="str">
        <f t="shared" si="8"/>
        <v/>
      </c>
      <c r="C161" s="3" t="str">
        <f t="shared" si="9"/>
        <v/>
      </c>
      <c r="G161" s="3" t="str">
        <f>IF(D161="PRESSE 1",VLOOKUP(F161,Données!$A$2:$K$5,11,FALSE),IF(D161="PRESSE 2",VLOOKUP(F161,Données!$B$2:$L$17,11,FALSE),IF(D161="PRESSE 3",VLOOKUP(F161,Données!$C$2:$M$11,11,FALSE),IF(D161="PRESSE 4",VLOOKUP(F161,Données!$D$2:$N$3,11,FALSE),IF(D161="PRESSE 5",VLOOKUP(F161,Données!$E$2:$O$4,11,FALSE),IF(D161="PRESSE 6",VLOOKUP(F161,Données!$F$2:$P$3,11,FALSE),IF(D161="EMBALLAGE",VLOOKUP(F161,Données!$G$2:$Q$97,11,FALSE),IF(D161="GUILLOTINE BLEU",VLOOKUP(F161,Données!$H$2:$R$48,11,FALSE),IF(D161="GUILLOTINE GRISE",VLOOKUP(F161,Données!$I$2:$R$48,10,FALSE),IF(D161="PUNCH",VLOOKUP(F161,Données!$J$2:$S$20,10,FALSE),""))))))))))</f>
        <v/>
      </c>
    </row>
    <row r="162" spans="2:7" x14ac:dyDescent="0.25">
      <c r="B162" s="2" t="str">
        <f t="shared" si="8"/>
        <v/>
      </c>
      <c r="C162" s="3" t="str">
        <f t="shared" si="9"/>
        <v/>
      </c>
      <c r="G162" s="3" t="str">
        <f>IF(D162="PRESSE 1",VLOOKUP(F162,Données!$A$2:$K$5,11,FALSE),IF(D162="PRESSE 2",VLOOKUP(F162,Données!$B$2:$L$17,11,FALSE),IF(D162="PRESSE 3",VLOOKUP(F162,Données!$C$2:$M$11,11,FALSE),IF(D162="PRESSE 4",VLOOKUP(F162,Données!$D$2:$N$3,11,FALSE),IF(D162="PRESSE 5",VLOOKUP(F162,Données!$E$2:$O$4,11,FALSE),IF(D162="PRESSE 6",VLOOKUP(F162,Données!$F$2:$P$3,11,FALSE),IF(D162="EMBALLAGE",VLOOKUP(F162,Données!$G$2:$Q$97,11,FALSE),IF(D162="GUILLOTINE BLEU",VLOOKUP(F162,Données!$H$2:$R$48,11,FALSE),IF(D162="GUILLOTINE GRISE",VLOOKUP(F162,Données!$I$2:$R$48,10,FALSE),IF(D162="PUNCH",VLOOKUP(F162,Données!$J$2:$S$20,10,FALSE),""))))))))))</f>
        <v/>
      </c>
    </row>
    <row r="163" spans="2:7" x14ac:dyDescent="0.25">
      <c r="B163" s="2" t="str">
        <f t="shared" si="8"/>
        <v/>
      </c>
      <c r="C163" s="3" t="str">
        <f t="shared" si="9"/>
        <v/>
      </c>
      <c r="G163" s="3" t="str">
        <f>IF(D163="PRESSE 1",VLOOKUP(F163,Données!$A$2:$K$5,11,FALSE),IF(D163="PRESSE 2",VLOOKUP(F163,Données!$B$2:$L$17,11,FALSE),IF(D163="PRESSE 3",VLOOKUP(F163,Données!$C$2:$M$11,11,FALSE),IF(D163="PRESSE 4",VLOOKUP(F163,Données!$D$2:$N$3,11,FALSE),IF(D163="PRESSE 5",VLOOKUP(F163,Données!$E$2:$O$4,11,FALSE),IF(D163="PRESSE 6",VLOOKUP(F163,Données!$F$2:$P$3,11,FALSE),IF(D163="EMBALLAGE",VLOOKUP(F163,Données!$G$2:$Q$97,11,FALSE),IF(D163="GUILLOTINE BLEU",VLOOKUP(F163,Données!$H$2:$R$48,11,FALSE),IF(D163="GUILLOTINE GRISE",VLOOKUP(F163,Données!$I$2:$R$48,10,FALSE),IF(D163="PUNCH",VLOOKUP(F163,Données!$J$2:$S$20,10,FALSE),""))))))))))</f>
        <v/>
      </c>
    </row>
    <row r="164" spans="2:7" x14ac:dyDescent="0.25">
      <c r="B164" s="2" t="str">
        <f t="shared" si="8"/>
        <v/>
      </c>
      <c r="C164" s="3" t="str">
        <f t="shared" si="9"/>
        <v/>
      </c>
      <c r="G164" s="3" t="str">
        <f>IF(D164="PRESSE 1",VLOOKUP(F164,Données!$A$2:$K$5,11,FALSE),IF(D164="PRESSE 2",VLOOKUP(F164,Données!$B$2:$L$17,11,FALSE),IF(D164="PRESSE 3",VLOOKUP(F164,Données!$C$2:$M$11,11,FALSE),IF(D164="PRESSE 4",VLOOKUP(F164,Données!$D$2:$N$3,11,FALSE),IF(D164="PRESSE 5",VLOOKUP(F164,Données!$E$2:$O$4,11,FALSE),IF(D164="PRESSE 6",VLOOKUP(F164,Données!$F$2:$P$3,11,FALSE),IF(D164="EMBALLAGE",VLOOKUP(F164,Données!$G$2:$Q$97,11,FALSE),IF(D164="GUILLOTINE BLEU",VLOOKUP(F164,Données!$H$2:$R$48,11,FALSE),IF(D164="GUILLOTINE GRISE",VLOOKUP(F164,Données!$I$2:$R$48,10,FALSE),IF(D164="PUNCH",VLOOKUP(F164,Données!$J$2:$S$20,10,FALSE),""))))))))))</f>
        <v/>
      </c>
    </row>
    <row r="165" spans="2:7" x14ac:dyDescent="0.25">
      <c r="B165" s="2" t="str">
        <f t="shared" si="8"/>
        <v/>
      </c>
      <c r="C165" s="3" t="str">
        <f t="shared" si="9"/>
        <v/>
      </c>
      <c r="G165" s="3" t="str">
        <f>IF(D165="PRESSE 1",VLOOKUP(F165,Données!$A$2:$K$5,11,FALSE),IF(D165="PRESSE 2",VLOOKUP(F165,Données!$B$2:$L$17,11,FALSE),IF(D165="PRESSE 3",VLOOKUP(F165,Données!$C$2:$M$11,11,FALSE),IF(D165="PRESSE 4",VLOOKUP(F165,Données!$D$2:$N$3,11,FALSE),IF(D165="PRESSE 5",VLOOKUP(F165,Données!$E$2:$O$4,11,FALSE),IF(D165="PRESSE 6",VLOOKUP(F165,Données!$F$2:$P$3,11,FALSE),IF(D165="EMBALLAGE",VLOOKUP(F165,Données!$G$2:$Q$97,11,FALSE),IF(D165="GUILLOTINE BLEU",VLOOKUP(F165,Données!$H$2:$R$48,11,FALSE),IF(D165="GUILLOTINE GRISE",VLOOKUP(F165,Données!$I$2:$R$48,10,FALSE),IF(D165="PUNCH",VLOOKUP(F165,Données!$J$2:$S$20,10,FALSE),""))))))))))</f>
        <v/>
      </c>
    </row>
    <row r="166" spans="2:7" x14ac:dyDescent="0.25">
      <c r="B166" s="2" t="str">
        <f t="shared" si="8"/>
        <v/>
      </c>
      <c r="C166" s="3" t="str">
        <f t="shared" si="9"/>
        <v/>
      </c>
      <c r="G166" s="3" t="str">
        <f>IF(D166="PRESSE 1",VLOOKUP(F166,Données!$A$2:$K$5,11,FALSE),IF(D166="PRESSE 2",VLOOKUP(F166,Données!$B$2:$L$17,11,FALSE),IF(D166="PRESSE 3",VLOOKUP(F166,Données!$C$2:$M$11,11,FALSE),IF(D166="PRESSE 4",VLOOKUP(F166,Données!$D$2:$N$3,11,FALSE),IF(D166="PRESSE 5",VLOOKUP(F166,Données!$E$2:$O$4,11,FALSE),IF(D166="PRESSE 6",VLOOKUP(F166,Données!$F$2:$P$3,11,FALSE),IF(D166="EMBALLAGE",VLOOKUP(F166,Données!$G$2:$Q$97,11,FALSE),IF(D166="GUILLOTINE BLEU",VLOOKUP(F166,Données!$H$2:$R$48,11,FALSE),IF(D166="GUILLOTINE GRISE",VLOOKUP(F166,Données!$I$2:$R$48,10,FALSE),IF(D166="PUNCH",VLOOKUP(F166,Données!$J$2:$S$20,10,FALSE),""))))))))))</f>
        <v/>
      </c>
    </row>
    <row r="167" spans="2:7" x14ac:dyDescent="0.25">
      <c r="B167" s="2" t="str">
        <f t="shared" si="8"/>
        <v/>
      </c>
      <c r="C167" s="3" t="str">
        <f t="shared" si="9"/>
        <v/>
      </c>
      <c r="G167" s="3" t="str">
        <f>IF(D167="PRESSE 1",VLOOKUP(F167,Données!$A$2:$K$5,11,FALSE),IF(D167="PRESSE 2",VLOOKUP(F167,Données!$B$2:$L$17,11,FALSE),IF(D167="PRESSE 3",VLOOKUP(F167,Données!$C$2:$M$11,11,FALSE),IF(D167="PRESSE 4",VLOOKUP(F167,Données!$D$2:$N$3,11,FALSE),IF(D167="PRESSE 5",VLOOKUP(F167,Données!$E$2:$O$4,11,FALSE),IF(D167="PRESSE 6",VLOOKUP(F167,Données!$F$2:$P$3,11,FALSE),IF(D167="EMBALLAGE",VLOOKUP(F167,Données!$G$2:$Q$97,11,FALSE),IF(D167="GUILLOTINE BLEU",VLOOKUP(F167,Données!$H$2:$R$48,11,FALSE),IF(D167="GUILLOTINE GRISE",VLOOKUP(F167,Données!$I$2:$R$48,10,FALSE),IF(D167="PUNCH",VLOOKUP(F167,Données!$J$2:$S$20,10,FALSE),""))))))))))</f>
        <v/>
      </c>
    </row>
    <row r="168" spans="2:7" x14ac:dyDescent="0.25">
      <c r="B168" s="2" t="str">
        <f t="shared" si="8"/>
        <v/>
      </c>
      <c r="C168" s="3" t="str">
        <f t="shared" si="9"/>
        <v/>
      </c>
      <c r="G168" s="3" t="str">
        <f>IF(D168="PRESSE 1",VLOOKUP(F168,Données!$A$2:$K$5,11,FALSE),IF(D168="PRESSE 2",VLOOKUP(F168,Données!$B$2:$L$17,11,FALSE),IF(D168="PRESSE 3",VLOOKUP(F168,Données!$C$2:$M$11,11,FALSE),IF(D168="PRESSE 4",VLOOKUP(F168,Données!$D$2:$N$3,11,FALSE),IF(D168="PRESSE 5",VLOOKUP(F168,Données!$E$2:$O$4,11,FALSE),IF(D168="PRESSE 6",VLOOKUP(F168,Données!$F$2:$P$3,11,FALSE),IF(D168="EMBALLAGE",VLOOKUP(F168,Données!$G$2:$Q$97,11,FALSE),IF(D168="GUILLOTINE BLEU",VLOOKUP(F168,Données!$H$2:$R$48,11,FALSE),IF(D168="GUILLOTINE GRISE",VLOOKUP(F168,Données!$I$2:$R$48,10,FALSE),IF(D168="PUNCH",VLOOKUP(F168,Données!$J$2:$S$20,10,FALSE),""))))))))))</f>
        <v/>
      </c>
    </row>
    <row r="169" spans="2:7" x14ac:dyDescent="0.25">
      <c r="B169" s="2" t="str">
        <f t="shared" si="8"/>
        <v/>
      </c>
      <c r="C169" s="3" t="str">
        <f t="shared" si="9"/>
        <v/>
      </c>
      <c r="G169" s="3" t="str">
        <f>IF(D169="PRESSE 1",VLOOKUP(F169,Données!$A$2:$K$5,11,FALSE),IF(D169="PRESSE 2",VLOOKUP(F169,Données!$B$2:$L$17,11,FALSE),IF(D169="PRESSE 3",VLOOKUP(F169,Données!$C$2:$M$11,11,FALSE),IF(D169="PRESSE 4",VLOOKUP(F169,Données!$D$2:$N$3,11,FALSE),IF(D169="PRESSE 5",VLOOKUP(F169,Données!$E$2:$O$4,11,FALSE),IF(D169="PRESSE 6",VLOOKUP(F169,Données!$F$2:$P$3,11,FALSE),IF(D169="EMBALLAGE",VLOOKUP(F169,Données!$G$2:$Q$97,11,FALSE),IF(D169="GUILLOTINE BLEU",VLOOKUP(F169,Données!$H$2:$R$48,11,FALSE),IF(D169="GUILLOTINE GRISE",VLOOKUP(F169,Données!$I$2:$R$48,10,FALSE),IF(D169="PUNCH",VLOOKUP(F169,Données!$J$2:$S$20,10,FALSE),""))))))))))</f>
        <v/>
      </c>
    </row>
    <row r="170" spans="2:7" x14ac:dyDescent="0.25">
      <c r="B170" s="2" t="str">
        <f t="shared" si="8"/>
        <v/>
      </c>
      <c r="C170" s="3" t="str">
        <f t="shared" si="9"/>
        <v/>
      </c>
      <c r="G170" s="3" t="str">
        <f>IF(D170="PRESSE 1",VLOOKUP(F170,Données!$A$2:$K$5,11,FALSE),IF(D170="PRESSE 2",VLOOKUP(F170,Données!$B$2:$L$17,11,FALSE),IF(D170="PRESSE 3",VLOOKUP(F170,Données!$C$2:$M$11,11,FALSE),IF(D170="PRESSE 4",VLOOKUP(F170,Données!$D$2:$N$3,11,FALSE),IF(D170="PRESSE 5",VLOOKUP(F170,Données!$E$2:$O$4,11,FALSE),IF(D170="PRESSE 6",VLOOKUP(F170,Données!$F$2:$P$3,11,FALSE),IF(D170="EMBALLAGE",VLOOKUP(F170,Données!$G$2:$Q$97,11,FALSE),IF(D170="GUILLOTINE BLEU",VLOOKUP(F170,Données!$H$2:$R$48,11,FALSE),IF(D170="GUILLOTINE GRISE",VLOOKUP(F170,Données!$I$2:$R$48,10,FALSE),IF(D170="PUNCH",VLOOKUP(F170,Données!$J$2:$S$20,10,FALSE),""))))))))))</f>
        <v/>
      </c>
    </row>
    <row r="171" spans="2:7" x14ac:dyDescent="0.25">
      <c r="B171" s="2" t="str">
        <f t="shared" si="8"/>
        <v/>
      </c>
      <c r="C171" s="3" t="str">
        <f t="shared" si="9"/>
        <v/>
      </c>
      <c r="G171" s="3" t="str">
        <f>IF(D171="PRESSE 1",VLOOKUP(F171,Données!$A$2:$K$5,11,FALSE),IF(D171="PRESSE 2",VLOOKUP(F171,Données!$B$2:$L$17,11,FALSE),IF(D171="PRESSE 3",VLOOKUP(F171,Données!$C$2:$M$11,11,FALSE),IF(D171="PRESSE 4",VLOOKUP(F171,Données!$D$2:$N$3,11,FALSE),IF(D171="PRESSE 5",VLOOKUP(F171,Données!$E$2:$O$4,11,FALSE),IF(D171="PRESSE 6",VLOOKUP(F171,Données!$F$2:$P$3,11,FALSE),IF(D171="EMBALLAGE",VLOOKUP(F171,Données!$G$2:$Q$97,11,FALSE),IF(D171="GUILLOTINE BLEU",VLOOKUP(F171,Données!$H$2:$R$48,11,FALSE),IF(D171="GUILLOTINE GRISE",VLOOKUP(F171,Données!$I$2:$R$48,10,FALSE),IF(D171="PUNCH",VLOOKUP(F171,Données!$J$2:$S$20,10,FALSE),""))))))))))</f>
        <v/>
      </c>
    </row>
    <row r="172" spans="2:7" x14ac:dyDescent="0.25">
      <c r="B172" s="2" t="str">
        <f t="shared" si="8"/>
        <v/>
      </c>
      <c r="C172" s="3" t="str">
        <f t="shared" si="9"/>
        <v/>
      </c>
      <c r="G172" s="3" t="str">
        <f>IF(D172="PRESSE 1",VLOOKUP(F172,Données!$A$2:$K$5,11,FALSE),IF(D172="PRESSE 2",VLOOKUP(F172,Données!$B$2:$L$17,11,FALSE),IF(D172="PRESSE 3",VLOOKUP(F172,Données!$C$2:$M$11,11,FALSE),IF(D172="PRESSE 4",VLOOKUP(F172,Données!$D$2:$N$3,11,FALSE),IF(D172="PRESSE 5",VLOOKUP(F172,Données!$E$2:$O$4,11,FALSE),IF(D172="PRESSE 6",VLOOKUP(F172,Données!$F$2:$P$3,11,FALSE),IF(D172="EMBALLAGE",VLOOKUP(F172,Données!$G$2:$Q$97,11,FALSE),IF(D172="GUILLOTINE BLEU",VLOOKUP(F172,Données!$H$2:$R$48,11,FALSE),IF(D172="GUILLOTINE GRISE",VLOOKUP(F172,Données!$I$2:$R$48,10,FALSE),IF(D172="PUNCH",VLOOKUP(F172,Données!$J$2:$S$20,10,FALSE),""))))))))))</f>
        <v/>
      </c>
    </row>
    <row r="173" spans="2:7" x14ac:dyDescent="0.25">
      <c r="B173" s="2" t="str">
        <f t="shared" si="8"/>
        <v/>
      </c>
      <c r="C173" s="3" t="str">
        <f t="shared" si="9"/>
        <v/>
      </c>
      <c r="G173" s="3" t="str">
        <f>IF(D173="PRESSE 1",VLOOKUP(F173,Données!$A$2:$K$5,11,FALSE),IF(D173="PRESSE 2",VLOOKUP(F173,Données!$B$2:$L$17,11,FALSE),IF(D173="PRESSE 3",VLOOKUP(F173,Données!$C$2:$M$11,11,FALSE),IF(D173="PRESSE 4",VLOOKUP(F173,Données!$D$2:$N$3,11,FALSE),IF(D173="PRESSE 5",VLOOKUP(F173,Données!$E$2:$O$4,11,FALSE),IF(D173="PRESSE 6",VLOOKUP(F173,Données!$F$2:$P$3,11,FALSE),IF(D173="EMBALLAGE",VLOOKUP(F173,Données!$G$2:$Q$97,11,FALSE),IF(D173="GUILLOTINE BLEU",VLOOKUP(F173,Données!$H$2:$R$48,11,FALSE),IF(D173="GUILLOTINE GRISE",VLOOKUP(F173,Données!$I$2:$R$48,10,FALSE),IF(D173="PUNCH",VLOOKUP(F173,Données!$J$2:$S$20,10,FALSE),""))))))))))</f>
        <v/>
      </c>
    </row>
    <row r="174" spans="2:7" x14ac:dyDescent="0.25">
      <c r="B174" s="2" t="str">
        <f t="shared" si="8"/>
        <v/>
      </c>
      <c r="C174" s="3" t="str">
        <f t="shared" si="9"/>
        <v/>
      </c>
      <c r="G174" s="3" t="str">
        <f>IF(D174="PRESSE 1",VLOOKUP(F174,Données!$A$2:$K$5,11,FALSE),IF(D174="PRESSE 2",VLOOKUP(F174,Données!$B$2:$L$17,11,FALSE),IF(D174="PRESSE 3",VLOOKUP(F174,Données!$C$2:$M$11,11,FALSE),IF(D174="PRESSE 4",VLOOKUP(F174,Données!$D$2:$N$3,11,FALSE),IF(D174="PRESSE 5",VLOOKUP(F174,Données!$E$2:$O$4,11,FALSE),IF(D174="PRESSE 6",VLOOKUP(F174,Données!$F$2:$P$3,11,FALSE),IF(D174="EMBALLAGE",VLOOKUP(F174,Données!$G$2:$Q$97,11,FALSE),IF(D174="GUILLOTINE BLEU",VLOOKUP(F174,Données!$H$2:$R$48,11,FALSE),IF(D174="GUILLOTINE GRISE",VLOOKUP(F174,Données!$I$2:$R$48,10,FALSE),IF(D174="PUNCH",VLOOKUP(F174,Données!$J$2:$S$20,10,FALSE),""))))))))))</f>
        <v/>
      </c>
    </row>
    <row r="175" spans="2:7" x14ac:dyDescent="0.25">
      <c r="B175" s="2" t="str">
        <f t="shared" si="8"/>
        <v/>
      </c>
      <c r="C175" s="3" t="str">
        <f t="shared" si="9"/>
        <v/>
      </c>
      <c r="G175" s="3" t="str">
        <f>IF(D175="PRESSE 1",VLOOKUP(F175,Données!$A$2:$K$5,11,FALSE),IF(D175="PRESSE 2",VLOOKUP(F175,Données!$B$2:$L$17,11,FALSE),IF(D175="PRESSE 3",VLOOKUP(F175,Données!$C$2:$M$11,11,FALSE),IF(D175="PRESSE 4",VLOOKUP(F175,Données!$D$2:$N$3,11,FALSE),IF(D175="PRESSE 5",VLOOKUP(F175,Données!$E$2:$O$4,11,FALSE),IF(D175="PRESSE 6",VLOOKUP(F175,Données!$F$2:$P$3,11,FALSE),IF(D175="EMBALLAGE",VLOOKUP(F175,Données!$G$2:$Q$97,11,FALSE),IF(D175="GUILLOTINE BLEU",VLOOKUP(F175,Données!$H$2:$R$48,11,FALSE),IF(D175="GUILLOTINE GRISE",VLOOKUP(F175,Données!$I$2:$R$48,10,FALSE),IF(D175="PUNCH",VLOOKUP(F175,Données!$J$2:$S$20,10,FALSE),""))))))))))</f>
        <v/>
      </c>
    </row>
    <row r="176" spans="2:7" x14ac:dyDescent="0.25">
      <c r="B176" s="2" t="str">
        <f t="shared" si="8"/>
        <v/>
      </c>
      <c r="C176" s="3" t="str">
        <f t="shared" si="9"/>
        <v/>
      </c>
      <c r="G176" s="3" t="str">
        <f>IF(D176="PRESSE 1",VLOOKUP(F176,Données!$A$2:$K$5,11,FALSE),IF(D176="PRESSE 2",VLOOKUP(F176,Données!$B$2:$L$17,11,FALSE),IF(D176="PRESSE 3",VLOOKUP(F176,Données!$C$2:$M$11,11,FALSE),IF(D176="PRESSE 4",VLOOKUP(F176,Données!$D$2:$N$3,11,FALSE),IF(D176="PRESSE 5",VLOOKUP(F176,Données!$E$2:$O$4,11,FALSE),IF(D176="PRESSE 6",VLOOKUP(F176,Données!$F$2:$P$3,11,FALSE),IF(D176="EMBALLAGE",VLOOKUP(F176,Données!$G$2:$Q$97,11,FALSE),IF(D176="GUILLOTINE BLEU",VLOOKUP(F176,Données!$H$2:$R$48,11,FALSE),IF(D176="GUILLOTINE GRISE",VLOOKUP(F176,Données!$I$2:$R$48,10,FALSE),IF(D176="PUNCH",VLOOKUP(F176,Données!$J$2:$S$20,10,FALSE),""))))))))))</f>
        <v/>
      </c>
    </row>
    <row r="177" spans="2:7" x14ac:dyDescent="0.25">
      <c r="B177" s="2" t="str">
        <f t="shared" si="8"/>
        <v/>
      </c>
      <c r="C177" s="3" t="str">
        <f t="shared" si="9"/>
        <v/>
      </c>
      <c r="G177" s="3" t="str">
        <f>IF(D177="PRESSE 1",VLOOKUP(F177,Données!$A$2:$K$5,11,FALSE),IF(D177="PRESSE 2",VLOOKUP(F177,Données!$B$2:$L$17,11,FALSE),IF(D177="PRESSE 3",VLOOKUP(F177,Données!$C$2:$M$11,11,FALSE),IF(D177="PRESSE 4",VLOOKUP(F177,Données!$D$2:$N$3,11,FALSE),IF(D177="PRESSE 5",VLOOKUP(F177,Données!$E$2:$O$4,11,FALSE),IF(D177="PRESSE 6",VLOOKUP(F177,Données!$F$2:$P$3,11,FALSE),IF(D177="EMBALLAGE",VLOOKUP(F177,Données!$G$2:$Q$97,11,FALSE),IF(D177="GUILLOTINE BLEU",VLOOKUP(F177,Données!$H$2:$R$48,11,FALSE),IF(D177="GUILLOTINE GRISE",VLOOKUP(F177,Données!$I$2:$R$48,10,FALSE),IF(D177="PUNCH",VLOOKUP(F177,Données!$J$2:$S$20,10,FALSE),""))))))))))</f>
        <v/>
      </c>
    </row>
    <row r="178" spans="2:7" x14ac:dyDescent="0.25">
      <c r="B178" s="2" t="str">
        <f t="shared" si="8"/>
        <v/>
      </c>
      <c r="C178" s="3" t="str">
        <f t="shared" si="9"/>
        <v/>
      </c>
      <c r="G178" s="3" t="str">
        <f>IF(D178="PRESSE 1",VLOOKUP(F178,Données!$A$2:$K$5,11,FALSE),IF(D178="PRESSE 2",VLOOKUP(F178,Données!$B$2:$L$17,11,FALSE),IF(D178="PRESSE 3",VLOOKUP(F178,Données!$C$2:$M$11,11,FALSE),IF(D178="PRESSE 4",VLOOKUP(F178,Données!$D$2:$N$3,11,FALSE),IF(D178="PRESSE 5",VLOOKUP(F178,Données!$E$2:$O$4,11,FALSE),IF(D178="PRESSE 6",VLOOKUP(F178,Données!$F$2:$P$3,11,FALSE),IF(D178="EMBALLAGE",VLOOKUP(F178,Données!$G$2:$Q$97,11,FALSE),IF(D178="GUILLOTINE BLEU",VLOOKUP(F178,Données!$H$2:$R$48,11,FALSE),IF(D178="GUILLOTINE GRISE",VLOOKUP(F178,Données!$I$2:$R$48,10,FALSE),IF(D178="PUNCH",VLOOKUP(F178,Données!$J$2:$S$20,10,FALSE),""))))))))))</f>
        <v/>
      </c>
    </row>
    <row r="179" spans="2:7" x14ac:dyDescent="0.25">
      <c r="B179" s="2" t="str">
        <f t="shared" si="8"/>
        <v/>
      </c>
      <c r="C179" s="3" t="str">
        <f t="shared" si="9"/>
        <v/>
      </c>
      <c r="G179" s="3" t="str">
        <f>IF(D179="PRESSE 1",VLOOKUP(F179,Données!$A$2:$K$5,11,FALSE),IF(D179="PRESSE 2",VLOOKUP(F179,Données!$B$2:$L$17,11,FALSE),IF(D179="PRESSE 3",VLOOKUP(F179,Données!$C$2:$M$11,11,FALSE),IF(D179="PRESSE 4",VLOOKUP(F179,Données!$D$2:$N$3,11,FALSE),IF(D179="PRESSE 5",VLOOKUP(F179,Données!$E$2:$O$4,11,FALSE),IF(D179="PRESSE 6",VLOOKUP(F179,Données!$F$2:$P$3,11,FALSE),IF(D179="EMBALLAGE",VLOOKUP(F179,Données!$G$2:$Q$97,11,FALSE),IF(D179="GUILLOTINE BLEU",VLOOKUP(F179,Données!$H$2:$R$48,11,FALSE),IF(D179="GUILLOTINE GRISE",VLOOKUP(F179,Données!$I$2:$R$48,10,FALSE),IF(D179="PUNCH",VLOOKUP(F179,Données!$J$2:$S$20,10,FALSE),""))))))))))</f>
        <v/>
      </c>
    </row>
    <row r="180" spans="2:7" x14ac:dyDescent="0.25">
      <c r="B180" s="2" t="str">
        <f t="shared" si="8"/>
        <v/>
      </c>
      <c r="C180" s="3" t="str">
        <f t="shared" si="9"/>
        <v/>
      </c>
      <c r="G180" s="3" t="str">
        <f>IF(D180="PRESSE 1",VLOOKUP(F180,Données!$A$2:$K$5,11,FALSE),IF(D180="PRESSE 2",VLOOKUP(F180,Données!$B$2:$L$17,11,FALSE),IF(D180="PRESSE 3",VLOOKUP(F180,Données!$C$2:$M$11,11,FALSE),IF(D180="PRESSE 4",VLOOKUP(F180,Données!$D$2:$N$3,11,FALSE),IF(D180="PRESSE 5",VLOOKUP(F180,Données!$E$2:$O$4,11,FALSE),IF(D180="PRESSE 6",VLOOKUP(F180,Données!$F$2:$P$3,11,FALSE),IF(D180="EMBALLAGE",VLOOKUP(F180,Données!$G$2:$Q$97,11,FALSE),IF(D180="GUILLOTINE BLEU",VLOOKUP(F180,Données!$H$2:$R$48,11,FALSE),IF(D180="GUILLOTINE GRISE",VLOOKUP(F180,Données!$I$2:$R$48,10,FALSE),IF(D180="PUNCH",VLOOKUP(F180,Données!$J$2:$S$20,10,FALSE),""))))))))))</f>
        <v/>
      </c>
    </row>
    <row r="181" spans="2:7" x14ac:dyDescent="0.25">
      <c r="B181" s="2" t="str">
        <f t="shared" si="8"/>
        <v/>
      </c>
      <c r="C181" s="3" t="str">
        <f t="shared" si="9"/>
        <v/>
      </c>
      <c r="G181" s="3" t="str">
        <f>IF(D181="PRESSE 1",VLOOKUP(F181,Données!$A$2:$K$5,11,FALSE),IF(D181="PRESSE 2",VLOOKUP(F181,Données!$B$2:$L$17,11,FALSE),IF(D181="PRESSE 3",VLOOKUP(F181,Données!$C$2:$M$11,11,FALSE),IF(D181="PRESSE 4",VLOOKUP(F181,Données!$D$2:$N$3,11,FALSE),IF(D181="PRESSE 5",VLOOKUP(F181,Données!$E$2:$O$4,11,FALSE),IF(D181="PRESSE 6",VLOOKUP(F181,Données!$F$2:$P$3,11,FALSE),IF(D181="EMBALLAGE",VLOOKUP(F181,Données!$G$2:$Q$97,11,FALSE),IF(D181="GUILLOTINE BLEU",VLOOKUP(F181,Données!$H$2:$R$48,11,FALSE),IF(D181="GUILLOTINE GRISE",VLOOKUP(F181,Données!$I$2:$R$48,10,FALSE),IF(D181="PUNCH",VLOOKUP(F181,Données!$J$2:$S$20,10,FALSE),""))))))))))</f>
        <v/>
      </c>
    </row>
    <row r="182" spans="2:7" x14ac:dyDescent="0.25">
      <c r="B182" s="2" t="str">
        <f t="shared" si="8"/>
        <v/>
      </c>
      <c r="C182" s="3" t="str">
        <f t="shared" si="9"/>
        <v/>
      </c>
      <c r="G182" s="3" t="str">
        <f>IF(D182="PRESSE 1",VLOOKUP(F182,Données!$A$2:$K$5,11,FALSE),IF(D182="PRESSE 2",VLOOKUP(F182,Données!$B$2:$L$17,11,FALSE),IF(D182="PRESSE 3",VLOOKUP(F182,Données!$C$2:$M$11,11,FALSE),IF(D182="PRESSE 4",VLOOKUP(F182,Données!$D$2:$N$3,11,FALSE),IF(D182="PRESSE 5",VLOOKUP(F182,Données!$E$2:$O$4,11,FALSE),IF(D182="PRESSE 6",VLOOKUP(F182,Données!$F$2:$P$3,11,FALSE),IF(D182="EMBALLAGE",VLOOKUP(F182,Données!$G$2:$Q$97,11,FALSE),IF(D182="GUILLOTINE BLEU",VLOOKUP(F182,Données!$H$2:$R$48,11,FALSE),IF(D182="GUILLOTINE GRISE",VLOOKUP(F182,Données!$I$2:$R$48,10,FALSE),IF(D182="PUNCH",VLOOKUP(F182,Données!$J$2:$S$20,10,FALSE),""))))))))))</f>
        <v/>
      </c>
    </row>
    <row r="183" spans="2:7" x14ac:dyDescent="0.25">
      <c r="B183" s="2" t="str">
        <f t="shared" si="8"/>
        <v/>
      </c>
      <c r="C183" s="3" t="str">
        <f t="shared" si="9"/>
        <v/>
      </c>
      <c r="G183" s="3" t="str">
        <f>IF(D183="PRESSE 1",VLOOKUP(F183,Données!$A$2:$K$5,11,FALSE),IF(D183="PRESSE 2",VLOOKUP(F183,Données!$B$2:$L$17,11,FALSE),IF(D183="PRESSE 3",VLOOKUP(F183,Données!$C$2:$M$11,11,FALSE),IF(D183="PRESSE 4",VLOOKUP(F183,Données!$D$2:$N$3,11,FALSE),IF(D183="PRESSE 5",VLOOKUP(F183,Données!$E$2:$O$4,11,FALSE),IF(D183="PRESSE 6",VLOOKUP(F183,Données!$F$2:$P$3,11,FALSE),IF(D183="EMBALLAGE",VLOOKUP(F183,Données!$G$2:$Q$97,11,FALSE),IF(D183="GUILLOTINE BLEU",VLOOKUP(F183,Données!$H$2:$R$48,11,FALSE),IF(D183="GUILLOTINE GRISE",VLOOKUP(F183,Données!$I$2:$R$48,10,FALSE),IF(D183="PUNCH",VLOOKUP(F183,Données!$J$2:$S$20,10,FALSE),""))))))))))</f>
        <v/>
      </c>
    </row>
    <row r="184" spans="2:7" x14ac:dyDescent="0.25">
      <c r="B184" s="2" t="str">
        <f t="shared" si="8"/>
        <v/>
      </c>
      <c r="C184" s="3" t="str">
        <f t="shared" si="9"/>
        <v/>
      </c>
      <c r="G184" s="3" t="str">
        <f>IF(D184="PRESSE 1",VLOOKUP(F184,Données!$A$2:$K$5,11,FALSE),IF(D184="PRESSE 2",VLOOKUP(F184,Données!$B$2:$L$17,11,FALSE),IF(D184="PRESSE 3",VLOOKUP(F184,Données!$C$2:$M$11,11,FALSE),IF(D184="PRESSE 4",VLOOKUP(F184,Données!$D$2:$N$3,11,FALSE),IF(D184="PRESSE 5",VLOOKUP(F184,Données!$E$2:$O$4,11,FALSE),IF(D184="PRESSE 6",VLOOKUP(F184,Données!$F$2:$P$3,11,FALSE),IF(D184="EMBALLAGE",VLOOKUP(F184,Données!$G$2:$Q$97,11,FALSE),IF(D184="GUILLOTINE BLEU",VLOOKUP(F184,Données!$H$2:$R$48,11,FALSE),IF(D184="GUILLOTINE GRISE",VLOOKUP(F184,Données!$I$2:$R$48,10,FALSE),IF(D184="PUNCH",VLOOKUP(F184,Données!$J$2:$S$20,10,FALSE),""))))))))))</f>
        <v/>
      </c>
    </row>
    <row r="185" spans="2:7" x14ac:dyDescent="0.25">
      <c r="B185" s="2" t="str">
        <f t="shared" si="8"/>
        <v/>
      </c>
      <c r="C185" s="3" t="str">
        <f t="shared" si="9"/>
        <v/>
      </c>
      <c r="G185" s="3" t="str">
        <f>IF(D185="PRESSE 1",VLOOKUP(F185,Données!$A$2:$K$5,11,FALSE),IF(D185="PRESSE 2",VLOOKUP(F185,Données!$B$2:$L$17,11,FALSE),IF(D185="PRESSE 3",VLOOKUP(F185,Données!$C$2:$M$11,11,FALSE),IF(D185="PRESSE 4",VLOOKUP(F185,Données!$D$2:$N$3,11,FALSE),IF(D185="PRESSE 5",VLOOKUP(F185,Données!$E$2:$O$4,11,FALSE),IF(D185="PRESSE 6",VLOOKUP(F185,Données!$F$2:$P$3,11,FALSE),IF(D185="EMBALLAGE",VLOOKUP(F185,Données!$G$2:$Q$97,11,FALSE),IF(D185="GUILLOTINE BLEU",VLOOKUP(F185,Données!$H$2:$R$48,11,FALSE),IF(D185="GUILLOTINE GRISE",VLOOKUP(F185,Données!$I$2:$R$48,10,FALSE),IF(D185="PUNCH",VLOOKUP(F185,Données!$J$2:$S$20,10,FALSE),""))))))))))</f>
        <v/>
      </c>
    </row>
    <row r="186" spans="2:7" x14ac:dyDescent="0.25">
      <c r="B186" s="2" t="str">
        <f t="shared" si="8"/>
        <v/>
      </c>
      <c r="C186" s="3" t="str">
        <f t="shared" si="9"/>
        <v/>
      </c>
      <c r="G186" s="3" t="str">
        <f>IF(D186="PRESSE 1",VLOOKUP(F186,Données!$A$2:$K$5,11,FALSE),IF(D186="PRESSE 2",VLOOKUP(F186,Données!$B$2:$L$17,11,FALSE),IF(D186="PRESSE 3",VLOOKUP(F186,Données!$C$2:$M$11,11,FALSE),IF(D186="PRESSE 4",VLOOKUP(F186,Données!$D$2:$N$3,11,FALSE),IF(D186="PRESSE 5",VLOOKUP(F186,Données!$E$2:$O$4,11,FALSE),IF(D186="PRESSE 6",VLOOKUP(F186,Données!$F$2:$P$3,11,FALSE),IF(D186="EMBALLAGE",VLOOKUP(F186,Données!$G$2:$Q$97,11,FALSE),IF(D186="GUILLOTINE BLEU",VLOOKUP(F186,Données!$H$2:$R$48,11,FALSE),IF(D186="GUILLOTINE GRISE",VLOOKUP(F186,Données!$I$2:$R$48,10,FALSE),IF(D186="PUNCH",VLOOKUP(F186,Données!$J$2:$S$20,10,FALSE),""))))))))))</f>
        <v/>
      </c>
    </row>
    <row r="187" spans="2:7" x14ac:dyDescent="0.25">
      <c r="B187" s="2" t="str">
        <f t="shared" si="8"/>
        <v/>
      </c>
      <c r="C187" s="3" t="str">
        <f t="shared" si="9"/>
        <v/>
      </c>
      <c r="G187" s="3" t="str">
        <f>IF(D187="PRESSE 1",VLOOKUP(F187,Données!$A$2:$K$5,11,FALSE),IF(D187="PRESSE 2",VLOOKUP(F187,Données!$B$2:$L$17,11,FALSE),IF(D187="PRESSE 3",VLOOKUP(F187,Données!$C$2:$M$11,11,FALSE),IF(D187="PRESSE 4",VLOOKUP(F187,Données!$D$2:$N$3,11,FALSE),IF(D187="PRESSE 5",VLOOKUP(F187,Données!$E$2:$O$4,11,FALSE),IF(D187="PRESSE 6",VLOOKUP(F187,Données!$F$2:$P$3,11,FALSE),IF(D187="EMBALLAGE",VLOOKUP(F187,Données!$G$2:$Q$97,11,FALSE),IF(D187="GUILLOTINE BLEU",VLOOKUP(F187,Données!$H$2:$R$48,11,FALSE),IF(D187="GUILLOTINE GRISE",VLOOKUP(F187,Données!$I$2:$R$48,10,FALSE),IF(D187="PUNCH",VLOOKUP(F187,Données!$J$2:$S$20,10,FALSE),""))))))))))</f>
        <v/>
      </c>
    </row>
    <row r="188" spans="2:7" x14ac:dyDescent="0.25">
      <c r="B188" s="2" t="str">
        <f t="shared" si="8"/>
        <v/>
      </c>
      <c r="C188" s="3" t="str">
        <f t="shared" si="9"/>
        <v/>
      </c>
      <c r="G188" s="3" t="str">
        <f>IF(D188="PRESSE 1",VLOOKUP(F188,Données!$A$2:$K$5,11,FALSE),IF(D188="PRESSE 2",VLOOKUP(F188,Données!$B$2:$L$17,11,FALSE),IF(D188="PRESSE 3",VLOOKUP(F188,Données!$C$2:$M$11,11,FALSE),IF(D188="PRESSE 4",VLOOKUP(F188,Données!$D$2:$N$3,11,FALSE),IF(D188="PRESSE 5",VLOOKUP(F188,Données!$E$2:$O$4,11,FALSE),IF(D188="PRESSE 6",VLOOKUP(F188,Données!$F$2:$P$3,11,FALSE),IF(D188="EMBALLAGE",VLOOKUP(F188,Données!$G$2:$Q$97,11,FALSE),IF(D188="GUILLOTINE BLEU",VLOOKUP(F188,Données!$H$2:$R$48,11,FALSE),IF(D188="GUILLOTINE GRISE",VLOOKUP(F188,Données!$I$2:$R$48,10,FALSE),IF(D188="PUNCH",VLOOKUP(F188,Données!$J$2:$S$20,10,FALSE),""))))))))))</f>
        <v/>
      </c>
    </row>
    <row r="189" spans="2:7" x14ac:dyDescent="0.25">
      <c r="B189" s="2" t="str">
        <f t="shared" si="8"/>
        <v/>
      </c>
      <c r="C189" s="3" t="str">
        <f t="shared" si="9"/>
        <v/>
      </c>
      <c r="G189" s="3" t="str">
        <f>IF(D189="PRESSE 1",VLOOKUP(F189,Données!$A$2:$K$5,11,FALSE),IF(D189="PRESSE 2",VLOOKUP(F189,Données!$B$2:$L$17,11,FALSE),IF(D189="PRESSE 3",VLOOKUP(F189,Données!$C$2:$M$11,11,FALSE),IF(D189="PRESSE 4",VLOOKUP(F189,Données!$D$2:$N$3,11,FALSE),IF(D189="PRESSE 5",VLOOKUP(F189,Données!$E$2:$O$4,11,FALSE),IF(D189="PRESSE 6",VLOOKUP(F189,Données!$F$2:$P$3,11,FALSE),IF(D189="EMBALLAGE",VLOOKUP(F189,Données!$G$2:$Q$97,11,FALSE),IF(D189="GUILLOTINE BLEU",VLOOKUP(F189,Données!$H$2:$R$48,11,FALSE),IF(D189="GUILLOTINE GRISE",VLOOKUP(F189,Données!$I$2:$R$48,10,FALSE),IF(D189="PUNCH",VLOOKUP(F189,Données!$J$2:$S$20,10,FALSE),""))))))))))</f>
        <v/>
      </c>
    </row>
    <row r="190" spans="2:7" x14ac:dyDescent="0.25">
      <c r="B190" s="2" t="str">
        <f t="shared" si="8"/>
        <v/>
      </c>
      <c r="C190" s="3" t="str">
        <f t="shared" si="9"/>
        <v/>
      </c>
      <c r="G190" s="3" t="str">
        <f>IF(D190="PRESSE 1",VLOOKUP(F190,Données!$A$2:$K$5,11,FALSE),IF(D190="PRESSE 2",VLOOKUP(F190,Données!$B$2:$L$17,11,FALSE),IF(D190="PRESSE 3",VLOOKUP(F190,Données!$C$2:$M$11,11,FALSE),IF(D190="PRESSE 4",VLOOKUP(F190,Données!$D$2:$N$3,11,FALSE),IF(D190="PRESSE 5",VLOOKUP(F190,Données!$E$2:$O$4,11,FALSE),IF(D190="PRESSE 6",VLOOKUP(F190,Données!$F$2:$P$3,11,FALSE),IF(D190="EMBALLAGE",VLOOKUP(F190,Données!$G$2:$Q$97,11,FALSE),IF(D190="GUILLOTINE BLEU",VLOOKUP(F190,Données!$H$2:$R$48,11,FALSE),IF(D190="GUILLOTINE GRISE",VLOOKUP(F190,Données!$I$2:$R$48,10,FALSE),IF(D190="PUNCH",VLOOKUP(F190,Données!$J$2:$S$20,10,FALSE),""))))))))))</f>
        <v/>
      </c>
    </row>
    <row r="191" spans="2:7" x14ac:dyDescent="0.25">
      <c r="B191" s="2" t="str">
        <f t="shared" si="8"/>
        <v/>
      </c>
      <c r="C191" s="3" t="str">
        <f t="shared" si="9"/>
        <v/>
      </c>
      <c r="G191" s="3" t="str">
        <f>IF(D191="PRESSE 1",VLOOKUP(F191,Données!$A$2:$K$5,11,FALSE),IF(D191="PRESSE 2",VLOOKUP(F191,Données!$B$2:$L$17,11,FALSE),IF(D191="PRESSE 3",VLOOKUP(F191,Données!$C$2:$M$11,11,FALSE),IF(D191="PRESSE 4",VLOOKUP(F191,Données!$D$2:$N$3,11,FALSE),IF(D191="PRESSE 5",VLOOKUP(F191,Données!$E$2:$O$4,11,FALSE),IF(D191="PRESSE 6",VLOOKUP(F191,Données!$F$2:$P$3,11,FALSE),IF(D191="EMBALLAGE",VLOOKUP(F191,Données!$G$2:$Q$97,11,FALSE),IF(D191="GUILLOTINE BLEU",VLOOKUP(F191,Données!$H$2:$R$48,11,FALSE),IF(D191="GUILLOTINE GRISE",VLOOKUP(F191,Données!$I$2:$R$48,10,FALSE),IF(D191="PUNCH",VLOOKUP(F191,Données!$J$2:$S$20,10,FALSE),""))))))))))</f>
        <v/>
      </c>
    </row>
    <row r="192" spans="2:7" x14ac:dyDescent="0.25">
      <c r="B192" s="2" t="str">
        <f t="shared" si="8"/>
        <v/>
      </c>
      <c r="C192" s="3" t="str">
        <f t="shared" si="9"/>
        <v/>
      </c>
      <c r="G192" s="3" t="str">
        <f>IF(D192="PRESSE 1",VLOOKUP(F192,Données!$A$2:$K$5,11,FALSE),IF(D192="PRESSE 2",VLOOKUP(F192,Données!$B$2:$L$17,11,FALSE),IF(D192="PRESSE 3",VLOOKUP(F192,Données!$C$2:$M$11,11,FALSE),IF(D192="PRESSE 4",VLOOKUP(F192,Données!$D$2:$N$3,11,FALSE),IF(D192="PRESSE 5",VLOOKUP(F192,Données!$E$2:$O$4,11,FALSE),IF(D192="PRESSE 6",VLOOKUP(F192,Données!$F$2:$P$3,11,FALSE),IF(D192="EMBALLAGE",VLOOKUP(F192,Données!$G$2:$Q$97,11,FALSE),IF(D192="GUILLOTINE BLEU",VLOOKUP(F192,Données!$H$2:$R$48,11,FALSE),IF(D192="GUILLOTINE GRISE",VLOOKUP(F192,Données!$I$2:$R$48,10,FALSE),IF(D192="PUNCH",VLOOKUP(F192,Données!$J$2:$S$20,10,FALSE),""))))))))))</f>
        <v/>
      </c>
    </row>
    <row r="193" spans="2:7" x14ac:dyDescent="0.25">
      <c r="B193" s="2" t="str">
        <f t="shared" si="8"/>
        <v/>
      </c>
      <c r="C193" s="3" t="str">
        <f t="shared" si="9"/>
        <v/>
      </c>
      <c r="G193" s="3" t="str">
        <f>IF(D193="PRESSE 1",VLOOKUP(F193,Données!$A$2:$K$5,11,FALSE),IF(D193="PRESSE 2",VLOOKUP(F193,Données!$B$2:$L$17,11,FALSE),IF(D193="PRESSE 3",VLOOKUP(F193,Données!$C$2:$M$11,11,FALSE),IF(D193="PRESSE 4",VLOOKUP(F193,Données!$D$2:$N$3,11,FALSE),IF(D193="PRESSE 5",VLOOKUP(F193,Données!$E$2:$O$4,11,FALSE),IF(D193="PRESSE 6",VLOOKUP(F193,Données!$F$2:$P$3,11,FALSE),IF(D193="EMBALLAGE",VLOOKUP(F193,Données!$G$2:$Q$97,11,FALSE),IF(D193="GUILLOTINE BLEU",VLOOKUP(F193,Données!$H$2:$R$48,11,FALSE),IF(D193="GUILLOTINE GRISE",VLOOKUP(F193,Données!$I$2:$R$48,10,FALSE),IF(D193="PUNCH",VLOOKUP(F193,Données!$J$2:$S$20,10,FALSE),""))))))))))</f>
        <v/>
      </c>
    </row>
    <row r="194" spans="2:7" x14ac:dyDescent="0.25">
      <c r="B194" s="2" t="str">
        <f t="shared" si="8"/>
        <v/>
      </c>
      <c r="C194" s="3" t="str">
        <f t="shared" si="9"/>
        <v/>
      </c>
      <c r="G194" s="3" t="str">
        <f>IF(D194="PRESSE 1",VLOOKUP(F194,Données!$A$2:$K$5,11,FALSE),IF(D194="PRESSE 2",VLOOKUP(F194,Données!$B$2:$L$17,11,FALSE),IF(D194="PRESSE 3",VLOOKUP(F194,Données!$C$2:$M$11,11,FALSE),IF(D194="PRESSE 4",VLOOKUP(F194,Données!$D$2:$N$3,11,FALSE),IF(D194="PRESSE 5",VLOOKUP(F194,Données!$E$2:$O$4,11,FALSE),IF(D194="PRESSE 6",VLOOKUP(F194,Données!$F$2:$P$3,11,FALSE),IF(D194="EMBALLAGE",VLOOKUP(F194,Données!$G$2:$Q$97,11,FALSE),IF(D194="GUILLOTINE BLEU",VLOOKUP(F194,Données!$H$2:$R$48,11,FALSE),IF(D194="GUILLOTINE GRISE",VLOOKUP(F194,Données!$I$2:$R$48,10,FALSE),IF(D194="PUNCH",VLOOKUP(F194,Données!$J$2:$S$20,10,FALSE),""))))))))))</f>
        <v/>
      </c>
    </row>
    <row r="195" spans="2:7" x14ac:dyDescent="0.25">
      <c r="B195" s="2" t="str">
        <f t="shared" ref="B195:B258" si="10">IF(A195,VALUE(A195),"")</f>
        <v/>
      </c>
      <c r="C195" s="3" t="str">
        <f t="shared" ref="C195:C258" si="11">IF(A195,WEEKNUM(A195),"")</f>
        <v/>
      </c>
      <c r="G195" s="3" t="str">
        <f>IF(D195="PRESSE 1",VLOOKUP(F195,Données!$A$2:$K$5,11,FALSE),IF(D195="PRESSE 2",VLOOKUP(F195,Données!$B$2:$L$17,11,FALSE),IF(D195="PRESSE 3",VLOOKUP(F195,Données!$C$2:$M$11,11,FALSE),IF(D195="PRESSE 4",VLOOKUP(F195,Données!$D$2:$N$3,11,FALSE),IF(D195="PRESSE 5",VLOOKUP(F195,Données!$E$2:$O$4,11,FALSE),IF(D195="PRESSE 6",VLOOKUP(F195,Données!$F$2:$P$3,11,FALSE),IF(D195="EMBALLAGE",VLOOKUP(F195,Données!$G$2:$Q$97,11,FALSE),IF(D195="GUILLOTINE BLEU",VLOOKUP(F195,Données!$H$2:$R$48,11,FALSE),IF(D195="GUILLOTINE GRISE",VLOOKUP(F195,Données!$I$2:$R$48,10,FALSE),IF(D195="PUNCH",VLOOKUP(F195,Données!$J$2:$S$20,10,FALSE),""))))))))))</f>
        <v/>
      </c>
    </row>
    <row r="196" spans="2:7" x14ac:dyDescent="0.25">
      <c r="B196" s="2" t="str">
        <f t="shared" si="10"/>
        <v/>
      </c>
      <c r="C196" s="3" t="str">
        <f t="shared" si="11"/>
        <v/>
      </c>
      <c r="G196" s="3" t="str">
        <f>IF(D196="PRESSE 1",VLOOKUP(F196,Données!$A$2:$K$5,11,FALSE),IF(D196="PRESSE 2",VLOOKUP(F196,Données!$B$2:$L$17,11,FALSE),IF(D196="PRESSE 3",VLOOKUP(F196,Données!$C$2:$M$11,11,FALSE),IF(D196="PRESSE 4",VLOOKUP(F196,Données!$D$2:$N$3,11,FALSE),IF(D196="PRESSE 5",VLOOKUP(F196,Données!$E$2:$O$4,11,FALSE),IF(D196="PRESSE 6",VLOOKUP(F196,Données!$F$2:$P$3,11,FALSE),IF(D196="EMBALLAGE",VLOOKUP(F196,Données!$G$2:$Q$97,11,FALSE),IF(D196="GUILLOTINE BLEU",VLOOKUP(F196,Données!$H$2:$R$48,11,FALSE),IF(D196="GUILLOTINE GRISE",VLOOKUP(F196,Données!$I$2:$R$48,10,FALSE),IF(D196="PUNCH",VLOOKUP(F196,Données!$J$2:$S$20,10,FALSE),""))))))))))</f>
        <v/>
      </c>
    </row>
    <row r="197" spans="2:7" x14ac:dyDescent="0.25">
      <c r="B197" s="2" t="str">
        <f t="shared" si="10"/>
        <v/>
      </c>
      <c r="C197" s="3" t="str">
        <f t="shared" si="11"/>
        <v/>
      </c>
      <c r="G197" s="3" t="str">
        <f>IF(D197="PRESSE 1",VLOOKUP(F197,Données!$A$2:$K$5,11,FALSE),IF(D197="PRESSE 2",VLOOKUP(F197,Données!$B$2:$L$17,11,FALSE),IF(D197="PRESSE 3",VLOOKUP(F197,Données!$C$2:$M$11,11,FALSE),IF(D197="PRESSE 4",VLOOKUP(F197,Données!$D$2:$N$3,11,FALSE),IF(D197="PRESSE 5",VLOOKUP(F197,Données!$E$2:$O$4,11,FALSE),IF(D197="PRESSE 6",VLOOKUP(F197,Données!$F$2:$P$3,11,FALSE),IF(D197="EMBALLAGE",VLOOKUP(F197,Données!$G$2:$Q$97,11,FALSE),IF(D197="GUILLOTINE BLEU",VLOOKUP(F197,Données!$H$2:$R$48,11,FALSE),IF(D197="GUILLOTINE GRISE",VLOOKUP(F197,Données!$I$2:$R$48,10,FALSE),IF(D197="PUNCH",VLOOKUP(F197,Données!$J$2:$S$20,10,FALSE),""))))))))))</f>
        <v/>
      </c>
    </row>
    <row r="198" spans="2:7" x14ac:dyDescent="0.25">
      <c r="B198" s="2" t="str">
        <f t="shared" si="10"/>
        <v/>
      </c>
      <c r="C198" s="3" t="str">
        <f t="shared" si="11"/>
        <v/>
      </c>
      <c r="G198" s="3" t="str">
        <f>IF(D198="PRESSE 1",VLOOKUP(F198,Données!$A$2:$K$5,11,FALSE),IF(D198="PRESSE 2",VLOOKUP(F198,Données!$B$2:$L$17,11,FALSE),IF(D198="PRESSE 3",VLOOKUP(F198,Données!$C$2:$M$11,11,FALSE),IF(D198="PRESSE 4",VLOOKUP(F198,Données!$D$2:$N$3,11,FALSE),IF(D198="PRESSE 5",VLOOKUP(F198,Données!$E$2:$O$4,11,FALSE),IF(D198="PRESSE 6",VLOOKUP(F198,Données!$F$2:$P$3,11,FALSE),IF(D198="EMBALLAGE",VLOOKUP(F198,Données!$G$2:$Q$97,11,FALSE),IF(D198="GUILLOTINE BLEU",VLOOKUP(F198,Données!$H$2:$R$48,11,FALSE),IF(D198="GUILLOTINE GRISE",VLOOKUP(F198,Données!$I$2:$R$48,10,FALSE),IF(D198="PUNCH",VLOOKUP(F198,Données!$J$2:$S$20,10,FALSE),""))))))))))</f>
        <v/>
      </c>
    </row>
    <row r="199" spans="2:7" x14ac:dyDescent="0.25">
      <c r="B199" s="2" t="str">
        <f t="shared" si="10"/>
        <v/>
      </c>
      <c r="C199" s="3" t="str">
        <f t="shared" si="11"/>
        <v/>
      </c>
      <c r="G199" s="3" t="str">
        <f>IF(D199="PRESSE 1",VLOOKUP(F199,Données!$A$2:$K$5,11,FALSE),IF(D199="PRESSE 2",VLOOKUP(F199,Données!$B$2:$L$17,11,FALSE),IF(D199="PRESSE 3",VLOOKUP(F199,Données!$C$2:$M$11,11,FALSE),IF(D199="PRESSE 4",VLOOKUP(F199,Données!$D$2:$N$3,11,FALSE),IF(D199="PRESSE 5",VLOOKUP(F199,Données!$E$2:$O$4,11,FALSE),IF(D199="PRESSE 6",VLOOKUP(F199,Données!$F$2:$P$3,11,FALSE),IF(D199="EMBALLAGE",VLOOKUP(F199,Données!$G$2:$Q$97,11,FALSE),IF(D199="GUILLOTINE BLEU",VLOOKUP(F199,Données!$H$2:$R$48,11,FALSE),IF(D199="GUILLOTINE GRISE",VLOOKUP(F199,Données!$I$2:$R$48,10,FALSE),IF(D199="PUNCH",VLOOKUP(F199,Données!$J$2:$S$20,10,FALSE),""))))))))))</f>
        <v/>
      </c>
    </row>
    <row r="200" spans="2:7" x14ac:dyDescent="0.25">
      <c r="B200" s="2" t="str">
        <f t="shared" si="10"/>
        <v/>
      </c>
      <c r="C200" s="3" t="str">
        <f t="shared" si="11"/>
        <v/>
      </c>
      <c r="G200" s="3" t="str">
        <f>IF(D200="PRESSE 1",VLOOKUP(F200,Données!$A$2:$K$5,11,FALSE),IF(D200="PRESSE 2",VLOOKUP(F200,Données!$B$2:$L$17,11,FALSE),IF(D200="PRESSE 3",VLOOKUP(F200,Données!$C$2:$M$11,11,FALSE),IF(D200="PRESSE 4",VLOOKUP(F200,Données!$D$2:$N$3,11,FALSE),IF(D200="PRESSE 5",VLOOKUP(F200,Données!$E$2:$O$4,11,FALSE),IF(D200="PRESSE 6",VLOOKUP(F200,Données!$F$2:$P$3,11,FALSE),IF(D200="EMBALLAGE",VLOOKUP(F200,Données!$G$2:$Q$97,11,FALSE),IF(D200="GUILLOTINE BLEU",VLOOKUP(F200,Données!$H$2:$R$48,11,FALSE),IF(D200="GUILLOTINE GRISE",VLOOKUP(F200,Données!$I$2:$R$48,10,FALSE),IF(D200="PUNCH",VLOOKUP(F200,Données!$J$2:$S$20,10,FALSE),""))))))))))</f>
        <v/>
      </c>
    </row>
    <row r="201" spans="2:7" x14ac:dyDescent="0.25">
      <c r="B201" s="2" t="str">
        <f t="shared" si="10"/>
        <v/>
      </c>
      <c r="C201" s="3" t="str">
        <f t="shared" si="11"/>
        <v/>
      </c>
      <c r="G201" s="3" t="str">
        <f>IF(D201="PRESSE 1",VLOOKUP(F201,Données!$A$2:$K$5,11,FALSE),IF(D201="PRESSE 2",VLOOKUP(F201,Données!$B$2:$L$17,11,FALSE),IF(D201="PRESSE 3",VLOOKUP(F201,Données!$C$2:$M$11,11,FALSE),IF(D201="PRESSE 4",VLOOKUP(F201,Données!$D$2:$N$3,11,FALSE),IF(D201="PRESSE 5",VLOOKUP(F201,Données!$E$2:$O$4,11,FALSE),IF(D201="PRESSE 6",VLOOKUP(F201,Données!$F$2:$P$3,11,FALSE),IF(D201="EMBALLAGE",VLOOKUP(F201,Données!$G$2:$Q$97,11,FALSE),IF(D201="GUILLOTINE BLEU",VLOOKUP(F201,Données!$H$2:$R$48,11,FALSE),IF(D201="GUILLOTINE GRISE",VLOOKUP(F201,Données!$I$2:$R$48,10,FALSE),IF(D201="PUNCH",VLOOKUP(F201,Données!$J$2:$S$20,10,FALSE),""))))))))))</f>
        <v/>
      </c>
    </row>
    <row r="202" spans="2:7" x14ac:dyDescent="0.25">
      <c r="B202" s="2" t="str">
        <f t="shared" si="10"/>
        <v/>
      </c>
      <c r="C202" s="3" t="str">
        <f t="shared" si="11"/>
        <v/>
      </c>
      <c r="G202" s="3" t="str">
        <f>IF(D202="PRESSE 1",VLOOKUP(F202,Données!$A$2:$K$5,11,FALSE),IF(D202="PRESSE 2",VLOOKUP(F202,Données!$B$2:$L$17,11,FALSE),IF(D202="PRESSE 3",VLOOKUP(F202,Données!$C$2:$M$11,11,FALSE),IF(D202="PRESSE 4",VLOOKUP(F202,Données!$D$2:$N$3,11,FALSE),IF(D202="PRESSE 5",VLOOKUP(F202,Données!$E$2:$O$4,11,FALSE),IF(D202="PRESSE 6",VLOOKUP(F202,Données!$F$2:$P$3,11,FALSE),IF(D202="EMBALLAGE",VLOOKUP(F202,Données!$G$2:$Q$97,11,FALSE),IF(D202="GUILLOTINE BLEU",VLOOKUP(F202,Données!$H$2:$R$48,11,FALSE),IF(D202="GUILLOTINE GRISE",VLOOKUP(F202,Données!$I$2:$R$48,10,FALSE),IF(D202="PUNCH",VLOOKUP(F202,Données!$J$2:$S$20,10,FALSE),""))))))))))</f>
        <v/>
      </c>
    </row>
    <row r="203" spans="2:7" x14ac:dyDescent="0.25">
      <c r="B203" s="2" t="str">
        <f t="shared" si="10"/>
        <v/>
      </c>
      <c r="C203" s="3" t="str">
        <f t="shared" si="11"/>
        <v/>
      </c>
      <c r="G203" s="3" t="str">
        <f>IF(D203="PRESSE 1",VLOOKUP(F203,Données!$A$2:$K$5,11,FALSE),IF(D203="PRESSE 2",VLOOKUP(F203,Données!$B$2:$L$17,11,FALSE),IF(D203="PRESSE 3",VLOOKUP(F203,Données!$C$2:$M$11,11,FALSE),IF(D203="PRESSE 4",VLOOKUP(F203,Données!$D$2:$N$3,11,FALSE),IF(D203="PRESSE 5",VLOOKUP(F203,Données!$E$2:$O$4,11,FALSE),IF(D203="PRESSE 6",VLOOKUP(F203,Données!$F$2:$P$3,11,FALSE),IF(D203="EMBALLAGE",VLOOKUP(F203,Données!$G$2:$Q$97,11,FALSE),IF(D203="GUILLOTINE BLEU",VLOOKUP(F203,Données!$H$2:$R$48,11,FALSE),IF(D203="GUILLOTINE GRISE",VLOOKUP(F203,Données!$I$2:$R$48,10,FALSE),IF(D203="PUNCH",VLOOKUP(F203,Données!$J$2:$S$20,10,FALSE),""))))))))))</f>
        <v/>
      </c>
    </row>
    <row r="204" spans="2:7" x14ac:dyDescent="0.25">
      <c r="B204" s="2" t="str">
        <f t="shared" si="10"/>
        <v/>
      </c>
      <c r="C204" s="3" t="str">
        <f t="shared" si="11"/>
        <v/>
      </c>
      <c r="G204" s="3" t="str">
        <f>IF(D204="PRESSE 1",VLOOKUP(F204,Données!$A$2:$K$5,11,FALSE),IF(D204="PRESSE 2",VLOOKUP(F204,Données!$B$2:$L$17,11,FALSE),IF(D204="PRESSE 3",VLOOKUP(F204,Données!$C$2:$M$11,11,FALSE),IF(D204="PRESSE 4",VLOOKUP(F204,Données!$D$2:$N$3,11,FALSE),IF(D204="PRESSE 5",VLOOKUP(F204,Données!$E$2:$O$4,11,FALSE),IF(D204="PRESSE 6",VLOOKUP(F204,Données!$F$2:$P$3,11,FALSE),IF(D204="EMBALLAGE",VLOOKUP(F204,Données!$G$2:$Q$97,11,FALSE),IF(D204="GUILLOTINE BLEU",VLOOKUP(F204,Données!$H$2:$R$48,11,FALSE),IF(D204="GUILLOTINE GRISE",VLOOKUP(F204,Données!$I$2:$R$48,10,FALSE),IF(D204="PUNCH",VLOOKUP(F204,Données!$J$2:$S$20,10,FALSE),""))))))))))</f>
        <v/>
      </c>
    </row>
    <row r="205" spans="2:7" x14ac:dyDescent="0.25">
      <c r="B205" s="2" t="str">
        <f t="shared" si="10"/>
        <v/>
      </c>
      <c r="C205" s="3" t="str">
        <f t="shared" si="11"/>
        <v/>
      </c>
      <c r="G205" s="3" t="str">
        <f>IF(D205="PRESSE 1",VLOOKUP(F205,Données!$A$2:$K$5,11,FALSE),IF(D205="PRESSE 2",VLOOKUP(F205,Données!$B$2:$L$17,11,FALSE),IF(D205="PRESSE 3",VLOOKUP(F205,Données!$C$2:$M$11,11,FALSE),IF(D205="PRESSE 4",VLOOKUP(F205,Données!$D$2:$N$3,11,FALSE),IF(D205="PRESSE 5",VLOOKUP(F205,Données!$E$2:$O$4,11,FALSE),IF(D205="PRESSE 6",VLOOKUP(F205,Données!$F$2:$P$3,11,FALSE),IF(D205="EMBALLAGE",VLOOKUP(F205,Données!$G$2:$Q$97,11,FALSE),IF(D205="GUILLOTINE BLEU",VLOOKUP(F205,Données!$H$2:$R$48,11,FALSE),IF(D205="GUILLOTINE GRISE",VLOOKUP(F205,Données!$I$2:$R$48,10,FALSE),IF(D205="PUNCH",VLOOKUP(F205,Données!$J$2:$S$20,10,FALSE),""))))))))))</f>
        <v/>
      </c>
    </row>
    <row r="206" spans="2:7" x14ac:dyDescent="0.25">
      <c r="B206" s="2" t="str">
        <f t="shared" si="10"/>
        <v/>
      </c>
      <c r="C206" s="3" t="str">
        <f t="shared" si="11"/>
        <v/>
      </c>
      <c r="G206" s="3" t="str">
        <f>IF(D206="PRESSE 1",VLOOKUP(F206,Données!$A$2:$K$5,11,FALSE),IF(D206="PRESSE 2",VLOOKUP(F206,Données!$B$2:$L$17,11,FALSE),IF(D206="PRESSE 3",VLOOKUP(F206,Données!$C$2:$M$11,11,FALSE),IF(D206="PRESSE 4",VLOOKUP(F206,Données!$D$2:$N$3,11,FALSE),IF(D206="PRESSE 5",VLOOKUP(F206,Données!$E$2:$O$4,11,FALSE),IF(D206="PRESSE 6",VLOOKUP(F206,Données!$F$2:$P$3,11,FALSE),IF(D206="EMBALLAGE",VLOOKUP(F206,Données!$G$2:$Q$97,11,FALSE),IF(D206="GUILLOTINE BLEU",VLOOKUP(F206,Données!$H$2:$R$48,11,FALSE),IF(D206="GUILLOTINE GRISE",VLOOKUP(F206,Données!$I$2:$R$48,10,FALSE),IF(D206="PUNCH",VLOOKUP(F206,Données!$J$2:$S$20,10,FALSE),""))))))))))</f>
        <v/>
      </c>
    </row>
    <row r="207" spans="2:7" x14ac:dyDescent="0.25">
      <c r="B207" s="2" t="str">
        <f t="shared" si="10"/>
        <v/>
      </c>
      <c r="C207" s="3" t="str">
        <f t="shared" si="11"/>
        <v/>
      </c>
      <c r="G207" s="3" t="str">
        <f>IF(D207="PRESSE 1",VLOOKUP(F207,Données!$A$2:$K$5,11,FALSE),IF(D207="PRESSE 2",VLOOKUP(F207,Données!$B$2:$L$17,11,FALSE),IF(D207="PRESSE 3",VLOOKUP(F207,Données!$C$2:$M$11,11,FALSE),IF(D207="PRESSE 4",VLOOKUP(F207,Données!$D$2:$N$3,11,FALSE),IF(D207="PRESSE 5",VLOOKUP(F207,Données!$E$2:$O$4,11,FALSE),IF(D207="PRESSE 6",VLOOKUP(F207,Données!$F$2:$P$3,11,FALSE),IF(D207="EMBALLAGE",VLOOKUP(F207,Données!$G$2:$Q$97,11,FALSE),IF(D207="GUILLOTINE BLEU",VLOOKUP(F207,Données!$H$2:$R$48,11,FALSE),IF(D207="GUILLOTINE GRISE",VLOOKUP(F207,Données!$I$2:$R$48,10,FALSE),IF(D207="PUNCH",VLOOKUP(F207,Données!$J$2:$S$20,10,FALSE),""))))))))))</f>
        <v/>
      </c>
    </row>
    <row r="208" spans="2:7" x14ac:dyDescent="0.25">
      <c r="B208" s="2" t="str">
        <f t="shared" si="10"/>
        <v/>
      </c>
      <c r="C208" s="3" t="str">
        <f t="shared" si="11"/>
        <v/>
      </c>
      <c r="G208" s="3" t="str">
        <f>IF(D208="PRESSE 1",VLOOKUP(F208,Données!$A$2:$K$5,11,FALSE),IF(D208="PRESSE 2",VLOOKUP(F208,Données!$B$2:$L$17,11,FALSE),IF(D208="PRESSE 3",VLOOKUP(F208,Données!$C$2:$M$11,11,FALSE),IF(D208="PRESSE 4",VLOOKUP(F208,Données!$D$2:$N$3,11,FALSE),IF(D208="PRESSE 5",VLOOKUP(F208,Données!$E$2:$O$4,11,FALSE),IF(D208="PRESSE 6",VLOOKUP(F208,Données!$F$2:$P$3,11,FALSE),IF(D208="EMBALLAGE",VLOOKUP(F208,Données!$G$2:$Q$97,11,FALSE),IF(D208="GUILLOTINE BLEU",VLOOKUP(F208,Données!$H$2:$R$48,11,FALSE),IF(D208="GUILLOTINE GRISE",VLOOKUP(F208,Données!$I$2:$R$48,10,FALSE),IF(D208="PUNCH",VLOOKUP(F208,Données!$J$2:$S$20,10,FALSE),""))))))))))</f>
        <v/>
      </c>
    </row>
    <row r="209" spans="2:7" x14ac:dyDescent="0.25">
      <c r="B209" s="2" t="str">
        <f t="shared" si="10"/>
        <v/>
      </c>
      <c r="C209" s="3" t="str">
        <f t="shared" si="11"/>
        <v/>
      </c>
      <c r="G209" s="3" t="str">
        <f>IF(D209="PRESSE 1",VLOOKUP(F209,Données!$A$2:$K$5,11,FALSE),IF(D209="PRESSE 2",VLOOKUP(F209,Données!$B$2:$L$17,11,FALSE),IF(D209="PRESSE 3",VLOOKUP(F209,Données!$C$2:$M$11,11,FALSE),IF(D209="PRESSE 4",VLOOKUP(F209,Données!$D$2:$N$3,11,FALSE),IF(D209="PRESSE 5",VLOOKUP(F209,Données!$E$2:$O$4,11,FALSE),IF(D209="PRESSE 6",VLOOKUP(F209,Données!$F$2:$P$3,11,FALSE),IF(D209="EMBALLAGE",VLOOKUP(F209,Données!$G$2:$Q$97,11,FALSE),IF(D209="GUILLOTINE BLEU",VLOOKUP(F209,Données!$H$2:$R$48,11,FALSE),IF(D209="GUILLOTINE GRISE",VLOOKUP(F209,Données!$I$2:$R$48,10,FALSE),IF(D209="PUNCH",VLOOKUP(F209,Données!$J$2:$S$20,10,FALSE),""))))))))))</f>
        <v/>
      </c>
    </row>
    <row r="210" spans="2:7" x14ac:dyDescent="0.25">
      <c r="B210" s="2" t="str">
        <f t="shared" si="10"/>
        <v/>
      </c>
      <c r="C210" s="3" t="str">
        <f t="shared" si="11"/>
        <v/>
      </c>
      <c r="G210" s="3" t="str">
        <f>IF(D210="PRESSE 1",VLOOKUP(F210,Données!$A$2:$K$5,11,FALSE),IF(D210="PRESSE 2",VLOOKUP(F210,Données!$B$2:$L$17,11,FALSE),IF(D210="PRESSE 3",VLOOKUP(F210,Données!$C$2:$M$11,11,FALSE),IF(D210="PRESSE 4",VLOOKUP(F210,Données!$D$2:$N$3,11,FALSE),IF(D210="PRESSE 5",VLOOKUP(F210,Données!$E$2:$O$4,11,FALSE),IF(D210="PRESSE 6",VLOOKUP(F210,Données!$F$2:$P$3,11,FALSE),IF(D210="EMBALLAGE",VLOOKUP(F210,Données!$G$2:$Q$97,11,FALSE),IF(D210="GUILLOTINE BLEU",VLOOKUP(F210,Données!$H$2:$R$48,11,FALSE),IF(D210="GUILLOTINE GRISE",VLOOKUP(F210,Données!$I$2:$R$48,10,FALSE),IF(D210="PUNCH",VLOOKUP(F210,Données!$J$2:$S$20,10,FALSE),""))))))))))</f>
        <v/>
      </c>
    </row>
    <row r="211" spans="2:7" x14ac:dyDescent="0.25">
      <c r="B211" s="2" t="str">
        <f t="shared" si="10"/>
        <v/>
      </c>
      <c r="C211" s="3" t="str">
        <f t="shared" si="11"/>
        <v/>
      </c>
      <c r="G211" s="3" t="str">
        <f>IF(D211="PRESSE 1",VLOOKUP(F211,Données!$A$2:$K$5,11,FALSE),IF(D211="PRESSE 2",VLOOKUP(F211,Données!$B$2:$L$17,11,FALSE),IF(D211="PRESSE 3",VLOOKUP(F211,Données!$C$2:$M$11,11,FALSE),IF(D211="PRESSE 4",VLOOKUP(F211,Données!$D$2:$N$3,11,FALSE),IF(D211="PRESSE 5",VLOOKUP(F211,Données!$E$2:$O$4,11,FALSE),IF(D211="PRESSE 6",VLOOKUP(F211,Données!$F$2:$P$3,11,FALSE),IF(D211="EMBALLAGE",VLOOKUP(F211,Données!$G$2:$Q$97,11,FALSE),IF(D211="GUILLOTINE BLEU",VLOOKUP(F211,Données!$H$2:$R$48,11,FALSE),IF(D211="GUILLOTINE GRISE",VLOOKUP(F211,Données!$I$2:$R$48,10,FALSE),IF(D211="PUNCH",VLOOKUP(F211,Données!$J$2:$S$20,10,FALSE),""))))))))))</f>
        <v/>
      </c>
    </row>
    <row r="212" spans="2:7" x14ac:dyDescent="0.25">
      <c r="B212" s="2" t="str">
        <f t="shared" si="10"/>
        <v/>
      </c>
      <c r="C212" s="3" t="str">
        <f t="shared" si="11"/>
        <v/>
      </c>
      <c r="G212" s="3" t="str">
        <f>IF(D212="PRESSE 1",VLOOKUP(F212,Données!$A$2:$K$5,11,FALSE),IF(D212="PRESSE 2",VLOOKUP(F212,Données!$B$2:$L$17,11,FALSE),IF(D212="PRESSE 3",VLOOKUP(F212,Données!$C$2:$M$11,11,FALSE),IF(D212="PRESSE 4",VLOOKUP(F212,Données!$D$2:$N$3,11,FALSE),IF(D212="PRESSE 5",VLOOKUP(F212,Données!$E$2:$O$4,11,FALSE),IF(D212="PRESSE 6",VLOOKUP(F212,Données!$F$2:$P$3,11,FALSE),IF(D212="EMBALLAGE",VLOOKUP(F212,Données!$G$2:$Q$97,11,FALSE),IF(D212="GUILLOTINE BLEU",VLOOKUP(F212,Données!$H$2:$R$48,11,FALSE),IF(D212="GUILLOTINE GRISE",VLOOKUP(F212,Données!$I$2:$R$48,10,FALSE),IF(D212="PUNCH",VLOOKUP(F212,Données!$J$2:$S$20,10,FALSE),""))))))))))</f>
        <v/>
      </c>
    </row>
    <row r="213" spans="2:7" x14ac:dyDescent="0.25">
      <c r="B213" s="2" t="str">
        <f t="shared" si="10"/>
        <v/>
      </c>
      <c r="C213" s="3" t="str">
        <f t="shared" si="11"/>
        <v/>
      </c>
      <c r="G213" s="3" t="str">
        <f>IF(D213="PRESSE 1",VLOOKUP(F213,Données!$A$2:$K$5,11,FALSE),IF(D213="PRESSE 2",VLOOKUP(F213,Données!$B$2:$L$17,11,FALSE),IF(D213="PRESSE 3",VLOOKUP(F213,Données!$C$2:$M$11,11,FALSE),IF(D213="PRESSE 4",VLOOKUP(F213,Données!$D$2:$N$3,11,FALSE),IF(D213="PRESSE 5",VLOOKUP(F213,Données!$E$2:$O$4,11,FALSE),IF(D213="PRESSE 6",VLOOKUP(F213,Données!$F$2:$P$3,11,FALSE),IF(D213="EMBALLAGE",VLOOKUP(F213,Données!$G$2:$Q$97,11,FALSE),IF(D213="GUILLOTINE BLEU",VLOOKUP(F213,Données!$H$2:$R$48,11,FALSE),IF(D213="GUILLOTINE GRISE",VLOOKUP(F213,Données!$I$2:$R$48,10,FALSE),IF(D213="PUNCH",VLOOKUP(F213,Données!$J$2:$S$20,10,FALSE),""))))))))))</f>
        <v/>
      </c>
    </row>
    <row r="214" spans="2:7" x14ac:dyDescent="0.25">
      <c r="B214" s="2" t="str">
        <f t="shared" si="10"/>
        <v/>
      </c>
      <c r="C214" s="3" t="str">
        <f t="shared" si="11"/>
        <v/>
      </c>
      <c r="G214" s="3" t="str">
        <f>IF(D214="PRESSE 1",VLOOKUP(F214,Données!$A$2:$K$5,11,FALSE),IF(D214="PRESSE 2",VLOOKUP(F214,Données!$B$2:$L$17,11,FALSE),IF(D214="PRESSE 3",VLOOKUP(F214,Données!$C$2:$M$11,11,FALSE),IF(D214="PRESSE 4",VLOOKUP(F214,Données!$D$2:$N$3,11,FALSE),IF(D214="PRESSE 5",VLOOKUP(F214,Données!$E$2:$O$4,11,FALSE),IF(D214="PRESSE 6",VLOOKUP(F214,Données!$F$2:$P$3,11,FALSE),IF(D214="EMBALLAGE",VLOOKUP(F214,Données!$G$2:$Q$97,11,FALSE),IF(D214="GUILLOTINE BLEU",VLOOKUP(F214,Données!$H$2:$R$48,11,FALSE),IF(D214="GUILLOTINE GRISE",VLOOKUP(F214,Données!$I$2:$R$48,10,FALSE),IF(D214="PUNCH",VLOOKUP(F214,Données!$J$2:$S$20,10,FALSE),""))))))))))</f>
        <v/>
      </c>
    </row>
    <row r="215" spans="2:7" x14ac:dyDescent="0.25">
      <c r="B215" s="2" t="str">
        <f t="shared" si="10"/>
        <v/>
      </c>
      <c r="C215" s="3" t="str">
        <f t="shared" si="11"/>
        <v/>
      </c>
      <c r="G215" s="3" t="str">
        <f>IF(D215="PRESSE 1",VLOOKUP(F215,Données!$A$2:$K$5,11,FALSE),IF(D215="PRESSE 2",VLOOKUP(F215,Données!$B$2:$L$17,11,FALSE),IF(D215="PRESSE 3",VLOOKUP(F215,Données!$C$2:$M$11,11,FALSE),IF(D215="PRESSE 4",VLOOKUP(F215,Données!$D$2:$N$3,11,FALSE),IF(D215="PRESSE 5",VLOOKUP(F215,Données!$E$2:$O$4,11,FALSE),IF(D215="PRESSE 6",VLOOKUP(F215,Données!$F$2:$P$3,11,FALSE),IF(D215="EMBALLAGE",VLOOKUP(F215,Données!$G$2:$Q$97,11,FALSE),IF(D215="GUILLOTINE BLEU",VLOOKUP(F215,Données!$H$2:$R$48,11,FALSE),IF(D215="GUILLOTINE GRISE",VLOOKUP(F215,Données!$I$2:$R$48,10,FALSE),IF(D215="PUNCH",VLOOKUP(F215,Données!$J$2:$S$20,10,FALSE),""))))))))))</f>
        <v/>
      </c>
    </row>
    <row r="216" spans="2:7" x14ac:dyDescent="0.25">
      <c r="B216" s="2" t="str">
        <f t="shared" si="10"/>
        <v/>
      </c>
      <c r="C216" s="3" t="str">
        <f t="shared" si="11"/>
        <v/>
      </c>
      <c r="G216" s="3" t="str">
        <f>IF(D216="PRESSE 1",VLOOKUP(F216,Données!$A$2:$K$5,11,FALSE),IF(D216="PRESSE 2",VLOOKUP(F216,Données!$B$2:$L$17,11,FALSE),IF(D216="PRESSE 3",VLOOKUP(F216,Données!$C$2:$M$11,11,FALSE),IF(D216="PRESSE 4",VLOOKUP(F216,Données!$D$2:$N$3,11,FALSE),IF(D216="PRESSE 5",VLOOKUP(F216,Données!$E$2:$O$4,11,FALSE),IF(D216="PRESSE 6",VLOOKUP(F216,Données!$F$2:$P$3,11,FALSE),IF(D216="EMBALLAGE",VLOOKUP(F216,Données!$G$2:$Q$97,11,FALSE),IF(D216="GUILLOTINE BLEU",VLOOKUP(F216,Données!$H$2:$R$48,11,FALSE),IF(D216="GUILLOTINE GRISE",VLOOKUP(F216,Données!$I$2:$R$48,10,FALSE),IF(D216="PUNCH",VLOOKUP(F216,Données!$J$2:$S$20,10,FALSE),""))))))))))</f>
        <v/>
      </c>
    </row>
    <row r="217" spans="2:7" x14ac:dyDescent="0.25">
      <c r="B217" s="2" t="str">
        <f t="shared" si="10"/>
        <v/>
      </c>
      <c r="C217" s="3" t="str">
        <f t="shared" si="11"/>
        <v/>
      </c>
      <c r="G217" s="3" t="str">
        <f>IF(D217="PRESSE 1",VLOOKUP(F217,Données!$A$2:$K$5,11,FALSE),IF(D217="PRESSE 2",VLOOKUP(F217,Données!$B$2:$L$17,11,FALSE),IF(D217="PRESSE 3",VLOOKUP(F217,Données!$C$2:$M$11,11,FALSE),IF(D217="PRESSE 4",VLOOKUP(F217,Données!$D$2:$N$3,11,FALSE),IF(D217="PRESSE 5",VLOOKUP(F217,Données!$E$2:$O$4,11,FALSE),IF(D217="PRESSE 6",VLOOKUP(F217,Données!$F$2:$P$3,11,FALSE),IF(D217="EMBALLAGE",VLOOKUP(F217,Données!$G$2:$Q$97,11,FALSE),IF(D217="GUILLOTINE BLEU",VLOOKUP(F217,Données!$H$2:$R$48,11,FALSE),IF(D217="GUILLOTINE GRISE",VLOOKUP(F217,Données!$I$2:$R$48,10,FALSE),IF(D217="PUNCH",VLOOKUP(F217,Données!$J$2:$S$20,10,FALSE),""))))))))))</f>
        <v/>
      </c>
    </row>
    <row r="218" spans="2:7" x14ac:dyDescent="0.25">
      <c r="B218" s="2" t="str">
        <f t="shared" si="10"/>
        <v/>
      </c>
      <c r="C218" s="3" t="str">
        <f t="shared" si="11"/>
        <v/>
      </c>
      <c r="G218" s="3" t="str">
        <f>IF(D218="PRESSE 1",VLOOKUP(F218,Données!$A$2:$K$5,11,FALSE),IF(D218="PRESSE 2",VLOOKUP(F218,Données!$B$2:$L$17,11,FALSE),IF(D218="PRESSE 3",VLOOKUP(F218,Données!$C$2:$M$11,11,FALSE),IF(D218="PRESSE 4",VLOOKUP(F218,Données!$D$2:$N$3,11,FALSE),IF(D218="PRESSE 5",VLOOKUP(F218,Données!$E$2:$O$4,11,FALSE),IF(D218="PRESSE 6",VLOOKUP(F218,Données!$F$2:$P$3,11,FALSE),IF(D218="EMBALLAGE",VLOOKUP(F218,Données!$G$2:$Q$97,11,FALSE),IF(D218="GUILLOTINE BLEU",VLOOKUP(F218,Données!$H$2:$R$48,11,FALSE),IF(D218="GUILLOTINE GRISE",VLOOKUP(F218,Données!$I$2:$R$48,10,FALSE),IF(D218="PUNCH",VLOOKUP(F218,Données!$J$2:$S$20,10,FALSE),""))))))))))</f>
        <v/>
      </c>
    </row>
    <row r="219" spans="2:7" x14ac:dyDescent="0.25">
      <c r="B219" s="2" t="str">
        <f t="shared" si="10"/>
        <v/>
      </c>
      <c r="C219" s="3" t="str">
        <f t="shared" si="11"/>
        <v/>
      </c>
      <c r="G219" s="3" t="str">
        <f>IF(D219="PRESSE 1",VLOOKUP(F219,Données!$A$2:$K$5,11,FALSE),IF(D219="PRESSE 2",VLOOKUP(F219,Données!$B$2:$L$17,11,FALSE),IF(D219="PRESSE 3",VLOOKUP(F219,Données!$C$2:$M$11,11,FALSE),IF(D219="PRESSE 4",VLOOKUP(F219,Données!$D$2:$N$3,11,FALSE),IF(D219="PRESSE 5",VLOOKUP(F219,Données!$E$2:$O$4,11,FALSE),IF(D219="PRESSE 6",VLOOKUP(F219,Données!$F$2:$P$3,11,FALSE),IF(D219="EMBALLAGE",VLOOKUP(F219,Données!$G$2:$Q$97,11,FALSE),IF(D219="GUILLOTINE BLEU",VLOOKUP(F219,Données!$H$2:$R$48,11,FALSE),IF(D219="GUILLOTINE GRISE",VLOOKUP(F219,Données!$I$2:$R$48,10,FALSE),IF(D219="PUNCH",VLOOKUP(F219,Données!$J$2:$S$20,10,FALSE),""))))))))))</f>
        <v/>
      </c>
    </row>
    <row r="220" spans="2:7" x14ac:dyDescent="0.25">
      <c r="B220" s="2" t="str">
        <f t="shared" si="10"/>
        <v/>
      </c>
      <c r="C220" s="3" t="str">
        <f t="shared" si="11"/>
        <v/>
      </c>
      <c r="G220" s="3" t="str">
        <f>IF(D220="PRESSE 1",VLOOKUP(F220,Données!$A$2:$K$5,11,FALSE),IF(D220="PRESSE 2",VLOOKUP(F220,Données!$B$2:$L$17,11,FALSE),IF(D220="PRESSE 3",VLOOKUP(F220,Données!$C$2:$M$11,11,FALSE),IF(D220="PRESSE 4",VLOOKUP(F220,Données!$D$2:$N$3,11,FALSE),IF(D220="PRESSE 5",VLOOKUP(F220,Données!$E$2:$O$4,11,FALSE),IF(D220="PRESSE 6",VLOOKUP(F220,Données!$F$2:$P$3,11,FALSE),IF(D220="EMBALLAGE",VLOOKUP(F220,Données!$G$2:$Q$97,11,FALSE),IF(D220="GUILLOTINE BLEU",VLOOKUP(F220,Données!$H$2:$R$48,11,FALSE),IF(D220="GUILLOTINE GRISE",VLOOKUP(F220,Données!$I$2:$R$48,10,FALSE),IF(D220="PUNCH",VLOOKUP(F220,Données!$J$2:$S$20,10,FALSE),""))))))))))</f>
        <v/>
      </c>
    </row>
    <row r="221" spans="2:7" x14ac:dyDescent="0.25">
      <c r="B221" s="2" t="str">
        <f t="shared" si="10"/>
        <v/>
      </c>
      <c r="C221" s="3" t="str">
        <f t="shared" si="11"/>
        <v/>
      </c>
      <c r="G221" s="3" t="str">
        <f>IF(D221="PRESSE 1",VLOOKUP(F221,Données!$A$2:$K$5,11,FALSE),IF(D221="PRESSE 2",VLOOKUP(F221,Données!$B$2:$L$17,11,FALSE),IF(D221="PRESSE 3",VLOOKUP(F221,Données!$C$2:$M$11,11,FALSE),IF(D221="PRESSE 4",VLOOKUP(F221,Données!$D$2:$N$3,11,FALSE),IF(D221="PRESSE 5",VLOOKUP(F221,Données!$E$2:$O$4,11,FALSE),IF(D221="PRESSE 6",VLOOKUP(F221,Données!$F$2:$P$3,11,FALSE),IF(D221="EMBALLAGE",VLOOKUP(F221,Données!$G$2:$Q$97,11,FALSE),IF(D221="GUILLOTINE BLEU",VLOOKUP(F221,Données!$H$2:$R$48,11,FALSE),IF(D221="GUILLOTINE GRISE",VLOOKUP(F221,Données!$I$2:$R$48,10,FALSE),IF(D221="PUNCH",VLOOKUP(F221,Données!$J$2:$S$20,10,FALSE),""))))))))))</f>
        <v/>
      </c>
    </row>
    <row r="222" spans="2:7" x14ac:dyDescent="0.25">
      <c r="B222" s="2" t="str">
        <f t="shared" si="10"/>
        <v/>
      </c>
      <c r="C222" s="3" t="str">
        <f t="shared" si="11"/>
        <v/>
      </c>
      <c r="G222" s="3" t="str">
        <f>IF(D222="PRESSE 1",VLOOKUP(F222,Données!$A$2:$K$5,11,FALSE),IF(D222="PRESSE 2",VLOOKUP(F222,Données!$B$2:$L$17,11,FALSE),IF(D222="PRESSE 3",VLOOKUP(F222,Données!$C$2:$M$11,11,FALSE),IF(D222="PRESSE 4",VLOOKUP(F222,Données!$D$2:$N$3,11,FALSE),IF(D222="PRESSE 5",VLOOKUP(F222,Données!$E$2:$O$4,11,FALSE),IF(D222="PRESSE 6",VLOOKUP(F222,Données!$F$2:$P$3,11,FALSE),IF(D222="EMBALLAGE",VLOOKUP(F222,Données!$G$2:$Q$97,11,FALSE),IF(D222="GUILLOTINE BLEU",VLOOKUP(F222,Données!$H$2:$R$48,11,FALSE),IF(D222="GUILLOTINE GRISE",VLOOKUP(F222,Données!$I$2:$R$48,10,FALSE),IF(D222="PUNCH",VLOOKUP(F222,Données!$J$2:$S$20,10,FALSE),""))))))))))</f>
        <v/>
      </c>
    </row>
    <row r="223" spans="2:7" x14ac:dyDescent="0.25">
      <c r="B223" s="2" t="str">
        <f t="shared" si="10"/>
        <v/>
      </c>
      <c r="C223" s="3" t="str">
        <f t="shared" si="11"/>
        <v/>
      </c>
      <c r="G223" s="3" t="str">
        <f>IF(D223="PRESSE 1",VLOOKUP(F223,Données!$A$2:$K$5,11,FALSE),IF(D223="PRESSE 2",VLOOKUP(F223,Données!$B$2:$L$17,11,FALSE),IF(D223="PRESSE 3",VLOOKUP(F223,Données!$C$2:$M$11,11,FALSE),IF(D223="PRESSE 4",VLOOKUP(F223,Données!$D$2:$N$3,11,FALSE),IF(D223="PRESSE 5",VLOOKUP(F223,Données!$E$2:$O$4,11,FALSE),IF(D223="PRESSE 6",VLOOKUP(F223,Données!$F$2:$P$3,11,FALSE),IF(D223="EMBALLAGE",VLOOKUP(F223,Données!$G$2:$Q$97,11,FALSE),IF(D223="GUILLOTINE BLEU",VLOOKUP(F223,Données!$H$2:$R$48,11,FALSE),IF(D223="GUILLOTINE GRISE",VLOOKUP(F223,Données!$I$2:$R$48,10,FALSE),IF(D223="PUNCH",VLOOKUP(F223,Données!$J$2:$S$20,10,FALSE),""))))))))))</f>
        <v/>
      </c>
    </row>
    <row r="224" spans="2:7" x14ac:dyDescent="0.25">
      <c r="B224" s="2" t="str">
        <f t="shared" si="10"/>
        <v/>
      </c>
      <c r="C224" s="3" t="str">
        <f t="shared" si="11"/>
        <v/>
      </c>
      <c r="G224" s="3" t="str">
        <f>IF(D224="PRESSE 1",VLOOKUP(F224,Données!$A$2:$K$5,11,FALSE),IF(D224="PRESSE 2",VLOOKUP(F224,Données!$B$2:$L$17,11,FALSE),IF(D224="PRESSE 3",VLOOKUP(F224,Données!$C$2:$M$11,11,FALSE),IF(D224="PRESSE 4",VLOOKUP(F224,Données!$D$2:$N$3,11,FALSE),IF(D224="PRESSE 5",VLOOKUP(F224,Données!$E$2:$O$4,11,FALSE),IF(D224="PRESSE 6",VLOOKUP(F224,Données!$F$2:$P$3,11,FALSE),IF(D224="EMBALLAGE",VLOOKUP(F224,Données!$G$2:$Q$97,11,FALSE),IF(D224="GUILLOTINE BLEU",VLOOKUP(F224,Données!$H$2:$R$48,11,FALSE),IF(D224="GUILLOTINE GRISE",VLOOKUP(F224,Données!$I$2:$R$48,10,FALSE),IF(D224="PUNCH",VLOOKUP(F224,Données!$J$2:$S$20,10,FALSE),""))))))))))</f>
        <v/>
      </c>
    </row>
    <row r="225" spans="2:7" x14ac:dyDescent="0.25">
      <c r="B225" s="2" t="str">
        <f t="shared" si="10"/>
        <v/>
      </c>
      <c r="C225" s="3" t="str">
        <f t="shared" si="11"/>
        <v/>
      </c>
      <c r="G225" s="3" t="str">
        <f>IF(D225="PRESSE 1",VLOOKUP(F225,Données!$A$2:$K$5,11,FALSE),IF(D225="PRESSE 2",VLOOKUP(F225,Données!$B$2:$L$17,11,FALSE),IF(D225="PRESSE 3",VLOOKUP(F225,Données!$C$2:$M$11,11,FALSE),IF(D225="PRESSE 4",VLOOKUP(F225,Données!$D$2:$N$3,11,FALSE),IF(D225="PRESSE 5",VLOOKUP(F225,Données!$E$2:$O$4,11,FALSE),IF(D225="PRESSE 6",VLOOKUP(F225,Données!$F$2:$P$3,11,FALSE),IF(D225="EMBALLAGE",VLOOKUP(F225,Données!$G$2:$Q$97,11,FALSE),IF(D225="GUILLOTINE BLEU",VLOOKUP(F225,Données!$H$2:$R$48,11,FALSE),IF(D225="GUILLOTINE GRISE",VLOOKUP(F225,Données!$I$2:$R$48,10,FALSE),IF(D225="PUNCH",VLOOKUP(F225,Données!$J$2:$S$20,10,FALSE),""))))))))))</f>
        <v/>
      </c>
    </row>
    <row r="226" spans="2:7" x14ac:dyDescent="0.25">
      <c r="B226" s="2" t="str">
        <f t="shared" si="10"/>
        <v/>
      </c>
      <c r="C226" s="3" t="str">
        <f t="shared" si="11"/>
        <v/>
      </c>
      <c r="G226" s="3" t="str">
        <f>IF(D226="PRESSE 1",VLOOKUP(F226,Données!$A$2:$K$5,11,FALSE),IF(D226="PRESSE 2",VLOOKUP(F226,Données!$B$2:$L$17,11,FALSE),IF(D226="PRESSE 3",VLOOKUP(F226,Données!$C$2:$M$11,11,FALSE),IF(D226="PRESSE 4",VLOOKUP(F226,Données!$D$2:$N$3,11,FALSE),IF(D226="PRESSE 5",VLOOKUP(F226,Données!$E$2:$O$4,11,FALSE),IF(D226="PRESSE 6",VLOOKUP(F226,Données!$F$2:$P$3,11,FALSE),IF(D226="EMBALLAGE",VLOOKUP(F226,Données!$G$2:$Q$97,11,FALSE),IF(D226="GUILLOTINE BLEU",VLOOKUP(F226,Données!$H$2:$R$48,11,FALSE),IF(D226="GUILLOTINE GRISE",VLOOKUP(F226,Données!$I$2:$R$48,10,FALSE),IF(D226="PUNCH",VLOOKUP(F226,Données!$J$2:$S$20,10,FALSE),""))))))))))</f>
        <v/>
      </c>
    </row>
    <row r="227" spans="2:7" x14ac:dyDescent="0.25">
      <c r="B227" s="2" t="str">
        <f t="shared" si="10"/>
        <v/>
      </c>
      <c r="C227" s="3" t="str">
        <f t="shared" si="11"/>
        <v/>
      </c>
      <c r="G227" s="3" t="str">
        <f>IF(D227="PRESSE 1",VLOOKUP(F227,Données!$A$2:$K$5,11,FALSE),IF(D227="PRESSE 2",VLOOKUP(F227,Données!$B$2:$L$17,11,FALSE),IF(D227="PRESSE 3",VLOOKUP(F227,Données!$C$2:$M$11,11,FALSE),IF(D227="PRESSE 4",VLOOKUP(F227,Données!$D$2:$N$3,11,FALSE),IF(D227="PRESSE 5",VLOOKUP(F227,Données!$E$2:$O$4,11,FALSE),IF(D227="PRESSE 6",VLOOKUP(F227,Données!$F$2:$P$3,11,FALSE),IF(D227="EMBALLAGE",VLOOKUP(F227,Données!$G$2:$Q$97,11,FALSE),IF(D227="GUILLOTINE BLEU",VLOOKUP(F227,Données!$H$2:$R$48,11,FALSE),IF(D227="GUILLOTINE GRISE",VLOOKUP(F227,Données!$I$2:$R$48,10,FALSE),IF(D227="PUNCH",VLOOKUP(F227,Données!$J$2:$S$20,10,FALSE),""))))))))))</f>
        <v/>
      </c>
    </row>
    <row r="228" spans="2:7" x14ac:dyDescent="0.25">
      <c r="B228" s="2" t="str">
        <f t="shared" si="10"/>
        <v/>
      </c>
      <c r="C228" s="3" t="str">
        <f t="shared" si="11"/>
        <v/>
      </c>
      <c r="G228" s="3" t="str">
        <f>IF(D228="PRESSE 1",VLOOKUP(F228,Données!$A$2:$K$5,11,FALSE),IF(D228="PRESSE 2",VLOOKUP(F228,Données!$B$2:$L$17,11,FALSE),IF(D228="PRESSE 3",VLOOKUP(F228,Données!$C$2:$M$11,11,FALSE),IF(D228="PRESSE 4",VLOOKUP(F228,Données!$D$2:$N$3,11,FALSE),IF(D228="PRESSE 5",VLOOKUP(F228,Données!$E$2:$O$4,11,FALSE),IF(D228="PRESSE 6",VLOOKUP(F228,Données!$F$2:$P$3,11,FALSE),IF(D228="EMBALLAGE",VLOOKUP(F228,Données!$G$2:$Q$97,11,FALSE),IF(D228="GUILLOTINE BLEU",VLOOKUP(F228,Données!$H$2:$R$48,11,FALSE),IF(D228="GUILLOTINE GRISE",VLOOKUP(F228,Données!$I$2:$R$48,10,FALSE),IF(D228="PUNCH",VLOOKUP(F228,Données!$J$2:$S$20,10,FALSE),""))))))))))</f>
        <v/>
      </c>
    </row>
    <row r="229" spans="2:7" x14ac:dyDescent="0.25">
      <c r="B229" s="2" t="str">
        <f t="shared" si="10"/>
        <v/>
      </c>
      <c r="C229" s="3" t="str">
        <f t="shared" si="11"/>
        <v/>
      </c>
      <c r="G229" s="3" t="str">
        <f>IF(D229="PRESSE 1",VLOOKUP(F229,Données!$A$2:$K$5,11,FALSE),IF(D229="PRESSE 2",VLOOKUP(F229,Données!$B$2:$L$17,11,FALSE),IF(D229="PRESSE 3",VLOOKUP(F229,Données!$C$2:$M$11,11,FALSE),IF(D229="PRESSE 4",VLOOKUP(F229,Données!$D$2:$N$3,11,FALSE),IF(D229="PRESSE 5",VLOOKUP(F229,Données!$E$2:$O$4,11,FALSE),IF(D229="PRESSE 6",VLOOKUP(F229,Données!$F$2:$P$3,11,FALSE),IF(D229="EMBALLAGE",VLOOKUP(F229,Données!$G$2:$Q$97,11,FALSE),IF(D229="GUILLOTINE BLEU",VLOOKUP(F229,Données!$H$2:$R$48,11,FALSE),IF(D229="GUILLOTINE GRISE",VLOOKUP(F229,Données!$I$2:$R$48,10,FALSE),IF(D229="PUNCH",VLOOKUP(F229,Données!$J$2:$S$20,10,FALSE),""))))))))))</f>
        <v/>
      </c>
    </row>
    <row r="230" spans="2:7" x14ac:dyDescent="0.25">
      <c r="B230" s="2" t="str">
        <f t="shared" si="10"/>
        <v/>
      </c>
      <c r="C230" s="3" t="str">
        <f t="shared" si="11"/>
        <v/>
      </c>
      <c r="G230" s="3" t="str">
        <f>IF(D230="PRESSE 1",VLOOKUP(F230,Données!$A$2:$K$5,11,FALSE),IF(D230="PRESSE 2",VLOOKUP(F230,Données!$B$2:$L$17,11,FALSE),IF(D230="PRESSE 3",VLOOKUP(F230,Données!$C$2:$M$11,11,FALSE),IF(D230="PRESSE 4",VLOOKUP(F230,Données!$D$2:$N$3,11,FALSE),IF(D230="PRESSE 5",VLOOKUP(F230,Données!$E$2:$O$4,11,FALSE),IF(D230="PRESSE 6",VLOOKUP(F230,Données!$F$2:$P$3,11,FALSE),IF(D230="EMBALLAGE",VLOOKUP(F230,Données!$G$2:$Q$97,11,FALSE),IF(D230="GUILLOTINE BLEU",VLOOKUP(F230,Données!$H$2:$R$48,11,FALSE),IF(D230="GUILLOTINE GRISE",VLOOKUP(F230,Données!$I$2:$R$48,10,FALSE),IF(D230="PUNCH",VLOOKUP(F230,Données!$J$2:$S$20,10,FALSE),""))))))))))</f>
        <v/>
      </c>
    </row>
    <row r="231" spans="2:7" x14ac:dyDescent="0.25">
      <c r="B231" s="2" t="str">
        <f t="shared" si="10"/>
        <v/>
      </c>
      <c r="C231" s="3" t="str">
        <f t="shared" si="11"/>
        <v/>
      </c>
      <c r="G231" s="3" t="str">
        <f>IF(D231="PRESSE 1",VLOOKUP(F231,Données!$A$2:$K$5,11,FALSE),IF(D231="PRESSE 2",VLOOKUP(F231,Données!$B$2:$L$17,11,FALSE),IF(D231="PRESSE 3",VLOOKUP(F231,Données!$C$2:$M$11,11,FALSE),IF(D231="PRESSE 4",VLOOKUP(F231,Données!$D$2:$N$3,11,FALSE),IF(D231="PRESSE 5",VLOOKUP(F231,Données!$E$2:$O$4,11,FALSE),IF(D231="PRESSE 6",VLOOKUP(F231,Données!$F$2:$P$3,11,FALSE),IF(D231="EMBALLAGE",VLOOKUP(F231,Données!$G$2:$Q$97,11,FALSE),IF(D231="GUILLOTINE BLEU",VLOOKUP(F231,Données!$H$2:$R$48,11,FALSE),IF(D231="GUILLOTINE GRISE",VLOOKUP(F231,Données!$I$2:$R$48,10,FALSE),IF(D231="PUNCH",VLOOKUP(F231,Données!$J$2:$S$20,10,FALSE),""))))))))))</f>
        <v/>
      </c>
    </row>
    <row r="232" spans="2:7" x14ac:dyDescent="0.25">
      <c r="B232" s="2" t="str">
        <f t="shared" si="10"/>
        <v/>
      </c>
      <c r="C232" s="3" t="str">
        <f t="shared" si="11"/>
        <v/>
      </c>
      <c r="G232" s="3" t="str">
        <f>IF(D232="PRESSE 1",VLOOKUP(F232,Données!$A$2:$K$5,11,FALSE),IF(D232="PRESSE 2",VLOOKUP(F232,Données!$B$2:$L$17,11,FALSE),IF(D232="PRESSE 3",VLOOKUP(F232,Données!$C$2:$M$11,11,FALSE),IF(D232="PRESSE 4",VLOOKUP(F232,Données!$D$2:$N$3,11,FALSE),IF(D232="PRESSE 5",VLOOKUP(F232,Données!$E$2:$O$4,11,FALSE),IF(D232="PRESSE 6",VLOOKUP(F232,Données!$F$2:$P$3,11,FALSE),IF(D232="EMBALLAGE",VLOOKUP(F232,Données!$G$2:$Q$97,11,FALSE),IF(D232="GUILLOTINE BLEU",VLOOKUP(F232,Données!$H$2:$R$48,11,FALSE),IF(D232="GUILLOTINE GRISE",VLOOKUP(F232,Données!$I$2:$R$48,10,FALSE),IF(D232="PUNCH",VLOOKUP(F232,Données!$J$2:$S$20,10,FALSE),""))))))))))</f>
        <v/>
      </c>
    </row>
    <row r="233" spans="2:7" x14ac:dyDescent="0.25">
      <c r="B233" s="2" t="str">
        <f t="shared" si="10"/>
        <v/>
      </c>
      <c r="C233" s="3" t="str">
        <f t="shared" si="11"/>
        <v/>
      </c>
      <c r="G233" s="3" t="str">
        <f>IF(D233="PRESSE 1",VLOOKUP(F233,Données!$A$2:$K$5,11,FALSE),IF(D233="PRESSE 2",VLOOKUP(F233,Données!$B$2:$L$17,11,FALSE),IF(D233="PRESSE 3",VLOOKUP(F233,Données!$C$2:$M$11,11,FALSE),IF(D233="PRESSE 4",VLOOKUP(F233,Données!$D$2:$N$3,11,FALSE),IF(D233="PRESSE 5",VLOOKUP(F233,Données!$E$2:$O$4,11,FALSE),IF(D233="PRESSE 6",VLOOKUP(F233,Données!$F$2:$P$3,11,FALSE),IF(D233="EMBALLAGE",VLOOKUP(F233,Données!$G$2:$Q$97,11,FALSE),IF(D233="GUILLOTINE BLEU",VLOOKUP(F233,Données!$H$2:$R$48,11,FALSE),IF(D233="GUILLOTINE GRISE",VLOOKUP(F233,Données!$I$2:$R$48,10,FALSE),IF(D233="PUNCH",VLOOKUP(F233,Données!$J$2:$S$20,10,FALSE),""))))))))))</f>
        <v/>
      </c>
    </row>
    <row r="234" spans="2:7" x14ac:dyDescent="0.25">
      <c r="B234" s="2" t="str">
        <f t="shared" si="10"/>
        <v/>
      </c>
      <c r="C234" s="3" t="str">
        <f t="shared" si="11"/>
        <v/>
      </c>
      <c r="G234" s="3" t="str">
        <f>IF(D234="PRESSE 1",VLOOKUP(F234,Données!$A$2:$K$5,11,FALSE),IF(D234="PRESSE 2",VLOOKUP(F234,Données!$B$2:$L$17,11,FALSE),IF(D234="PRESSE 3",VLOOKUP(F234,Données!$C$2:$M$11,11,FALSE),IF(D234="PRESSE 4",VLOOKUP(F234,Données!$D$2:$N$3,11,FALSE),IF(D234="PRESSE 5",VLOOKUP(F234,Données!$E$2:$O$4,11,FALSE),IF(D234="PRESSE 6",VLOOKUP(F234,Données!$F$2:$P$3,11,FALSE),IF(D234="EMBALLAGE",VLOOKUP(F234,Données!$G$2:$Q$97,11,FALSE),IF(D234="GUILLOTINE BLEU",VLOOKUP(F234,Données!$H$2:$R$48,11,FALSE),IF(D234="GUILLOTINE GRISE",VLOOKUP(F234,Données!$I$2:$R$48,10,FALSE),IF(D234="PUNCH",VLOOKUP(F234,Données!$J$2:$S$20,10,FALSE),""))))))))))</f>
        <v/>
      </c>
    </row>
    <row r="235" spans="2:7" x14ac:dyDescent="0.25">
      <c r="B235" s="2" t="str">
        <f t="shared" si="10"/>
        <v/>
      </c>
      <c r="C235" s="3" t="str">
        <f t="shared" si="11"/>
        <v/>
      </c>
      <c r="G235" s="3" t="str">
        <f>IF(D235="PRESSE 1",VLOOKUP(F235,Données!$A$2:$K$5,11,FALSE),IF(D235="PRESSE 2",VLOOKUP(F235,Données!$B$2:$L$17,11,FALSE),IF(D235="PRESSE 3",VLOOKUP(F235,Données!$C$2:$M$11,11,FALSE),IF(D235="PRESSE 4",VLOOKUP(F235,Données!$D$2:$N$3,11,FALSE),IF(D235="PRESSE 5",VLOOKUP(F235,Données!$E$2:$O$4,11,FALSE),IF(D235="PRESSE 6",VLOOKUP(F235,Données!$F$2:$P$3,11,FALSE),IF(D235="EMBALLAGE",VLOOKUP(F235,Données!$G$2:$Q$97,11,FALSE),IF(D235="GUILLOTINE BLEU",VLOOKUP(F235,Données!$H$2:$R$48,11,FALSE),IF(D235="GUILLOTINE GRISE",VLOOKUP(F235,Données!$I$2:$R$48,10,FALSE),IF(D235="PUNCH",VLOOKUP(F235,Données!$J$2:$S$20,10,FALSE),""))))))))))</f>
        <v/>
      </c>
    </row>
    <row r="236" spans="2:7" x14ac:dyDescent="0.25">
      <c r="B236" s="2" t="str">
        <f t="shared" si="10"/>
        <v/>
      </c>
      <c r="C236" s="3" t="str">
        <f t="shared" si="11"/>
        <v/>
      </c>
      <c r="G236" s="3" t="str">
        <f>IF(D236="PRESSE 1",VLOOKUP(F236,Données!$A$2:$K$5,11,FALSE),IF(D236="PRESSE 2",VLOOKUP(F236,Données!$B$2:$L$17,11,FALSE),IF(D236="PRESSE 3",VLOOKUP(F236,Données!$C$2:$M$11,11,FALSE),IF(D236="PRESSE 4",VLOOKUP(F236,Données!$D$2:$N$3,11,FALSE),IF(D236="PRESSE 5",VLOOKUP(F236,Données!$E$2:$O$4,11,FALSE),IF(D236="PRESSE 6",VLOOKUP(F236,Données!$F$2:$P$3,11,FALSE),IF(D236="EMBALLAGE",VLOOKUP(F236,Données!$G$2:$Q$97,11,FALSE),IF(D236="GUILLOTINE BLEU",VLOOKUP(F236,Données!$H$2:$R$48,11,FALSE),IF(D236="GUILLOTINE GRISE",VLOOKUP(F236,Données!$I$2:$R$48,10,FALSE),IF(D236="PUNCH",VLOOKUP(F236,Données!$J$2:$S$20,10,FALSE),""))))))))))</f>
        <v/>
      </c>
    </row>
    <row r="237" spans="2:7" x14ac:dyDescent="0.25">
      <c r="B237" s="2" t="str">
        <f t="shared" si="10"/>
        <v/>
      </c>
      <c r="C237" s="3" t="str">
        <f t="shared" si="11"/>
        <v/>
      </c>
      <c r="G237" s="3" t="str">
        <f>IF(D237="PRESSE 1",VLOOKUP(F237,Données!$A$2:$K$5,11,FALSE),IF(D237="PRESSE 2",VLOOKUP(F237,Données!$B$2:$L$17,11,FALSE),IF(D237="PRESSE 3",VLOOKUP(F237,Données!$C$2:$M$11,11,FALSE),IF(D237="PRESSE 4",VLOOKUP(F237,Données!$D$2:$N$3,11,FALSE),IF(D237="PRESSE 5",VLOOKUP(F237,Données!$E$2:$O$4,11,FALSE),IF(D237="PRESSE 6",VLOOKUP(F237,Données!$F$2:$P$3,11,FALSE),IF(D237="EMBALLAGE",VLOOKUP(F237,Données!$G$2:$Q$97,11,FALSE),IF(D237="GUILLOTINE BLEU",VLOOKUP(F237,Données!$H$2:$R$48,11,FALSE),IF(D237="GUILLOTINE GRISE",VLOOKUP(F237,Données!$I$2:$R$48,10,FALSE),IF(D237="PUNCH",VLOOKUP(F237,Données!$J$2:$S$20,10,FALSE),""))))))))))</f>
        <v/>
      </c>
    </row>
    <row r="238" spans="2:7" x14ac:dyDescent="0.25">
      <c r="B238" s="2" t="str">
        <f t="shared" si="10"/>
        <v/>
      </c>
      <c r="C238" s="3" t="str">
        <f t="shared" si="11"/>
        <v/>
      </c>
      <c r="G238" s="3" t="str">
        <f>IF(D238="PRESSE 1",VLOOKUP(F238,Données!$A$2:$K$5,11,FALSE),IF(D238="PRESSE 2",VLOOKUP(F238,Données!$B$2:$L$17,11,FALSE),IF(D238="PRESSE 3",VLOOKUP(F238,Données!$C$2:$M$11,11,FALSE),IF(D238="PRESSE 4",VLOOKUP(F238,Données!$D$2:$N$3,11,FALSE),IF(D238="PRESSE 5",VLOOKUP(F238,Données!$E$2:$O$4,11,FALSE),IF(D238="PRESSE 6",VLOOKUP(F238,Données!$F$2:$P$3,11,FALSE),IF(D238="EMBALLAGE",VLOOKUP(F238,Données!$G$2:$Q$97,11,FALSE),IF(D238="GUILLOTINE BLEU",VLOOKUP(F238,Données!$H$2:$R$48,11,FALSE),IF(D238="GUILLOTINE GRISE",VLOOKUP(F238,Données!$I$2:$R$48,10,FALSE),IF(D238="PUNCH",VLOOKUP(F238,Données!$J$2:$S$20,10,FALSE),""))))))))))</f>
        <v/>
      </c>
    </row>
    <row r="239" spans="2:7" x14ac:dyDescent="0.25">
      <c r="B239" s="2" t="str">
        <f t="shared" si="10"/>
        <v/>
      </c>
      <c r="C239" s="3" t="str">
        <f t="shared" si="11"/>
        <v/>
      </c>
      <c r="G239" s="3" t="str">
        <f>IF(D239="PRESSE 1",VLOOKUP(F239,Données!$A$2:$K$5,11,FALSE),IF(D239="PRESSE 2",VLOOKUP(F239,Données!$B$2:$L$17,11,FALSE),IF(D239="PRESSE 3",VLOOKUP(F239,Données!$C$2:$M$11,11,FALSE),IF(D239="PRESSE 4",VLOOKUP(F239,Données!$D$2:$N$3,11,FALSE),IF(D239="PRESSE 5",VLOOKUP(F239,Données!$E$2:$O$4,11,FALSE),IF(D239="PRESSE 6",VLOOKUP(F239,Données!$F$2:$P$3,11,FALSE),IF(D239="EMBALLAGE",VLOOKUP(F239,Données!$G$2:$Q$97,11,FALSE),IF(D239="GUILLOTINE BLEU",VLOOKUP(F239,Données!$H$2:$R$48,11,FALSE),IF(D239="GUILLOTINE GRISE",VLOOKUP(F239,Données!$I$2:$R$48,10,FALSE),IF(D239="PUNCH",VLOOKUP(F239,Données!$J$2:$S$20,10,FALSE),""))))))))))</f>
        <v/>
      </c>
    </row>
    <row r="240" spans="2:7" x14ac:dyDescent="0.25">
      <c r="B240" s="2" t="str">
        <f t="shared" si="10"/>
        <v/>
      </c>
      <c r="C240" s="3" t="str">
        <f t="shared" si="11"/>
        <v/>
      </c>
      <c r="G240" s="3" t="str">
        <f>IF(D240="PRESSE 1",VLOOKUP(F240,Données!$A$2:$K$5,11,FALSE),IF(D240="PRESSE 2",VLOOKUP(F240,Données!$B$2:$L$17,11,FALSE),IF(D240="PRESSE 3",VLOOKUP(F240,Données!$C$2:$M$11,11,FALSE),IF(D240="PRESSE 4",VLOOKUP(F240,Données!$D$2:$N$3,11,FALSE),IF(D240="PRESSE 5",VLOOKUP(F240,Données!$E$2:$O$4,11,FALSE),IF(D240="PRESSE 6",VLOOKUP(F240,Données!$F$2:$P$3,11,FALSE),IF(D240="EMBALLAGE",VLOOKUP(F240,Données!$G$2:$Q$97,11,FALSE),IF(D240="GUILLOTINE BLEU",VLOOKUP(F240,Données!$H$2:$R$48,11,FALSE),IF(D240="GUILLOTINE GRISE",VLOOKUP(F240,Données!$I$2:$R$48,10,FALSE),IF(D240="PUNCH",VLOOKUP(F240,Données!$J$2:$S$20,10,FALSE),""))))))))))</f>
        <v/>
      </c>
    </row>
    <row r="241" spans="2:7" x14ac:dyDescent="0.25">
      <c r="B241" s="2" t="str">
        <f t="shared" si="10"/>
        <v/>
      </c>
      <c r="C241" s="3" t="str">
        <f t="shared" si="11"/>
        <v/>
      </c>
      <c r="G241" s="3" t="str">
        <f>IF(D241="PRESSE 1",VLOOKUP(F241,Données!$A$2:$K$5,11,FALSE),IF(D241="PRESSE 2",VLOOKUP(F241,Données!$B$2:$L$17,11,FALSE),IF(D241="PRESSE 3",VLOOKUP(F241,Données!$C$2:$M$11,11,FALSE),IF(D241="PRESSE 4",VLOOKUP(F241,Données!$D$2:$N$3,11,FALSE),IF(D241="PRESSE 5",VLOOKUP(F241,Données!$E$2:$O$4,11,FALSE),IF(D241="PRESSE 6",VLOOKUP(F241,Données!$F$2:$P$3,11,FALSE),IF(D241="EMBALLAGE",VLOOKUP(F241,Données!$G$2:$Q$97,11,FALSE),IF(D241="GUILLOTINE BLEU",VLOOKUP(F241,Données!$H$2:$R$48,11,FALSE),IF(D241="GUILLOTINE GRISE",VLOOKUP(F241,Données!$I$2:$R$48,10,FALSE),IF(D241="PUNCH",VLOOKUP(F241,Données!$J$2:$S$20,10,FALSE),""))))))))))</f>
        <v/>
      </c>
    </row>
    <row r="242" spans="2:7" x14ac:dyDescent="0.25">
      <c r="B242" s="2" t="str">
        <f t="shared" si="10"/>
        <v/>
      </c>
      <c r="C242" s="3" t="str">
        <f t="shared" si="11"/>
        <v/>
      </c>
      <c r="G242" s="3" t="str">
        <f>IF(D242="PRESSE 1",VLOOKUP(F242,Données!$A$2:$K$5,11,FALSE),IF(D242="PRESSE 2",VLOOKUP(F242,Données!$B$2:$L$17,11,FALSE),IF(D242="PRESSE 3",VLOOKUP(F242,Données!$C$2:$M$11,11,FALSE),IF(D242="PRESSE 4",VLOOKUP(F242,Données!$D$2:$N$3,11,FALSE),IF(D242="PRESSE 5",VLOOKUP(F242,Données!$E$2:$O$4,11,FALSE),IF(D242="PRESSE 6",VLOOKUP(F242,Données!$F$2:$P$3,11,FALSE),IF(D242="EMBALLAGE",VLOOKUP(F242,Données!$G$2:$Q$97,11,FALSE),IF(D242="GUILLOTINE BLEU",VLOOKUP(F242,Données!$H$2:$R$48,11,FALSE),IF(D242="GUILLOTINE GRISE",VLOOKUP(F242,Données!$I$2:$R$48,10,FALSE),IF(D242="PUNCH",VLOOKUP(F242,Données!$J$2:$S$20,10,FALSE),""))))))))))</f>
        <v/>
      </c>
    </row>
    <row r="243" spans="2:7" x14ac:dyDescent="0.25">
      <c r="B243" s="2" t="str">
        <f t="shared" si="10"/>
        <v/>
      </c>
      <c r="C243" s="3" t="str">
        <f t="shared" si="11"/>
        <v/>
      </c>
      <c r="G243" s="3" t="str">
        <f>IF(D243="PRESSE 1",VLOOKUP(F243,Données!$A$2:$K$5,11,FALSE),IF(D243="PRESSE 2",VLOOKUP(F243,Données!$B$2:$L$17,11,FALSE),IF(D243="PRESSE 3",VLOOKUP(F243,Données!$C$2:$M$11,11,FALSE),IF(D243="PRESSE 4",VLOOKUP(F243,Données!$D$2:$N$3,11,FALSE),IF(D243="PRESSE 5",VLOOKUP(F243,Données!$E$2:$O$4,11,FALSE),IF(D243="PRESSE 6",VLOOKUP(F243,Données!$F$2:$P$3,11,FALSE),IF(D243="EMBALLAGE",VLOOKUP(F243,Données!$G$2:$Q$97,11,FALSE),IF(D243="GUILLOTINE BLEU",VLOOKUP(F243,Données!$H$2:$R$48,11,FALSE),IF(D243="GUILLOTINE GRISE",VLOOKUP(F243,Données!$I$2:$R$48,10,FALSE),IF(D243="PUNCH",VLOOKUP(F243,Données!$J$2:$S$20,10,FALSE),""))))))))))</f>
        <v/>
      </c>
    </row>
    <row r="244" spans="2:7" x14ac:dyDescent="0.25">
      <c r="B244" s="2" t="str">
        <f t="shared" si="10"/>
        <v/>
      </c>
      <c r="C244" s="3" t="str">
        <f t="shared" si="11"/>
        <v/>
      </c>
      <c r="G244" s="3" t="str">
        <f>IF(D244="PRESSE 1",VLOOKUP(F244,Données!$A$2:$K$5,11,FALSE),IF(D244="PRESSE 2",VLOOKUP(F244,Données!$B$2:$L$17,11,FALSE),IF(D244="PRESSE 3",VLOOKUP(F244,Données!$C$2:$M$11,11,FALSE),IF(D244="PRESSE 4",VLOOKUP(F244,Données!$D$2:$N$3,11,FALSE),IF(D244="PRESSE 5",VLOOKUP(F244,Données!$E$2:$O$4,11,FALSE),IF(D244="PRESSE 6",VLOOKUP(F244,Données!$F$2:$P$3,11,FALSE),IF(D244="EMBALLAGE",VLOOKUP(F244,Données!$G$2:$Q$97,11,FALSE),IF(D244="GUILLOTINE BLEU",VLOOKUP(F244,Données!$H$2:$R$48,11,FALSE),IF(D244="GUILLOTINE GRISE",VLOOKUP(F244,Données!$I$2:$R$48,10,FALSE),IF(D244="PUNCH",VLOOKUP(F244,Données!$J$2:$S$20,10,FALSE),""))))))))))</f>
        <v/>
      </c>
    </row>
    <row r="245" spans="2:7" x14ac:dyDescent="0.25">
      <c r="B245" s="2" t="str">
        <f t="shared" si="10"/>
        <v/>
      </c>
      <c r="C245" s="3" t="str">
        <f t="shared" si="11"/>
        <v/>
      </c>
      <c r="G245" s="3" t="str">
        <f>IF(D245="PRESSE 1",VLOOKUP(F245,Données!$A$2:$K$5,11,FALSE),IF(D245="PRESSE 2",VLOOKUP(F245,Données!$B$2:$L$17,11,FALSE),IF(D245="PRESSE 3",VLOOKUP(F245,Données!$C$2:$M$11,11,FALSE),IF(D245="PRESSE 4",VLOOKUP(F245,Données!$D$2:$N$3,11,FALSE),IF(D245="PRESSE 5",VLOOKUP(F245,Données!$E$2:$O$4,11,FALSE),IF(D245="PRESSE 6",VLOOKUP(F245,Données!$F$2:$P$3,11,FALSE),IF(D245="EMBALLAGE",VLOOKUP(F245,Données!$G$2:$Q$97,11,FALSE),IF(D245="GUILLOTINE BLEU",VLOOKUP(F245,Données!$H$2:$R$48,11,FALSE),IF(D245="GUILLOTINE GRISE",VLOOKUP(F245,Données!$I$2:$R$48,10,FALSE),IF(D245="PUNCH",VLOOKUP(F245,Données!$J$2:$S$20,10,FALSE),""))))))))))</f>
        <v/>
      </c>
    </row>
    <row r="246" spans="2:7" x14ac:dyDescent="0.25">
      <c r="B246" s="2" t="str">
        <f t="shared" si="10"/>
        <v/>
      </c>
      <c r="C246" s="3" t="str">
        <f t="shared" si="11"/>
        <v/>
      </c>
      <c r="G246" s="3" t="str">
        <f>IF(D246="PRESSE 1",VLOOKUP(F246,Données!$A$2:$K$5,11,FALSE),IF(D246="PRESSE 2",VLOOKUP(F246,Données!$B$2:$L$17,11,FALSE),IF(D246="PRESSE 3",VLOOKUP(F246,Données!$C$2:$M$11,11,FALSE),IF(D246="PRESSE 4",VLOOKUP(F246,Données!$D$2:$N$3,11,FALSE),IF(D246="PRESSE 5",VLOOKUP(F246,Données!$E$2:$O$4,11,FALSE),IF(D246="PRESSE 6",VLOOKUP(F246,Données!$F$2:$P$3,11,FALSE),IF(D246="EMBALLAGE",VLOOKUP(F246,Données!$G$2:$Q$97,11,FALSE),IF(D246="GUILLOTINE BLEU",VLOOKUP(F246,Données!$H$2:$R$48,11,FALSE),IF(D246="GUILLOTINE GRISE",VLOOKUP(F246,Données!$I$2:$R$48,10,FALSE),IF(D246="PUNCH",VLOOKUP(F246,Données!$J$2:$S$20,10,FALSE),""))))))))))</f>
        <v/>
      </c>
    </row>
    <row r="247" spans="2:7" x14ac:dyDescent="0.25">
      <c r="B247" s="2" t="str">
        <f t="shared" si="10"/>
        <v/>
      </c>
      <c r="C247" s="3" t="str">
        <f t="shared" si="11"/>
        <v/>
      </c>
      <c r="G247" s="3" t="str">
        <f>IF(D247="PRESSE 1",VLOOKUP(F247,Données!$A$2:$K$5,11,FALSE),IF(D247="PRESSE 2",VLOOKUP(F247,Données!$B$2:$L$17,11,FALSE),IF(D247="PRESSE 3",VLOOKUP(F247,Données!$C$2:$M$11,11,FALSE),IF(D247="PRESSE 4",VLOOKUP(F247,Données!$D$2:$N$3,11,FALSE),IF(D247="PRESSE 5",VLOOKUP(F247,Données!$E$2:$O$4,11,FALSE),IF(D247="PRESSE 6",VLOOKUP(F247,Données!$F$2:$P$3,11,FALSE),IF(D247="EMBALLAGE",VLOOKUP(F247,Données!$G$2:$Q$97,11,FALSE),IF(D247="GUILLOTINE BLEU",VLOOKUP(F247,Données!$H$2:$R$48,11,FALSE),IF(D247="GUILLOTINE GRISE",VLOOKUP(F247,Données!$I$2:$R$48,10,FALSE),IF(D247="PUNCH",VLOOKUP(F247,Données!$J$2:$S$20,10,FALSE),""))))))))))</f>
        <v/>
      </c>
    </row>
    <row r="248" spans="2:7" x14ac:dyDescent="0.25">
      <c r="B248" s="2" t="str">
        <f t="shared" si="10"/>
        <v/>
      </c>
      <c r="C248" s="3" t="str">
        <f t="shared" si="11"/>
        <v/>
      </c>
      <c r="G248" s="3" t="str">
        <f>IF(D248="PRESSE 1",VLOOKUP(F248,Données!$A$2:$K$5,11,FALSE),IF(D248="PRESSE 2",VLOOKUP(F248,Données!$B$2:$L$17,11,FALSE),IF(D248="PRESSE 3",VLOOKUP(F248,Données!$C$2:$M$11,11,FALSE),IF(D248="PRESSE 4",VLOOKUP(F248,Données!$D$2:$N$3,11,FALSE),IF(D248="PRESSE 5",VLOOKUP(F248,Données!$E$2:$O$4,11,FALSE),IF(D248="PRESSE 6",VLOOKUP(F248,Données!$F$2:$P$3,11,FALSE),IF(D248="EMBALLAGE",VLOOKUP(F248,Données!$G$2:$Q$97,11,FALSE),IF(D248="GUILLOTINE BLEU",VLOOKUP(F248,Données!$H$2:$R$48,11,FALSE),IF(D248="GUILLOTINE GRISE",VLOOKUP(F248,Données!$I$2:$R$48,10,FALSE),IF(D248="PUNCH",VLOOKUP(F248,Données!$J$2:$S$20,10,FALSE),""))))))))))</f>
        <v/>
      </c>
    </row>
    <row r="249" spans="2:7" x14ac:dyDescent="0.25">
      <c r="B249" s="2" t="str">
        <f t="shared" si="10"/>
        <v/>
      </c>
      <c r="C249" s="3" t="str">
        <f t="shared" si="11"/>
        <v/>
      </c>
      <c r="G249" s="3" t="str">
        <f>IF(D249="PRESSE 1",VLOOKUP(F249,Données!$A$2:$K$5,11,FALSE),IF(D249="PRESSE 2",VLOOKUP(F249,Données!$B$2:$L$17,11,FALSE),IF(D249="PRESSE 3",VLOOKUP(F249,Données!$C$2:$M$11,11,FALSE),IF(D249="PRESSE 4",VLOOKUP(F249,Données!$D$2:$N$3,11,FALSE),IF(D249="PRESSE 5",VLOOKUP(F249,Données!$E$2:$O$4,11,FALSE),IF(D249="PRESSE 6",VLOOKUP(F249,Données!$F$2:$P$3,11,FALSE),IF(D249="EMBALLAGE",VLOOKUP(F249,Données!$G$2:$Q$97,11,FALSE),IF(D249="GUILLOTINE BLEU",VLOOKUP(F249,Données!$H$2:$R$48,11,FALSE),IF(D249="GUILLOTINE GRISE",VLOOKUP(F249,Données!$I$2:$R$48,10,FALSE),IF(D249="PUNCH",VLOOKUP(F249,Données!$J$2:$S$20,10,FALSE),""))))))))))</f>
        <v/>
      </c>
    </row>
    <row r="250" spans="2:7" x14ac:dyDescent="0.25">
      <c r="B250" s="2" t="str">
        <f t="shared" si="10"/>
        <v/>
      </c>
      <c r="C250" s="3" t="str">
        <f t="shared" si="11"/>
        <v/>
      </c>
      <c r="G250" s="3" t="str">
        <f>IF(D250="PRESSE 1",VLOOKUP(F250,Données!$A$2:$K$5,11,FALSE),IF(D250="PRESSE 2",VLOOKUP(F250,Données!$B$2:$L$17,11,FALSE),IF(D250="PRESSE 3",VLOOKUP(F250,Données!$C$2:$M$11,11,FALSE),IF(D250="PRESSE 4",VLOOKUP(F250,Données!$D$2:$N$3,11,FALSE),IF(D250="PRESSE 5",VLOOKUP(F250,Données!$E$2:$O$4,11,FALSE),IF(D250="PRESSE 6",VLOOKUP(F250,Données!$F$2:$P$3,11,FALSE),IF(D250="EMBALLAGE",VLOOKUP(F250,Données!$G$2:$Q$97,11,FALSE),IF(D250="GUILLOTINE BLEU",VLOOKUP(F250,Données!$H$2:$R$48,11,FALSE),IF(D250="GUILLOTINE GRISE",VLOOKUP(F250,Données!$I$2:$R$48,10,FALSE),IF(D250="PUNCH",VLOOKUP(F250,Données!$J$2:$S$20,10,FALSE),""))))))))))</f>
        <v/>
      </c>
    </row>
    <row r="251" spans="2:7" x14ac:dyDescent="0.25">
      <c r="B251" s="2" t="str">
        <f t="shared" si="10"/>
        <v/>
      </c>
      <c r="C251" s="3" t="str">
        <f t="shared" si="11"/>
        <v/>
      </c>
      <c r="G251" s="3" t="str">
        <f>IF(D251="PRESSE 1",VLOOKUP(F251,Données!$A$2:$K$5,11,FALSE),IF(D251="PRESSE 2",VLOOKUP(F251,Données!$B$2:$L$17,11,FALSE),IF(D251="PRESSE 3",VLOOKUP(F251,Données!$C$2:$M$11,11,FALSE),IF(D251="PRESSE 4",VLOOKUP(F251,Données!$D$2:$N$3,11,FALSE),IF(D251="PRESSE 5",VLOOKUP(F251,Données!$E$2:$O$4,11,FALSE),IF(D251="PRESSE 6",VLOOKUP(F251,Données!$F$2:$P$3,11,FALSE),IF(D251="EMBALLAGE",VLOOKUP(F251,Données!$G$2:$Q$97,11,FALSE),IF(D251="GUILLOTINE BLEU",VLOOKUP(F251,Données!$H$2:$R$48,11,FALSE),IF(D251="GUILLOTINE GRISE",VLOOKUP(F251,Données!$I$2:$R$48,10,FALSE),IF(D251="PUNCH",VLOOKUP(F251,Données!$J$2:$S$20,10,FALSE),""))))))))))</f>
        <v/>
      </c>
    </row>
    <row r="252" spans="2:7" x14ac:dyDescent="0.25">
      <c r="B252" s="2" t="str">
        <f t="shared" si="10"/>
        <v/>
      </c>
      <c r="C252" s="3" t="str">
        <f t="shared" si="11"/>
        <v/>
      </c>
      <c r="G252" s="3" t="str">
        <f>IF(D252="PRESSE 1",VLOOKUP(F252,Données!$A$2:$K$5,11,FALSE),IF(D252="PRESSE 2",VLOOKUP(F252,Données!$B$2:$L$17,11,FALSE),IF(D252="PRESSE 3",VLOOKUP(F252,Données!$C$2:$M$11,11,FALSE),IF(D252="PRESSE 4",VLOOKUP(F252,Données!$D$2:$N$3,11,FALSE),IF(D252="PRESSE 5",VLOOKUP(F252,Données!$E$2:$O$4,11,FALSE),IF(D252="PRESSE 6",VLOOKUP(F252,Données!$F$2:$P$3,11,FALSE),IF(D252="EMBALLAGE",VLOOKUP(F252,Données!$G$2:$Q$97,11,FALSE),IF(D252="GUILLOTINE BLEU",VLOOKUP(F252,Données!$H$2:$R$48,11,FALSE),IF(D252="GUILLOTINE GRISE",VLOOKUP(F252,Données!$I$2:$R$48,10,FALSE),IF(D252="PUNCH",VLOOKUP(F252,Données!$J$2:$S$20,10,FALSE),""))))))))))</f>
        <v/>
      </c>
    </row>
    <row r="253" spans="2:7" x14ac:dyDescent="0.25">
      <c r="B253" s="2" t="str">
        <f t="shared" si="10"/>
        <v/>
      </c>
      <c r="C253" s="3" t="str">
        <f t="shared" si="11"/>
        <v/>
      </c>
      <c r="G253" s="3" t="str">
        <f>IF(D253="PRESSE 1",VLOOKUP(F253,Données!$A$2:$K$5,11,FALSE),IF(D253="PRESSE 2",VLOOKUP(F253,Données!$B$2:$L$17,11,FALSE),IF(D253="PRESSE 3",VLOOKUP(F253,Données!$C$2:$M$11,11,FALSE),IF(D253="PRESSE 4",VLOOKUP(F253,Données!$D$2:$N$3,11,FALSE),IF(D253="PRESSE 5",VLOOKUP(F253,Données!$E$2:$O$4,11,FALSE),IF(D253="PRESSE 6",VLOOKUP(F253,Données!$F$2:$P$3,11,FALSE),IF(D253="EMBALLAGE",VLOOKUP(F253,Données!$G$2:$Q$97,11,FALSE),IF(D253="GUILLOTINE BLEU",VLOOKUP(F253,Données!$H$2:$R$48,11,FALSE),IF(D253="GUILLOTINE GRISE",VLOOKUP(F253,Données!$I$2:$R$48,10,FALSE),IF(D253="PUNCH",VLOOKUP(F253,Données!$J$2:$S$20,10,FALSE),""))))))))))</f>
        <v/>
      </c>
    </row>
    <row r="254" spans="2:7" x14ac:dyDescent="0.25">
      <c r="B254" s="2" t="str">
        <f t="shared" si="10"/>
        <v/>
      </c>
      <c r="C254" s="3" t="str">
        <f t="shared" si="11"/>
        <v/>
      </c>
      <c r="G254" s="3" t="str">
        <f>IF(D254="PRESSE 1",VLOOKUP(F254,Données!$A$2:$K$5,11,FALSE),IF(D254="PRESSE 2",VLOOKUP(F254,Données!$B$2:$L$17,11,FALSE),IF(D254="PRESSE 3",VLOOKUP(F254,Données!$C$2:$M$11,11,FALSE),IF(D254="PRESSE 4",VLOOKUP(F254,Données!$D$2:$N$3,11,FALSE),IF(D254="PRESSE 5",VLOOKUP(F254,Données!$E$2:$O$4,11,FALSE),IF(D254="PRESSE 6",VLOOKUP(F254,Données!$F$2:$P$3,11,FALSE),IF(D254="EMBALLAGE",VLOOKUP(F254,Données!$G$2:$Q$97,11,FALSE),IF(D254="GUILLOTINE BLEU",VLOOKUP(F254,Données!$H$2:$R$48,11,FALSE),IF(D254="GUILLOTINE GRISE",VLOOKUP(F254,Données!$I$2:$R$48,10,FALSE),IF(D254="PUNCH",VLOOKUP(F254,Données!$J$2:$S$20,10,FALSE),""))))))))))</f>
        <v/>
      </c>
    </row>
    <row r="255" spans="2:7" x14ac:dyDescent="0.25">
      <c r="B255" s="2" t="str">
        <f t="shared" si="10"/>
        <v/>
      </c>
      <c r="C255" s="3" t="str">
        <f t="shared" si="11"/>
        <v/>
      </c>
      <c r="G255" s="3" t="str">
        <f>IF(D255="PRESSE 1",VLOOKUP(F255,Données!$A$2:$K$5,11,FALSE),IF(D255="PRESSE 2",VLOOKUP(F255,Données!$B$2:$L$17,11,FALSE),IF(D255="PRESSE 3",VLOOKUP(F255,Données!$C$2:$M$11,11,FALSE),IF(D255="PRESSE 4",VLOOKUP(F255,Données!$D$2:$N$3,11,FALSE),IF(D255="PRESSE 5",VLOOKUP(F255,Données!$E$2:$O$4,11,FALSE),IF(D255="PRESSE 6",VLOOKUP(F255,Données!$F$2:$P$3,11,FALSE),IF(D255="EMBALLAGE",VLOOKUP(F255,Données!$G$2:$Q$97,11,FALSE),IF(D255="GUILLOTINE BLEU",VLOOKUP(F255,Données!$H$2:$R$48,11,FALSE),IF(D255="GUILLOTINE GRISE",VLOOKUP(F255,Données!$I$2:$R$48,10,FALSE),IF(D255="PUNCH",VLOOKUP(F255,Données!$J$2:$S$20,10,FALSE),""))))))))))</f>
        <v/>
      </c>
    </row>
    <row r="256" spans="2:7" x14ac:dyDescent="0.25">
      <c r="B256" s="2" t="str">
        <f t="shared" si="10"/>
        <v/>
      </c>
      <c r="C256" s="3" t="str">
        <f t="shared" si="11"/>
        <v/>
      </c>
      <c r="G256" s="3" t="str">
        <f>IF(D256="PRESSE 1",VLOOKUP(F256,Données!$A$2:$K$5,11,FALSE),IF(D256="PRESSE 2",VLOOKUP(F256,Données!$B$2:$L$17,11,FALSE),IF(D256="PRESSE 3",VLOOKUP(F256,Données!$C$2:$M$11,11,FALSE),IF(D256="PRESSE 4",VLOOKUP(F256,Données!$D$2:$N$3,11,FALSE),IF(D256="PRESSE 5",VLOOKUP(F256,Données!$E$2:$O$4,11,FALSE),IF(D256="PRESSE 6",VLOOKUP(F256,Données!$F$2:$P$3,11,FALSE),IF(D256="EMBALLAGE",VLOOKUP(F256,Données!$G$2:$Q$97,11,FALSE),IF(D256="GUILLOTINE BLEU",VLOOKUP(F256,Données!$H$2:$R$48,11,FALSE),IF(D256="GUILLOTINE GRISE",VLOOKUP(F256,Données!$I$2:$R$48,10,FALSE),IF(D256="PUNCH",VLOOKUP(F256,Données!$J$2:$S$20,10,FALSE),""))))))))))</f>
        <v/>
      </c>
    </row>
    <row r="257" spans="2:7" x14ac:dyDescent="0.25">
      <c r="B257" s="2" t="str">
        <f t="shared" si="10"/>
        <v/>
      </c>
      <c r="C257" s="3" t="str">
        <f t="shared" si="11"/>
        <v/>
      </c>
      <c r="G257" s="3" t="str">
        <f>IF(D257="PRESSE 1",VLOOKUP(F257,Données!$A$2:$K$5,11,FALSE),IF(D257="PRESSE 2",VLOOKUP(F257,Données!$B$2:$L$17,11,FALSE),IF(D257="PRESSE 3",VLOOKUP(F257,Données!$C$2:$M$11,11,FALSE),IF(D257="PRESSE 4",VLOOKUP(F257,Données!$D$2:$N$3,11,FALSE),IF(D257="PRESSE 5",VLOOKUP(F257,Données!$E$2:$O$4,11,FALSE),IF(D257="PRESSE 6",VLOOKUP(F257,Données!$F$2:$P$3,11,FALSE),IF(D257="EMBALLAGE",VLOOKUP(F257,Données!$G$2:$Q$97,11,FALSE),IF(D257="GUILLOTINE BLEU",VLOOKUP(F257,Données!$H$2:$R$48,11,FALSE),IF(D257="GUILLOTINE GRISE",VLOOKUP(F257,Données!$I$2:$R$48,10,FALSE),IF(D257="PUNCH",VLOOKUP(F257,Données!$J$2:$S$20,10,FALSE),""))))))))))</f>
        <v/>
      </c>
    </row>
    <row r="258" spans="2:7" x14ac:dyDescent="0.25">
      <c r="B258" s="2" t="str">
        <f t="shared" si="10"/>
        <v/>
      </c>
      <c r="C258" s="3" t="str">
        <f t="shared" si="11"/>
        <v/>
      </c>
      <c r="G258" s="3" t="str">
        <f>IF(D258="PRESSE 1",VLOOKUP(F258,Données!$A$2:$K$5,11,FALSE),IF(D258="PRESSE 2",VLOOKUP(F258,Données!$B$2:$L$17,11,FALSE),IF(D258="PRESSE 3",VLOOKUP(F258,Données!$C$2:$M$11,11,FALSE),IF(D258="PRESSE 4",VLOOKUP(F258,Données!$D$2:$N$3,11,FALSE),IF(D258="PRESSE 5",VLOOKUP(F258,Données!$E$2:$O$4,11,FALSE),IF(D258="PRESSE 6",VLOOKUP(F258,Données!$F$2:$P$3,11,FALSE),IF(D258="EMBALLAGE",VLOOKUP(F258,Données!$G$2:$Q$97,11,FALSE),IF(D258="GUILLOTINE BLEU",VLOOKUP(F258,Données!$H$2:$R$48,11,FALSE),IF(D258="GUILLOTINE GRISE",VLOOKUP(F258,Données!$I$2:$R$48,10,FALSE),IF(D258="PUNCH",VLOOKUP(F258,Données!$J$2:$S$20,10,FALSE),""))))))))))</f>
        <v/>
      </c>
    </row>
    <row r="259" spans="2:7" x14ac:dyDescent="0.25">
      <c r="B259" s="2" t="str">
        <f t="shared" ref="B259:B300" si="12">IF(A259,VALUE(A259),"")</f>
        <v/>
      </c>
      <c r="C259" s="3" t="str">
        <f t="shared" ref="C259:C300" si="13">IF(A259,WEEKNUM(A259),"")</f>
        <v/>
      </c>
      <c r="G259" s="3" t="str">
        <f>IF(D259="PRESSE 1",VLOOKUP(F259,Données!$A$2:$K$5,11,FALSE),IF(D259="PRESSE 2",VLOOKUP(F259,Données!$B$2:$L$17,11,FALSE),IF(D259="PRESSE 3",VLOOKUP(F259,Données!$C$2:$M$11,11,FALSE),IF(D259="PRESSE 4",VLOOKUP(F259,Données!$D$2:$N$3,11,FALSE),IF(D259="PRESSE 5",VLOOKUP(F259,Données!$E$2:$O$4,11,FALSE),IF(D259="PRESSE 6",VLOOKUP(F259,Données!$F$2:$P$3,11,FALSE),IF(D259="EMBALLAGE",VLOOKUP(F259,Données!$G$2:$Q$97,11,FALSE),IF(D259="GUILLOTINE BLEU",VLOOKUP(F259,Données!$H$2:$R$48,11,FALSE),IF(D259="GUILLOTINE GRISE",VLOOKUP(F259,Données!$I$2:$R$48,10,FALSE),IF(D259="PUNCH",VLOOKUP(F259,Données!$J$2:$S$20,10,FALSE),""))))))))))</f>
        <v/>
      </c>
    </row>
    <row r="260" spans="2:7" x14ac:dyDescent="0.25">
      <c r="B260" s="2" t="str">
        <f t="shared" si="12"/>
        <v/>
      </c>
      <c r="C260" s="3" t="str">
        <f t="shared" si="13"/>
        <v/>
      </c>
      <c r="G260" s="3" t="str">
        <f>IF(D260="PRESSE 1",VLOOKUP(F260,Données!$A$2:$K$5,11,FALSE),IF(D260="PRESSE 2",VLOOKUP(F260,Données!$B$2:$L$17,11,FALSE),IF(D260="PRESSE 3",VLOOKUP(F260,Données!$C$2:$M$11,11,FALSE),IF(D260="PRESSE 4",VLOOKUP(F260,Données!$D$2:$N$3,11,FALSE),IF(D260="PRESSE 5",VLOOKUP(F260,Données!$E$2:$O$4,11,FALSE),IF(D260="PRESSE 6",VLOOKUP(F260,Données!$F$2:$P$3,11,FALSE),IF(D260="EMBALLAGE",VLOOKUP(F260,Données!$G$2:$Q$97,11,FALSE),IF(D260="GUILLOTINE BLEU",VLOOKUP(F260,Données!$H$2:$R$48,11,FALSE),IF(D260="GUILLOTINE GRISE",VLOOKUP(F260,Données!$I$2:$R$48,10,FALSE),IF(D260="PUNCH",VLOOKUP(F260,Données!$J$2:$S$20,10,FALSE),""))))))))))</f>
        <v/>
      </c>
    </row>
    <row r="261" spans="2:7" x14ac:dyDescent="0.25">
      <c r="B261" s="2" t="str">
        <f t="shared" si="12"/>
        <v/>
      </c>
      <c r="C261" s="3" t="str">
        <f t="shared" si="13"/>
        <v/>
      </c>
      <c r="G261" s="3" t="str">
        <f>IF(D261="PRESSE 1",VLOOKUP(F261,Données!$A$2:$K$5,11,FALSE),IF(D261="PRESSE 2",VLOOKUP(F261,Données!$B$2:$L$17,11,FALSE),IF(D261="PRESSE 3",VLOOKUP(F261,Données!$C$2:$M$11,11,FALSE),IF(D261="PRESSE 4",VLOOKUP(F261,Données!$D$2:$N$3,11,FALSE),IF(D261="PRESSE 5",VLOOKUP(F261,Données!$E$2:$O$4,11,FALSE),IF(D261="PRESSE 6",VLOOKUP(F261,Données!$F$2:$P$3,11,FALSE),IF(D261="EMBALLAGE",VLOOKUP(F261,Données!$G$2:$Q$97,11,FALSE),IF(D261="GUILLOTINE BLEU",VLOOKUP(F261,Données!$H$2:$R$48,11,FALSE),IF(D261="GUILLOTINE GRISE",VLOOKUP(F261,Données!$I$2:$R$48,10,FALSE),IF(D261="PUNCH",VLOOKUP(F261,Données!$J$2:$S$20,10,FALSE),""))))))))))</f>
        <v/>
      </c>
    </row>
    <row r="262" spans="2:7" x14ac:dyDescent="0.25">
      <c r="B262" s="2" t="str">
        <f t="shared" si="12"/>
        <v/>
      </c>
      <c r="C262" s="3" t="str">
        <f t="shared" si="13"/>
        <v/>
      </c>
      <c r="G262" s="3" t="str">
        <f>IF(D262="PRESSE 1",VLOOKUP(F262,Données!$A$2:$K$5,11,FALSE),IF(D262="PRESSE 2",VLOOKUP(F262,Données!$B$2:$L$17,11,FALSE),IF(D262="PRESSE 3",VLOOKUP(F262,Données!$C$2:$M$11,11,FALSE),IF(D262="PRESSE 4",VLOOKUP(F262,Données!$D$2:$N$3,11,FALSE),IF(D262="PRESSE 5",VLOOKUP(F262,Données!$E$2:$O$4,11,FALSE),IF(D262="PRESSE 6",VLOOKUP(F262,Données!$F$2:$P$3,11,FALSE),IF(D262="EMBALLAGE",VLOOKUP(F262,Données!$G$2:$Q$97,11,FALSE),IF(D262="GUILLOTINE BLEU",VLOOKUP(F262,Données!$H$2:$R$48,11,FALSE),IF(D262="GUILLOTINE GRISE",VLOOKUP(F262,Données!$I$2:$R$48,10,FALSE),IF(D262="PUNCH",VLOOKUP(F262,Données!$J$2:$S$20,10,FALSE),""))))))))))</f>
        <v/>
      </c>
    </row>
    <row r="263" spans="2:7" x14ac:dyDescent="0.25">
      <c r="B263" s="2" t="str">
        <f t="shared" si="12"/>
        <v/>
      </c>
      <c r="C263" s="3" t="str">
        <f t="shared" si="13"/>
        <v/>
      </c>
      <c r="G263" s="3" t="str">
        <f>IF(D263="PRESSE 1",VLOOKUP(F263,Données!$A$2:$K$5,11,FALSE),IF(D263="PRESSE 2",VLOOKUP(F263,Données!$B$2:$L$17,11,FALSE),IF(D263="PRESSE 3",VLOOKUP(F263,Données!$C$2:$M$11,11,FALSE),IF(D263="PRESSE 4",VLOOKUP(F263,Données!$D$2:$N$3,11,FALSE),IF(D263="PRESSE 5",VLOOKUP(F263,Données!$E$2:$O$4,11,FALSE),IF(D263="PRESSE 6",VLOOKUP(F263,Données!$F$2:$P$3,11,FALSE),IF(D263="EMBALLAGE",VLOOKUP(F263,Données!$G$2:$Q$97,11,FALSE),IF(D263="GUILLOTINE BLEU",VLOOKUP(F263,Données!$H$2:$R$48,11,FALSE),IF(D263="GUILLOTINE GRISE",VLOOKUP(F263,Données!$I$2:$R$48,10,FALSE),IF(D263="PUNCH",VLOOKUP(F263,Données!$J$2:$S$20,10,FALSE),""))))))))))</f>
        <v/>
      </c>
    </row>
    <row r="264" spans="2:7" x14ac:dyDescent="0.25">
      <c r="B264" s="2" t="str">
        <f t="shared" si="12"/>
        <v/>
      </c>
      <c r="C264" s="3" t="str">
        <f t="shared" si="13"/>
        <v/>
      </c>
      <c r="G264" s="3" t="str">
        <f>IF(D264="PRESSE 1",VLOOKUP(F264,Données!$A$2:$K$5,11,FALSE),IF(D264="PRESSE 2",VLOOKUP(F264,Données!$B$2:$L$17,11,FALSE),IF(D264="PRESSE 3",VLOOKUP(F264,Données!$C$2:$M$11,11,FALSE),IF(D264="PRESSE 4",VLOOKUP(F264,Données!$D$2:$N$3,11,FALSE),IF(D264="PRESSE 5",VLOOKUP(F264,Données!$E$2:$O$4,11,FALSE),IF(D264="PRESSE 6",VLOOKUP(F264,Données!$F$2:$P$3,11,FALSE),IF(D264="EMBALLAGE",VLOOKUP(F264,Données!$G$2:$Q$97,11,FALSE),IF(D264="GUILLOTINE BLEU",VLOOKUP(F264,Données!$H$2:$R$48,11,FALSE),IF(D264="GUILLOTINE GRISE",VLOOKUP(F264,Données!$I$2:$R$48,10,FALSE),IF(D264="PUNCH",VLOOKUP(F264,Données!$J$2:$S$20,10,FALSE),""))))))))))</f>
        <v/>
      </c>
    </row>
    <row r="265" spans="2:7" x14ac:dyDescent="0.25">
      <c r="B265" s="2" t="str">
        <f t="shared" si="12"/>
        <v/>
      </c>
      <c r="C265" s="3" t="str">
        <f t="shared" si="13"/>
        <v/>
      </c>
      <c r="G265" s="3" t="str">
        <f>IF(D265="PRESSE 1",VLOOKUP(F265,Données!$A$2:$K$5,11,FALSE),IF(D265="PRESSE 2",VLOOKUP(F265,Données!$B$2:$L$17,11,FALSE),IF(D265="PRESSE 3",VLOOKUP(F265,Données!$C$2:$M$11,11,FALSE),IF(D265="PRESSE 4",VLOOKUP(F265,Données!$D$2:$N$3,11,FALSE),IF(D265="PRESSE 5",VLOOKUP(F265,Données!$E$2:$O$4,11,FALSE),IF(D265="PRESSE 6",VLOOKUP(F265,Données!$F$2:$P$3,11,FALSE),IF(D265="EMBALLAGE",VLOOKUP(F265,Données!$G$2:$Q$97,11,FALSE),IF(D265="GUILLOTINE BLEU",VLOOKUP(F265,Données!$H$2:$R$48,11,FALSE),IF(D265="GUILLOTINE GRISE",VLOOKUP(F265,Données!$I$2:$R$48,10,FALSE),IF(D265="PUNCH",VLOOKUP(F265,Données!$J$2:$S$20,10,FALSE),""))))))))))</f>
        <v/>
      </c>
    </row>
    <row r="266" spans="2:7" x14ac:dyDescent="0.25">
      <c r="B266" s="2" t="str">
        <f t="shared" si="12"/>
        <v/>
      </c>
      <c r="C266" s="3" t="str">
        <f t="shared" si="13"/>
        <v/>
      </c>
      <c r="G266" s="3" t="str">
        <f>IF(D266="PRESSE 1",VLOOKUP(F266,Données!$A$2:$K$5,11,FALSE),IF(D266="PRESSE 2",VLOOKUP(F266,Données!$B$2:$L$17,11,FALSE),IF(D266="PRESSE 3",VLOOKUP(F266,Données!$C$2:$M$11,11,FALSE),IF(D266="PRESSE 4",VLOOKUP(F266,Données!$D$2:$N$3,11,FALSE),IF(D266="PRESSE 5",VLOOKUP(F266,Données!$E$2:$O$4,11,FALSE),IF(D266="PRESSE 6",VLOOKUP(F266,Données!$F$2:$P$3,11,FALSE),IF(D266="EMBALLAGE",VLOOKUP(F266,Données!$G$2:$Q$97,11,FALSE),IF(D266="GUILLOTINE BLEU",VLOOKUP(F266,Données!$H$2:$R$48,11,FALSE),IF(D266="GUILLOTINE GRISE",VLOOKUP(F266,Données!$I$2:$R$48,10,FALSE),IF(D266="PUNCH",VLOOKUP(F266,Données!$J$2:$S$20,10,FALSE),""))))))))))</f>
        <v/>
      </c>
    </row>
    <row r="267" spans="2:7" x14ac:dyDescent="0.25">
      <c r="B267" s="2" t="str">
        <f t="shared" si="12"/>
        <v/>
      </c>
      <c r="C267" s="3" t="str">
        <f t="shared" si="13"/>
        <v/>
      </c>
      <c r="G267" s="3" t="str">
        <f>IF(D267="PRESSE 1",VLOOKUP(F267,Données!$A$2:$K$5,11,FALSE),IF(D267="PRESSE 2",VLOOKUP(F267,Données!$B$2:$L$17,11,FALSE),IF(D267="PRESSE 3",VLOOKUP(F267,Données!$C$2:$M$11,11,FALSE),IF(D267="PRESSE 4",VLOOKUP(F267,Données!$D$2:$N$3,11,FALSE),IF(D267="PRESSE 5",VLOOKUP(F267,Données!$E$2:$O$4,11,FALSE),IF(D267="PRESSE 6",VLOOKUP(F267,Données!$F$2:$P$3,11,FALSE),IF(D267="EMBALLAGE",VLOOKUP(F267,Données!$G$2:$Q$97,11,FALSE),IF(D267="GUILLOTINE BLEU",VLOOKUP(F267,Données!$H$2:$R$48,11,FALSE),IF(D267="GUILLOTINE GRISE",VLOOKUP(F267,Données!$I$2:$R$48,10,FALSE),IF(D267="PUNCH",VLOOKUP(F267,Données!$J$2:$S$20,10,FALSE),""))))))))))</f>
        <v/>
      </c>
    </row>
    <row r="268" spans="2:7" x14ac:dyDescent="0.25">
      <c r="B268" s="2" t="str">
        <f t="shared" si="12"/>
        <v/>
      </c>
      <c r="C268" s="3" t="str">
        <f t="shared" si="13"/>
        <v/>
      </c>
      <c r="G268" s="3" t="str">
        <f>IF(D268="PRESSE 1",VLOOKUP(F268,Données!$A$2:$K$5,11,FALSE),IF(D268="PRESSE 2",VLOOKUP(F268,Données!$B$2:$L$17,11,FALSE),IF(D268="PRESSE 3",VLOOKUP(F268,Données!$C$2:$M$11,11,FALSE),IF(D268="PRESSE 4",VLOOKUP(F268,Données!$D$2:$N$3,11,FALSE),IF(D268="PRESSE 5",VLOOKUP(F268,Données!$E$2:$O$4,11,FALSE),IF(D268="PRESSE 6",VLOOKUP(F268,Données!$F$2:$P$3,11,FALSE),IF(D268="EMBALLAGE",VLOOKUP(F268,Données!$G$2:$Q$97,11,FALSE),IF(D268="GUILLOTINE BLEU",VLOOKUP(F268,Données!$H$2:$R$48,11,FALSE),IF(D268="GUILLOTINE GRISE",VLOOKUP(F268,Données!$I$2:$R$48,10,FALSE),IF(D268="PUNCH",VLOOKUP(F268,Données!$J$2:$S$20,10,FALSE),""))))))))))</f>
        <v/>
      </c>
    </row>
    <row r="269" spans="2:7" x14ac:dyDescent="0.25">
      <c r="B269" s="2" t="str">
        <f t="shared" si="12"/>
        <v/>
      </c>
      <c r="C269" s="3" t="str">
        <f t="shared" si="13"/>
        <v/>
      </c>
      <c r="G269" s="3" t="str">
        <f>IF(D269="PRESSE 1",VLOOKUP(F269,Données!$A$2:$K$5,11,FALSE),IF(D269="PRESSE 2",VLOOKUP(F269,Données!$B$2:$L$17,11,FALSE),IF(D269="PRESSE 3",VLOOKUP(F269,Données!$C$2:$M$11,11,FALSE),IF(D269="PRESSE 4",VLOOKUP(F269,Données!$D$2:$N$3,11,FALSE),IF(D269="PRESSE 5",VLOOKUP(F269,Données!$E$2:$O$4,11,FALSE),IF(D269="PRESSE 6",VLOOKUP(F269,Données!$F$2:$P$3,11,FALSE),IF(D269="EMBALLAGE",VLOOKUP(F269,Données!$G$2:$Q$97,11,FALSE),IF(D269="GUILLOTINE BLEU",VLOOKUP(F269,Données!$H$2:$R$48,11,FALSE),IF(D269="GUILLOTINE GRISE",VLOOKUP(F269,Données!$I$2:$R$48,10,FALSE),IF(D269="PUNCH",VLOOKUP(F269,Données!$J$2:$S$20,10,FALSE),""))))))))))</f>
        <v/>
      </c>
    </row>
    <row r="270" spans="2:7" x14ac:dyDescent="0.25">
      <c r="B270" s="2" t="str">
        <f t="shared" si="12"/>
        <v/>
      </c>
      <c r="C270" s="3" t="str">
        <f t="shared" si="13"/>
        <v/>
      </c>
      <c r="G270" s="3" t="str">
        <f>IF(D270="PRESSE 1",VLOOKUP(F270,Données!$A$2:$K$5,11,FALSE),IF(D270="PRESSE 2",VLOOKUP(F270,Données!$B$2:$L$17,11,FALSE),IF(D270="PRESSE 3",VLOOKUP(F270,Données!$C$2:$M$11,11,FALSE),IF(D270="PRESSE 4",VLOOKUP(F270,Données!$D$2:$N$3,11,FALSE),IF(D270="PRESSE 5",VLOOKUP(F270,Données!$E$2:$O$4,11,FALSE),IF(D270="PRESSE 6",VLOOKUP(F270,Données!$F$2:$P$3,11,FALSE),IF(D270="EMBALLAGE",VLOOKUP(F270,Données!$G$2:$Q$97,11,FALSE),IF(D270="GUILLOTINE BLEU",VLOOKUP(F270,Données!$H$2:$R$48,11,FALSE),IF(D270="GUILLOTINE GRISE",VLOOKUP(F270,Données!$I$2:$R$48,10,FALSE),IF(D270="PUNCH",VLOOKUP(F270,Données!$J$2:$S$20,10,FALSE),""))))))))))</f>
        <v/>
      </c>
    </row>
    <row r="271" spans="2:7" x14ac:dyDescent="0.25">
      <c r="B271" s="2" t="str">
        <f t="shared" si="12"/>
        <v/>
      </c>
      <c r="C271" s="3" t="str">
        <f t="shared" si="13"/>
        <v/>
      </c>
      <c r="G271" s="3" t="str">
        <f>IF(D271="PRESSE 1",VLOOKUP(F271,Données!$A$2:$K$5,11,FALSE),IF(D271="PRESSE 2",VLOOKUP(F271,Données!$B$2:$L$17,11,FALSE),IF(D271="PRESSE 3",VLOOKUP(F271,Données!$C$2:$M$11,11,FALSE),IF(D271="PRESSE 4",VLOOKUP(F271,Données!$D$2:$N$3,11,FALSE),IF(D271="PRESSE 5",VLOOKUP(F271,Données!$E$2:$O$4,11,FALSE),IF(D271="PRESSE 6",VLOOKUP(F271,Données!$F$2:$P$3,11,FALSE),IF(D271="EMBALLAGE",VLOOKUP(F271,Données!$G$2:$Q$97,11,FALSE),IF(D271="GUILLOTINE BLEU",VLOOKUP(F271,Données!$H$2:$R$48,11,FALSE),IF(D271="GUILLOTINE GRISE",VLOOKUP(F271,Données!$I$2:$R$48,10,FALSE),IF(D271="PUNCH",VLOOKUP(F271,Données!$J$2:$S$20,10,FALSE),""))))))))))</f>
        <v/>
      </c>
    </row>
    <row r="272" spans="2:7" x14ac:dyDescent="0.25">
      <c r="B272" s="2" t="str">
        <f t="shared" si="12"/>
        <v/>
      </c>
      <c r="C272" s="3" t="str">
        <f t="shared" si="13"/>
        <v/>
      </c>
      <c r="G272" s="3" t="str">
        <f>IF(D272="PRESSE 1",VLOOKUP(F272,Données!$A$2:$K$5,11,FALSE),IF(D272="PRESSE 2",VLOOKUP(F272,Données!$B$2:$L$17,11,FALSE),IF(D272="PRESSE 3",VLOOKUP(F272,Données!$C$2:$M$11,11,FALSE),IF(D272="PRESSE 4",VLOOKUP(F272,Données!$D$2:$N$3,11,FALSE),IF(D272="PRESSE 5",VLOOKUP(F272,Données!$E$2:$O$4,11,FALSE),IF(D272="PRESSE 6",VLOOKUP(F272,Données!$F$2:$P$3,11,FALSE),IF(D272="EMBALLAGE",VLOOKUP(F272,Données!$G$2:$Q$97,11,FALSE),IF(D272="GUILLOTINE BLEU",VLOOKUP(F272,Données!$H$2:$R$48,11,FALSE),IF(D272="GUILLOTINE GRISE",VLOOKUP(F272,Données!$I$2:$R$48,10,FALSE),IF(D272="PUNCH",VLOOKUP(F272,Données!$J$2:$S$20,10,FALSE),""))))))))))</f>
        <v/>
      </c>
    </row>
    <row r="273" spans="2:7" x14ac:dyDescent="0.25">
      <c r="B273" s="2" t="str">
        <f t="shared" si="12"/>
        <v/>
      </c>
      <c r="C273" s="3" t="str">
        <f t="shared" si="13"/>
        <v/>
      </c>
      <c r="G273" s="3" t="str">
        <f>IF(D273="PRESSE 1",VLOOKUP(F273,Données!$A$2:$K$5,11,FALSE),IF(D273="PRESSE 2",VLOOKUP(F273,Données!$B$2:$L$17,11,FALSE),IF(D273="PRESSE 3",VLOOKUP(F273,Données!$C$2:$M$11,11,FALSE),IF(D273="PRESSE 4",VLOOKUP(F273,Données!$D$2:$N$3,11,FALSE),IF(D273="PRESSE 5",VLOOKUP(F273,Données!$E$2:$O$4,11,FALSE),IF(D273="PRESSE 6",VLOOKUP(F273,Données!$F$2:$P$3,11,FALSE),IF(D273="EMBALLAGE",VLOOKUP(F273,Données!$G$2:$Q$97,11,FALSE),IF(D273="GUILLOTINE BLEU",VLOOKUP(F273,Données!$H$2:$R$48,11,FALSE),IF(D273="GUILLOTINE GRISE",VLOOKUP(F273,Données!$I$2:$R$48,10,FALSE),IF(D273="PUNCH",VLOOKUP(F273,Données!$J$2:$S$20,10,FALSE),""))))))))))</f>
        <v/>
      </c>
    </row>
    <row r="274" spans="2:7" x14ac:dyDescent="0.25">
      <c r="B274" s="2" t="str">
        <f t="shared" si="12"/>
        <v/>
      </c>
      <c r="C274" s="3" t="str">
        <f t="shared" si="13"/>
        <v/>
      </c>
      <c r="G274" s="3" t="str">
        <f>IF(D274="PRESSE 1",VLOOKUP(F274,Données!$A$2:$K$5,11,FALSE),IF(D274="PRESSE 2",VLOOKUP(F274,Données!$B$2:$L$17,11,FALSE),IF(D274="PRESSE 3",VLOOKUP(F274,Données!$C$2:$M$11,11,FALSE),IF(D274="PRESSE 4",VLOOKUP(F274,Données!$D$2:$N$3,11,FALSE),IF(D274="PRESSE 5",VLOOKUP(F274,Données!$E$2:$O$4,11,FALSE),IF(D274="PRESSE 6",VLOOKUP(F274,Données!$F$2:$P$3,11,FALSE),IF(D274="EMBALLAGE",VLOOKUP(F274,Données!$G$2:$Q$97,11,FALSE),IF(D274="GUILLOTINE BLEU",VLOOKUP(F274,Données!$H$2:$R$48,11,FALSE),IF(D274="GUILLOTINE GRISE",VLOOKUP(F274,Données!$I$2:$R$48,10,FALSE),IF(D274="PUNCH",VLOOKUP(F274,Données!$J$2:$S$20,10,FALSE),""))))))))))</f>
        <v/>
      </c>
    </row>
    <row r="275" spans="2:7" x14ac:dyDescent="0.25">
      <c r="B275" s="2" t="str">
        <f t="shared" si="12"/>
        <v/>
      </c>
      <c r="C275" s="3" t="str">
        <f t="shared" si="13"/>
        <v/>
      </c>
      <c r="G275" s="3" t="str">
        <f>IF(D275="PRESSE 1",VLOOKUP(F275,Données!$A$2:$K$5,11,FALSE),IF(D275="PRESSE 2",VLOOKUP(F275,Données!$B$2:$L$17,11,FALSE),IF(D275="PRESSE 3",VLOOKUP(F275,Données!$C$2:$M$11,11,FALSE),IF(D275="PRESSE 4",VLOOKUP(F275,Données!$D$2:$N$3,11,FALSE),IF(D275="PRESSE 5",VLOOKUP(F275,Données!$E$2:$O$4,11,FALSE),IF(D275="PRESSE 6",VLOOKUP(F275,Données!$F$2:$P$3,11,FALSE),IF(D275="EMBALLAGE",VLOOKUP(F275,Données!$G$2:$Q$97,11,FALSE),IF(D275="GUILLOTINE BLEU",VLOOKUP(F275,Données!$H$2:$R$48,11,FALSE),IF(D275="GUILLOTINE GRISE",VLOOKUP(F275,Données!$I$2:$R$48,10,FALSE),IF(D275="PUNCH",VLOOKUP(F275,Données!$J$2:$S$20,10,FALSE),""))))))))))</f>
        <v/>
      </c>
    </row>
    <row r="276" spans="2:7" x14ac:dyDescent="0.25">
      <c r="B276" s="2" t="str">
        <f t="shared" si="12"/>
        <v/>
      </c>
      <c r="C276" s="3" t="str">
        <f t="shared" si="13"/>
        <v/>
      </c>
      <c r="G276" s="3" t="str">
        <f>IF(D276="PRESSE 1",VLOOKUP(F276,Données!$A$2:$K$5,11,FALSE),IF(D276="PRESSE 2",VLOOKUP(F276,Données!$B$2:$L$17,11,FALSE),IF(D276="PRESSE 3",VLOOKUP(F276,Données!$C$2:$M$11,11,FALSE),IF(D276="PRESSE 4",VLOOKUP(F276,Données!$D$2:$N$3,11,FALSE),IF(D276="PRESSE 5",VLOOKUP(F276,Données!$E$2:$O$4,11,FALSE),IF(D276="PRESSE 6",VLOOKUP(F276,Données!$F$2:$P$3,11,FALSE),IF(D276="EMBALLAGE",VLOOKUP(F276,Données!$G$2:$Q$97,11,FALSE),IF(D276="GUILLOTINE BLEU",VLOOKUP(F276,Données!$H$2:$R$48,11,FALSE),IF(D276="GUILLOTINE GRISE",VLOOKUP(F276,Données!$I$2:$R$48,10,FALSE),IF(D276="PUNCH",VLOOKUP(F276,Données!$J$2:$S$20,10,FALSE),""))))))))))</f>
        <v/>
      </c>
    </row>
    <row r="277" spans="2:7" x14ac:dyDescent="0.25">
      <c r="B277" s="2" t="str">
        <f t="shared" si="12"/>
        <v/>
      </c>
      <c r="C277" s="3" t="str">
        <f t="shared" si="13"/>
        <v/>
      </c>
      <c r="G277" s="3" t="str">
        <f>IF(D277="PRESSE 1",VLOOKUP(F277,Données!$A$2:$K$5,11,FALSE),IF(D277="PRESSE 2",VLOOKUP(F277,Données!$B$2:$L$17,11,FALSE),IF(D277="PRESSE 3",VLOOKUP(F277,Données!$C$2:$M$11,11,FALSE),IF(D277="PRESSE 4",VLOOKUP(F277,Données!$D$2:$N$3,11,FALSE),IF(D277="PRESSE 5",VLOOKUP(F277,Données!$E$2:$O$4,11,FALSE),IF(D277="PRESSE 6",VLOOKUP(F277,Données!$F$2:$P$3,11,FALSE),IF(D277="EMBALLAGE",VLOOKUP(F277,Données!$G$2:$Q$97,11,FALSE),IF(D277="GUILLOTINE BLEU",VLOOKUP(F277,Données!$H$2:$R$48,11,FALSE),IF(D277="GUILLOTINE GRISE",VLOOKUP(F277,Données!$I$2:$R$48,10,FALSE),IF(D277="PUNCH",VLOOKUP(F277,Données!$J$2:$S$20,10,FALSE),""))))))))))</f>
        <v/>
      </c>
    </row>
    <row r="278" spans="2:7" x14ac:dyDescent="0.25">
      <c r="B278" s="2" t="str">
        <f t="shared" si="12"/>
        <v/>
      </c>
      <c r="C278" s="3" t="str">
        <f t="shared" si="13"/>
        <v/>
      </c>
      <c r="G278" s="3" t="str">
        <f>IF(D278="PRESSE 1",VLOOKUP(F278,Données!$A$2:$K$5,11,FALSE),IF(D278="PRESSE 2",VLOOKUP(F278,Données!$B$2:$L$17,11,FALSE),IF(D278="PRESSE 3",VLOOKUP(F278,Données!$C$2:$M$11,11,FALSE),IF(D278="PRESSE 4",VLOOKUP(F278,Données!$D$2:$N$3,11,FALSE),IF(D278="PRESSE 5",VLOOKUP(F278,Données!$E$2:$O$4,11,FALSE),IF(D278="PRESSE 6",VLOOKUP(F278,Données!$F$2:$P$3,11,FALSE),IF(D278="EMBALLAGE",VLOOKUP(F278,Données!$G$2:$Q$97,11,FALSE),IF(D278="GUILLOTINE BLEU",VLOOKUP(F278,Données!$H$2:$R$48,11,FALSE),IF(D278="GUILLOTINE GRISE",VLOOKUP(F278,Données!$I$2:$R$48,10,FALSE),IF(D278="PUNCH",VLOOKUP(F278,Données!$J$2:$S$20,10,FALSE),""))))))))))</f>
        <v/>
      </c>
    </row>
    <row r="279" spans="2:7" x14ac:dyDescent="0.25">
      <c r="B279" s="2" t="str">
        <f t="shared" si="12"/>
        <v/>
      </c>
      <c r="C279" s="3" t="str">
        <f t="shared" si="13"/>
        <v/>
      </c>
      <c r="G279" s="3" t="str">
        <f>IF(D279="PRESSE 1",VLOOKUP(F279,Données!$A$2:$K$5,11,FALSE),IF(D279="PRESSE 2",VLOOKUP(F279,Données!$B$2:$L$17,11,FALSE),IF(D279="PRESSE 3",VLOOKUP(F279,Données!$C$2:$M$11,11,FALSE),IF(D279="PRESSE 4",VLOOKUP(F279,Données!$D$2:$N$3,11,FALSE),IF(D279="PRESSE 5",VLOOKUP(F279,Données!$E$2:$O$4,11,FALSE),IF(D279="PRESSE 6",VLOOKUP(F279,Données!$F$2:$P$3,11,FALSE),IF(D279="EMBALLAGE",VLOOKUP(F279,Données!$G$2:$Q$97,11,FALSE),IF(D279="GUILLOTINE BLEU",VLOOKUP(F279,Données!$H$2:$R$48,11,FALSE),IF(D279="GUILLOTINE GRISE",VLOOKUP(F279,Données!$I$2:$R$48,10,FALSE),IF(D279="PUNCH",VLOOKUP(F279,Données!$J$2:$S$20,10,FALSE),""))))))))))</f>
        <v/>
      </c>
    </row>
    <row r="280" spans="2:7" x14ac:dyDescent="0.25">
      <c r="B280" s="2" t="str">
        <f t="shared" si="12"/>
        <v/>
      </c>
      <c r="C280" s="3" t="str">
        <f t="shared" si="13"/>
        <v/>
      </c>
      <c r="G280" s="3" t="str">
        <f>IF(D280="PRESSE 1",VLOOKUP(F280,Données!$A$2:$K$5,11,FALSE),IF(D280="PRESSE 2",VLOOKUP(F280,Données!$B$2:$L$17,11,FALSE),IF(D280="PRESSE 3",VLOOKUP(F280,Données!$C$2:$M$11,11,FALSE),IF(D280="PRESSE 4",VLOOKUP(F280,Données!$D$2:$N$3,11,FALSE),IF(D280="PRESSE 5",VLOOKUP(F280,Données!$E$2:$O$4,11,FALSE),IF(D280="PRESSE 6",VLOOKUP(F280,Données!$F$2:$P$3,11,FALSE),IF(D280="EMBALLAGE",VLOOKUP(F280,Données!$G$2:$Q$97,11,FALSE),IF(D280="GUILLOTINE BLEU",VLOOKUP(F280,Données!$H$2:$R$48,11,FALSE),IF(D280="GUILLOTINE GRISE",VLOOKUP(F280,Données!$I$2:$R$48,10,FALSE),IF(D280="PUNCH",VLOOKUP(F280,Données!$J$2:$S$20,10,FALSE),""))))))))))</f>
        <v/>
      </c>
    </row>
    <row r="281" spans="2:7" x14ac:dyDescent="0.25">
      <c r="B281" s="2" t="str">
        <f t="shared" si="12"/>
        <v/>
      </c>
      <c r="C281" s="3" t="str">
        <f t="shared" si="13"/>
        <v/>
      </c>
      <c r="G281" s="3" t="str">
        <f>IF(D281="PRESSE 1",VLOOKUP(F281,Données!$A$2:$K$5,11,FALSE),IF(D281="PRESSE 2",VLOOKUP(F281,Données!$B$2:$L$17,11,FALSE),IF(D281="PRESSE 3",VLOOKUP(F281,Données!$C$2:$M$11,11,FALSE),IF(D281="PRESSE 4",VLOOKUP(F281,Données!$D$2:$N$3,11,FALSE),IF(D281="PRESSE 5",VLOOKUP(F281,Données!$E$2:$O$4,11,FALSE),IF(D281="PRESSE 6",VLOOKUP(F281,Données!$F$2:$P$3,11,FALSE),IF(D281="EMBALLAGE",VLOOKUP(F281,Données!$G$2:$Q$97,11,FALSE),IF(D281="GUILLOTINE BLEU",VLOOKUP(F281,Données!$H$2:$R$48,11,FALSE),IF(D281="GUILLOTINE GRISE",VLOOKUP(F281,Données!$I$2:$R$48,10,FALSE),IF(D281="PUNCH",VLOOKUP(F281,Données!$J$2:$S$20,10,FALSE),""))))))))))</f>
        <v/>
      </c>
    </row>
    <row r="282" spans="2:7" x14ac:dyDescent="0.25">
      <c r="B282" s="2" t="str">
        <f t="shared" si="12"/>
        <v/>
      </c>
      <c r="C282" s="3" t="str">
        <f t="shared" si="13"/>
        <v/>
      </c>
      <c r="G282" s="3" t="str">
        <f>IF(D282="PRESSE 1",VLOOKUP(F282,Données!$A$2:$K$5,11,FALSE),IF(D282="PRESSE 2",VLOOKUP(F282,Données!$B$2:$L$17,11,FALSE),IF(D282="PRESSE 3",VLOOKUP(F282,Données!$C$2:$M$11,11,FALSE),IF(D282="PRESSE 4",VLOOKUP(F282,Données!$D$2:$N$3,11,FALSE),IF(D282="PRESSE 5",VLOOKUP(F282,Données!$E$2:$O$4,11,FALSE),IF(D282="PRESSE 6",VLOOKUP(F282,Données!$F$2:$P$3,11,FALSE),IF(D282="EMBALLAGE",VLOOKUP(F282,Données!$G$2:$Q$97,11,FALSE),IF(D282="GUILLOTINE BLEU",VLOOKUP(F282,Données!$H$2:$R$48,11,FALSE),IF(D282="GUILLOTINE GRISE",VLOOKUP(F282,Données!$I$2:$R$48,10,FALSE),IF(D282="PUNCH",VLOOKUP(F282,Données!$J$2:$S$20,10,FALSE),""))))))))))</f>
        <v/>
      </c>
    </row>
    <row r="283" spans="2:7" x14ac:dyDescent="0.25">
      <c r="B283" s="2" t="str">
        <f t="shared" si="12"/>
        <v/>
      </c>
      <c r="C283" s="3" t="str">
        <f t="shared" si="13"/>
        <v/>
      </c>
      <c r="G283" s="3" t="str">
        <f>IF(D283="PRESSE 1",VLOOKUP(F283,Données!$A$2:$K$5,11,FALSE),IF(D283="PRESSE 2",VLOOKUP(F283,Données!$B$2:$L$17,11,FALSE),IF(D283="PRESSE 3",VLOOKUP(F283,Données!$C$2:$M$11,11,FALSE),IF(D283="PRESSE 4",VLOOKUP(F283,Données!$D$2:$N$3,11,FALSE),IF(D283="PRESSE 5",VLOOKUP(F283,Données!$E$2:$O$4,11,FALSE),IF(D283="PRESSE 6",VLOOKUP(F283,Données!$F$2:$P$3,11,FALSE),IF(D283="EMBALLAGE",VLOOKUP(F283,Données!$G$2:$Q$97,11,FALSE),IF(D283="GUILLOTINE BLEU",VLOOKUP(F283,Données!$H$2:$R$48,11,FALSE),IF(D283="GUILLOTINE GRISE",VLOOKUP(F283,Données!$I$2:$R$48,10,FALSE),IF(D283="PUNCH",VLOOKUP(F283,Données!$J$2:$S$20,10,FALSE),""))))))))))</f>
        <v/>
      </c>
    </row>
    <row r="284" spans="2:7" x14ac:dyDescent="0.25">
      <c r="B284" s="2" t="str">
        <f t="shared" si="12"/>
        <v/>
      </c>
      <c r="C284" s="3" t="str">
        <f t="shared" si="13"/>
        <v/>
      </c>
      <c r="G284" s="3" t="str">
        <f>IF(D284="PRESSE 1",VLOOKUP(F284,Données!$A$2:$K$5,11,FALSE),IF(D284="PRESSE 2",VLOOKUP(F284,Données!$B$2:$L$17,11,FALSE),IF(D284="PRESSE 3",VLOOKUP(F284,Données!$C$2:$M$11,11,FALSE),IF(D284="PRESSE 4",VLOOKUP(F284,Données!$D$2:$N$3,11,FALSE),IF(D284="PRESSE 5",VLOOKUP(F284,Données!$E$2:$O$4,11,FALSE),IF(D284="PRESSE 6",VLOOKUP(F284,Données!$F$2:$P$3,11,FALSE),IF(D284="EMBALLAGE",VLOOKUP(F284,Données!$G$2:$Q$97,11,FALSE),IF(D284="GUILLOTINE BLEU",VLOOKUP(F284,Données!$H$2:$R$48,11,FALSE),IF(D284="GUILLOTINE GRISE",VLOOKUP(F284,Données!$I$2:$R$48,10,FALSE),IF(D284="PUNCH",VLOOKUP(F284,Données!$J$2:$S$20,10,FALSE),""))))))))))</f>
        <v/>
      </c>
    </row>
    <row r="285" spans="2:7" x14ac:dyDescent="0.25">
      <c r="B285" s="2" t="str">
        <f t="shared" si="12"/>
        <v/>
      </c>
      <c r="C285" s="3" t="str">
        <f t="shared" si="13"/>
        <v/>
      </c>
      <c r="G285" s="3" t="str">
        <f>IF(D285="PRESSE 1",VLOOKUP(F285,Données!$A$2:$K$5,11,FALSE),IF(D285="PRESSE 2",VLOOKUP(F285,Données!$B$2:$L$17,11,FALSE),IF(D285="PRESSE 3",VLOOKUP(F285,Données!$C$2:$M$11,11,FALSE),IF(D285="PRESSE 4",VLOOKUP(F285,Données!$D$2:$N$3,11,FALSE),IF(D285="PRESSE 5",VLOOKUP(F285,Données!$E$2:$O$4,11,FALSE),IF(D285="PRESSE 6",VLOOKUP(F285,Données!$F$2:$P$3,11,FALSE),IF(D285="EMBALLAGE",VLOOKUP(F285,Données!$G$2:$Q$97,11,FALSE),IF(D285="GUILLOTINE BLEU",VLOOKUP(F285,Données!$H$2:$R$48,11,FALSE),IF(D285="GUILLOTINE GRISE",VLOOKUP(F285,Données!$I$2:$R$48,10,FALSE),IF(D285="PUNCH",VLOOKUP(F285,Données!$J$2:$S$20,10,FALSE),""))))))))))</f>
        <v/>
      </c>
    </row>
    <row r="286" spans="2:7" x14ac:dyDescent="0.25">
      <c r="B286" s="2" t="str">
        <f t="shared" si="12"/>
        <v/>
      </c>
      <c r="C286" s="3" t="str">
        <f t="shared" si="13"/>
        <v/>
      </c>
      <c r="G286" s="3" t="str">
        <f>IF(D286="PRESSE 1",VLOOKUP(F286,Données!$A$2:$K$5,11,FALSE),IF(D286="PRESSE 2",VLOOKUP(F286,Données!$B$2:$L$17,11,FALSE),IF(D286="PRESSE 3",VLOOKUP(F286,Données!$C$2:$M$11,11,FALSE),IF(D286="PRESSE 4",VLOOKUP(F286,Données!$D$2:$N$3,11,FALSE),IF(D286="PRESSE 5",VLOOKUP(F286,Données!$E$2:$O$4,11,FALSE),IF(D286="PRESSE 6",VLOOKUP(F286,Données!$F$2:$P$3,11,FALSE),IF(D286="EMBALLAGE",VLOOKUP(F286,Données!$G$2:$Q$97,11,FALSE),IF(D286="GUILLOTINE BLEU",VLOOKUP(F286,Données!$H$2:$R$48,11,FALSE),IF(D286="GUILLOTINE GRISE",VLOOKUP(F286,Données!$I$2:$R$48,10,FALSE),IF(D286="PUNCH",VLOOKUP(F286,Données!$J$2:$S$20,10,FALSE),""))))))))))</f>
        <v/>
      </c>
    </row>
    <row r="287" spans="2:7" x14ac:dyDescent="0.25">
      <c r="B287" s="2" t="str">
        <f t="shared" si="12"/>
        <v/>
      </c>
      <c r="C287" s="3" t="str">
        <f t="shared" si="13"/>
        <v/>
      </c>
      <c r="G287" s="3" t="str">
        <f>IF(D287="PRESSE 1",VLOOKUP(F287,Données!$A$2:$K$5,11,FALSE),IF(D287="PRESSE 2",VLOOKUP(F287,Données!$B$2:$L$17,11,FALSE),IF(D287="PRESSE 3",VLOOKUP(F287,Données!$C$2:$M$11,11,FALSE),IF(D287="PRESSE 4",VLOOKUP(F287,Données!$D$2:$N$3,11,FALSE),IF(D287="PRESSE 5",VLOOKUP(F287,Données!$E$2:$O$4,11,FALSE),IF(D287="PRESSE 6",VLOOKUP(F287,Données!$F$2:$P$3,11,FALSE),IF(D287="EMBALLAGE",VLOOKUP(F287,Données!$G$2:$Q$97,11,FALSE),IF(D287="GUILLOTINE BLEU",VLOOKUP(F287,Données!$H$2:$R$48,11,FALSE),IF(D287="GUILLOTINE GRISE",VLOOKUP(F287,Données!$I$2:$R$48,10,FALSE),IF(D287="PUNCH",VLOOKUP(F287,Données!$J$2:$S$20,10,FALSE),""))))))))))</f>
        <v/>
      </c>
    </row>
    <row r="288" spans="2:7" x14ac:dyDescent="0.25">
      <c r="B288" s="2" t="str">
        <f t="shared" si="12"/>
        <v/>
      </c>
      <c r="C288" s="3" t="str">
        <f t="shared" si="13"/>
        <v/>
      </c>
      <c r="G288" s="3" t="str">
        <f>IF(D288="PRESSE 1",VLOOKUP(F288,Données!$A$2:$K$5,11,FALSE),IF(D288="PRESSE 2",VLOOKUP(F288,Données!$B$2:$L$17,11,FALSE),IF(D288="PRESSE 3",VLOOKUP(F288,Données!$C$2:$M$11,11,FALSE),IF(D288="PRESSE 4",VLOOKUP(F288,Données!$D$2:$N$3,11,FALSE),IF(D288="PRESSE 5",VLOOKUP(F288,Données!$E$2:$O$4,11,FALSE),IF(D288="PRESSE 6",VLOOKUP(F288,Données!$F$2:$P$3,11,FALSE),IF(D288="EMBALLAGE",VLOOKUP(F288,Données!$G$2:$Q$97,11,FALSE),IF(D288="GUILLOTINE BLEU",VLOOKUP(F288,Données!$H$2:$R$48,11,FALSE),IF(D288="GUILLOTINE GRISE",VLOOKUP(F288,Données!$I$2:$R$48,10,FALSE),IF(D288="PUNCH",VLOOKUP(F288,Données!$J$2:$S$20,10,FALSE),""))))))))))</f>
        <v/>
      </c>
    </row>
    <row r="289" spans="2:7" x14ac:dyDescent="0.25">
      <c r="B289" s="2" t="str">
        <f t="shared" si="12"/>
        <v/>
      </c>
      <c r="C289" s="3" t="str">
        <f t="shared" si="13"/>
        <v/>
      </c>
      <c r="G289" s="3" t="str">
        <f>IF(D289="PRESSE 1",VLOOKUP(F289,Données!$A$2:$K$5,11,FALSE),IF(D289="PRESSE 2",VLOOKUP(F289,Données!$B$2:$L$17,11,FALSE),IF(D289="PRESSE 3",VLOOKUP(F289,Données!$C$2:$M$11,11,FALSE),IF(D289="PRESSE 4",VLOOKUP(F289,Données!$D$2:$N$3,11,FALSE),IF(D289="PRESSE 5",VLOOKUP(F289,Données!$E$2:$O$4,11,FALSE),IF(D289="PRESSE 6",VLOOKUP(F289,Données!$F$2:$P$3,11,FALSE),IF(D289="EMBALLAGE",VLOOKUP(F289,Données!$G$2:$Q$97,11,FALSE),IF(D289="GUILLOTINE BLEU",VLOOKUP(F289,Données!$H$2:$R$48,11,FALSE),IF(D289="GUILLOTINE GRISE",VLOOKUP(F289,Données!$I$2:$R$48,10,FALSE),IF(D289="PUNCH",VLOOKUP(F289,Données!$J$2:$S$20,10,FALSE),""))))))))))</f>
        <v/>
      </c>
    </row>
    <row r="290" spans="2:7" x14ac:dyDescent="0.25">
      <c r="B290" s="2" t="str">
        <f t="shared" si="12"/>
        <v/>
      </c>
      <c r="C290" s="3" t="str">
        <f t="shared" si="13"/>
        <v/>
      </c>
      <c r="G290" s="3" t="str">
        <f>IF(D290="PRESSE 1",VLOOKUP(F290,Données!$A$2:$K$5,11,FALSE),IF(D290="PRESSE 2",VLOOKUP(F290,Données!$B$2:$L$17,11,FALSE),IF(D290="PRESSE 3",VLOOKUP(F290,Données!$C$2:$M$11,11,FALSE),IF(D290="PRESSE 4",VLOOKUP(F290,Données!$D$2:$N$3,11,FALSE),IF(D290="PRESSE 5",VLOOKUP(F290,Données!$E$2:$O$4,11,FALSE),IF(D290="PRESSE 6",VLOOKUP(F290,Données!$F$2:$P$3,11,FALSE),IF(D290="EMBALLAGE",VLOOKUP(F290,Données!$G$2:$Q$97,11,FALSE),IF(D290="GUILLOTINE BLEU",VLOOKUP(F290,Données!$H$2:$R$48,11,FALSE),IF(D290="GUILLOTINE GRISE",VLOOKUP(F290,Données!$I$2:$R$48,10,FALSE),IF(D290="PUNCH",VLOOKUP(F290,Données!$J$2:$S$20,10,FALSE),""))))))))))</f>
        <v/>
      </c>
    </row>
    <row r="291" spans="2:7" x14ac:dyDescent="0.25">
      <c r="B291" s="2" t="str">
        <f t="shared" si="12"/>
        <v/>
      </c>
      <c r="C291" s="3" t="str">
        <f t="shared" si="13"/>
        <v/>
      </c>
      <c r="G291" s="3" t="str">
        <f>IF(D291="PRESSE 1",VLOOKUP(F291,Données!$A$2:$K$5,11,FALSE),IF(D291="PRESSE 2",VLOOKUP(F291,Données!$B$2:$L$17,11,FALSE),IF(D291="PRESSE 3",VLOOKUP(F291,Données!$C$2:$M$11,11,FALSE),IF(D291="PRESSE 4",VLOOKUP(F291,Données!$D$2:$N$3,11,FALSE),IF(D291="PRESSE 5",VLOOKUP(F291,Données!$E$2:$O$4,11,FALSE),IF(D291="PRESSE 6",VLOOKUP(F291,Données!$F$2:$P$3,11,FALSE),IF(D291="EMBALLAGE",VLOOKUP(F291,Données!$G$2:$Q$97,11,FALSE),IF(D291="GUILLOTINE BLEU",VLOOKUP(F291,Données!$H$2:$R$48,11,FALSE),IF(D291="GUILLOTINE GRISE",VLOOKUP(F291,Données!$I$2:$R$48,10,FALSE),IF(D291="PUNCH",VLOOKUP(F291,Données!$J$2:$S$20,10,FALSE),""))))))))))</f>
        <v/>
      </c>
    </row>
    <row r="292" spans="2:7" x14ac:dyDescent="0.25">
      <c r="B292" s="2" t="str">
        <f t="shared" si="12"/>
        <v/>
      </c>
      <c r="C292" s="3" t="str">
        <f t="shared" si="13"/>
        <v/>
      </c>
      <c r="G292" s="3" t="str">
        <f>IF(D292="PRESSE 1",VLOOKUP(F292,Données!$A$2:$K$5,11,FALSE),IF(D292="PRESSE 2",VLOOKUP(F292,Données!$B$2:$L$17,11,FALSE),IF(D292="PRESSE 3",VLOOKUP(F292,Données!$C$2:$M$11,11,FALSE),IF(D292="PRESSE 4",VLOOKUP(F292,Données!$D$2:$N$3,11,FALSE),IF(D292="PRESSE 5",VLOOKUP(F292,Données!$E$2:$O$4,11,FALSE),IF(D292="PRESSE 6",VLOOKUP(F292,Données!$F$2:$P$3,11,FALSE),IF(D292="EMBALLAGE",VLOOKUP(F292,Données!$G$2:$Q$97,11,FALSE),IF(D292="GUILLOTINE BLEU",VLOOKUP(F292,Données!$H$2:$R$48,11,FALSE),IF(D292="GUILLOTINE GRISE",VLOOKUP(F292,Données!$I$2:$R$48,10,FALSE),IF(D292="PUNCH",VLOOKUP(F292,Données!$J$2:$S$20,10,FALSE),""))))))))))</f>
        <v/>
      </c>
    </row>
    <row r="293" spans="2:7" x14ac:dyDescent="0.25">
      <c r="B293" s="2" t="str">
        <f t="shared" si="12"/>
        <v/>
      </c>
      <c r="C293" s="3" t="str">
        <f t="shared" si="13"/>
        <v/>
      </c>
      <c r="G293" s="3" t="str">
        <f>IF(D293="PRESSE 1",VLOOKUP(F293,Données!$A$2:$K$5,11,FALSE),IF(D293="PRESSE 2",VLOOKUP(F293,Données!$B$2:$L$17,11,FALSE),IF(D293="PRESSE 3",VLOOKUP(F293,Données!$C$2:$M$11,11,FALSE),IF(D293="PRESSE 4",VLOOKUP(F293,Données!$D$2:$N$3,11,FALSE),IF(D293="PRESSE 5",VLOOKUP(F293,Données!$E$2:$O$4,11,FALSE),IF(D293="PRESSE 6",VLOOKUP(F293,Données!$F$2:$P$3,11,FALSE),IF(D293="EMBALLAGE",VLOOKUP(F293,Données!$G$2:$Q$97,11,FALSE),IF(D293="GUILLOTINE BLEU",VLOOKUP(F293,Données!$H$2:$R$48,11,FALSE),IF(D293="GUILLOTINE GRISE",VLOOKUP(F293,Données!$I$2:$R$48,10,FALSE),IF(D293="PUNCH",VLOOKUP(F293,Données!$J$2:$S$20,10,FALSE),""))))))))))</f>
        <v/>
      </c>
    </row>
    <row r="294" spans="2:7" x14ac:dyDescent="0.25">
      <c r="B294" s="2" t="str">
        <f t="shared" si="12"/>
        <v/>
      </c>
      <c r="C294" s="3" t="str">
        <f t="shared" si="13"/>
        <v/>
      </c>
      <c r="G294" s="3" t="str">
        <f>IF(D294="PRESSE 1",VLOOKUP(F294,Données!$A$2:$K$5,11,FALSE),IF(D294="PRESSE 2",VLOOKUP(F294,Données!$B$2:$L$17,11,FALSE),IF(D294="PRESSE 3",VLOOKUP(F294,Données!$C$2:$M$11,11,FALSE),IF(D294="PRESSE 4",VLOOKUP(F294,Données!$D$2:$N$3,11,FALSE),IF(D294="PRESSE 5",VLOOKUP(F294,Données!$E$2:$O$4,11,FALSE),IF(D294="PRESSE 6",VLOOKUP(F294,Données!$F$2:$P$3,11,FALSE),IF(D294="EMBALLAGE",VLOOKUP(F294,Données!$G$2:$Q$97,11,FALSE),IF(D294="GUILLOTINE BLEU",VLOOKUP(F294,Données!$H$2:$R$48,11,FALSE),IF(D294="GUILLOTINE GRISE",VLOOKUP(F294,Données!$I$2:$R$48,10,FALSE),IF(D294="PUNCH",VLOOKUP(F294,Données!$J$2:$S$20,10,FALSE),""))))))))))</f>
        <v/>
      </c>
    </row>
    <row r="295" spans="2:7" x14ac:dyDescent="0.25">
      <c r="B295" s="2" t="str">
        <f t="shared" si="12"/>
        <v/>
      </c>
      <c r="C295" s="3" t="str">
        <f t="shared" si="13"/>
        <v/>
      </c>
      <c r="G295" s="3" t="str">
        <f>IF(D295="PRESSE 1",VLOOKUP(F295,Données!$A$2:$K$5,11,FALSE),IF(D295="PRESSE 2",VLOOKUP(F295,Données!$B$2:$L$17,11,FALSE),IF(D295="PRESSE 3",VLOOKUP(F295,Données!$C$2:$M$11,11,FALSE),IF(D295="PRESSE 4",VLOOKUP(F295,Données!$D$2:$N$3,11,FALSE),IF(D295="PRESSE 5",VLOOKUP(F295,Données!$E$2:$O$4,11,FALSE),IF(D295="PRESSE 6",VLOOKUP(F295,Données!$F$2:$P$3,11,FALSE),IF(D295="EMBALLAGE",VLOOKUP(F295,Données!$G$2:$Q$97,11,FALSE),IF(D295="GUILLOTINE BLEU",VLOOKUP(F295,Données!$H$2:$R$48,11,FALSE),IF(D295="GUILLOTINE GRISE",VLOOKUP(F295,Données!$I$2:$R$48,10,FALSE),IF(D295="PUNCH",VLOOKUP(F295,Données!$J$2:$S$20,10,FALSE),""))))))))))</f>
        <v/>
      </c>
    </row>
    <row r="296" spans="2:7" x14ac:dyDescent="0.25">
      <c r="B296" s="2" t="str">
        <f t="shared" si="12"/>
        <v/>
      </c>
      <c r="C296" s="3" t="str">
        <f t="shared" si="13"/>
        <v/>
      </c>
      <c r="G296" s="3" t="str">
        <f>IF(D296="PRESSE 1",VLOOKUP(F296,Données!$A$2:$K$5,11,FALSE),IF(D296="PRESSE 2",VLOOKUP(F296,Données!$B$2:$L$17,11,FALSE),IF(D296="PRESSE 3",VLOOKUP(F296,Données!$C$2:$M$11,11,FALSE),IF(D296="PRESSE 4",VLOOKUP(F296,Données!$D$2:$N$3,11,FALSE),IF(D296="PRESSE 5",VLOOKUP(F296,Données!$E$2:$O$4,11,FALSE),IF(D296="PRESSE 6",VLOOKUP(F296,Données!$F$2:$P$3,11,FALSE),IF(D296="EMBALLAGE",VLOOKUP(F296,Données!$G$2:$Q$97,11,FALSE),IF(D296="GUILLOTINE BLEU",VLOOKUP(F296,Données!$H$2:$R$48,11,FALSE),IF(D296="GUILLOTINE GRISE",VLOOKUP(F296,Données!$I$2:$R$48,10,FALSE),IF(D296="PUNCH",VLOOKUP(F296,Données!$J$2:$S$20,10,FALSE),""))))))))))</f>
        <v/>
      </c>
    </row>
    <row r="297" spans="2:7" x14ac:dyDescent="0.25">
      <c r="B297" s="2" t="str">
        <f t="shared" si="12"/>
        <v/>
      </c>
      <c r="C297" s="3" t="str">
        <f t="shared" si="13"/>
        <v/>
      </c>
      <c r="G297" s="3" t="str">
        <f>IF(D297="PRESSE 1",VLOOKUP(F297,Données!$A$2:$K$5,11,FALSE),IF(D297="PRESSE 2",VLOOKUP(F297,Données!$B$2:$L$17,11,FALSE),IF(D297="PRESSE 3",VLOOKUP(F297,Données!$C$2:$M$11,11,FALSE),IF(D297="PRESSE 4",VLOOKUP(F297,Données!$D$2:$N$3,11,FALSE),IF(D297="PRESSE 5",VLOOKUP(F297,Données!$E$2:$O$4,11,FALSE),IF(D297="PRESSE 6",VLOOKUP(F297,Données!$F$2:$P$3,11,FALSE),IF(D297="EMBALLAGE",VLOOKUP(F297,Données!$G$2:$Q$97,11,FALSE),IF(D297="GUILLOTINE BLEU",VLOOKUP(F297,Données!$H$2:$R$48,11,FALSE),IF(D297="GUILLOTINE GRISE",VLOOKUP(F297,Données!$I$2:$R$48,10,FALSE),IF(D297="PUNCH",VLOOKUP(F297,Données!$J$2:$S$20,10,FALSE),""))))))))))</f>
        <v/>
      </c>
    </row>
    <row r="298" spans="2:7" x14ac:dyDescent="0.25">
      <c r="B298" s="2" t="str">
        <f t="shared" si="12"/>
        <v/>
      </c>
      <c r="C298" s="3" t="str">
        <f t="shared" si="13"/>
        <v/>
      </c>
      <c r="G298" s="3" t="str">
        <f>IF(D298="PRESSE 1",VLOOKUP(F298,Données!$A$2:$K$5,11,FALSE),IF(D298="PRESSE 2",VLOOKUP(F298,Données!$B$2:$L$17,11,FALSE),IF(D298="PRESSE 3",VLOOKUP(F298,Données!$C$2:$M$11,11,FALSE),IF(D298="PRESSE 4",VLOOKUP(F298,Données!$D$2:$N$3,11,FALSE),IF(D298="PRESSE 5",VLOOKUP(F298,Données!$E$2:$O$4,11,FALSE),IF(D298="PRESSE 6",VLOOKUP(F298,Données!$F$2:$P$3,11,FALSE),IF(D298="EMBALLAGE",VLOOKUP(F298,Données!$G$2:$Q$97,11,FALSE),IF(D298="GUILLOTINE BLEU",VLOOKUP(F298,Données!$H$2:$R$48,11,FALSE),IF(D298="GUILLOTINE GRISE",VLOOKUP(F298,Données!$I$2:$R$48,10,FALSE),IF(D298="PUNCH",VLOOKUP(F298,Données!$J$2:$S$20,10,FALSE),""))))))))))</f>
        <v/>
      </c>
    </row>
    <row r="299" spans="2:7" x14ac:dyDescent="0.25">
      <c r="B299" s="2" t="str">
        <f t="shared" si="12"/>
        <v/>
      </c>
      <c r="C299" s="3" t="str">
        <f t="shared" si="13"/>
        <v/>
      </c>
      <c r="G299" s="3" t="str">
        <f>IF(D299="PRESSE 1",VLOOKUP(F299,Données!$A$2:$K$5,11,FALSE),IF(D299="PRESSE 2",VLOOKUP(F299,Données!$B$2:$L$17,11,FALSE),IF(D299="PRESSE 3",VLOOKUP(F299,Données!$C$2:$M$11,11,FALSE),IF(D299="PRESSE 4",VLOOKUP(F299,Données!$D$2:$N$3,11,FALSE),IF(D299="PRESSE 5",VLOOKUP(F299,Données!$E$2:$O$4,11,FALSE),IF(D299="PRESSE 6",VLOOKUP(F299,Données!$F$2:$P$3,11,FALSE),IF(D299="EMBALLAGE",VLOOKUP(F299,Données!$G$2:$Q$97,11,FALSE),IF(D299="GUILLOTINE BLEU",VLOOKUP(F299,Données!$H$2:$R$48,11,FALSE),IF(D299="GUILLOTINE GRISE",VLOOKUP(F299,Données!$I$2:$R$48,10,FALSE),IF(D299="PUNCH",VLOOKUP(F299,Données!$J$2:$S$20,10,FALSE),""))))))))))</f>
        <v/>
      </c>
    </row>
    <row r="300" spans="2:7" x14ac:dyDescent="0.25">
      <c r="B300" s="2" t="str">
        <f t="shared" si="12"/>
        <v/>
      </c>
      <c r="C300" s="3" t="str">
        <f t="shared" si="13"/>
        <v/>
      </c>
      <c r="G300" s="3" t="str">
        <f>IF(D300="PRESSE 1",VLOOKUP(F300,Données!$A$2:$K$5,11,FALSE),IF(D300="PRESSE 2",VLOOKUP(F300,Données!$B$2:$L$17,11,FALSE),IF(D300="PRESSE 3",VLOOKUP(F300,Données!$C$2:$M$11,11,FALSE),IF(D300="PRESSE 4",VLOOKUP(F300,Données!$D$2:$N$3,11,FALSE),IF(D300="PRESSE 5",VLOOKUP(F300,Données!$E$2:$O$4,11,FALSE),IF(D300="PRESSE 6",VLOOKUP(F300,Données!$F$2:$P$3,11,FALSE),IF(D300="EMBALLAGE",VLOOKUP(F300,Données!$G$2:$Q$97,11,FALSE),IF(D300="GUILLOTINE BLEU",VLOOKUP(F300,Données!$H$2:$R$48,11,FALSE),IF(D300="GUILLOTINE GRISE",VLOOKUP(F300,Données!$I$2:$R$48,10,FALSE),IF(D300="PUNCH",VLOOKUP(F300,Données!$J$2:$S$20,10,FALSE),""))))))))))</f>
        <v/>
      </c>
    </row>
  </sheetData>
  <conditionalFormatting sqref="D2:D310">
    <cfRule type="containsText" dxfId="19" priority="14" operator="containsText" text="GUILLOTINE GRISE">
      <formula>NOT(ISERROR(SEARCH("GUILLOTINE GRISE",D2)))</formula>
    </cfRule>
    <cfRule type="containsText" dxfId="18" priority="15" operator="containsText" text="GUILLOTINE BLEU">
      <formula>NOT(ISERROR(SEARCH("GUILLOTINE BLEU",D2)))</formula>
    </cfRule>
    <cfRule type="containsText" dxfId="17" priority="16" operator="containsText" text="PUNCH">
      <formula>NOT(ISERROR(SEARCH("PUNCH",D2)))</formula>
    </cfRule>
    <cfRule type="containsText" dxfId="16" priority="17" operator="containsText" text="EMBALLAGE">
      <formula>NOT(ISERROR(SEARCH("EMBALLAGE",D2)))</formula>
    </cfRule>
    <cfRule type="containsText" dxfId="15" priority="18" operator="containsText" text="PRESSE 6">
      <formula>NOT(ISERROR(SEARCH("PRESSE 6",D2)))</formula>
    </cfRule>
    <cfRule type="containsText" dxfId="14" priority="19" operator="containsText" text="PRESSE 5">
      <formula>NOT(ISERROR(SEARCH("PRESSE 5",D2)))</formula>
    </cfRule>
    <cfRule type="containsText" dxfId="13" priority="20" operator="containsText" text="PRESSE 4">
      <formula>NOT(ISERROR(SEARCH("PRESSE 4",D2)))</formula>
    </cfRule>
    <cfRule type="containsText" dxfId="12" priority="21" operator="containsText" text="PRESSE 3">
      <formula>NOT(ISERROR(SEARCH("PRESSE 3",D2)))</formula>
    </cfRule>
    <cfRule type="containsText" dxfId="11" priority="22" operator="containsText" text="PRESSE 2">
      <formula>NOT(ISERROR(SEARCH("PRESSE 2",D2)))</formula>
    </cfRule>
    <cfRule type="containsText" dxfId="10" priority="23" operator="containsText" text="PRESSE 1">
      <formula>NOT(ISERROR(SEARCH("PRESSE 1",D2)))</formula>
    </cfRule>
  </conditionalFormatting>
  <conditionalFormatting sqref="R1:R1048576">
    <cfRule type="containsBlanks" dxfId="9" priority="7">
      <formula>LEN(TRIM(R1))=0</formula>
    </cfRule>
    <cfRule type="containsText" dxfId="8" priority="8" operator="containsText" text="% Prod">
      <formula>NOT(ISERROR(SEARCH("% Prod",R1)))</formula>
    </cfRule>
    <cfRule type="cellIs" dxfId="7" priority="9" operator="lessThanOrEqual">
      <formula>0.9449</formula>
    </cfRule>
    <cfRule type="cellIs" dxfId="6" priority="10" operator="greaterThanOrEqual">
      <formula>0.995</formula>
    </cfRule>
    <cfRule type="cellIs" dxfId="5" priority="24" operator="between">
      <formula>0.945</formula>
      <formula>0.9949</formula>
    </cfRule>
  </conditionalFormatting>
  <conditionalFormatting sqref="S1:S42 S127:S1048576">
    <cfRule type="containsText" dxfId="4" priority="1" operator="containsText" text=" ">
      <formula>NOT(ISERROR(SEARCH(" ",S1)))</formula>
    </cfRule>
    <cfRule type="containsBlanks" dxfId="3" priority="2">
      <formula>LEN(TRIM(S1))=0</formula>
    </cfRule>
    <cfRule type="cellIs" dxfId="2" priority="3" operator="lessThanOrEqual">
      <formula>0.0449</formula>
    </cfRule>
    <cfRule type="cellIs" dxfId="1" priority="4" operator="greaterThanOrEqual">
      <formula>0.095</formula>
    </cfRule>
    <cfRule type="cellIs" dxfId="0" priority="5" operator="between">
      <formula>0.045</formula>
      <formula>0.0949</formula>
    </cfRule>
  </conditionalFormatting>
  <dataValidations count="1">
    <dataValidation type="list" allowBlank="1" showInputMessage="1" showErrorMessage="1" sqref="D2:D1048576" xr:uid="{1C1BF062-1318-4801-97F1-EFB2ABC5B258}">
      <formula1>Groupes</formula1>
    </dataValidation>
  </dataValidations>
  <pageMargins left="0.7" right="0.7" top="0.75" bottom="0.75" header="0.3" footer="0.3"/>
  <pageSetup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3" r:id="rId4" name="ListBox1">
          <controlPr defaultSize="0" autoLine="0" autoPict="0" r:id="rId5">
            <anchor moveWithCells="1">
              <from>
                <xdr:col>5</xdr:col>
                <xdr:colOff>1971675</xdr:colOff>
                <xdr:row>10</xdr:row>
                <xdr:rowOff>19050</xdr:rowOff>
              </from>
              <to>
                <xdr:col>12</xdr:col>
                <xdr:colOff>57150</xdr:colOff>
                <xdr:row>19</xdr:row>
                <xdr:rowOff>123825</xdr:rowOff>
              </to>
            </anchor>
          </controlPr>
        </control>
      </mc:Choice>
      <mc:Fallback>
        <control shapeId="2053" r:id="rId4" name="List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334C640-532F-40CD-8A9E-B6D88AFC5781}">
          <x14:formula1>
            <xm:f>Données!$T$2:$T$5</xm:f>
          </x14:formula1>
          <xm:sqref>E2:E1048576</xm:sqref>
        </x14:dataValidation>
        <x14:dataValidation type="list" allowBlank="1" showInputMessage="1" showErrorMessage="1" xr:uid="{63171673-1BEC-4A1F-8C1D-EE06395C1068}">
          <x14:formula1>
            <xm:f>Données!$U$2:$U$24</xm:f>
          </x14:formula1>
          <xm:sqref>M2:M1048576 Q2:Q1048576 K2:K1048576 O2:O1048576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FF00"/>
  </sheetPr>
  <dimension ref="A1:U250"/>
  <sheetViews>
    <sheetView zoomScaleNormal="100" workbookViewId="0">
      <selection activeCell="B34" sqref="B34"/>
    </sheetView>
  </sheetViews>
  <sheetFormatPr baseColWidth="10" defaultColWidth="8.7109375" defaultRowHeight="14.25" x14ac:dyDescent="0.2"/>
  <cols>
    <col min="1" max="1" width="12.28515625" style="17" bestFit="1" customWidth="1"/>
    <col min="2" max="3" width="13.140625" style="17" bestFit="1" customWidth="1"/>
    <col min="4" max="5" width="12.28515625" style="17" bestFit="1" customWidth="1"/>
    <col min="6" max="6" width="10.140625" style="17" bestFit="1" customWidth="1"/>
    <col min="7" max="7" width="36.5703125" style="17" customWidth="1"/>
    <col min="8" max="8" width="17.7109375" style="17" bestFit="1" customWidth="1"/>
    <col min="9" max="9" width="18.28515625" style="17" bestFit="1" customWidth="1"/>
    <col min="10" max="10" width="14.140625" style="17" bestFit="1" customWidth="1"/>
    <col min="11" max="16" width="5.5703125" style="24" customWidth="1"/>
    <col min="17" max="17" width="5.85546875" style="17" bestFit="1" customWidth="1"/>
    <col min="18" max="18" width="6" style="17" customWidth="1"/>
    <col min="19" max="19" width="7.140625" style="17" bestFit="1" customWidth="1"/>
    <col min="20" max="20" width="5.5703125" style="17" bestFit="1" customWidth="1"/>
    <col min="21" max="21" width="11.140625" style="17" bestFit="1" customWidth="1"/>
    <col min="22" max="16384" width="8.7109375" style="17"/>
  </cols>
  <sheetData>
    <row r="1" spans="1:21" ht="15" thickBot="1" x14ac:dyDescent="0.25">
      <c r="A1" s="5" t="s">
        <v>230</v>
      </c>
      <c r="B1" s="6" t="s">
        <v>231</v>
      </c>
      <c r="C1" s="7" t="s">
        <v>232</v>
      </c>
      <c r="D1" s="8" t="s">
        <v>233</v>
      </c>
      <c r="E1" s="9" t="s">
        <v>234</v>
      </c>
      <c r="F1" s="10" t="s">
        <v>235</v>
      </c>
      <c r="G1" s="31" t="s">
        <v>226</v>
      </c>
      <c r="H1" s="33" t="s">
        <v>227</v>
      </c>
      <c r="I1" s="40" t="s">
        <v>229</v>
      </c>
      <c r="J1" s="34" t="s">
        <v>228</v>
      </c>
      <c r="K1" s="25" t="s">
        <v>237</v>
      </c>
      <c r="L1" s="26" t="s">
        <v>238</v>
      </c>
      <c r="M1" s="27" t="s">
        <v>239</v>
      </c>
      <c r="N1" s="28" t="s">
        <v>240</v>
      </c>
      <c r="O1" s="29" t="s">
        <v>241</v>
      </c>
      <c r="P1" s="30" t="s">
        <v>242</v>
      </c>
      <c r="Q1" s="32" t="s">
        <v>223</v>
      </c>
      <c r="R1" s="33" t="s">
        <v>224</v>
      </c>
      <c r="S1" s="34" t="s">
        <v>225</v>
      </c>
      <c r="T1" s="11" t="s">
        <v>1</v>
      </c>
      <c r="U1" s="11" t="s">
        <v>2</v>
      </c>
    </row>
    <row r="2" spans="1:21" ht="15" x14ac:dyDescent="0.2">
      <c r="A2" s="12" t="s">
        <v>48</v>
      </c>
      <c r="B2" s="12" t="s">
        <v>5</v>
      </c>
      <c r="C2" s="12" t="s">
        <v>5</v>
      </c>
      <c r="D2" s="16" t="s">
        <v>243</v>
      </c>
      <c r="E2" s="12" t="s">
        <v>253</v>
      </c>
      <c r="F2" s="12" t="s">
        <v>105</v>
      </c>
      <c r="G2" s="12" t="s">
        <v>6</v>
      </c>
      <c r="H2" s="13" t="s">
        <v>7</v>
      </c>
      <c r="I2" s="13" t="s">
        <v>7</v>
      </c>
      <c r="J2" s="13" t="s">
        <v>8</v>
      </c>
      <c r="K2" s="23">
        <f>50/7</f>
        <v>7.1428571428571432</v>
      </c>
      <c r="L2" s="23">
        <f>80/7</f>
        <v>11.428571428571429</v>
      </c>
      <c r="M2" s="23">
        <f>80/7</f>
        <v>11.428571428571429</v>
      </c>
      <c r="N2" s="23">
        <f>(13*65)/7</f>
        <v>120.71428571428571</v>
      </c>
      <c r="O2" s="23">
        <f>(65*15)/7</f>
        <v>139.28571428571428</v>
      </c>
      <c r="P2" s="23">
        <f>80/7</f>
        <v>11.428571428571429</v>
      </c>
      <c r="Q2" s="18">
        <v>6</v>
      </c>
      <c r="R2" s="13">
        <v>270</v>
      </c>
      <c r="S2" s="13">
        <v>320</v>
      </c>
      <c r="T2" s="13" t="s">
        <v>3</v>
      </c>
      <c r="U2" s="13" t="s">
        <v>4</v>
      </c>
    </row>
    <row r="3" spans="1:21" ht="15" x14ac:dyDescent="0.2">
      <c r="A3" s="14" t="s">
        <v>53</v>
      </c>
      <c r="B3" s="14" t="s">
        <v>11</v>
      </c>
      <c r="C3" s="14" t="s">
        <v>11</v>
      </c>
      <c r="D3" s="19" t="s">
        <v>244</v>
      </c>
      <c r="E3" s="19" t="s">
        <v>254</v>
      </c>
      <c r="F3" s="19" t="s">
        <v>105</v>
      </c>
      <c r="G3" s="14" t="s">
        <v>12</v>
      </c>
      <c r="H3" s="15" t="s">
        <v>13</v>
      </c>
      <c r="I3" s="15" t="s">
        <v>13</v>
      </c>
      <c r="J3" s="15" t="s">
        <v>14</v>
      </c>
      <c r="K3" s="4">
        <f>50/7</f>
        <v>7.1428571428571432</v>
      </c>
      <c r="L3" s="23">
        <f t="shared" ref="L3:L5" si="0">80/7</f>
        <v>11.428571428571429</v>
      </c>
      <c r="M3" s="23">
        <f t="shared" ref="M3:M6" si="1">80/7</f>
        <v>11.428571428571429</v>
      </c>
      <c r="N3" s="23">
        <f>(13*65)/7</f>
        <v>120.71428571428571</v>
      </c>
      <c r="O3" s="23">
        <f>(65*15)/7</f>
        <v>139.28571428571428</v>
      </c>
      <c r="P3" s="23">
        <f>80/7</f>
        <v>11.428571428571429</v>
      </c>
      <c r="Q3" s="20">
        <v>6</v>
      </c>
      <c r="R3" s="15">
        <v>270</v>
      </c>
      <c r="S3" s="15">
        <v>240</v>
      </c>
      <c r="T3" s="15" t="s">
        <v>9</v>
      </c>
      <c r="U3" s="15" t="s">
        <v>10</v>
      </c>
    </row>
    <row r="4" spans="1:21" ht="15" x14ac:dyDescent="0.2">
      <c r="A4" s="14" t="s">
        <v>236</v>
      </c>
      <c r="B4" s="14" t="s">
        <v>17</v>
      </c>
      <c r="C4" s="14" t="s">
        <v>17</v>
      </c>
      <c r="D4" s="19" t="s">
        <v>251</v>
      </c>
      <c r="E4" s="19" t="s">
        <v>255</v>
      </c>
      <c r="F4" s="19"/>
      <c r="G4" s="14" t="s">
        <v>18</v>
      </c>
      <c r="H4" s="15" t="s">
        <v>19</v>
      </c>
      <c r="I4" s="15" t="s">
        <v>19</v>
      </c>
      <c r="J4" s="15" t="s">
        <v>20</v>
      </c>
      <c r="K4" s="4">
        <f>510/7</f>
        <v>72.857142857142861</v>
      </c>
      <c r="L4" s="23">
        <f t="shared" si="0"/>
        <v>11.428571428571429</v>
      </c>
      <c r="M4" s="23">
        <f t="shared" si="1"/>
        <v>11.428571428571429</v>
      </c>
      <c r="N4" s="4"/>
      <c r="O4" s="4"/>
      <c r="P4" s="4"/>
      <c r="Q4" s="21">
        <v>6</v>
      </c>
      <c r="R4" s="15">
        <v>252</v>
      </c>
      <c r="S4" s="15">
        <v>240</v>
      </c>
      <c r="T4" s="15" t="s">
        <v>15</v>
      </c>
      <c r="U4" s="15" t="s">
        <v>16</v>
      </c>
    </row>
    <row r="5" spans="1:21" ht="15" x14ac:dyDescent="0.2">
      <c r="A5" s="19"/>
      <c r="B5" s="14" t="s">
        <v>23</v>
      </c>
      <c r="C5" s="14" t="s">
        <v>23</v>
      </c>
      <c r="D5" s="19"/>
      <c r="E5" s="19"/>
      <c r="F5" s="19"/>
      <c r="G5" s="14" t="s">
        <v>24</v>
      </c>
      <c r="H5" s="15" t="s">
        <v>25</v>
      </c>
      <c r="I5" s="15" t="s">
        <v>25</v>
      </c>
      <c r="J5" s="15" t="s">
        <v>26</v>
      </c>
      <c r="K5" s="4"/>
      <c r="L5" s="23">
        <f t="shared" si="0"/>
        <v>11.428571428571429</v>
      </c>
      <c r="M5" s="23">
        <f t="shared" si="1"/>
        <v>11.428571428571429</v>
      </c>
      <c r="N5" s="4"/>
      <c r="O5" s="4"/>
      <c r="P5" s="4"/>
      <c r="Q5" s="21">
        <v>6</v>
      </c>
      <c r="R5" s="15">
        <v>252</v>
      </c>
      <c r="S5" s="15">
        <v>240</v>
      </c>
      <c r="T5" s="15" t="s">
        <v>21</v>
      </c>
      <c r="U5" s="15" t="s">
        <v>22</v>
      </c>
    </row>
    <row r="6" spans="1:21" ht="15" x14ac:dyDescent="0.2">
      <c r="A6" s="19"/>
      <c r="B6" s="14" t="s">
        <v>28</v>
      </c>
      <c r="C6" s="14" t="s">
        <v>58</v>
      </c>
      <c r="D6" s="19"/>
      <c r="E6" s="19"/>
      <c r="F6" s="19"/>
      <c r="G6" s="14" t="s">
        <v>29</v>
      </c>
      <c r="H6" s="15" t="s">
        <v>30</v>
      </c>
      <c r="I6" s="15" t="s">
        <v>30</v>
      </c>
      <c r="J6" s="15" t="s">
        <v>31</v>
      </c>
      <c r="K6" s="4"/>
      <c r="L6" s="4">
        <f>100/7</f>
        <v>14.285714285714286</v>
      </c>
      <c r="M6" s="23">
        <f t="shared" si="1"/>
        <v>11.428571428571429</v>
      </c>
      <c r="N6" s="4"/>
      <c r="O6" s="4"/>
      <c r="P6" s="4"/>
      <c r="Q6" s="21">
        <v>6</v>
      </c>
      <c r="R6" s="15">
        <v>252</v>
      </c>
      <c r="S6" s="15">
        <v>240</v>
      </c>
      <c r="T6" s="15"/>
      <c r="U6" s="15" t="s">
        <v>27</v>
      </c>
    </row>
    <row r="7" spans="1:21" ht="15" x14ac:dyDescent="0.2">
      <c r="A7" s="19"/>
      <c r="B7" s="14" t="s">
        <v>33</v>
      </c>
      <c r="C7" s="14" t="s">
        <v>72</v>
      </c>
      <c r="D7" s="19"/>
      <c r="E7" s="19"/>
      <c r="F7" s="19"/>
      <c r="G7" s="14" t="s">
        <v>34</v>
      </c>
      <c r="H7" s="15" t="s">
        <v>35</v>
      </c>
      <c r="I7" s="15" t="s">
        <v>35</v>
      </c>
      <c r="J7" s="15" t="s">
        <v>36</v>
      </c>
      <c r="K7" s="4"/>
      <c r="L7" s="4">
        <f t="shared" ref="L7:L9" si="2">100/7</f>
        <v>14.285714285714286</v>
      </c>
      <c r="M7" s="4">
        <f>160/7</f>
        <v>22.857142857142858</v>
      </c>
      <c r="N7" s="4"/>
      <c r="O7" s="4"/>
      <c r="P7" s="4"/>
      <c r="Q7" s="21">
        <v>6</v>
      </c>
      <c r="R7" s="15">
        <v>252</v>
      </c>
      <c r="S7" s="15">
        <v>25</v>
      </c>
      <c r="T7" s="15"/>
      <c r="U7" s="15" t="s">
        <v>32</v>
      </c>
    </row>
    <row r="8" spans="1:21" ht="15" x14ac:dyDescent="0.2">
      <c r="A8" s="19"/>
      <c r="B8" s="14" t="s">
        <v>38</v>
      </c>
      <c r="C8" s="14" t="s">
        <v>77</v>
      </c>
      <c r="D8" s="19"/>
      <c r="E8" s="19"/>
      <c r="F8" s="19"/>
      <c r="G8" s="14" t="s">
        <v>39</v>
      </c>
      <c r="H8" s="15" t="s">
        <v>257</v>
      </c>
      <c r="I8" s="15" t="s">
        <v>257</v>
      </c>
      <c r="J8" s="15" t="s">
        <v>41</v>
      </c>
      <c r="K8" s="4"/>
      <c r="L8" s="4">
        <f t="shared" si="2"/>
        <v>14.285714285714286</v>
      </c>
      <c r="M8" s="4">
        <f>78/7</f>
        <v>11.142857142857142</v>
      </c>
      <c r="N8" s="4"/>
      <c r="O8" s="4"/>
      <c r="P8" s="4"/>
      <c r="Q8" s="20">
        <v>5</v>
      </c>
      <c r="R8" s="15">
        <v>240</v>
      </c>
      <c r="S8" s="15">
        <v>60</v>
      </c>
      <c r="T8" s="15"/>
      <c r="U8" s="15" t="s">
        <v>37</v>
      </c>
    </row>
    <row r="9" spans="1:21" ht="15" x14ac:dyDescent="0.2">
      <c r="A9" s="19"/>
      <c r="B9" s="14" t="s">
        <v>43</v>
      </c>
      <c r="C9" s="14" t="s">
        <v>46</v>
      </c>
      <c r="D9" s="19"/>
      <c r="E9" s="19"/>
      <c r="F9" s="19"/>
      <c r="G9" s="14" t="s">
        <v>44</v>
      </c>
      <c r="H9" s="15" t="s">
        <v>40</v>
      </c>
      <c r="I9" s="15" t="s">
        <v>40</v>
      </c>
      <c r="J9" s="15" t="s">
        <v>46</v>
      </c>
      <c r="K9" s="4"/>
      <c r="L9" s="4">
        <f t="shared" si="2"/>
        <v>14.285714285714286</v>
      </c>
      <c r="M9" s="4">
        <f>38/7</f>
        <v>5.4285714285714288</v>
      </c>
      <c r="N9" s="4"/>
      <c r="O9" s="4"/>
      <c r="P9" s="4"/>
      <c r="Q9" s="21">
        <v>5</v>
      </c>
      <c r="R9" s="15">
        <v>198</v>
      </c>
      <c r="S9" s="15">
        <v>50</v>
      </c>
      <c r="T9" s="15"/>
      <c r="U9" s="15" t="s">
        <v>42</v>
      </c>
    </row>
    <row r="10" spans="1:21" ht="15" x14ac:dyDescent="0.2">
      <c r="A10" s="19"/>
      <c r="B10" s="14" t="s">
        <v>67</v>
      </c>
      <c r="C10" s="14" t="s">
        <v>99</v>
      </c>
      <c r="D10" s="19"/>
      <c r="E10" s="19"/>
      <c r="F10" s="19"/>
      <c r="G10" s="14" t="s">
        <v>49</v>
      </c>
      <c r="H10" s="15" t="s">
        <v>45</v>
      </c>
      <c r="I10" s="15" t="s">
        <v>45</v>
      </c>
      <c r="J10" s="15" t="s">
        <v>51</v>
      </c>
      <c r="K10" s="4"/>
      <c r="L10" s="4">
        <f>(40*6)/7</f>
        <v>34.285714285714285</v>
      </c>
      <c r="M10" s="4">
        <f>72/7</f>
        <v>10.285714285714286</v>
      </c>
      <c r="N10" s="4"/>
      <c r="O10" s="4"/>
      <c r="P10" s="4"/>
      <c r="Q10" s="21">
        <v>5</v>
      </c>
      <c r="R10" s="15">
        <v>270</v>
      </c>
      <c r="S10" s="15">
        <v>28</v>
      </c>
      <c r="T10" s="15"/>
      <c r="U10" s="15" t="s">
        <v>47</v>
      </c>
    </row>
    <row r="11" spans="1:21" ht="15" x14ac:dyDescent="0.2">
      <c r="A11" s="19"/>
      <c r="B11" s="14" t="s">
        <v>72</v>
      </c>
      <c r="C11" s="14" t="s">
        <v>102</v>
      </c>
      <c r="D11" s="19"/>
      <c r="E11" s="19"/>
      <c r="F11" s="19"/>
      <c r="G11" s="14" t="s">
        <v>54</v>
      </c>
      <c r="H11" s="15" t="s">
        <v>50</v>
      </c>
      <c r="I11" s="15" t="s">
        <v>50</v>
      </c>
      <c r="J11" s="15" t="s">
        <v>56</v>
      </c>
      <c r="K11" s="4"/>
      <c r="L11" s="4">
        <f>160/7</f>
        <v>22.857142857142858</v>
      </c>
      <c r="M11" s="4">
        <f>60/7</f>
        <v>8.5714285714285712</v>
      </c>
      <c r="N11" s="4"/>
      <c r="O11" s="4"/>
      <c r="P11" s="4"/>
      <c r="Q11" s="21">
        <v>5</v>
      </c>
      <c r="R11" s="15">
        <v>252</v>
      </c>
      <c r="S11" s="15">
        <v>90</v>
      </c>
      <c r="T11" s="15"/>
      <c r="U11" s="15" t="s">
        <v>52</v>
      </c>
    </row>
    <row r="12" spans="1:21" ht="15" x14ac:dyDescent="0.2">
      <c r="A12" s="19"/>
      <c r="B12" s="14" t="s">
        <v>46</v>
      </c>
      <c r="C12" s="19"/>
      <c r="D12" s="19"/>
      <c r="E12" s="19"/>
      <c r="F12" s="19"/>
      <c r="G12" s="14" t="s">
        <v>59</v>
      </c>
      <c r="H12" s="15" t="s">
        <v>55</v>
      </c>
      <c r="I12" s="15" t="s">
        <v>55</v>
      </c>
      <c r="J12" s="15" t="s">
        <v>61</v>
      </c>
      <c r="K12" s="4"/>
      <c r="L12" s="4">
        <f>M9</f>
        <v>5.4285714285714288</v>
      </c>
      <c r="M12" s="4"/>
      <c r="N12" s="4"/>
      <c r="O12" s="4"/>
      <c r="P12" s="4"/>
      <c r="Q12" s="21">
        <v>120</v>
      </c>
      <c r="R12" s="15">
        <v>275</v>
      </c>
      <c r="S12" s="15">
        <v>240</v>
      </c>
      <c r="T12" s="15"/>
      <c r="U12" s="15" t="s">
        <v>57</v>
      </c>
    </row>
    <row r="13" spans="1:21" ht="15" x14ac:dyDescent="0.2">
      <c r="A13" s="19"/>
      <c r="B13" s="14" t="s">
        <v>86</v>
      </c>
      <c r="C13" s="19"/>
      <c r="D13" s="19"/>
      <c r="E13" s="19"/>
      <c r="F13" s="19"/>
      <c r="G13" s="14" t="s">
        <v>63</v>
      </c>
      <c r="H13" s="15" t="s">
        <v>60</v>
      </c>
      <c r="I13" s="15" t="s">
        <v>60</v>
      </c>
      <c r="J13" s="15" t="s">
        <v>65</v>
      </c>
      <c r="K13" s="4"/>
      <c r="L13" s="4">
        <f>210/7</f>
        <v>30</v>
      </c>
      <c r="M13" s="4"/>
      <c r="N13" s="4"/>
      <c r="O13" s="4"/>
      <c r="P13" s="4"/>
      <c r="Q13" s="21">
        <v>90</v>
      </c>
      <c r="R13" s="15">
        <v>270</v>
      </c>
      <c r="S13" s="15">
        <v>240</v>
      </c>
      <c r="T13" s="15"/>
      <c r="U13" s="15" t="s">
        <v>62</v>
      </c>
    </row>
    <row r="14" spans="1:21" ht="15" x14ac:dyDescent="0.2">
      <c r="A14" s="19"/>
      <c r="B14" s="14" t="s">
        <v>91</v>
      </c>
      <c r="C14" s="19"/>
      <c r="D14" s="19"/>
      <c r="E14" s="19"/>
      <c r="F14" s="19"/>
      <c r="G14" s="14" t="s">
        <v>68</v>
      </c>
      <c r="H14" s="15" t="s">
        <v>64</v>
      </c>
      <c r="I14" s="15" t="s">
        <v>64</v>
      </c>
      <c r="J14" s="15" t="s">
        <v>70</v>
      </c>
      <c r="K14" s="4"/>
      <c r="L14" s="4">
        <f>600/7</f>
        <v>85.714285714285708</v>
      </c>
      <c r="M14" s="4"/>
      <c r="N14" s="4"/>
      <c r="O14" s="4"/>
      <c r="P14" s="4"/>
      <c r="Q14" s="20">
        <v>24</v>
      </c>
      <c r="R14" s="15">
        <v>252</v>
      </c>
      <c r="S14" s="15">
        <v>240</v>
      </c>
      <c r="T14" s="15"/>
      <c r="U14" s="15" t="s">
        <v>66</v>
      </c>
    </row>
    <row r="15" spans="1:21" ht="15" x14ac:dyDescent="0.2">
      <c r="A15" s="19"/>
      <c r="B15" s="14" t="s">
        <v>95</v>
      </c>
      <c r="C15" s="19"/>
      <c r="D15" s="19"/>
      <c r="E15" s="19"/>
      <c r="F15" s="19"/>
      <c r="G15" s="14" t="s">
        <v>73</v>
      </c>
      <c r="H15" s="15" t="s">
        <v>69</v>
      </c>
      <c r="I15" s="15" t="s">
        <v>69</v>
      </c>
      <c r="J15" s="15" t="s">
        <v>75</v>
      </c>
      <c r="K15" s="4"/>
      <c r="L15" s="4">
        <f>270/7</f>
        <v>38.571428571428569</v>
      </c>
      <c r="M15" s="4"/>
      <c r="N15" s="4"/>
      <c r="O15" s="4"/>
      <c r="P15" s="4"/>
      <c r="Q15" s="21">
        <v>24</v>
      </c>
      <c r="R15" s="15">
        <v>300</v>
      </c>
      <c r="S15" s="15">
        <v>164</v>
      </c>
      <c r="T15" s="15"/>
      <c r="U15" s="15" t="s">
        <v>71</v>
      </c>
    </row>
    <row r="16" spans="1:21" ht="15" x14ac:dyDescent="0.2">
      <c r="A16" s="19"/>
      <c r="B16" s="14" t="s">
        <v>99</v>
      </c>
      <c r="C16" s="19"/>
      <c r="D16" s="19"/>
      <c r="E16" s="19"/>
      <c r="F16" s="19"/>
      <c r="G16" s="14" t="s">
        <v>78</v>
      </c>
      <c r="H16" s="15" t="s">
        <v>74</v>
      </c>
      <c r="I16" s="15" t="s">
        <v>74</v>
      </c>
      <c r="J16" s="15" t="s">
        <v>80</v>
      </c>
      <c r="K16" s="4"/>
      <c r="L16" s="4">
        <f>M10</f>
        <v>10.285714285714286</v>
      </c>
      <c r="M16" s="4"/>
      <c r="N16" s="4"/>
      <c r="O16" s="4"/>
      <c r="P16" s="4"/>
      <c r="Q16" s="21">
        <v>24</v>
      </c>
      <c r="R16" s="15">
        <v>155</v>
      </c>
      <c r="S16" s="15">
        <v>80</v>
      </c>
      <c r="T16" s="15"/>
      <c r="U16" s="15" t="s">
        <v>76</v>
      </c>
    </row>
    <row r="17" spans="1:21" ht="15" x14ac:dyDescent="0.2">
      <c r="A17" s="19"/>
      <c r="B17" s="14" t="s">
        <v>102</v>
      </c>
      <c r="C17" s="19"/>
      <c r="D17" s="19"/>
      <c r="E17" s="19"/>
      <c r="F17" s="19"/>
      <c r="G17" s="14" t="s">
        <v>82</v>
      </c>
      <c r="H17" s="15" t="s">
        <v>79</v>
      </c>
      <c r="I17" s="15" t="s">
        <v>79</v>
      </c>
      <c r="J17" s="15" t="s">
        <v>84</v>
      </c>
      <c r="K17" s="4"/>
      <c r="L17" s="4">
        <f>M11</f>
        <v>8.5714285714285712</v>
      </c>
      <c r="M17" s="4"/>
      <c r="N17" s="4"/>
      <c r="O17" s="4"/>
      <c r="P17" s="4"/>
      <c r="Q17" s="21">
        <v>12</v>
      </c>
      <c r="R17" s="15">
        <v>252</v>
      </c>
      <c r="S17" s="15">
        <v>150</v>
      </c>
      <c r="T17" s="15"/>
      <c r="U17" s="15" t="s">
        <v>81</v>
      </c>
    </row>
    <row r="18" spans="1:21" ht="15" x14ac:dyDescent="0.2">
      <c r="A18" s="19"/>
      <c r="B18" s="19"/>
      <c r="C18" s="19"/>
      <c r="D18" s="19"/>
      <c r="E18" s="19"/>
      <c r="F18" s="19"/>
      <c r="G18" s="14" t="s">
        <v>87</v>
      </c>
      <c r="H18" s="15" t="s">
        <v>83</v>
      </c>
      <c r="I18" s="15" t="s">
        <v>83</v>
      </c>
      <c r="J18" s="15" t="s">
        <v>89</v>
      </c>
      <c r="K18" s="4"/>
      <c r="L18" s="4"/>
      <c r="M18" s="4"/>
      <c r="N18" s="4"/>
      <c r="O18" s="4"/>
      <c r="P18" s="4"/>
      <c r="Q18" s="21">
        <v>12</v>
      </c>
      <c r="R18" s="15">
        <v>198</v>
      </c>
      <c r="S18" s="15">
        <v>200</v>
      </c>
      <c r="T18" s="15"/>
      <c r="U18" s="15" t="s">
        <v>85</v>
      </c>
    </row>
    <row r="19" spans="1:21" ht="15" x14ac:dyDescent="0.2">
      <c r="A19" s="19"/>
      <c r="B19" s="19"/>
      <c r="C19" s="19"/>
      <c r="D19" s="19"/>
      <c r="E19" s="19"/>
      <c r="F19" s="19"/>
      <c r="G19" s="14" t="s">
        <v>92</v>
      </c>
      <c r="H19" s="15" t="s">
        <v>88</v>
      </c>
      <c r="I19" s="15" t="s">
        <v>88</v>
      </c>
      <c r="J19" s="15" t="s">
        <v>94</v>
      </c>
      <c r="K19" s="4"/>
      <c r="L19" s="4"/>
      <c r="M19" s="4"/>
      <c r="N19" s="4"/>
      <c r="O19" s="4"/>
      <c r="P19" s="4"/>
      <c r="Q19" s="21">
        <v>12</v>
      </c>
      <c r="R19" s="15">
        <v>116</v>
      </c>
      <c r="S19" s="15">
        <v>25</v>
      </c>
      <c r="T19" s="15"/>
      <c r="U19" s="15" t="s">
        <v>90</v>
      </c>
    </row>
    <row r="20" spans="1:21" ht="15" x14ac:dyDescent="0.2">
      <c r="A20" s="19"/>
      <c r="B20" s="19"/>
      <c r="C20" s="19"/>
      <c r="D20" s="19"/>
      <c r="E20" s="19"/>
      <c r="F20" s="19"/>
      <c r="G20" s="14" t="s">
        <v>96</v>
      </c>
      <c r="H20" s="15" t="s">
        <v>93</v>
      </c>
      <c r="I20" s="15" t="s">
        <v>93</v>
      </c>
      <c r="J20" s="15" t="s">
        <v>98</v>
      </c>
      <c r="K20" s="4"/>
      <c r="L20" s="4"/>
      <c r="M20" s="4"/>
      <c r="N20" s="4"/>
      <c r="O20" s="4"/>
      <c r="P20" s="4"/>
      <c r="Q20" s="21">
        <v>8</v>
      </c>
      <c r="R20" s="15">
        <v>198</v>
      </c>
      <c r="S20" s="15">
        <v>25</v>
      </c>
      <c r="T20" s="15"/>
      <c r="U20" s="15" t="s">
        <v>245</v>
      </c>
    </row>
    <row r="21" spans="1:21" ht="15" x14ac:dyDescent="0.2">
      <c r="A21" s="19"/>
      <c r="B21" s="19"/>
      <c r="C21" s="19"/>
      <c r="D21" s="19"/>
      <c r="E21" s="19"/>
      <c r="F21" s="19"/>
      <c r="G21" s="14" t="s">
        <v>100</v>
      </c>
      <c r="H21" s="15" t="s">
        <v>97</v>
      </c>
      <c r="I21" s="15" t="s">
        <v>97</v>
      </c>
      <c r="J21" s="15"/>
      <c r="K21" s="4"/>
      <c r="L21" s="4"/>
      <c r="M21" s="4"/>
      <c r="N21" s="4"/>
      <c r="O21" s="4"/>
      <c r="P21" s="4"/>
      <c r="Q21" s="21">
        <v>43</v>
      </c>
      <c r="R21" s="15">
        <v>252</v>
      </c>
      <c r="S21" s="15"/>
      <c r="T21" s="15"/>
      <c r="U21" s="15" t="s">
        <v>247</v>
      </c>
    </row>
    <row r="22" spans="1:21" ht="15" x14ac:dyDescent="0.2">
      <c r="A22" s="19"/>
      <c r="B22" s="19"/>
      <c r="C22" s="19"/>
      <c r="D22" s="19"/>
      <c r="E22" s="19"/>
      <c r="F22" s="19"/>
      <c r="G22" s="14" t="s">
        <v>103</v>
      </c>
      <c r="H22" s="15" t="s">
        <v>101</v>
      </c>
      <c r="I22" s="15" t="s">
        <v>101</v>
      </c>
      <c r="J22" s="15"/>
      <c r="K22" s="4"/>
      <c r="L22" s="4"/>
      <c r="M22" s="4"/>
      <c r="N22" s="4"/>
      <c r="O22" s="4"/>
      <c r="P22" s="4"/>
      <c r="Q22" s="21">
        <v>1.5</v>
      </c>
      <c r="R22" s="15">
        <v>252</v>
      </c>
      <c r="S22" s="15"/>
      <c r="T22" s="15"/>
      <c r="U22" s="15" t="s">
        <v>246</v>
      </c>
    </row>
    <row r="23" spans="1:21" ht="15" x14ac:dyDescent="0.2">
      <c r="A23" s="19"/>
      <c r="B23" s="19"/>
      <c r="C23" s="19"/>
      <c r="D23" s="19"/>
      <c r="E23" s="19"/>
      <c r="F23" s="19"/>
      <c r="G23" s="14" t="s">
        <v>106</v>
      </c>
      <c r="H23" s="15" t="s">
        <v>104</v>
      </c>
      <c r="I23" s="15" t="s">
        <v>104</v>
      </c>
      <c r="J23" s="15"/>
      <c r="K23" s="4"/>
      <c r="L23" s="4"/>
      <c r="M23" s="4"/>
      <c r="N23" s="4"/>
      <c r="O23" s="4"/>
      <c r="P23" s="4"/>
      <c r="Q23" s="21">
        <v>1.5</v>
      </c>
      <c r="R23" s="15">
        <v>252</v>
      </c>
      <c r="S23" s="15"/>
      <c r="T23" s="15"/>
      <c r="U23" s="15" t="s">
        <v>256</v>
      </c>
    </row>
    <row r="24" spans="1:21" ht="15" x14ac:dyDescent="0.2">
      <c r="A24" s="19"/>
      <c r="B24" s="19"/>
      <c r="C24" s="19"/>
      <c r="D24" s="19"/>
      <c r="E24" s="19"/>
      <c r="F24" s="19"/>
      <c r="G24" s="14" t="s">
        <v>108</v>
      </c>
      <c r="H24" s="15" t="s">
        <v>107</v>
      </c>
      <c r="I24" s="15" t="s">
        <v>107</v>
      </c>
      <c r="J24" s="15"/>
      <c r="K24" s="4"/>
      <c r="L24" s="4"/>
      <c r="M24" s="4"/>
      <c r="N24" s="4"/>
      <c r="O24" s="4"/>
      <c r="P24" s="4"/>
      <c r="Q24" s="21">
        <v>1.5</v>
      </c>
      <c r="R24" s="15">
        <v>180</v>
      </c>
      <c r="S24" s="15"/>
      <c r="T24" s="15"/>
      <c r="U24" s="15"/>
    </row>
    <row r="25" spans="1:21" ht="15" x14ac:dyDescent="0.2">
      <c r="A25" s="19"/>
      <c r="B25" s="19"/>
      <c r="C25" s="19"/>
      <c r="D25" s="19"/>
      <c r="E25" s="19"/>
      <c r="F25" s="19"/>
      <c r="G25" s="14" t="s">
        <v>110</v>
      </c>
      <c r="H25" s="15" t="s">
        <v>109</v>
      </c>
      <c r="I25" s="15" t="s">
        <v>109</v>
      </c>
      <c r="J25" s="15"/>
      <c r="K25" s="4"/>
      <c r="L25" s="4"/>
      <c r="M25" s="4"/>
      <c r="N25" s="4"/>
      <c r="O25" s="4"/>
      <c r="P25" s="4"/>
      <c r="Q25" s="21">
        <v>50</v>
      </c>
      <c r="R25" s="15">
        <v>180</v>
      </c>
      <c r="S25" s="15"/>
      <c r="T25" s="15"/>
      <c r="U25" s="15"/>
    </row>
    <row r="26" spans="1:21" x14ac:dyDescent="0.2">
      <c r="A26" s="19"/>
      <c r="B26" s="19"/>
      <c r="C26" s="19"/>
      <c r="D26" s="19"/>
      <c r="E26" s="19"/>
      <c r="F26" s="19"/>
      <c r="G26" s="14" t="s">
        <v>112</v>
      </c>
      <c r="H26" s="15" t="s">
        <v>111</v>
      </c>
      <c r="I26" s="15" t="s">
        <v>111</v>
      </c>
      <c r="J26" s="15"/>
      <c r="K26" s="15"/>
      <c r="L26" s="15"/>
      <c r="M26" s="15"/>
      <c r="N26" s="15"/>
      <c r="O26" s="15"/>
      <c r="P26" s="15"/>
      <c r="Q26" s="21">
        <v>50</v>
      </c>
      <c r="R26" s="15">
        <v>180</v>
      </c>
      <c r="S26" s="15"/>
      <c r="T26" s="15"/>
      <c r="U26" s="15"/>
    </row>
    <row r="27" spans="1:21" x14ac:dyDescent="0.2">
      <c r="A27" s="19"/>
      <c r="B27" s="19"/>
      <c r="C27" s="19"/>
      <c r="D27" s="19"/>
      <c r="E27" s="19"/>
      <c r="F27" s="19"/>
      <c r="G27" s="14" t="s">
        <v>114</v>
      </c>
      <c r="H27" s="15" t="s">
        <v>113</v>
      </c>
      <c r="I27" s="15" t="s">
        <v>113</v>
      </c>
      <c r="J27" s="15"/>
      <c r="K27" s="15"/>
      <c r="L27" s="15"/>
      <c r="M27" s="15"/>
      <c r="N27" s="15"/>
      <c r="O27" s="15"/>
      <c r="P27" s="15"/>
      <c r="Q27" s="21">
        <v>50</v>
      </c>
      <c r="R27" s="15">
        <v>90</v>
      </c>
      <c r="S27" s="15"/>
      <c r="T27" s="15"/>
      <c r="U27" s="15"/>
    </row>
    <row r="28" spans="1:21" x14ac:dyDescent="0.2">
      <c r="A28" s="19"/>
      <c r="B28" s="19"/>
      <c r="C28" s="19"/>
      <c r="D28" s="19"/>
      <c r="E28" s="19"/>
      <c r="F28" s="19"/>
      <c r="G28" s="14" t="s">
        <v>116</v>
      </c>
      <c r="H28" s="15" t="s">
        <v>115</v>
      </c>
      <c r="I28" s="15" t="s">
        <v>115</v>
      </c>
      <c r="J28" s="15"/>
      <c r="K28" s="15"/>
      <c r="L28" s="15"/>
      <c r="M28" s="15"/>
      <c r="N28" s="15"/>
      <c r="O28" s="15"/>
      <c r="P28" s="15"/>
      <c r="Q28" s="21"/>
      <c r="R28" s="15">
        <v>135</v>
      </c>
      <c r="S28" s="15"/>
      <c r="T28" s="15"/>
      <c r="U28" s="15"/>
    </row>
    <row r="29" spans="1:21" x14ac:dyDescent="0.2">
      <c r="A29" s="19"/>
      <c r="B29" s="19"/>
      <c r="C29" s="19"/>
      <c r="D29" s="19"/>
      <c r="E29" s="19"/>
      <c r="F29" s="19"/>
      <c r="G29" s="14" t="s">
        <v>118</v>
      </c>
      <c r="H29" s="15" t="s">
        <v>117</v>
      </c>
      <c r="I29" s="15" t="s">
        <v>117</v>
      </c>
      <c r="J29" s="15"/>
      <c r="K29" s="15"/>
      <c r="L29" s="15"/>
      <c r="M29" s="15"/>
      <c r="N29" s="15"/>
      <c r="O29" s="15"/>
      <c r="P29" s="15"/>
      <c r="Q29" s="21"/>
      <c r="R29" s="15">
        <v>135</v>
      </c>
      <c r="S29" s="15"/>
      <c r="T29" s="15"/>
      <c r="U29" s="15"/>
    </row>
    <row r="30" spans="1:21" x14ac:dyDescent="0.2">
      <c r="A30" s="19"/>
      <c r="B30" s="19"/>
      <c r="C30" s="19"/>
      <c r="D30" s="19"/>
      <c r="E30" s="19"/>
      <c r="F30" s="19"/>
      <c r="G30" s="14" t="s">
        <v>120</v>
      </c>
      <c r="H30" s="15" t="s">
        <v>119</v>
      </c>
      <c r="I30" s="15" t="s">
        <v>119</v>
      </c>
      <c r="J30" s="15"/>
      <c r="K30" s="15"/>
      <c r="L30" s="15"/>
      <c r="M30" s="15"/>
      <c r="N30" s="15"/>
      <c r="O30" s="15"/>
      <c r="P30" s="15"/>
      <c r="Q30" s="21"/>
      <c r="R30" s="15">
        <v>135</v>
      </c>
      <c r="S30" s="15"/>
      <c r="T30" s="15"/>
      <c r="U30" s="15"/>
    </row>
    <row r="31" spans="1:21" x14ac:dyDescent="0.2">
      <c r="A31" s="19"/>
      <c r="B31" s="19"/>
      <c r="C31" s="19"/>
      <c r="D31" s="19"/>
      <c r="E31" s="19"/>
      <c r="F31" s="19"/>
      <c r="G31" s="14" t="s">
        <v>122</v>
      </c>
      <c r="H31" s="15" t="s">
        <v>121</v>
      </c>
      <c r="I31" s="15" t="s">
        <v>121</v>
      </c>
      <c r="J31" s="15"/>
      <c r="K31" s="15"/>
      <c r="L31" s="15"/>
      <c r="M31" s="15"/>
      <c r="N31" s="15"/>
      <c r="O31" s="15"/>
      <c r="P31" s="15"/>
      <c r="Q31" s="21"/>
      <c r="R31" s="15">
        <v>135</v>
      </c>
      <c r="S31" s="15"/>
      <c r="T31" s="15"/>
      <c r="U31" s="15"/>
    </row>
    <row r="32" spans="1:21" x14ac:dyDescent="0.2">
      <c r="A32" s="19"/>
      <c r="B32" s="19"/>
      <c r="C32" s="19"/>
      <c r="D32" s="19"/>
      <c r="E32" s="19"/>
      <c r="F32" s="19"/>
      <c r="G32" s="14" t="s">
        <v>124</v>
      </c>
      <c r="H32" s="15" t="s">
        <v>123</v>
      </c>
      <c r="I32" s="15" t="s">
        <v>123</v>
      </c>
      <c r="J32" s="15"/>
      <c r="K32" s="15"/>
      <c r="L32" s="15"/>
      <c r="M32" s="15"/>
      <c r="N32" s="15"/>
      <c r="O32" s="15"/>
      <c r="P32" s="15"/>
      <c r="Q32" s="21">
        <v>3</v>
      </c>
      <c r="R32" s="15">
        <v>135</v>
      </c>
      <c r="S32" s="15"/>
      <c r="T32" s="15"/>
      <c r="U32" s="15"/>
    </row>
    <row r="33" spans="1:21" x14ac:dyDescent="0.2">
      <c r="A33" s="19"/>
      <c r="B33" s="19"/>
      <c r="C33" s="19"/>
      <c r="D33" s="19"/>
      <c r="E33" s="19"/>
      <c r="F33" s="19"/>
      <c r="G33" s="14" t="s">
        <v>126</v>
      </c>
      <c r="H33" s="15" t="s">
        <v>125</v>
      </c>
      <c r="I33" s="15" t="s">
        <v>125</v>
      </c>
      <c r="J33" s="15"/>
      <c r="K33" s="15"/>
      <c r="L33" s="15"/>
      <c r="M33" s="15"/>
      <c r="N33" s="15"/>
      <c r="O33" s="15"/>
      <c r="P33" s="15"/>
      <c r="Q33" s="21">
        <v>90</v>
      </c>
      <c r="R33" s="15">
        <v>135</v>
      </c>
      <c r="S33" s="15"/>
      <c r="T33" s="15"/>
      <c r="U33" s="15"/>
    </row>
    <row r="34" spans="1:21" x14ac:dyDescent="0.2">
      <c r="A34" s="19"/>
      <c r="B34" s="19"/>
      <c r="C34" s="19"/>
      <c r="D34" s="19"/>
      <c r="E34" s="19"/>
      <c r="F34" s="19"/>
      <c r="G34" s="14" t="s">
        <v>128</v>
      </c>
      <c r="H34" s="15" t="s">
        <v>127</v>
      </c>
      <c r="I34" s="15" t="s">
        <v>127</v>
      </c>
      <c r="J34" s="15"/>
      <c r="K34" s="15"/>
      <c r="L34" s="15"/>
      <c r="M34" s="15"/>
      <c r="N34" s="15"/>
      <c r="O34" s="15"/>
      <c r="P34" s="15"/>
      <c r="Q34" s="21">
        <v>80</v>
      </c>
      <c r="R34" s="15">
        <v>135</v>
      </c>
      <c r="S34" s="15"/>
      <c r="T34" s="15"/>
      <c r="U34" s="15"/>
    </row>
    <row r="35" spans="1:21" x14ac:dyDescent="0.2">
      <c r="A35" s="19"/>
      <c r="B35" s="19"/>
      <c r="C35" s="19"/>
      <c r="D35" s="19"/>
      <c r="E35" s="19"/>
      <c r="F35" s="19"/>
      <c r="G35" s="14" t="s">
        <v>130</v>
      </c>
      <c r="H35" s="15" t="s">
        <v>129</v>
      </c>
      <c r="I35" s="15" t="s">
        <v>129</v>
      </c>
      <c r="J35" s="15"/>
      <c r="K35" s="15"/>
      <c r="L35" s="15"/>
      <c r="M35" s="15"/>
      <c r="N35" s="15"/>
      <c r="O35" s="15"/>
      <c r="P35" s="15"/>
      <c r="Q35" s="21">
        <v>100</v>
      </c>
      <c r="R35" s="15">
        <v>135</v>
      </c>
      <c r="S35" s="15"/>
      <c r="T35" s="15"/>
      <c r="U35" s="15"/>
    </row>
    <row r="36" spans="1:21" x14ac:dyDescent="0.2">
      <c r="A36" s="19"/>
      <c r="B36" s="19"/>
      <c r="C36" s="19"/>
      <c r="D36" s="19"/>
      <c r="E36" s="19"/>
      <c r="F36" s="19"/>
      <c r="G36" s="14" t="s">
        <v>132</v>
      </c>
      <c r="H36" s="15" t="s">
        <v>131</v>
      </c>
      <c r="I36" s="15" t="s">
        <v>131</v>
      </c>
      <c r="J36" s="15"/>
      <c r="K36" s="15"/>
      <c r="L36" s="15"/>
      <c r="M36" s="15"/>
      <c r="N36" s="15"/>
      <c r="O36" s="15"/>
      <c r="P36" s="15"/>
      <c r="Q36" s="21">
        <v>70</v>
      </c>
      <c r="R36" s="15">
        <v>45</v>
      </c>
      <c r="S36" s="15"/>
      <c r="T36" s="15"/>
      <c r="U36" s="15"/>
    </row>
    <row r="37" spans="1:21" x14ac:dyDescent="0.2">
      <c r="A37" s="19"/>
      <c r="B37" s="19"/>
      <c r="C37" s="19"/>
      <c r="D37" s="19"/>
      <c r="E37" s="19"/>
      <c r="F37" s="19"/>
      <c r="G37" s="14" t="s">
        <v>134</v>
      </c>
      <c r="H37" s="15" t="s">
        <v>133</v>
      </c>
      <c r="I37" s="15" t="s">
        <v>133</v>
      </c>
      <c r="J37" s="15"/>
      <c r="K37" s="15"/>
      <c r="L37" s="15"/>
      <c r="M37" s="15"/>
      <c r="N37" s="15"/>
      <c r="O37" s="15"/>
      <c r="P37" s="15"/>
      <c r="Q37" s="21">
        <v>40</v>
      </c>
      <c r="R37" s="15">
        <v>144</v>
      </c>
      <c r="S37" s="15"/>
      <c r="T37" s="15"/>
      <c r="U37" s="15"/>
    </row>
    <row r="38" spans="1:21" x14ac:dyDescent="0.2">
      <c r="A38" s="19"/>
      <c r="B38" s="19"/>
      <c r="C38" s="19"/>
      <c r="D38" s="19"/>
      <c r="E38" s="19"/>
      <c r="F38" s="19"/>
      <c r="G38" s="14" t="s">
        <v>136</v>
      </c>
      <c r="H38" s="15" t="s">
        <v>135</v>
      </c>
      <c r="I38" s="15" t="s">
        <v>135</v>
      </c>
      <c r="J38" s="15"/>
      <c r="K38" s="15"/>
      <c r="L38" s="15"/>
      <c r="M38" s="15"/>
      <c r="N38" s="15"/>
      <c r="O38" s="15"/>
      <c r="P38" s="15"/>
      <c r="Q38" s="21">
        <v>80</v>
      </c>
      <c r="R38" s="15">
        <v>144</v>
      </c>
      <c r="S38" s="15"/>
      <c r="T38" s="15"/>
      <c r="U38" s="15"/>
    </row>
    <row r="39" spans="1:21" x14ac:dyDescent="0.2">
      <c r="A39" s="19"/>
      <c r="B39" s="19"/>
      <c r="C39" s="19"/>
      <c r="D39" s="19"/>
      <c r="E39" s="19"/>
      <c r="F39" s="19"/>
      <c r="G39" s="14" t="s">
        <v>138</v>
      </c>
      <c r="H39" s="15" t="s">
        <v>137</v>
      </c>
      <c r="I39" s="15" t="s">
        <v>137</v>
      </c>
      <c r="J39" s="15"/>
      <c r="K39" s="15"/>
      <c r="L39" s="15"/>
      <c r="M39" s="15"/>
      <c r="N39" s="15"/>
      <c r="O39" s="15"/>
      <c r="P39" s="15"/>
      <c r="Q39" s="21">
        <v>70</v>
      </c>
      <c r="R39" s="15">
        <v>144</v>
      </c>
      <c r="S39" s="15"/>
      <c r="T39" s="15"/>
      <c r="U39" s="15"/>
    </row>
    <row r="40" spans="1:21" x14ac:dyDescent="0.2">
      <c r="A40" s="19"/>
      <c r="B40" s="19"/>
      <c r="C40" s="19"/>
      <c r="D40" s="19"/>
      <c r="E40" s="19"/>
      <c r="F40" s="19"/>
      <c r="G40" s="14" t="s">
        <v>140</v>
      </c>
      <c r="H40" s="15" t="s">
        <v>139</v>
      </c>
      <c r="I40" s="15" t="s">
        <v>139</v>
      </c>
      <c r="J40" s="15"/>
      <c r="K40" s="15"/>
      <c r="L40" s="15"/>
      <c r="M40" s="15"/>
      <c r="N40" s="15"/>
      <c r="O40" s="15"/>
      <c r="P40" s="15"/>
      <c r="Q40" s="21">
        <v>20</v>
      </c>
      <c r="R40" s="15">
        <v>216</v>
      </c>
      <c r="S40" s="15"/>
      <c r="T40" s="15"/>
      <c r="U40" s="15"/>
    </row>
    <row r="41" spans="1:21" x14ac:dyDescent="0.2">
      <c r="A41" s="19"/>
      <c r="B41" s="19"/>
      <c r="C41" s="19"/>
      <c r="D41" s="19"/>
      <c r="E41" s="19"/>
      <c r="F41" s="19"/>
      <c r="G41" s="14" t="s">
        <v>142</v>
      </c>
      <c r="H41" s="15" t="s">
        <v>141</v>
      </c>
      <c r="I41" s="15" t="s">
        <v>141</v>
      </c>
      <c r="J41" s="15"/>
      <c r="K41" s="15"/>
      <c r="L41" s="15"/>
      <c r="M41" s="15"/>
      <c r="N41" s="15"/>
      <c r="O41" s="15"/>
      <c r="P41" s="15"/>
      <c r="Q41" s="21">
        <v>42</v>
      </c>
      <c r="R41" s="15">
        <v>216</v>
      </c>
      <c r="S41" s="15"/>
      <c r="T41" s="15"/>
      <c r="U41" s="15"/>
    </row>
    <row r="42" spans="1:21" x14ac:dyDescent="0.2">
      <c r="A42" s="19"/>
      <c r="B42" s="19"/>
      <c r="C42" s="19"/>
      <c r="D42" s="19"/>
      <c r="E42" s="19"/>
      <c r="F42" s="19"/>
      <c r="G42" s="14" t="s">
        <v>144</v>
      </c>
      <c r="H42" s="15" t="s">
        <v>143</v>
      </c>
      <c r="I42" s="15" t="s">
        <v>143</v>
      </c>
      <c r="J42" s="15"/>
      <c r="K42" s="15"/>
      <c r="L42" s="15"/>
      <c r="M42" s="15"/>
      <c r="N42" s="15"/>
      <c r="O42" s="15"/>
      <c r="P42" s="15"/>
      <c r="Q42" s="21">
        <v>42</v>
      </c>
      <c r="R42" s="15">
        <v>216</v>
      </c>
      <c r="S42" s="15"/>
      <c r="T42" s="15"/>
      <c r="U42" s="15"/>
    </row>
    <row r="43" spans="1:21" x14ac:dyDescent="0.2">
      <c r="A43" s="19"/>
      <c r="B43" s="19"/>
      <c r="C43" s="19"/>
      <c r="D43" s="19"/>
      <c r="E43" s="19"/>
      <c r="F43" s="19"/>
      <c r="G43" s="14" t="s">
        <v>146</v>
      </c>
      <c r="H43" s="15" t="s">
        <v>145</v>
      </c>
      <c r="I43" s="15" t="s">
        <v>145</v>
      </c>
      <c r="J43" s="15"/>
      <c r="K43" s="15"/>
      <c r="L43" s="15"/>
      <c r="M43" s="15"/>
      <c r="N43" s="15"/>
      <c r="O43" s="15"/>
      <c r="P43" s="15"/>
      <c r="Q43" s="21">
        <v>42</v>
      </c>
      <c r="R43" s="15">
        <v>36</v>
      </c>
      <c r="S43" s="15"/>
      <c r="T43" s="15"/>
      <c r="U43" s="15"/>
    </row>
    <row r="44" spans="1:21" x14ac:dyDescent="0.2">
      <c r="A44" s="19"/>
      <c r="B44" s="19"/>
      <c r="C44" s="19"/>
      <c r="D44" s="19"/>
      <c r="E44" s="19"/>
      <c r="F44" s="19"/>
      <c r="G44" s="14" t="s">
        <v>148</v>
      </c>
      <c r="H44" s="15" t="s">
        <v>147</v>
      </c>
      <c r="I44" s="15" t="s">
        <v>147</v>
      </c>
      <c r="J44" s="15"/>
      <c r="K44" s="15"/>
      <c r="L44" s="15"/>
      <c r="M44" s="15"/>
      <c r="N44" s="15"/>
      <c r="O44" s="15"/>
      <c r="P44" s="15"/>
      <c r="Q44" s="21">
        <v>42</v>
      </c>
      <c r="R44" s="15">
        <v>40</v>
      </c>
      <c r="S44" s="15"/>
      <c r="T44" s="15"/>
      <c r="U44" s="15"/>
    </row>
    <row r="45" spans="1:21" x14ac:dyDescent="0.2">
      <c r="A45" s="19"/>
      <c r="B45" s="19"/>
      <c r="C45" s="19"/>
      <c r="D45" s="19"/>
      <c r="E45" s="19"/>
      <c r="F45" s="19"/>
      <c r="G45" s="14" t="s">
        <v>150</v>
      </c>
      <c r="H45" s="15" t="s">
        <v>149</v>
      </c>
      <c r="I45" s="15" t="s">
        <v>149</v>
      </c>
      <c r="J45" s="15"/>
      <c r="K45" s="15"/>
      <c r="L45" s="15"/>
      <c r="M45" s="15"/>
      <c r="N45" s="15"/>
      <c r="O45" s="15"/>
      <c r="P45" s="15"/>
      <c r="Q45" s="21">
        <v>0</v>
      </c>
      <c r="R45" s="15">
        <v>38</v>
      </c>
      <c r="S45" s="15"/>
      <c r="T45" s="15"/>
      <c r="U45" s="15"/>
    </row>
    <row r="46" spans="1:21" x14ac:dyDescent="0.2">
      <c r="A46" s="19"/>
      <c r="B46" s="19"/>
      <c r="C46" s="19"/>
      <c r="D46" s="19"/>
      <c r="E46" s="19"/>
      <c r="F46" s="19"/>
      <c r="G46" s="14" t="s">
        <v>152</v>
      </c>
      <c r="H46" s="15" t="s">
        <v>151</v>
      </c>
      <c r="I46" s="15" t="s">
        <v>151</v>
      </c>
      <c r="J46" s="15"/>
      <c r="K46" s="15"/>
      <c r="L46" s="15"/>
      <c r="M46" s="15"/>
      <c r="N46" s="15"/>
      <c r="O46" s="15"/>
      <c r="P46" s="15"/>
      <c r="Q46" s="21">
        <v>0</v>
      </c>
      <c r="R46" s="15">
        <f>1000/2.25</f>
        <v>444.44444444444446</v>
      </c>
      <c r="S46" s="15"/>
      <c r="T46" s="15"/>
      <c r="U46" s="15"/>
    </row>
    <row r="47" spans="1:21" x14ac:dyDescent="0.2">
      <c r="A47" s="19"/>
      <c r="B47" s="19"/>
      <c r="C47" s="19"/>
      <c r="D47" s="19"/>
      <c r="E47" s="19"/>
      <c r="F47" s="19"/>
      <c r="G47" s="14" t="s">
        <v>154</v>
      </c>
      <c r="H47" s="15" t="s">
        <v>153</v>
      </c>
      <c r="I47" s="15" t="s">
        <v>153</v>
      </c>
      <c r="J47" s="15"/>
      <c r="K47" s="15"/>
      <c r="L47" s="15"/>
      <c r="M47" s="15"/>
      <c r="N47" s="15"/>
      <c r="O47" s="15"/>
      <c r="P47" s="15"/>
      <c r="Q47" s="21">
        <v>0</v>
      </c>
      <c r="R47" s="15">
        <f>100/1.25</f>
        <v>80</v>
      </c>
      <c r="S47" s="15"/>
      <c r="T47" s="15"/>
      <c r="U47" s="15"/>
    </row>
    <row r="48" spans="1:21" x14ac:dyDescent="0.2">
      <c r="A48" s="19"/>
      <c r="B48" s="19"/>
      <c r="C48" s="19"/>
      <c r="D48" s="19"/>
      <c r="E48" s="19"/>
      <c r="F48" s="19"/>
      <c r="G48" s="14" t="s">
        <v>156</v>
      </c>
      <c r="H48" s="15" t="s">
        <v>155</v>
      </c>
      <c r="I48" s="15" t="s">
        <v>155</v>
      </c>
      <c r="J48" s="15"/>
      <c r="K48" s="15"/>
      <c r="L48" s="15"/>
      <c r="M48" s="15"/>
      <c r="N48" s="15"/>
      <c r="O48" s="15"/>
      <c r="P48" s="15"/>
      <c r="Q48" s="21">
        <v>0</v>
      </c>
      <c r="R48" s="15">
        <f>200/1</f>
        <v>200</v>
      </c>
      <c r="S48" s="15"/>
      <c r="T48" s="15"/>
      <c r="U48" s="15"/>
    </row>
    <row r="49" spans="1:21" x14ac:dyDescent="0.2">
      <c r="A49" s="19"/>
      <c r="B49" s="19"/>
      <c r="C49" s="19"/>
      <c r="D49" s="19"/>
      <c r="E49" s="19"/>
      <c r="F49" s="19"/>
      <c r="G49" s="14" t="s">
        <v>158</v>
      </c>
      <c r="H49" s="15" t="s">
        <v>157</v>
      </c>
      <c r="I49" s="15" t="s">
        <v>157</v>
      </c>
      <c r="J49" s="15"/>
      <c r="K49" s="15"/>
      <c r="L49" s="15"/>
      <c r="M49" s="15"/>
      <c r="N49" s="15"/>
      <c r="O49" s="15"/>
      <c r="P49" s="15"/>
      <c r="Q49" s="21">
        <v>17</v>
      </c>
      <c r="R49" s="15">
        <f>50/0.25</f>
        <v>200</v>
      </c>
      <c r="S49" s="15"/>
      <c r="T49" s="15"/>
      <c r="U49" s="15"/>
    </row>
    <row r="50" spans="1:21" x14ac:dyDescent="0.2">
      <c r="A50" s="19"/>
      <c r="B50" s="19"/>
      <c r="C50" s="19"/>
      <c r="D50" s="19"/>
      <c r="E50" s="19"/>
      <c r="F50" s="19"/>
      <c r="G50" s="14" t="s">
        <v>159</v>
      </c>
      <c r="H50" s="15"/>
      <c r="I50" s="15"/>
      <c r="J50" s="15"/>
      <c r="K50" s="15"/>
      <c r="L50" s="15"/>
      <c r="M50" s="15"/>
      <c r="N50" s="15"/>
      <c r="O50" s="15"/>
      <c r="P50" s="15"/>
      <c r="Q50" s="21">
        <v>17</v>
      </c>
      <c r="R50" s="15"/>
      <c r="S50" s="15"/>
      <c r="T50" s="15"/>
      <c r="U50" s="15"/>
    </row>
    <row r="51" spans="1:21" x14ac:dyDescent="0.2">
      <c r="A51" s="19"/>
      <c r="B51" s="19"/>
      <c r="C51" s="19"/>
      <c r="D51" s="19"/>
      <c r="E51" s="19"/>
      <c r="F51" s="19"/>
      <c r="G51" s="14" t="s">
        <v>160</v>
      </c>
      <c r="H51" s="15"/>
      <c r="I51" s="15"/>
      <c r="J51" s="15"/>
      <c r="K51" s="15"/>
      <c r="L51" s="15"/>
      <c r="M51" s="15"/>
      <c r="N51" s="15"/>
      <c r="O51" s="15"/>
      <c r="P51" s="15"/>
      <c r="Q51" s="21">
        <v>17</v>
      </c>
      <c r="R51" s="15"/>
      <c r="S51" s="15"/>
      <c r="T51" s="15"/>
      <c r="U51" s="15"/>
    </row>
    <row r="52" spans="1:21" x14ac:dyDescent="0.2">
      <c r="A52" s="19"/>
      <c r="B52" s="19"/>
      <c r="C52" s="19"/>
      <c r="D52" s="19"/>
      <c r="E52" s="19"/>
      <c r="F52" s="19"/>
      <c r="G52" s="14" t="s">
        <v>161</v>
      </c>
      <c r="H52" s="15"/>
      <c r="I52" s="15"/>
      <c r="J52" s="15"/>
      <c r="K52" s="15"/>
      <c r="L52" s="15"/>
      <c r="M52" s="15"/>
      <c r="N52" s="15"/>
      <c r="O52" s="15"/>
      <c r="P52" s="15"/>
      <c r="Q52" s="21">
        <v>15</v>
      </c>
      <c r="R52" s="15"/>
      <c r="S52" s="15"/>
      <c r="T52" s="15"/>
      <c r="U52" s="15"/>
    </row>
    <row r="53" spans="1:21" x14ac:dyDescent="0.2">
      <c r="A53" s="19"/>
      <c r="B53" s="19"/>
      <c r="C53" s="19"/>
      <c r="D53" s="19"/>
      <c r="E53" s="19"/>
      <c r="F53" s="19"/>
      <c r="G53" s="14" t="s">
        <v>162</v>
      </c>
      <c r="H53" s="15"/>
      <c r="I53" s="15"/>
      <c r="J53" s="15"/>
      <c r="K53" s="15"/>
      <c r="L53" s="15"/>
      <c r="M53" s="15"/>
      <c r="N53" s="15"/>
      <c r="O53" s="15"/>
      <c r="P53" s="15"/>
      <c r="Q53" s="21">
        <v>25</v>
      </c>
      <c r="R53" s="15"/>
      <c r="S53" s="15"/>
      <c r="T53" s="15"/>
      <c r="U53" s="15"/>
    </row>
    <row r="54" spans="1:21" x14ac:dyDescent="0.2">
      <c r="A54" s="19"/>
      <c r="B54" s="19"/>
      <c r="C54" s="19"/>
      <c r="D54" s="19"/>
      <c r="E54" s="19"/>
      <c r="F54" s="19"/>
      <c r="G54" s="14" t="s">
        <v>163</v>
      </c>
      <c r="H54" s="15"/>
      <c r="I54" s="15"/>
      <c r="J54" s="15"/>
      <c r="K54" s="15"/>
      <c r="L54" s="15"/>
      <c r="M54" s="15"/>
      <c r="N54" s="15"/>
      <c r="O54" s="15"/>
      <c r="P54" s="15"/>
      <c r="Q54" s="21">
        <v>16</v>
      </c>
      <c r="R54" s="15"/>
      <c r="S54" s="15"/>
      <c r="T54" s="15"/>
      <c r="U54" s="15"/>
    </row>
    <row r="55" spans="1:21" x14ac:dyDescent="0.2">
      <c r="A55" s="19"/>
      <c r="B55" s="19"/>
      <c r="C55" s="19"/>
      <c r="D55" s="19"/>
      <c r="E55" s="19"/>
      <c r="F55" s="19"/>
      <c r="G55" s="14" t="s">
        <v>164</v>
      </c>
      <c r="H55" s="15"/>
      <c r="I55" s="15"/>
      <c r="J55" s="15"/>
      <c r="K55" s="15"/>
      <c r="L55" s="15"/>
      <c r="M55" s="15"/>
      <c r="N55" s="15"/>
      <c r="O55" s="15"/>
      <c r="P55" s="15"/>
      <c r="Q55" s="21">
        <v>50</v>
      </c>
      <c r="R55" s="15"/>
      <c r="S55" s="15"/>
      <c r="T55" s="15"/>
      <c r="U55" s="15"/>
    </row>
    <row r="56" spans="1:21" x14ac:dyDescent="0.2">
      <c r="A56" s="19"/>
      <c r="B56" s="19"/>
      <c r="C56" s="19"/>
      <c r="D56" s="19"/>
      <c r="E56" s="19"/>
      <c r="F56" s="19"/>
      <c r="G56" s="14" t="s">
        <v>165</v>
      </c>
      <c r="H56" s="15"/>
      <c r="I56" s="15"/>
      <c r="J56" s="15"/>
      <c r="K56" s="15"/>
      <c r="L56" s="15"/>
      <c r="M56" s="15"/>
      <c r="N56" s="15"/>
      <c r="O56" s="15"/>
      <c r="P56" s="15"/>
      <c r="Q56" s="21">
        <v>30</v>
      </c>
      <c r="R56" s="15"/>
      <c r="S56" s="15"/>
      <c r="T56" s="15"/>
      <c r="U56" s="15"/>
    </row>
    <row r="57" spans="1:21" x14ac:dyDescent="0.2">
      <c r="A57" s="19"/>
      <c r="B57" s="19"/>
      <c r="C57" s="19"/>
      <c r="D57" s="19"/>
      <c r="E57" s="19"/>
      <c r="F57" s="19"/>
      <c r="G57" s="14" t="s">
        <v>166</v>
      </c>
      <c r="H57" s="15"/>
      <c r="I57" s="15"/>
      <c r="J57" s="15"/>
      <c r="K57" s="15"/>
      <c r="L57" s="15"/>
      <c r="M57" s="15"/>
      <c r="N57" s="15"/>
      <c r="O57" s="15"/>
      <c r="P57" s="15"/>
      <c r="Q57" s="21">
        <v>15</v>
      </c>
      <c r="R57" s="15"/>
      <c r="S57" s="15"/>
      <c r="T57" s="15"/>
      <c r="U57" s="15"/>
    </row>
    <row r="58" spans="1:21" x14ac:dyDescent="0.2">
      <c r="A58" s="19"/>
      <c r="B58" s="19"/>
      <c r="C58" s="19"/>
      <c r="D58" s="19"/>
      <c r="E58" s="19"/>
      <c r="F58" s="19"/>
      <c r="G58" s="14" t="s">
        <v>167</v>
      </c>
      <c r="H58" s="15"/>
      <c r="I58" s="15"/>
      <c r="J58" s="15"/>
      <c r="K58" s="15"/>
      <c r="L58" s="15"/>
      <c r="M58" s="15"/>
      <c r="N58" s="15"/>
      <c r="O58" s="15"/>
      <c r="P58" s="15"/>
      <c r="Q58" s="21">
        <v>15</v>
      </c>
      <c r="R58" s="15"/>
      <c r="S58" s="15"/>
      <c r="T58" s="15"/>
      <c r="U58" s="15"/>
    </row>
    <row r="59" spans="1:21" x14ac:dyDescent="0.2">
      <c r="A59" s="19"/>
      <c r="B59" s="19"/>
      <c r="C59" s="19"/>
      <c r="D59" s="19"/>
      <c r="E59" s="19"/>
      <c r="F59" s="19"/>
      <c r="G59" s="14" t="s">
        <v>168</v>
      </c>
      <c r="H59" s="15"/>
      <c r="I59" s="15"/>
      <c r="J59" s="15"/>
      <c r="K59" s="15"/>
      <c r="L59" s="15"/>
      <c r="M59" s="15"/>
      <c r="N59" s="15"/>
      <c r="O59" s="15"/>
      <c r="P59" s="15"/>
      <c r="Q59" s="21">
        <v>16</v>
      </c>
      <c r="R59" s="15"/>
      <c r="S59" s="15"/>
      <c r="T59" s="15"/>
      <c r="U59" s="15"/>
    </row>
    <row r="60" spans="1:21" x14ac:dyDescent="0.2">
      <c r="A60" s="19"/>
      <c r="B60" s="19"/>
      <c r="C60" s="19"/>
      <c r="D60" s="19"/>
      <c r="E60" s="19"/>
      <c r="F60" s="19"/>
      <c r="G60" s="14" t="s">
        <v>169</v>
      </c>
      <c r="H60" s="15"/>
      <c r="I60" s="15"/>
      <c r="J60" s="15"/>
      <c r="K60" s="15"/>
      <c r="L60" s="15"/>
      <c r="M60" s="15"/>
      <c r="N60" s="15"/>
      <c r="O60" s="15"/>
      <c r="P60" s="15"/>
      <c r="Q60" s="21">
        <v>12</v>
      </c>
      <c r="R60" s="15"/>
      <c r="S60" s="15"/>
      <c r="T60" s="15"/>
      <c r="U60" s="15"/>
    </row>
    <row r="61" spans="1:21" x14ac:dyDescent="0.2">
      <c r="A61" s="19"/>
      <c r="B61" s="19"/>
      <c r="C61" s="19"/>
      <c r="D61" s="19"/>
      <c r="E61" s="19"/>
      <c r="F61" s="19"/>
      <c r="G61" s="14" t="s">
        <v>170</v>
      </c>
      <c r="H61" s="15"/>
      <c r="I61" s="15"/>
      <c r="J61" s="15"/>
      <c r="K61" s="15"/>
      <c r="L61" s="15"/>
      <c r="M61" s="15"/>
      <c r="N61" s="15"/>
      <c r="O61" s="15"/>
      <c r="P61" s="15"/>
      <c r="Q61" s="21">
        <v>12</v>
      </c>
      <c r="R61" s="15"/>
      <c r="S61" s="15"/>
      <c r="T61" s="15"/>
      <c r="U61" s="15"/>
    </row>
    <row r="62" spans="1:21" x14ac:dyDescent="0.2">
      <c r="A62" s="19"/>
      <c r="B62" s="19"/>
      <c r="C62" s="19"/>
      <c r="D62" s="19"/>
      <c r="E62" s="19"/>
      <c r="F62" s="19"/>
      <c r="G62" s="14" t="s">
        <v>171</v>
      </c>
      <c r="H62" s="15"/>
      <c r="I62" s="15"/>
      <c r="J62" s="15"/>
      <c r="K62" s="15"/>
      <c r="L62" s="15"/>
      <c r="M62" s="15"/>
      <c r="N62" s="15"/>
      <c r="O62" s="15"/>
      <c r="P62" s="15"/>
      <c r="Q62" s="21">
        <v>8.5</v>
      </c>
      <c r="R62" s="15"/>
      <c r="S62" s="15"/>
      <c r="T62" s="15"/>
      <c r="U62" s="15"/>
    </row>
    <row r="63" spans="1:21" x14ac:dyDescent="0.2">
      <c r="A63" s="19"/>
      <c r="B63" s="19"/>
      <c r="C63" s="19"/>
      <c r="D63" s="19"/>
      <c r="E63" s="19"/>
      <c r="F63" s="19"/>
      <c r="G63" s="14" t="s">
        <v>172</v>
      </c>
      <c r="H63" s="15"/>
      <c r="I63" s="15"/>
      <c r="J63" s="15"/>
      <c r="K63" s="15"/>
      <c r="L63" s="15"/>
      <c r="M63" s="15"/>
      <c r="N63" s="15"/>
      <c r="O63" s="15"/>
      <c r="P63" s="15"/>
      <c r="Q63" s="21">
        <v>30</v>
      </c>
      <c r="R63" s="15"/>
      <c r="S63" s="15"/>
      <c r="T63" s="15"/>
      <c r="U63" s="15"/>
    </row>
    <row r="64" spans="1:21" x14ac:dyDescent="0.2">
      <c r="A64" s="19"/>
      <c r="B64" s="19"/>
      <c r="C64" s="19"/>
      <c r="D64" s="19"/>
      <c r="E64" s="19"/>
      <c r="F64" s="19"/>
      <c r="G64" s="14" t="s">
        <v>173</v>
      </c>
      <c r="H64" s="15"/>
      <c r="I64" s="15"/>
      <c r="J64" s="15"/>
      <c r="K64" s="15"/>
      <c r="L64" s="15"/>
      <c r="M64" s="15"/>
      <c r="N64" s="15"/>
      <c r="O64" s="15"/>
      <c r="P64" s="15"/>
      <c r="Q64" s="21">
        <v>26</v>
      </c>
      <c r="R64" s="15"/>
      <c r="S64" s="15"/>
      <c r="T64" s="15"/>
      <c r="U64" s="15"/>
    </row>
    <row r="65" spans="1:21" x14ac:dyDescent="0.2">
      <c r="A65" s="19"/>
      <c r="B65" s="19"/>
      <c r="C65" s="19"/>
      <c r="D65" s="19"/>
      <c r="E65" s="19"/>
      <c r="F65" s="19"/>
      <c r="G65" s="14" t="s">
        <v>174</v>
      </c>
      <c r="H65" s="15"/>
      <c r="I65" s="15"/>
      <c r="J65" s="15"/>
      <c r="K65" s="15"/>
      <c r="L65" s="15"/>
      <c r="M65" s="15"/>
      <c r="N65" s="15"/>
      <c r="O65" s="15"/>
      <c r="P65" s="15"/>
      <c r="Q65" s="21">
        <v>22</v>
      </c>
      <c r="R65" s="15"/>
      <c r="S65" s="15"/>
      <c r="T65" s="15"/>
      <c r="U65" s="15"/>
    </row>
    <row r="66" spans="1:21" x14ac:dyDescent="0.2">
      <c r="A66" s="19"/>
      <c r="B66" s="19"/>
      <c r="C66" s="19"/>
      <c r="D66" s="19"/>
      <c r="E66" s="19"/>
      <c r="F66" s="19"/>
      <c r="G66" s="14" t="s">
        <v>175</v>
      </c>
      <c r="H66" s="15"/>
      <c r="I66" s="15"/>
      <c r="J66" s="15"/>
      <c r="K66" s="15"/>
      <c r="L66" s="15"/>
      <c r="M66" s="15"/>
      <c r="N66" s="15"/>
      <c r="O66" s="15"/>
      <c r="P66" s="15"/>
      <c r="Q66" s="21">
        <v>25</v>
      </c>
      <c r="R66" s="15"/>
      <c r="S66" s="15"/>
      <c r="T66" s="15"/>
      <c r="U66" s="15"/>
    </row>
    <row r="67" spans="1:21" x14ac:dyDescent="0.2">
      <c r="A67" s="19"/>
      <c r="B67" s="19"/>
      <c r="C67" s="19"/>
      <c r="D67" s="19"/>
      <c r="E67" s="19"/>
      <c r="F67" s="19"/>
      <c r="G67" s="14" t="s">
        <v>176</v>
      </c>
      <c r="H67" s="15"/>
      <c r="I67" s="15"/>
      <c r="J67" s="15"/>
      <c r="K67" s="15"/>
      <c r="L67" s="15"/>
      <c r="M67" s="15"/>
      <c r="N67" s="15"/>
      <c r="O67" s="15"/>
      <c r="P67" s="15"/>
      <c r="Q67" s="21">
        <v>20</v>
      </c>
      <c r="R67" s="15"/>
      <c r="S67" s="15"/>
      <c r="T67" s="15"/>
      <c r="U67" s="15"/>
    </row>
    <row r="68" spans="1:21" x14ac:dyDescent="0.2">
      <c r="A68" s="19"/>
      <c r="B68" s="19"/>
      <c r="C68" s="19"/>
      <c r="D68" s="19"/>
      <c r="E68" s="19"/>
      <c r="F68" s="19"/>
      <c r="G68" s="14" t="s">
        <v>177</v>
      </c>
      <c r="H68" s="15"/>
      <c r="I68" s="15"/>
      <c r="J68" s="15"/>
      <c r="K68" s="15"/>
      <c r="L68" s="15"/>
      <c r="M68" s="15"/>
      <c r="N68" s="15"/>
      <c r="O68" s="15"/>
      <c r="P68" s="15"/>
      <c r="Q68" s="21">
        <v>10</v>
      </c>
      <c r="R68" s="15"/>
      <c r="S68" s="15"/>
      <c r="T68" s="15"/>
      <c r="U68" s="15"/>
    </row>
    <row r="69" spans="1:21" x14ac:dyDescent="0.2">
      <c r="A69" s="19"/>
      <c r="B69" s="19"/>
      <c r="C69" s="19"/>
      <c r="D69" s="19"/>
      <c r="E69" s="19"/>
      <c r="F69" s="19"/>
      <c r="G69" s="14" t="s">
        <v>178</v>
      </c>
      <c r="H69" s="15"/>
      <c r="I69" s="15"/>
      <c r="J69" s="15"/>
      <c r="K69" s="15"/>
      <c r="L69" s="15"/>
      <c r="M69" s="15"/>
      <c r="N69" s="15"/>
      <c r="O69" s="15"/>
      <c r="P69" s="15"/>
      <c r="Q69" s="21">
        <v>8.5</v>
      </c>
      <c r="R69" s="15"/>
      <c r="S69" s="15"/>
      <c r="T69" s="15"/>
      <c r="U69" s="15"/>
    </row>
    <row r="70" spans="1:21" x14ac:dyDescent="0.2">
      <c r="A70" s="19"/>
      <c r="B70" s="19"/>
      <c r="C70" s="19"/>
      <c r="D70" s="19"/>
      <c r="E70" s="19"/>
      <c r="F70" s="19"/>
      <c r="G70" s="14" t="s">
        <v>179</v>
      </c>
      <c r="H70" s="15"/>
      <c r="I70" s="15"/>
      <c r="J70" s="15"/>
      <c r="K70" s="15"/>
      <c r="L70" s="15"/>
      <c r="M70" s="15"/>
      <c r="N70" s="15"/>
      <c r="O70" s="15"/>
      <c r="P70" s="15"/>
      <c r="Q70" s="21">
        <v>50</v>
      </c>
      <c r="R70" s="15"/>
      <c r="S70" s="15"/>
      <c r="T70" s="15"/>
      <c r="U70" s="15"/>
    </row>
    <row r="71" spans="1:21" x14ac:dyDescent="0.2">
      <c r="A71" s="19"/>
      <c r="B71" s="19"/>
      <c r="C71" s="19"/>
      <c r="D71" s="19"/>
      <c r="E71" s="19"/>
      <c r="F71" s="19"/>
      <c r="G71" s="14" t="s">
        <v>180</v>
      </c>
      <c r="H71" s="15"/>
      <c r="I71" s="15"/>
      <c r="J71" s="15"/>
      <c r="K71" s="15"/>
      <c r="L71" s="15"/>
      <c r="M71" s="15"/>
      <c r="N71" s="15"/>
      <c r="O71" s="15"/>
      <c r="P71" s="15"/>
      <c r="Q71" s="21">
        <v>50</v>
      </c>
      <c r="R71" s="15"/>
      <c r="S71" s="15"/>
      <c r="T71" s="15"/>
      <c r="U71" s="15"/>
    </row>
    <row r="72" spans="1:21" x14ac:dyDescent="0.2">
      <c r="A72" s="19"/>
      <c r="B72" s="19"/>
      <c r="C72" s="19"/>
      <c r="D72" s="19"/>
      <c r="E72" s="19"/>
      <c r="F72" s="19"/>
      <c r="G72" s="14" t="s">
        <v>181</v>
      </c>
      <c r="H72" s="15"/>
      <c r="I72" s="15"/>
      <c r="J72" s="15"/>
      <c r="K72" s="15"/>
      <c r="L72" s="15"/>
      <c r="M72" s="15"/>
      <c r="N72" s="15"/>
      <c r="O72" s="15"/>
      <c r="P72" s="15"/>
      <c r="Q72" s="21">
        <v>40</v>
      </c>
      <c r="R72" s="15"/>
      <c r="S72" s="15"/>
      <c r="T72" s="15"/>
      <c r="U72" s="15"/>
    </row>
    <row r="73" spans="1:21" x14ac:dyDescent="0.2">
      <c r="A73" s="19"/>
      <c r="B73" s="19"/>
      <c r="C73" s="19"/>
      <c r="D73" s="19"/>
      <c r="E73" s="19"/>
      <c r="F73" s="19"/>
      <c r="G73" s="14" t="s">
        <v>182</v>
      </c>
      <c r="H73" s="15"/>
      <c r="I73" s="15"/>
      <c r="J73" s="15"/>
      <c r="K73" s="15"/>
      <c r="L73" s="15"/>
      <c r="M73" s="15"/>
      <c r="N73" s="15"/>
      <c r="O73" s="15"/>
      <c r="P73" s="15"/>
      <c r="Q73" s="21">
        <v>40</v>
      </c>
      <c r="R73" s="15"/>
      <c r="S73" s="15"/>
      <c r="T73" s="15"/>
      <c r="U73" s="15"/>
    </row>
    <row r="74" spans="1:21" x14ac:dyDescent="0.2">
      <c r="A74" s="19"/>
      <c r="B74" s="19"/>
      <c r="C74" s="19"/>
      <c r="D74" s="19"/>
      <c r="E74" s="19"/>
      <c r="F74" s="19"/>
      <c r="G74" s="14" t="s">
        <v>183</v>
      </c>
      <c r="H74" s="15"/>
      <c r="I74" s="15"/>
      <c r="J74" s="15"/>
      <c r="K74" s="15"/>
      <c r="L74" s="15"/>
      <c r="M74" s="15"/>
      <c r="N74" s="15"/>
      <c r="O74" s="15"/>
      <c r="P74" s="15"/>
      <c r="Q74" s="21">
        <v>20</v>
      </c>
      <c r="R74" s="15"/>
      <c r="S74" s="15"/>
      <c r="T74" s="15"/>
      <c r="U74" s="15"/>
    </row>
    <row r="75" spans="1:21" x14ac:dyDescent="0.2">
      <c r="A75" s="19"/>
      <c r="B75" s="19"/>
      <c r="C75" s="19"/>
      <c r="D75" s="19"/>
      <c r="E75" s="19"/>
      <c r="F75" s="19"/>
      <c r="G75" s="14" t="s">
        <v>184</v>
      </c>
      <c r="H75" s="15"/>
      <c r="I75" s="15"/>
      <c r="J75" s="15"/>
      <c r="K75" s="15"/>
      <c r="L75" s="15"/>
      <c r="M75" s="15"/>
      <c r="N75" s="15"/>
      <c r="O75" s="15"/>
      <c r="P75" s="15"/>
      <c r="Q75" s="21">
        <v>20</v>
      </c>
      <c r="R75" s="15"/>
      <c r="S75" s="15"/>
      <c r="T75" s="15"/>
      <c r="U75" s="15"/>
    </row>
    <row r="76" spans="1:21" x14ac:dyDescent="0.2">
      <c r="A76" s="19"/>
      <c r="B76" s="19"/>
      <c r="C76" s="19"/>
      <c r="D76" s="19"/>
      <c r="E76" s="19"/>
      <c r="F76" s="19"/>
      <c r="G76" s="14" t="s">
        <v>185</v>
      </c>
      <c r="H76" s="15"/>
      <c r="I76" s="15"/>
      <c r="J76" s="15"/>
      <c r="K76" s="15"/>
      <c r="L76" s="15"/>
      <c r="M76" s="15"/>
      <c r="N76" s="15"/>
      <c r="O76" s="15"/>
      <c r="P76" s="15"/>
      <c r="Q76" s="21"/>
      <c r="R76" s="15"/>
      <c r="S76" s="15"/>
      <c r="T76" s="15"/>
      <c r="U76" s="15"/>
    </row>
    <row r="77" spans="1:21" x14ac:dyDescent="0.2">
      <c r="A77" s="19"/>
      <c r="B77" s="19"/>
      <c r="C77" s="19"/>
      <c r="D77" s="19"/>
      <c r="E77" s="19"/>
      <c r="F77" s="19"/>
      <c r="G77" s="14" t="s">
        <v>186</v>
      </c>
      <c r="H77" s="15"/>
      <c r="I77" s="15"/>
      <c r="J77" s="15"/>
      <c r="K77" s="15"/>
      <c r="L77" s="15"/>
      <c r="M77" s="15"/>
      <c r="N77" s="15"/>
      <c r="O77" s="15"/>
      <c r="P77" s="15"/>
      <c r="Q77" s="21">
        <v>12</v>
      </c>
      <c r="R77" s="15"/>
      <c r="S77" s="15"/>
      <c r="T77" s="15"/>
      <c r="U77" s="15"/>
    </row>
    <row r="78" spans="1:21" x14ac:dyDescent="0.2">
      <c r="A78" s="19"/>
      <c r="B78" s="19"/>
      <c r="C78" s="19"/>
      <c r="D78" s="19"/>
      <c r="E78" s="19"/>
      <c r="F78" s="19"/>
      <c r="G78" s="14" t="s">
        <v>187</v>
      </c>
      <c r="H78" s="15"/>
      <c r="I78" s="15"/>
      <c r="J78" s="15"/>
      <c r="K78" s="15"/>
      <c r="L78" s="15"/>
      <c r="M78" s="15"/>
      <c r="N78" s="15"/>
      <c r="O78" s="15"/>
      <c r="P78" s="15"/>
      <c r="Q78" s="21">
        <v>5</v>
      </c>
      <c r="R78" s="15"/>
      <c r="S78" s="15"/>
      <c r="T78" s="15"/>
      <c r="U78" s="15"/>
    </row>
    <row r="79" spans="1:21" x14ac:dyDescent="0.2">
      <c r="A79" s="19"/>
      <c r="B79" s="19"/>
      <c r="C79" s="19"/>
      <c r="D79" s="19"/>
      <c r="E79" s="19"/>
      <c r="F79" s="19"/>
      <c r="G79" s="14" t="s">
        <v>188</v>
      </c>
      <c r="H79" s="15"/>
      <c r="I79" s="15"/>
      <c r="J79" s="15"/>
      <c r="K79" s="15"/>
      <c r="L79" s="15"/>
      <c r="M79" s="15"/>
      <c r="N79" s="15"/>
      <c r="O79" s="15"/>
      <c r="P79" s="15"/>
      <c r="Q79" s="21">
        <v>90</v>
      </c>
      <c r="R79" s="15"/>
      <c r="S79" s="15"/>
      <c r="T79" s="15"/>
      <c r="U79" s="15"/>
    </row>
    <row r="80" spans="1:21" x14ac:dyDescent="0.2">
      <c r="A80" s="19"/>
      <c r="B80" s="19"/>
      <c r="C80" s="19"/>
      <c r="D80" s="19"/>
      <c r="E80" s="19"/>
      <c r="F80" s="19"/>
      <c r="G80" s="14" t="s">
        <v>189</v>
      </c>
      <c r="H80" s="15"/>
      <c r="I80" s="15"/>
      <c r="J80" s="15"/>
      <c r="K80" s="15"/>
      <c r="L80" s="15"/>
      <c r="M80" s="15"/>
      <c r="N80" s="15"/>
      <c r="O80" s="15"/>
      <c r="P80" s="15"/>
      <c r="Q80" s="21">
        <v>20</v>
      </c>
      <c r="R80" s="15"/>
      <c r="S80" s="15"/>
      <c r="T80" s="15"/>
      <c r="U80" s="15"/>
    </row>
    <row r="81" spans="1:21" x14ac:dyDescent="0.2">
      <c r="A81" s="19"/>
      <c r="B81" s="19"/>
      <c r="C81" s="19"/>
      <c r="D81" s="19"/>
      <c r="E81" s="19"/>
      <c r="F81" s="19"/>
      <c r="G81" s="14" t="s">
        <v>190</v>
      </c>
      <c r="H81" s="15"/>
      <c r="I81" s="15"/>
      <c r="J81" s="15"/>
      <c r="K81" s="15"/>
      <c r="L81" s="15"/>
      <c r="M81" s="15"/>
      <c r="N81" s="15"/>
      <c r="O81" s="15"/>
      <c r="P81" s="15"/>
      <c r="Q81" s="21">
        <v>20</v>
      </c>
      <c r="R81" s="15"/>
      <c r="S81" s="15"/>
      <c r="T81" s="15"/>
      <c r="U81" s="15"/>
    </row>
    <row r="82" spans="1:21" x14ac:dyDescent="0.2">
      <c r="A82" s="19"/>
      <c r="B82" s="19"/>
      <c r="C82" s="19"/>
      <c r="D82" s="19"/>
      <c r="E82" s="19"/>
      <c r="F82" s="19"/>
      <c r="G82" s="14" t="s">
        <v>191</v>
      </c>
      <c r="H82" s="15"/>
      <c r="I82" s="15"/>
      <c r="J82" s="15"/>
      <c r="K82" s="15"/>
      <c r="L82" s="15"/>
      <c r="M82" s="15"/>
      <c r="N82" s="15"/>
      <c r="O82" s="15"/>
      <c r="P82" s="15"/>
      <c r="Q82" s="21">
        <v>20</v>
      </c>
      <c r="R82" s="15"/>
      <c r="S82" s="15"/>
      <c r="T82" s="15"/>
      <c r="U82" s="15"/>
    </row>
    <row r="83" spans="1:21" x14ac:dyDescent="0.2">
      <c r="A83" s="19"/>
      <c r="B83" s="19"/>
      <c r="C83" s="19"/>
      <c r="D83" s="19"/>
      <c r="E83" s="19"/>
      <c r="F83" s="19"/>
      <c r="G83" s="14" t="s">
        <v>192</v>
      </c>
      <c r="H83" s="15"/>
      <c r="I83" s="15"/>
      <c r="J83" s="15"/>
      <c r="K83" s="15"/>
      <c r="L83" s="15"/>
      <c r="M83" s="15"/>
      <c r="N83" s="15"/>
      <c r="O83" s="15"/>
      <c r="P83" s="15"/>
      <c r="Q83" s="21">
        <v>20</v>
      </c>
      <c r="R83" s="15"/>
      <c r="S83" s="15"/>
      <c r="T83" s="15"/>
      <c r="U83" s="15"/>
    </row>
    <row r="84" spans="1:21" x14ac:dyDescent="0.2">
      <c r="A84" s="19"/>
      <c r="B84" s="19"/>
      <c r="C84" s="19"/>
      <c r="D84" s="19"/>
      <c r="E84" s="19"/>
      <c r="F84" s="19"/>
      <c r="G84" s="14" t="s">
        <v>193</v>
      </c>
      <c r="H84" s="15"/>
      <c r="I84" s="15"/>
      <c r="J84" s="15"/>
      <c r="K84" s="15"/>
      <c r="L84" s="15"/>
      <c r="M84" s="15"/>
      <c r="N84" s="15"/>
      <c r="O84" s="15"/>
      <c r="P84" s="15"/>
      <c r="Q84" s="21">
        <v>20</v>
      </c>
      <c r="R84" s="15"/>
      <c r="S84" s="15"/>
      <c r="T84" s="15"/>
      <c r="U84" s="15"/>
    </row>
    <row r="85" spans="1:21" x14ac:dyDescent="0.2">
      <c r="A85" s="19"/>
      <c r="B85" s="19"/>
      <c r="C85" s="19"/>
      <c r="D85" s="19"/>
      <c r="E85" s="19"/>
      <c r="F85" s="19"/>
      <c r="G85" s="14" t="s">
        <v>194</v>
      </c>
      <c r="H85" s="15"/>
      <c r="I85" s="15"/>
      <c r="J85" s="15"/>
      <c r="K85" s="15"/>
      <c r="L85" s="15"/>
      <c r="M85" s="15"/>
      <c r="N85" s="15"/>
      <c r="O85" s="15"/>
      <c r="P85" s="15"/>
      <c r="Q85" s="21">
        <v>20</v>
      </c>
      <c r="R85" s="15"/>
      <c r="S85" s="15"/>
      <c r="T85" s="15"/>
      <c r="U85" s="15"/>
    </row>
    <row r="86" spans="1:21" x14ac:dyDescent="0.2">
      <c r="A86" s="19"/>
      <c r="B86" s="19"/>
      <c r="C86" s="19"/>
      <c r="D86" s="19"/>
      <c r="E86" s="19"/>
      <c r="F86" s="19"/>
      <c r="G86" s="14" t="s">
        <v>195</v>
      </c>
      <c r="H86" s="15"/>
      <c r="I86" s="15"/>
      <c r="J86" s="15"/>
      <c r="K86" s="15"/>
      <c r="L86" s="15"/>
      <c r="M86" s="15"/>
      <c r="N86" s="15"/>
      <c r="O86" s="15"/>
      <c r="P86" s="15"/>
      <c r="Q86" s="21">
        <v>20</v>
      </c>
      <c r="R86" s="15"/>
      <c r="S86" s="15"/>
      <c r="T86" s="15"/>
      <c r="U86" s="15"/>
    </row>
    <row r="87" spans="1:21" x14ac:dyDescent="0.2">
      <c r="A87" s="19"/>
      <c r="B87" s="19"/>
      <c r="C87" s="19"/>
      <c r="D87" s="19"/>
      <c r="E87" s="19"/>
      <c r="F87" s="19"/>
      <c r="G87" s="14" t="s">
        <v>196</v>
      </c>
      <c r="H87" s="15"/>
      <c r="I87" s="15"/>
      <c r="J87" s="15"/>
      <c r="K87" s="15"/>
      <c r="L87" s="15"/>
      <c r="M87" s="15"/>
      <c r="N87" s="15"/>
      <c r="O87" s="15"/>
      <c r="P87" s="15"/>
      <c r="Q87" s="21">
        <v>20</v>
      </c>
      <c r="R87" s="15"/>
      <c r="S87" s="15"/>
      <c r="T87" s="15"/>
      <c r="U87" s="15"/>
    </row>
    <row r="88" spans="1:21" x14ac:dyDescent="0.2">
      <c r="A88" s="19"/>
      <c r="B88" s="19"/>
      <c r="C88" s="19"/>
      <c r="D88" s="19"/>
      <c r="E88" s="19"/>
      <c r="F88" s="19"/>
      <c r="G88" s="14" t="s">
        <v>197</v>
      </c>
      <c r="H88" s="15"/>
      <c r="I88" s="15"/>
      <c r="J88" s="15"/>
      <c r="K88" s="15"/>
      <c r="L88" s="15"/>
      <c r="M88" s="15"/>
      <c r="N88" s="15"/>
      <c r="O88" s="15"/>
      <c r="P88" s="15"/>
      <c r="Q88" s="21">
        <v>0.16500000000000001</v>
      </c>
      <c r="R88" s="15"/>
      <c r="S88" s="15"/>
      <c r="T88" s="15"/>
      <c r="U88" s="15"/>
    </row>
    <row r="89" spans="1:21" x14ac:dyDescent="0.2">
      <c r="A89" s="19"/>
      <c r="B89" s="19"/>
      <c r="C89" s="19"/>
      <c r="D89" s="19"/>
      <c r="E89" s="19"/>
      <c r="F89" s="19"/>
      <c r="G89" s="14" t="s">
        <v>198</v>
      </c>
      <c r="H89" s="15"/>
      <c r="I89" s="15"/>
      <c r="J89" s="15"/>
      <c r="K89" s="15"/>
      <c r="L89" s="15"/>
      <c r="M89" s="15"/>
      <c r="N89" s="15"/>
      <c r="O89" s="15"/>
      <c r="P89" s="15"/>
      <c r="Q89" s="21">
        <v>16</v>
      </c>
      <c r="R89" s="15"/>
      <c r="S89" s="15"/>
      <c r="T89" s="15"/>
      <c r="U89" s="15"/>
    </row>
    <row r="90" spans="1:21" x14ac:dyDescent="0.2">
      <c r="A90" s="19"/>
      <c r="B90" s="19"/>
      <c r="C90" s="19"/>
      <c r="D90" s="19"/>
      <c r="E90" s="19"/>
      <c r="F90" s="19"/>
      <c r="G90" s="14" t="s">
        <v>199</v>
      </c>
      <c r="H90" s="15"/>
      <c r="I90" s="15"/>
      <c r="J90" s="15"/>
      <c r="K90" s="15"/>
      <c r="L90" s="15"/>
      <c r="M90" s="15"/>
      <c r="N90" s="15"/>
      <c r="O90" s="15"/>
      <c r="P90" s="15"/>
      <c r="Q90" s="21">
        <v>5</v>
      </c>
      <c r="R90" s="15"/>
      <c r="S90" s="15"/>
      <c r="T90" s="15"/>
      <c r="U90" s="15"/>
    </row>
    <row r="91" spans="1:21" x14ac:dyDescent="0.2">
      <c r="A91" s="19"/>
      <c r="B91" s="19"/>
      <c r="C91" s="19"/>
      <c r="D91" s="19"/>
      <c r="E91" s="19"/>
      <c r="F91" s="19"/>
      <c r="G91" s="14" t="s">
        <v>200</v>
      </c>
      <c r="H91" s="15"/>
      <c r="I91" s="15"/>
      <c r="J91" s="15"/>
      <c r="K91" s="15"/>
      <c r="L91" s="15"/>
      <c r="M91" s="15"/>
      <c r="N91" s="15"/>
      <c r="O91" s="15"/>
      <c r="P91" s="15"/>
      <c r="Q91" s="21">
        <v>2</v>
      </c>
      <c r="R91" s="15"/>
      <c r="S91" s="15"/>
      <c r="T91" s="15"/>
      <c r="U91" s="15"/>
    </row>
    <row r="92" spans="1:21" x14ac:dyDescent="0.2">
      <c r="A92" s="19"/>
      <c r="B92" s="19"/>
      <c r="C92" s="19"/>
      <c r="D92" s="19"/>
      <c r="E92" s="19"/>
      <c r="F92" s="19"/>
      <c r="G92" s="14" t="s">
        <v>201</v>
      </c>
      <c r="H92" s="15"/>
      <c r="I92" s="15"/>
      <c r="J92" s="15"/>
      <c r="K92" s="15"/>
      <c r="L92" s="15"/>
      <c r="M92" s="15"/>
      <c r="N92" s="15"/>
      <c r="O92" s="15"/>
      <c r="P92" s="15"/>
      <c r="Q92" s="21">
        <v>50</v>
      </c>
      <c r="R92" s="15"/>
      <c r="S92" s="15"/>
      <c r="T92" s="15"/>
      <c r="U92" s="15"/>
    </row>
    <row r="93" spans="1:21" x14ac:dyDescent="0.2">
      <c r="A93" s="19"/>
      <c r="B93" s="19"/>
      <c r="C93" s="19"/>
      <c r="D93" s="19"/>
      <c r="E93" s="19"/>
      <c r="F93" s="19"/>
      <c r="G93" s="14" t="s">
        <v>202</v>
      </c>
      <c r="H93" s="15"/>
      <c r="I93" s="15"/>
      <c r="J93" s="15"/>
      <c r="K93" s="15"/>
      <c r="L93" s="15"/>
      <c r="M93" s="15"/>
      <c r="N93" s="15"/>
      <c r="O93" s="15"/>
      <c r="P93" s="15"/>
      <c r="Q93" s="21">
        <v>3</v>
      </c>
      <c r="R93" s="15"/>
      <c r="S93" s="15"/>
      <c r="T93" s="15"/>
      <c r="U93" s="15"/>
    </row>
    <row r="94" spans="1:21" x14ac:dyDescent="0.2">
      <c r="A94" s="19"/>
      <c r="B94" s="22"/>
      <c r="C94" s="19"/>
      <c r="D94" s="19"/>
      <c r="E94" s="19"/>
      <c r="F94" s="19"/>
      <c r="G94" s="14" t="s">
        <v>203</v>
      </c>
      <c r="H94" s="15"/>
      <c r="I94" s="15"/>
      <c r="J94" s="15"/>
      <c r="K94" s="15"/>
      <c r="L94" s="15"/>
      <c r="M94" s="15"/>
      <c r="N94" s="15"/>
      <c r="O94" s="15"/>
      <c r="P94" s="15"/>
      <c r="Q94" s="21">
        <v>20</v>
      </c>
      <c r="R94" s="15"/>
      <c r="S94" s="15"/>
      <c r="T94" s="15"/>
      <c r="U94" s="15"/>
    </row>
    <row r="95" spans="1:21" x14ac:dyDescent="0.2">
      <c r="A95" s="19"/>
      <c r="B95" s="22"/>
      <c r="C95" s="19"/>
      <c r="D95" s="19"/>
      <c r="E95" s="19"/>
      <c r="F95" s="19"/>
      <c r="G95" s="14" t="s">
        <v>204</v>
      </c>
      <c r="H95" s="15"/>
      <c r="I95" s="15"/>
      <c r="J95" s="15"/>
      <c r="K95" s="15"/>
      <c r="L95" s="15"/>
      <c r="M95" s="15"/>
      <c r="N95" s="15"/>
      <c r="O95" s="15"/>
      <c r="P95" s="15"/>
      <c r="Q95" s="21">
        <v>90</v>
      </c>
      <c r="R95" s="15"/>
      <c r="S95" s="15"/>
      <c r="T95" s="15"/>
      <c r="U95" s="15"/>
    </row>
    <row r="96" spans="1:21" x14ac:dyDescent="0.2">
      <c r="A96" s="19"/>
      <c r="B96" s="22"/>
      <c r="C96" s="19"/>
      <c r="D96" s="19"/>
      <c r="E96" s="19"/>
      <c r="F96" s="19"/>
      <c r="G96" s="14" t="s">
        <v>205</v>
      </c>
      <c r="H96" s="15"/>
      <c r="I96" s="15"/>
      <c r="J96" s="15"/>
      <c r="K96" s="15"/>
      <c r="L96" s="15"/>
      <c r="M96" s="15"/>
      <c r="N96" s="15"/>
      <c r="O96" s="15"/>
      <c r="P96" s="15"/>
      <c r="Q96" s="21">
        <v>0</v>
      </c>
      <c r="R96" s="15"/>
      <c r="S96" s="15"/>
      <c r="T96" s="15"/>
      <c r="U96" s="15"/>
    </row>
    <row r="97" spans="1:21" x14ac:dyDescent="0.2">
      <c r="A97" s="19"/>
      <c r="B97" s="22"/>
      <c r="C97" s="19"/>
      <c r="D97" s="19"/>
      <c r="E97" s="19"/>
      <c r="F97" s="19"/>
      <c r="G97" s="14" t="s">
        <v>206</v>
      </c>
      <c r="H97" s="15"/>
      <c r="I97" s="15"/>
      <c r="J97" s="15"/>
      <c r="K97" s="15"/>
      <c r="L97" s="15"/>
      <c r="M97" s="15"/>
      <c r="N97" s="15"/>
      <c r="O97" s="15"/>
      <c r="P97" s="15"/>
      <c r="Q97" s="21">
        <v>61</v>
      </c>
      <c r="R97" s="15"/>
      <c r="S97" s="15"/>
      <c r="T97" s="15"/>
      <c r="U97" s="15"/>
    </row>
    <row r="98" spans="1:21" x14ac:dyDescent="0.2">
      <c r="A98" s="22"/>
      <c r="B98" s="22"/>
      <c r="C98" s="22"/>
      <c r="D98" s="22"/>
      <c r="E98" s="22"/>
      <c r="F98" s="22"/>
      <c r="G98" s="22"/>
      <c r="H98" s="15"/>
      <c r="I98" s="15"/>
      <c r="J98" s="22"/>
      <c r="K98" s="41"/>
      <c r="L98" s="41"/>
      <c r="M98" s="41"/>
      <c r="N98" s="41"/>
      <c r="O98" s="41"/>
      <c r="P98" s="41"/>
      <c r="Q98" s="22"/>
      <c r="R98" s="15"/>
      <c r="S98" s="22"/>
      <c r="T98" s="22"/>
      <c r="U98" s="22"/>
    </row>
    <row r="99" spans="1:21" x14ac:dyDescent="0.2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41"/>
      <c r="L99" s="41"/>
      <c r="M99" s="41"/>
      <c r="N99" s="41"/>
      <c r="O99" s="41"/>
      <c r="P99" s="41"/>
      <c r="Q99" s="22"/>
      <c r="R99" s="22"/>
      <c r="S99" s="22"/>
      <c r="T99" s="22"/>
      <c r="U99" s="22"/>
    </row>
    <row r="100" spans="1:21" x14ac:dyDescent="0.2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41"/>
      <c r="L100" s="41"/>
      <c r="M100" s="41"/>
      <c r="N100" s="41"/>
      <c r="O100" s="41"/>
      <c r="P100" s="41"/>
      <c r="Q100" s="22"/>
      <c r="R100" s="22"/>
      <c r="S100" s="22"/>
      <c r="T100" s="22"/>
      <c r="U100" s="22"/>
    </row>
    <row r="101" spans="1:21" x14ac:dyDescent="0.2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41"/>
      <c r="L101" s="41"/>
      <c r="M101" s="41"/>
      <c r="N101" s="41"/>
      <c r="O101" s="41"/>
      <c r="P101" s="41"/>
      <c r="Q101" s="22"/>
      <c r="R101" s="22"/>
      <c r="S101" s="22"/>
      <c r="T101" s="22"/>
      <c r="U101" s="22"/>
    </row>
    <row r="102" spans="1:21" x14ac:dyDescent="0.2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41"/>
      <c r="L102" s="41"/>
      <c r="M102" s="41"/>
      <c r="N102" s="41"/>
      <c r="O102" s="41"/>
      <c r="P102" s="41"/>
      <c r="Q102" s="22"/>
      <c r="R102" s="22"/>
      <c r="S102" s="22"/>
      <c r="T102" s="22"/>
      <c r="U102" s="22"/>
    </row>
    <row r="103" spans="1:21" x14ac:dyDescent="0.2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41"/>
      <c r="L103" s="41"/>
      <c r="M103" s="41"/>
      <c r="N103" s="41"/>
      <c r="O103" s="41"/>
      <c r="P103" s="41"/>
      <c r="Q103" s="22"/>
      <c r="R103" s="22"/>
      <c r="S103" s="22"/>
      <c r="T103" s="22"/>
      <c r="U103" s="22"/>
    </row>
    <row r="104" spans="1:21" x14ac:dyDescent="0.2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41"/>
      <c r="L104" s="41"/>
      <c r="M104" s="41"/>
      <c r="N104" s="41"/>
      <c r="O104" s="41"/>
      <c r="P104" s="41"/>
      <c r="Q104" s="22"/>
      <c r="R104" s="22"/>
      <c r="S104" s="22"/>
      <c r="T104" s="22"/>
      <c r="U104" s="22"/>
    </row>
    <row r="105" spans="1:21" x14ac:dyDescent="0.2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41"/>
      <c r="L105" s="41"/>
      <c r="M105" s="41"/>
      <c r="N105" s="41"/>
      <c r="O105" s="41"/>
      <c r="P105" s="41"/>
      <c r="Q105" s="22"/>
      <c r="R105" s="22"/>
      <c r="S105" s="22"/>
      <c r="T105" s="22"/>
      <c r="U105" s="22"/>
    </row>
    <row r="106" spans="1:21" x14ac:dyDescent="0.2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41"/>
      <c r="L106" s="41"/>
      <c r="M106" s="41"/>
      <c r="N106" s="41"/>
      <c r="O106" s="41"/>
      <c r="P106" s="41"/>
      <c r="Q106" s="22"/>
      <c r="R106" s="22"/>
      <c r="S106" s="22"/>
      <c r="T106" s="22"/>
      <c r="U106" s="22"/>
    </row>
    <row r="107" spans="1:21" x14ac:dyDescent="0.2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41"/>
      <c r="L107" s="41"/>
      <c r="M107" s="41"/>
      <c r="N107" s="41"/>
      <c r="O107" s="41"/>
      <c r="P107" s="41"/>
      <c r="Q107" s="22"/>
      <c r="R107" s="22"/>
      <c r="S107" s="22"/>
      <c r="T107" s="22"/>
      <c r="U107" s="22"/>
    </row>
    <row r="108" spans="1:21" x14ac:dyDescent="0.2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41"/>
      <c r="L108" s="41"/>
      <c r="M108" s="41"/>
      <c r="N108" s="41"/>
      <c r="O108" s="41"/>
      <c r="P108" s="41"/>
      <c r="Q108" s="22"/>
      <c r="R108" s="22"/>
      <c r="S108" s="22"/>
      <c r="T108" s="22"/>
      <c r="U108" s="22"/>
    </row>
    <row r="109" spans="1:21" x14ac:dyDescent="0.2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41"/>
      <c r="L109" s="41"/>
      <c r="M109" s="41"/>
      <c r="N109" s="41"/>
      <c r="O109" s="41"/>
      <c r="P109" s="41"/>
      <c r="Q109" s="22"/>
      <c r="R109" s="22"/>
      <c r="S109" s="22"/>
      <c r="T109" s="22"/>
      <c r="U109" s="22"/>
    </row>
    <row r="110" spans="1:21" x14ac:dyDescent="0.2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41"/>
      <c r="L110" s="41"/>
      <c r="M110" s="41"/>
      <c r="N110" s="41"/>
      <c r="O110" s="41"/>
      <c r="P110" s="41"/>
      <c r="Q110" s="22"/>
      <c r="R110" s="22"/>
      <c r="S110" s="22"/>
      <c r="T110" s="22"/>
      <c r="U110" s="22"/>
    </row>
    <row r="111" spans="1:21" x14ac:dyDescent="0.2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41"/>
      <c r="L111" s="41"/>
      <c r="M111" s="41"/>
      <c r="N111" s="41"/>
      <c r="O111" s="41"/>
      <c r="P111" s="41"/>
      <c r="Q111" s="22"/>
      <c r="R111" s="22"/>
      <c r="S111" s="22"/>
      <c r="T111" s="22"/>
      <c r="U111" s="22"/>
    </row>
    <row r="112" spans="1:21" x14ac:dyDescent="0.2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41"/>
      <c r="L112" s="41"/>
      <c r="M112" s="41"/>
      <c r="N112" s="41"/>
      <c r="O112" s="41"/>
      <c r="P112" s="41"/>
      <c r="Q112" s="22"/>
      <c r="R112" s="22"/>
      <c r="S112" s="22"/>
      <c r="T112" s="22"/>
      <c r="U112" s="22"/>
    </row>
    <row r="113" spans="1:21" x14ac:dyDescent="0.2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41"/>
      <c r="L113" s="41"/>
      <c r="M113" s="41"/>
      <c r="N113" s="41"/>
      <c r="O113" s="41"/>
      <c r="P113" s="41"/>
      <c r="Q113" s="22"/>
      <c r="R113" s="22"/>
      <c r="S113" s="22"/>
      <c r="T113" s="22"/>
      <c r="U113" s="22"/>
    </row>
    <row r="114" spans="1:21" x14ac:dyDescent="0.2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41"/>
      <c r="L114" s="41"/>
      <c r="M114" s="41"/>
      <c r="N114" s="41"/>
      <c r="O114" s="41"/>
      <c r="P114" s="41"/>
      <c r="Q114" s="22"/>
      <c r="R114" s="22"/>
      <c r="S114" s="22"/>
      <c r="T114" s="22"/>
      <c r="U114" s="22"/>
    </row>
    <row r="115" spans="1:21" x14ac:dyDescent="0.2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41"/>
      <c r="L115" s="41"/>
      <c r="M115" s="41"/>
      <c r="N115" s="41"/>
      <c r="O115" s="41"/>
      <c r="P115" s="41"/>
      <c r="Q115" s="22"/>
      <c r="R115" s="22"/>
      <c r="S115" s="22"/>
      <c r="T115" s="22"/>
      <c r="U115" s="22"/>
    </row>
    <row r="116" spans="1:21" x14ac:dyDescent="0.2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41"/>
      <c r="L116" s="41"/>
      <c r="M116" s="41"/>
      <c r="N116" s="41"/>
      <c r="O116" s="41"/>
      <c r="P116" s="41"/>
      <c r="Q116" s="22"/>
      <c r="R116" s="22"/>
      <c r="S116" s="22"/>
      <c r="T116" s="22"/>
      <c r="U116" s="22"/>
    </row>
    <row r="117" spans="1:21" x14ac:dyDescent="0.2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41"/>
      <c r="L117" s="41"/>
      <c r="M117" s="41"/>
      <c r="N117" s="41"/>
      <c r="O117" s="41"/>
      <c r="P117" s="41"/>
      <c r="Q117" s="22"/>
      <c r="R117" s="22"/>
      <c r="S117" s="22"/>
      <c r="T117" s="22"/>
      <c r="U117" s="22"/>
    </row>
    <row r="118" spans="1:21" x14ac:dyDescent="0.2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41"/>
      <c r="L118" s="41"/>
      <c r="M118" s="41"/>
      <c r="N118" s="41"/>
      <c r="O118" s="41"/>
      <c r="P118" s="41"/>
      <c r="Q118" s="22"/>
      <c r="R118" s="22"/>
      <c r="S118" s="22"/>
      <c r="T118" s="22"/>
      <c r="U118" s="22"/>
    </row>
    <row r="119" spans="1:21" x14ac:dyDescent="0.2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41"/>
      <c r="L119" s="41"/>
      <c r="M119" s="41"/>
      <c r="N119" s="41"/>
      <c r="O119" s="41"/>
      <c r="P119" s="41"/>
      <c r="Q119" s="22"/>
      <c r="R119" s="22"/>
      <c r="S119" s="22"/>
      <c r="T119" s="22"/>
      <c r="U119" s="22"/>
    </row>
    <row r="120" spans="1:21" x14ac:dyDescent="0.2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41"/>
      <c r="L120" s="41"/>
      <c r="M120" s="41"/>
      <c r="N120" s="41"/>
      <c r="O120" s="41"/>
      <c r="P120" s="41"/>
      <c r="Q120" s="22"/>
      <c r="R120" s="22"/>
      <c r="S120" s="22"/>
      <c r="T120" s="22"/>
      <c r="U120" s="22"/>
    </row>
    <row r="121" spans="1:21" x14ac:dyDescent="0.2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41"/>
      <c r="L121" s="41"/>
      <c r="M121" s="41"/>
      <c r="N121" s="41"/>
      <c r="O121" s="41"/>
      <c r="P121" s="41"/>
      <c r="Q121" s="22"/>
      <c r="R121" s="22"/>
      <c r="S121" s="22"/>
      <c r="T121" s="22"/>
      <c r="U121" s="22"/>
    </row>
    <row r="122" spans="1:21" x14ac:dyDescent="0.2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41"/>
      <c r="L122" s="41"/>
      <c r="M122" s="41"/>
      <c r="N122" s="41"/>
      <c r="O122" s="41"/>
      <c r="P122" s="41"/>
      <c r="Q122" s="22"/>
      <c r="R122" s="22"/>
      <c r="S122" s="22"/>
      <c r="T122" s="22"/>
      <c r="U122" s="22"/>
    </row>
    <row r="123" spans="1:21" x14ac:dyDescent="0.2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41"/>
      <c r="L123" s="41"/>
      <c r="M123" s="41"/>
      <c r="N123" s="41"/>
      <c r="O123" s="41"/>
      <c r="P123" s="41"/>
      <c r="Q123" s="22"/>
      <c r="R123" s="22"/>
      <c r="S123" s="22"/>
      <c r="T123" s="22"/>
      <c r="U123" s="22"/>
    </row>
    <row r="124" spans="1:21" x14ac:dyDescent="0.2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41"/>
      <c r="L124" s="41"/>
      <c r="M124" s="41"/>
      <c r="N124" s="41"/>
      <c r="O124" s="41"/>
      <c r="P124" s="41"/>
      <c r="Q124" s="22"/>
      <c r="R124" s="22"/>
      <c r="S124" s="22"/>
      <c r="T124" s="22"/>
      <c r="U124" s="22"/>
    </row>
    <row r="125" spans="1:21" x14ac:dyDescent="0.2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41"/>
      <c r="L125" s="41"/>
      <c r="M125" s="41"/>
      <c r="N125" s="41"/>
      <c r="O125" s="41"/>
      <c r="P125" s="41"/>
      <c r="Q125" s="22"/>
      <c r="R125" s="22"/>
      <c r="S125" s="22"/>
      <c r="T125" s="22"/>
      <c r="U125" s="22"/>
    </row>
    <row r="126" spans="1:21" x14ac:dyDescent="0.2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41"/>
      <c r="L126" s="41"/>
      <c r="M126" s="41"/>
      <c r="N126" s="41"/>
      <c r="O126" s="41"/>
      <c r="P126" s="41"/>
      <c r="Q126" s="22"/>
      <c r="R126" s="22"/>
      <c r="S126" s="22"/>
      <c r="T126" s="22"/>
      <c r="U126" s="22"/>
    </row>
    <row r="127" spans="1:21" x14ac:dyDescent="0.2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41"/>
      <c r="L127" s="41"/>
      <c r="M127" s="41"/>
      <c r="N127" s="41"/>
      <c r="O127" s="41"/>
      <c r="P127" s="41"/>
      <c r="Q127" s="22"/>
      <c r="R127" s="22"/>
      <c r="S127" s="22"/>
      <c r="T127" s="22"/>
      <c r="U127" s="22"/>
    </row>
    <row r="128" spans="1:21" x14ac:dyDescent="0.2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41"/>
      <c r="L128" s="41"/>
      <c r="M128" s="41"/>
      <c r="N128" s="41"/>
      <c r="O128" s="41"/>
      <c r="P128" s="41"/>
      <c r="Q128" s="22"/>
      <c r="R128" s="22"/>
      <c r="S128" s="22"/>
      <c r="T128" s="22"/>
      <c r="U128" s="22"/>
    </row>
    <row r="129" spans="1:21" x14ac:dyDescent="0.2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41"/>
      <c r="L129" s="41"/>
      <c r="M129" s="41"/>
      <c r="N129" s="41"/>
      <c r="O129" s="41"/>
      <c r="P129" s="41"/>
      <c r="Q129" s="22"/>
      <c r="R129" s="22"/>
      <c r="S129" s="22"/>
      <c r="T129" s="22"/>
      <c r="U129" s="22"/>
    </row>
    <row r="130" spans="1:21" x14ac:dyDescent="0.2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41"/>
      <c r="L130" s="41"/>
      <c r="M130" s="41"/>
      <c r="N130" s="41"/>
      <c r="O130" s="41"/>
      <c r="P130" s="41"/>
      <c r="Q130" s="22"/>
      <c r="R130" s="22"/>
      <c r="S130" s="22"/>
      <c r="T130" s="22"/>
      <c r="U130" s="22"/>
    </row>
    <row r="131" spans="1:21" x14ac:dyDescent="0.2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41"/>
      <c r="L131" s="41"/>
      <c r="M131" s="41"/>
      <c r="N131" s="41"/>
      <c r="O131" s="41"/>
      <c r="P131" s="41"/>
      <c r="Q131" s="22"/>
      <c r="R131" s="22"/>
      <c r="S131" s="22"/>
      <c r="T131" s="22"/>
      <c r="U131" s="22"/>
    </row>
    <row r="132" spans="1:21" x14ac:dyDescent="0.2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41"/>
      <c r="L132" s="41"/>
      <c r="M132" s="41"/>
      <c r="N132" s="41"/>
      <c r="O132" s="41"/>
      <c r="P132" s="41"/>
      <c r="Q132" s="22"/>
      <c r="R132" s="22"/>
      <c r="S132" s="22"/>
      <c r="T132" s="22"/>
      <c r="U132" s="22"/>
    </row>
    <row r="133" spans="1:21" x14ac:dyDescent="0.2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41"/>
      <c r="L133" s="41"/>
      <c r="M133" s="41"/>
      <c r="N133" s="41"/>
      <c r="O133" s="41"/>
      <c r="P133" s="41"/>
      <c r="Q133" s="22"/>
      <c r="R133" s="22"/>
      <c r="S133" s="22"/>
      <c r="T133" s="22"/>
      <c r="U133" s="22"/>
    </row>
    <row r="134" spans="1:21" x14ac:dyDescent="0.2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41"/>
      <c r="L134" s="41"/>
      <c r="M134" s="41"/>
      <c r="N134" s="41"/>
      <c r="O134" s="41"/>
      <c r="P134" s="41"/>
      <c r="Q134" s="22"/>
      <c r="R134" s="22"/>
      <c r="S134" s="22"/>
      <c r="T134" s="22"/>
      <c r="U134" s="22"/>
    </row>
    <row r="135" spans="1:21" x14ac:dyDescent="0.2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41"/>
      <c r="L135" s="41"/>
      <c r="M135" s="41"/>
      <c r="N135" s="41"/>
      <c r="O135" s="41"/>
      <c r="P135" s="41"/>
      <c r="Q135" s="22"/>
      <c r="R135" s="22"/>
      <c r="S135" s="22"/>
      <c r="T135" s="22"/>
      <c r="U135" s="22"/>
    </row>
    <row r="136" spans="1:21" x14ac:dyDescent="0.2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41"/>
      <c r="L136" s="41"/>
      <c r="M136" s="41"/>
      <c r="N136" s="41"/>
      <c r="O136" s="41"/>
      <c r="P136" s="41"/>
      <c r="Q136" s="22"/>
      <c r="R136" s="22"/>
      <c r="S136" s="22"/>
      <c r="T136" s="22"/>
      <c r="U136" s="22"/>
    </row>
    <row r="137" spans="1:21" x14ac:dyDescent="0.2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41"/>
      <c r="L137" s="41"/>
      <c r="M137" s="41"/>
      <c r="N137" s="41"/>
      <c r="O137" s="41"/>
      <c r="P137" s="41"/>
      <c r="Q137" s="22"/>
      <c r="R137" s="22"/>
      <c r="S137" s="22"/>
      <c r="T137" s="22"/>
      <c r="U137" s="22"/>
    </row>
    <row r="138" spans="1:21" x14ac:dyDescent="0.2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41"/>
      <c r="L138" s="41"/>
      <c r="M138" s="41"/>
      <c r="N138" s="41"/>
      <c r="O138" s="41"/>
      <c r="P138" s="41"/>
      <c r="Q138" s="22"/>
      <c r="R138" s="22"/>
      <c r="S138" s="22"/>
      <c r="T138" s="22"/>
      <c r="U138" s="22"/>
    </row>
    <row r="139" spans="1:21" x14ac:dyDescent="0.2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41"/>
      <c r="L139" s="41"/>
      <c r="M139" s="41"/>
      <c r="N139" s="41"/>
      <c r="O139" s="41"/>
      <c r="P139" s="41"/>
      <c r="Q139" s="22"/>
      <c r="R139" s="22"/>
      <c r="S139" s="22"/>
      <c r="T139" s="22"/>
      <c r="U139" s="22"/>
    </row>
    <row r="140" spans="1:21" x14ac:dyDescent="0.2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41"/>
      <c r="L140" s="41"/>
      <c r="M140" s="41"/>
      <c r="N140" s="41"/>
      <c r="O140" s="41"/>
      <c r="P140" s="41"/>
      <c r="Q140" s="22"/>
      <c r="R140" s="22"/>
      <c r="S140" s="22"/>
      <c r="T140" s="22"/>
      <c r="U140" s="22"/>
    </row>
    <row r="141" spans="1:21" x14ac:dyDescent="0.2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41"/>
      <c r="L141" s="41"/>
      <c r="M141" s="41"/>
      <c r="N141" s="41"/>
      <c r="O141" s="41"/>
      <c r="P141" s="41"/>
      <c r="Q141" s="22"/>
      <c r="R141" s="22"/>
      <c r="S141" s="22"/>
      <c r="T141" s="22"/>
      <c r="U141" s="22"/>
    </row>
    <row r="142" spans="1:21" x14ac:dyDescent="0.2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41"/>
      <c r="L142" s="41"/>
      <c r="M142" s="41"/>
      <c r="N142" s="41"/>
      <c r="O142" s="41"/>
      <c r="P142" s="41"/>
      <c r="Q142" s="22"/>
      <c r="R142" s="22"/>
      <c r="S142" s="22"/>
      <c r="T142" s="22"/>
      <c r="U142" s="22"/>
    </row>
    <row r="143" spans="1:21" x14ac:dyDescent="0.2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41"/>
      <c r="L143" s="41"/>
      <c r="M143" s="41"/>
      <c r="N143" s="41"/>
      <c r="O143" s="41"/>
      <c r="P143" s="41"/>
      <c r="Q143" s="22"/>
      <c r="R143" s="22"/>
      <c r="S143" s="22"/>
      <c r="T143" s="22"/>
      <c r="U143" s="22"/>
    </row>
    <row r="144" spans="1:21" x14ac:dyDescent="0.2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41"/>
      <c r="L144" s="41"/>
      <c r="M144" s="41"/>
      <c r="N144" s="41"/>
      <c r="O144" s="41"/>
      <c r="P144" s="41"/>
      <c r="Q144" s="22"/>
      <c r="R144" s="22"/>
      <c r="S144" s="22"/>
      <c r="T144" s="22"/>
      <c r="U144" s="22"/>
    </row>
    <row r="145" spans="1:21" x14ac:dyDescent="0.2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41"/>
      <c r="L145" s="41"/>
      <c r="M145" s="41"/>
      <c r="N145" s="41"/>
      <c r="O145" s="41"/>
      <c r="P145" s="41"/>
      <c r="Q145" s="22"/>
      <c r="R145" s="22"/>
      <c r="S145" s="22"/>
      <c r="T145" s="22"/>
      <c r="U145" s="22"/>
    </row>
    <row r="146" spans="1:21" x14ac:dyDescent="0.2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41"/>
      <c r="L146" s="41"/>
      <c r="M146" s="41"/>
      <c r="N146" s="41"/>
      <c r="O146" s="41"/>
      <c r="P146" s="41"/>
      <c r="Q146" s="22"/>
      <c r="R146" s="22"/>
      <c r="S146" s="22"/>
      <c r="T146" s="22"/>
      <c r="U146" s="22"/>
    </row>
    <row r="147" spans="1:21" x14ac:dyDescent="0.2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41"/>
      <c r="L147" s="41"/>
      <c r="M147" s="41"/>
      <c r="N147" s="41"/>
      <c r="O147" s="41"/>
      <c r="P147" s="41"/>
      <c r="Q147" s="22"/>
      <c r="R147" s="22"/>
      <c r="S147" s="22"/>
      <c r="T147" s="22"/>
      <c r="U147" s="22"/>
    </row>
    <row r="148" spans="1:21" x14ac:dyDescent="0.2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41"/>
      <c r="L148" s="41"/>
      <c r="M148" s="41"/>
      <c r="N148" s="41"/>
      <c r="O148" s="41"/>
      <c r="P148" s="41"/>
      <c r="Q148" s="22"/>
      <c r="R148" s="22"/>
      <c r="S148" s="22"/>
      <c r="T148" s="22"/>
      <c r="U148" s="22"/>
    </row>
    <row r="149" spans="1:21" x14ac:dyDescent="0.2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41"/>
      <c r="L149" s="41"/>
      <c r="M149" s="41"/>
      <c r="N149" s="41"/>
      <c r="O149" s="41"/>
      <c r="P149" s="41"/>
      <c r="Q149" s="22"/>
      <c r="R149" s="22"/>
      <c r="S149" s="22"/>
      <c r="T149" s="22"/>
      <c r="U149" s="22"/>
    </row>
    <row r="150" spans="1:21" x14ac:dyDescent="0.2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41"/>
      <c r="L150" s="41"/>
      <c r="M150" s="41"/>
      <c r="N150" s="41"/>
      <c r="O150" s="41"/>
      <c r="P150" s="41"/>
      <c r="Q150" s="22"/>
      <c r="R150" s="22"/>
      <c r="S150" s="22"/>
      <c r="T150" s="22"/>
      <c r="U150" s="22"/>
    </row>
    <row r="151" spans="1:21" x14ac:dyDescent="0.2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41"/>
      <c r="L151" s="41"/>
      <c r="M151" s="41"/>
      <c r="N151" s="41"/>
      <c r="O151" s="41"/>
      <c r="P151" s="41"/>
      <c r="Q151" s="22"/>
      <c r="R151" s="22"/>
      <c r="S151" s="22"/>
      <c r="T151" s="22"/>
      <c r="U151" s="22"/>
    </row>
    <row r="152" spans="1:21" x14ac:dyDescent="0.2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41"/>
      <c r="L152" s="41"/>
      <c r="M152" s="41"/>
      <c r="N152" s="41"/>
      <c r="O152" s="41"/>
      <c r="P152" s="41"/>
      <c r="Q152" s="22"/>
      <c r="R152" s="22"/>
      <c r="S152" s="22"/>
      <c r="T152" s="22"/>
      <c r="U152" s="22"/>
    </row>
    <row r="153" spans="1:21" x14ac:dyDescent="0.2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41"/>
      <c r="L153" s="41"/>
      <c r="M153" s="41"/>
      <c r="N153" s="41"/>
      <c r="O153" s="41"/>
      <c r="P153" s="41"/>
      <c r="Q153" s="22"/>
      <c r="R153" s="22"/>
      <c r="S153" s="22"/>
      <c r="T153" s="22"/>
      <c r="U153" s="22"/>
    </row>
    <row r="154" spans="1:21" x14ac:dyDescent="0.2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41"/>
      <c r="L154" s="41"/>
      <c r="M154" s="41"/>
      <c r="N154" s="41"/>
      <c r="O154" s="41"/>
      <c r="P154" s="41"/>
      <c r="Q154" s="22"/>
      <c r="R154" s="22"/>
      <c r="S154" s="22"/>
      <c r="T154" s="22"/>
      <c r="U154" s="22"/>
    </row>
    <row r="155" spans="1:21" x14ac:dyDescent="0.2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41"/>
      <c r="L155" s="41"/>
      <c r="M155" s="41"/>
      <c r="N155" s="41"/>
      <c r="O155" s="41"/>
      <c r="P155" s="41"/>
      <c r="Q155" s="22"/>
      <c r="R155" s="22"/>
      <c r="S155" s="22"/>
      <c r="T155" s="22"/>
      <c r="U155" s="22"/>
    </row>
    <row r="156" spans="1:21" x14ac:dyDescent="0.2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41"/>
      <c r="L156" s="41"/>
      <c r="M156" s="41"/>
      <c r="N156" s="41"/>
      <c r="O156" s="41"/>
      <c r="P156" s="41"/>
      <c r="Q156" s="22"/>
      <c r="R156" s="22"/>
      <c r="S156" s="22"/>
      <c r="T156" s="22"/>
      <c r="U156" s="22"/>
    </row>
    <row r="157" spans="1:21" x14ac:dyDescent="0.2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41"/>
      <c r="L157" s="41"/>
      <c r="M157" s="41"/>
      <c r="N157" s="41"/>
      <c r="O157" s="41"/>
      <c r="P157" s="41"/>
      <c r="Q157" s="22"/>
      <c r="R157" s="22"/>
      <c r="S157" s="22"/>
      <c r="T157" s="22"/>
      <c r="U157" s="22"/>
    </row>
    <row r="158" spans="1:21" x14ac:dyDescent="0.2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41"/>
      <c r="L158" s="41"/>
      <c r="M158" s="41"/>
      <c r="N158" s="41"/>
      <c r="O158" s="41"/>
      <c r="P158" s="41"/>
      <c r="Q158" s="22"/>
      <c r="R158" s="22"/>
      <c r="S158" s="22"/>
      <c r="T158" s="22"/>
      <c r="U158" s="22"/>
    </row>
    <row r="159" spans="1:21" x14ac:dyDescent="0.2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41"/>
      <c r="L159" s="41"/>
      <c r="M159" s="41"/>
      <c r="N159" s="41"/>
      <c r="O159" s="41"/>
      <c r="P159" s="41"/>
      <c r="Q159" s="22"/>
      <c r="R159" s="22"/>
      <c r="S159" s="22"/>
      <c r="T159" s="22"/>
      <c r="U159" s="22"/>
    </row>
    <row r="160" spans="1:21" x14ac:dyDescent="0.2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41"/>
      <c r="L160" s="41"/>
      <c r="M160" s="41"/>
      <c r="N160" s="41"/>
      <c r="O160" s="41"/>
      <c r="P160" s="41"/>
      <c r="Q160" s="22"/>
      <c r="R160" s="22"/>
      <c r="S160" s="22"/>
      <c r="T160" s="22"/>
      <c r="U160" s="22"/>
    </row>
    <row r="161" spans="1:21" x14ac:dyDescent="0.2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41"/>
      <c r="L161" s="41"/>
      <c r="M161" s="41"/>
      <c r="N161" s="41"/>
      <c r="O161" s="41"/>
      <c r="P161" s="41"/>
      <c r="Q161" s="22"/>
      <c r="R161" s="22"/>
      <c r="S161" s="22"/>
      <c r="T161" s="22"/>
      <c r="U161" s="22"/>
    </row>
    <row r="162" spans="1:21" x14ac:dyDescent="0.2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41"/>
      <c r="L162" s="41"/>
      <c r="M162" s="41"/>
      <c r="N162" s="41"/>
      <c r="O162" s="41"/>
      <c r="P162" s="41"/>
      <c r="Q162" s="22"/>
      <c r="R162" s="22"/>
      <c r="S162" s="22"/>
      <c r="T162" s="22"/>
      <c r="U162" s="22"/>
    </row>
    <row r="163" spans="1:21" x14ac:dyDescent="0.2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41"/>
      <c r="L163" s="41"/>
      <c r="M163" s="41"/>
      <c r="N163" s="41"/>
      <c r="O163" s="41"/>
      <c r="P163" s="41"/>
      <c r="Q163" s="22"/>
      <c r="R163" s="22"/>
      <c r="S163" s="22"/>
      <c r="T163" s="22"/>
      <c r="U163" s="22"/>
    </row>
    <row r="164" spans="1:21" x14ac:dyDescent="0.2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41"/>
      <c r="L164" s="41"/>
      <c r="M164" s="41"/>
      <c r="N164" s="41"/>
      <c r="O164" s="41"/>
      <c r="P164" s="41"/>
      <c r="Q164" s="22"/>
      <c r="R164" s="22"/>
      <c r="S164" s="22"/>
      <c r="T164" s="22"/>
      <c r="U164" s="22"/>
    </row>
    <row r="165" spans="1:21" x14ac:dyDescent="0.2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41"/>
      <c r="L165" s="41"/>
      <c r="M165" s="41"/>
      <c r="N165" s="41"/>
      <c r="O165" s="41"/>
      <c r="P165" s="41"/>
      <c r="Q165" s="22"/>
      <c r="R165" s="22"/>
      <c r="S165" s="22"/>
      <c r="T165" s="22"/>
      <c r="U165" s="22"/>
    </row>
    <row r="166" spans="1:21" x14ac:dyDescent="0.2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41"/>
      <c r="L166" s="41"/>
      <c r="M166" s="41"/>
      <c r="N166" s="41"/>
      <c r="O166" s="41"/>
      <c r="P166" s="41"/>
      <c r="Q166" s="22"/>
      <c r="R166" s="22"/>
      <c r="S166" s="22"/>
      <c r="T166" s="22"/>
      <c r="U166" s="22"/>
    </row>
    <row r="167" spans="1:21" x14ac:dyDescent="0.2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41"/>
      <c r="L167" s="41"/>
      <c r="M167" s="41"/>
      <c r="N167" s="41"/>
      <c r="O167" s="41"/>
      <c r="P167" s="41"/>
      <c r="Q167" s="22"/>
      <c r="R167" s="22"/>
      <c r="S167" s="22"/>
      <c r="T167" s="22"/>
      <c r="U167" s="22"/>
    </row>
    <row r="168" spans="1:21" x14ac:dyDescent="0.2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41"/>
      <c r="L168" s="41"/>
      <c r="M168" s="41"/>
      <c r="N168" s="41"/>
      <c r="O168" s="41"/>
      <c r="P168" s="41"/>
      <c r="Q168" s="22"/>
      <c r="R168" s="22"/>
      <c r="S168" s="22"/>
      <c r="T168" s="22"/>
      <c r="U168" s="22"/>
    </row>
    <row r="169" spans="1:21" x14ac:dyDescent="0.2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41"/>
      <c r="L169" s="41"/>
      <c r="M169" s="41"/>
      <c r="N169" s="41"/>
      <c r="O169" s="41"/>
      <c r="P169" s="41"/>
      <c r="Q169" s="22"/>
      <c r="R169" s="22"/>
      <c r="S169" s="22"/>
      <c r="T169" s="22"/>
      <c r="U169" s="22"/>
    </row>
    <row r="170" spans="1:21" x14ac:dyDescent="0.2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41"/>
      <c r="L170" s="41"/>
      <c r="M170" s="41"/>
      <c r="N170" s="41"/>
      <c r="O170" s="41"/>
      <c r="P170" s="41"/>
      <c r="Q170" s="22"/>
      <c r="R170" s="22"/>
      <c r="S170" s="22"/>
      <c r="T170" s="22"/>
      <c r="U170" s="22"/>
    </row>
    <row r="171" spans="1:21" x14ac:dyDescent="0.2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41"/>
      <c r="L171" s="41"/>
      <c r="M171" s="41"/>
      <c r="N171" s="41"/>
      <c r="O171" s="41"/>
      <c r="P171" s="41"/>
      <c r="Q171" s="22"/>
      <c r="R171" s="22"/>
      <c r="S171" s="22"/>
      <c r="T171" s="22"/>
      <c r="U171" s="22"/>
    </row>
    <row r="172" spans="1:21" x14ac:dyDescent="0.2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41"/>
      <c r="L172" s="41"/>
      <c r="M172" s="41"/>
      <c r="N172" s="41"/>
      <c r="O172" s="41"/>
      <c r="P172" s="41"/>
      <c r="Q172" s="22"/>
      <c r="R172" s="22"/>
      <c r="S172" s="22"/>
      <c r="T172" s="22"/>
      <c r="U172" s="22"/>
    </row>
    <row r="173" spans="1:21" x14ac:dyDescent="0.2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41"/>
      <c r="L173" s="41"/>
      <c r="M173" s="41"/>
      <c r="N173" s="41"/>
      <c r="O173" s="41"/>
      <c r="P173" s="41"/>
      <c r="Q173" s="22"/>
      <c r="R173" s="22"/>
      <c r="S173" s="22"/>
      <c r="T173" s="22"/>
      <c r="U173" s="22"/>
    </row>
    <row r="174" spans="1:21" x14ac:dyDescent="0.2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41"/>
      <c r="L174" s="41"/>
      <c r="M174" s="41"/>
      <c r="N174" s="41"/>
      <c r="O174" s="41"/>
      <c r="P174" s="41"/>
      <c r="Q174" s="22"/>
      <c r="R174" s="22"/>
      <c r="S174" s="22"/>
      <c r="T174" s="22"/>
      <c r="U174" s="22"/>
    </row>
    <row r="175" spans="1:21" x14ac:dyDescent="0.2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41"/>
      <c r="L175" s="41"/>
      <c r="M175" s="41"/>
      <c r="N175" s="41"/>
      <c r="O175" s="41"/>
      <c r="P175" s="41"/>
      <c r="Q175" s="22"/>
      <c r="R175" s="22"/>
      <c r="S175" s="22"/>
      <c r="T175" s="22"/>
      <c r="U175" s="22"/>
    </row>
    <row r="176" spans="1:21" x14ac:dyDescent="0.2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41"/>
      <c r="L176" s="41"/>
      <c r="M176" s="41"/>
      <c r="N176" s="41"/>
      <c r="O176" s="41"/>
      <c r="P176" s="41"/>
      <c r="Q176" s="22"/>
      <c r="R176" s="22"/>
      <c r="S176" s="22"/>
      <c r="T176" s="22"/>
      <c r="U176" s="22"/>
    </row>
    <row r="177" spans="1:21" x14ac:dyDescent="0.2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41"/>
      <c r="L177" s="41"/>
      <c r="M177" s="41"/>
      <c r="N177" s="41"/>
      <c r="O177" s="41"/>
      <c r="P177" s="41"/>
      <c r="Q177" s="22"/>
      <c r="R177" s="22"/>
      <c r="S177" s="22"/>
      <c r="T177" s="22"/>
      <c r="U177" s="22"/>
    </row>
    <row r="178" spans="1:21" x14ac:dyDescent="0.2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41"/>
      <c r="L178" s="41"/>
      <c r="M178" s="41"/>
      <c r="N178" s="41"/>
      <c r="O178" s="41"/>
      <c r="P178" s="41"/>
      <c r="Q178" s="22"/>
      <c r="R178" s="22"/>
      <c r="S178" s="22"/>
      <c r="T178" s="22"/>
      <c r="U178" s="22"/>
    </row>
    <row r="179" spans="1:21" x14ac:dyDescent="0.2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41"/>
      <c r="L179" s="41"/>
      <c r="M179" s="41"/>
      <c r="N179" s="41"/>
      <c r="O179" s="41"/>
      <c r="P179" s="41"/>
      <c r="Q179" s="22"/>
      <c r="R179" s="22"/>
      <c r="S179" s="22"/>
      <c r="T179" s="22"/>
      <c r="U179" s="22"/>
    </row>
    <row r="180" spans="1:21" x14ac:dyDescent="0.2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41"/>
      <c r="L180" s="41"/>
      <c r="M180" s="41"/>
      <c r="N180" s="41"/>
      <c r="O180" s="41"/>
      <c r="P180" s="41"/>
      <c r="Q180" s="22"/>
      <c r="R180" s="22"/>
      <c r="S180" s="22"/>
      <c r="T180" s="22"/>
      <c r="U180" s="22"/>
    </row>
    <row r="181" spans="1:21" x14ac:dyDescent="0.2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41"/>
      <c r="L181" s="41"/>
      <c r="M181" s="41"/>
      <c r="N181" s="41"/>
      <c r="O181" s="41"/>
      <c r="P181" s="41"/>
      <c r="Q181" s="22"/>
      <c r="R181" s="22"/>
      <c r="S181" s="22"/>
      <c r="T181" s="22"/>
      <c r="U181" s="22"/>
    </row>
    <row r="182" spans="1:21" x14ac:dyDescent="0.2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41"/>
      <c r="L182" s="41"/>
      <c r="M182" s="41"/>
      <c r="N182" s="41"/>
      <c r="O182" s="41"/>
      <c r="P182" s="41"/>
      <c r="Q182" s="22"/>
      <c r="R182" s="22"/>
      <c r="S182" s="22"/>
      <c r="T182" s="22"/>
      <c r="U182" s="22"/>
    </row>
    <row r="183" spans="1:21" x14ac:dyDescent="0.2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41"/>
      <c r="L183" s="41"/>
      <c r="M183" s="41"/>
      <c r="N183" s="41"/>
      <c r="O183" s="41"/>
      <c r="P183" s="41"/>
      <c r="Q183" s="22"/>
      <c r="R183" s="22"/>
      <c r="S183" s="22"/>
      <c r="T183" s="22"/>
      <c r="U183" s="22"/>
    </row>
    <row r="184" spans="1:21" x14ac:dyDescent="0.2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41"/>
      <c r="L184" s="41"/>
      <c r="M184" s="41"/>
      <c r="N184" s="41"/>
      <c r="O184" s="41"/>
      <c r="P184" s="41"/>
      <c r="Q184" s="22"/>
      <c r="R184" s="22"/>
      <c r="S184" s="22"/>
      <c r="T184" s="22"/>
      <c r="U184" s="22"/>
    </row>
    <row r="185" spans="1:21" x14ac:dyDescent="0.2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41"/>
      <c r="L185" s="41"/>
      <c r="M185" s="41"/>
      <c r="N185" s="41"/>
      <c r="O185" s="41"/>
      <c r="P185" s="41"/>
      <c r="Q185" s="22"/>
      <c r="R185" s="22"/>
      <c r="S185" s="22"/>
      <c r="T185" s="22"/>
      <c r="U185" s="22"/>
    </row>
    <row r="186" spans="1:21" x14ac:dyDescent="0.2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41"/>
      <c r="L186" s="41"/>
      <c r="M186" s="41"/>
      <c r="N186" s="41"/>
      <c r="O186" s="41"/>
      <c r="P186" s="41"/>
      <c r="Q186" s="22"/>
      <c r="R186" s="22"/>
      <c r="S186" s="22"/>
      <c r="T186" s="22"/>
      <c r="U186" s="22"/>
    </row>
    <row r="187" spans="1:21" x14ac:dyDescent="0.2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41"/>
      <c r="L187" s="41"/>
      <c r="M187" s="41"/>
      <c r="N187" s="41"/>
      <c r="O187" s="41"/>
      <c r="P187" s="41"/>
      <c r="Q187" s="22"/>
      <c r="R187" s="22"/>
      <c r="S187" s="22"/>
      <c r="T187" s="22"/>
      <c r="U187" s="22"/>
    </row>
    <row r="188" spans="1:21" x14ac:dyDescent="0.2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41"/>
      <c r="L188" s="41"/>
      <c r="M188" s="41"/>
      <c r="N188" s="41"/>
      <c r="O188" s="41"/>
      <c r="P188" s="41"/>
      <c r="Q188" s="22"/>
      <c r="R188" s="22"/>
      <c r="S188" s="22"/>
      <c r="T188" s="22"/>
      <c r="U188" s="22"/>
    </row>
    <row r="189" spans="1:21" x14ac:dyDescent="0.2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41"/>
      <c r="L189" s="41"/>
      <c r="M189" s="41"/>
      <c r="N189" s="41"/>
      <c r="O189" s="41"/>
      <c r="P189" s="41"/>
      <c r="Q189" s="22"/>
      <c r="R189" s="22"/>
      <c r="S189" s="22"/>
      <c r="T189" s="22"/>
      <c r="U189" s="22"/>
    </row>
    <row r="190" spans="1:21" x14ac:dyDescent="0.2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41"/>
      <c r="L190" s="41"/>
      <c r="M190" s="41"/>
      <c r="N190" s="41"/>
      <c r="O190" s="41"/>
      <c r="P190" s="41"/>
      <c r="Q190" s="22"/>
      <c r="R190" s="22"/>
      <c r="S190" s="22"/>
      <c r="T190" s="22"/>
      <c r="U190" s="22"/>
    </row>
    <row r="191" spans="1:21" x14ac:dyDescent="0.2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41"/>
      <c r="L191" s="41"/>
      <c r="M191" s="41"/>
      <c r="N191" s="41"/>
      <c r="O191" s="41"/>
      <c r="P191" s="41"/>
      <c r="Q191" s="22"/>
      <c r="R191" s="22"/>
      <c r="S191" s="22"/>
      <c r="T191" s="22"/>
      <c r="U191" s="22"/>
    </row>
    <row r="192" spans="1:21" x14ac:dyDescent="0.2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41"/>
      <c r="L192" s="41"/>
      <c r="M192" s="41"/>
      <c r="N192" s="41"/>
      <c r="O192" s="41"/>
      <c r="P192" s="41"/>
      <c r="Q192" s="22"/>
      <c r="R192" s="22"/>
      <c r="S192" s="22"/>
      <c r="T192" s="22"/>
      <c r="U192" s="22"/>
    </row>
    <row r="193" spans="1:21" x14ac:dyDescent="0.2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41"/>
      <c r="L193" s="41"/>
      <c r="M193" s="41"/>
      <c r="N193" s="41"/>
      <c r="O193" s="41"/>
      <c r="P193" s="41"/>
      <c r="Q193" s="22"/>
      <c r="R193" s="22"/>
      <c r="S193" s="22"/>
      <c r="T193" s="22"/>
      <c r="U193" s="22"/>
    </row>
    <row r="194" spans="1:21" x14ac:dyDescent="0.2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41"/>
      <c r="L194" s="41"/>
      <c r="M194" s="41"/>
      <c r="N194" s="41"/>
      <c r="O194" s="41"/>
      <c r="P194" s="41"/>
      <c r="Q194" s="22"/>
      <c r="R194" s="22"/>
      <c r="S194" s="22"/>
      <c r="T194" s="22"/>
      <c r="U194" s="22"/>
    </row>
    <row r="195" spans="1:21" x14ac:dyDescent="0.2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41"/>
      <c r="L195" s="41"/>
      <c r="M195" s="41"/>
      <c r="N195" s="41"/>
      <c r="O195" s="41"/>
      <c r="P195" s="41"/>
      <c r="Q195" s="22"/>
      <c r="R195" s="22"/>
      <c r="S195" s="22"/>
      <c r="T195" s="22"/>
      <c r="U195" s="22"/>
    </row>
    <row r="196" spans="1:21" x14ac:dyDescent="0.2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41"/>
      <c r="L196" s="41"/>
      <c r="M196" s="41"/>
      <c r="N196" s="41"/>
      <c r="O196" s="41"/>
      <c r="P196" s="41"/>
      <c r="Q196" s="22"/>
      <c r="R196" s="22"/>
      <c r="S196" s="22"/>
      <c r="T196" s="22"/>
      <c r="U196" s="22"/>
    </row>
    <row r="197" spans="1:21" x14ac:dyDescent="0.2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41"/>
      <c r="L197" s="41"/>
      <c r="M197" s="41"/>
      <c r="N197" s="41"/>
      <c r="O197" s="41"/>
      <c r="P197" s="41"/>
      <c r="Q197" s="22"/>
      <c r="R197" s="22"/>
      <c r="S197" s="22"/>
      <c r="T197" s="22"/>
      <c r="U197" s="22"/>
    </row>
    <row r="198" spans="1:21" x14ac:dyDescent="0.2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41"/>
      <c r="L198" s="41"/>
      <c r="M198" s="41"/>
      <c r="N198" s="41"/>
      <c r="O198" s="41"/>
      <c r="P198" s="41"/>
      <c r="Q198" s="22"/>
      <c r="R198" s="22"/>
      <c r="S198" s="22"/>
      <c r="T198" s="22"/>
      <c r="U198" s="22"/>
    </row>
    <row r="199" spans="1:21" x14ac:dyDescent="0.2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41"/>
      <c r="L199" s="41"/>
      <c r="M199" s="41"/>
      <c r="N199" s="41"/>
      <c r="O199" s="41"/>
      <c r="P199" s="41"/>
      <c r="Q199" s="22"/>
      <c r="R199" s="22"/>
      <c r="S199" s="22"/>
      <c r="T199" s="22"/>
      <c r="U199" s="22"/>
    </row>
    <row r="200" spans="1:21" x14ac:dyDescent="0.2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41"/>
      <c r="L200" s="41"/>
      <c r="M200" s="41"/>
      <c r="N200" s="41"/>
      <c r="O200" s="41"/>
      <c r="P200" s="41"/>
      <c r="Q200" s="22"/>
      <c r="R200" s="22"/>
      <c r="S200" s="22"/>
      <c r="T200" s="22"/>
      <c r="U200" s="22"/>
    </row>
    <row r="201" spans="1:21" x14ac:dyDescent="0.2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41"/>
      <c r="L201" s="41"/>
      <c r="M201" s="41"/>
      <c r="N201" s="41"/>
      <c r="O201" s="41"/>
      <c r="P201" s="41"/>
      <c r="Q201" s="22"/>
      <c r="R201" s="22"/>
      <c r="S201" s="22"/>
      <c r="T201" s="22"/>
      <c r="U201" s="22"/>
    </row>
    <row r="202" spans="1:21" x14ac:dyDescent="0.2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41"/>
      <c r="L202" s="41"/>
      <c r="M202" s="41"/>
      <c r="N202" s="41"/>
      <c r="O202" s="41"/>
      <c r="P202" s="41"/>
      <c r="Q202" s="22"/>
      <c r="R202" s="22"/>
      <c r="S202" s="22"/>
      <c r="T202" s="22"/>
      <c r="U202" s="22"/>
    </row>
    <row r="203" spans="1:21" x14ac:dyDescent="0.2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41"/>
      <c r="L203" s="41"/>
      <c r="M203" s="41"/>
      <c r="N203" s="41"/>
      <c r="O203" s="41"/>
      <c r="P203" s="41"/>
      <c r="Q203" s="22"/>
      <c r="R203" s="22"/>
      <c r="S203" s="22"/>
      <c r="T203" s="22"/>
      <c r="U203" s="22"/>
    </row>
    <row r="204" spans="1:21" x14ac:dyDescent="0.2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41"/>
      <c r="L204" s="41"/>
      <c r="M204" s="41"/>
      <c r="N204" s="41"/>
      <c r="O204" s="41"/>
      <c r="P204" s="41"/>
      <c r="Q204" s="22"/>
      <c r="R204" s="22"/>
      <c r="S204" s="22"/>
      <c r="T204" s="22"/>
      <c r="U204" s="22"/>
    </row>
    <row r="205" spans="1:21" x14ac:dyDescent="0.2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41"/>
      <c r="L205" s="41"/>
      <c r="M205" s="41"/>
      <c r="N205" s="41"/>
      <c r="O205" s="41"/>
      <c r="P205" s="41"/>
      <c r="Q205" s="22"/>
      <c r="R205" s="22"/>
      <c r="S205" s="22"/>
      <c r="T205" s="22"/>
      <c r="U205" s="22"/>
    </row>
    <row r="206" spans="1:21" x14ac:dyDescent="0.2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41"/>
      <c r="L206" s="41"/>
      <c r="M206" s="41"/>
      <c r="N206" s="41"/>
      <c r="O206" s="41"/>
      <c r="P206" s="41"/>
      <c r="Q206" s="22"/>
      <c r="R206" s="22"/>
      <c r="S206" s="22"/>
      <c r="T206" s="22"/>
      <c r="U206" s="22"/>
    </row>
    <row r="207" spans="1:21" x14ac:dyDescent="0.2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41"/>
      <c r="L207" s="41"/>
      <c r="M207" s="41"/>
      <c r="N207" s="41"/>
      <c r="O207" s="41"/>
      <c r="P207" s="41"/>
      <c r="Q207" s="22"/>
      <c r="R207" s="22"/>
      <c r="S207" s="22"/>
      <c r="T207" s="22"/>
      <c r="U207" s="22"/>
    </row>
    <row r="208" spans="1:21" x14ac:dyDescent="0.2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41"/>
      <c r="L208" s="41"/>
      <c r="M208" s="41"/>
      <c r="N208" s="41"/>
      <c r="O208" s="41"/>
      <c r="P208" s="41"/>
      <c r="Q208" s="22"/>
      <c r="R208" s="22"/>
      <c r="S208" s="22"/>
      <c r="T208" s="22"/>
      <c r="U208" s="22"/>
    </row>
    <row r="209" spans="1:21" x14ac:dyDescent="0.2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41"/>
      <c r="L209" s="41"/>
      <c r="M209" s="41"/>
      <c r="N209" s="41"/>
      <c r="O209" s="41"/>
      <c r="P209" s="41"/>
      <c r="Q209" s="22"/>
      <c r="R209" s="22"/>
      <c r="S209" s="22"/>
      <c r="T209" s="22"/>
      <c r="U209" s="22"/>
    </row>
    <row r="210" spans="1:21" x14ac:dyDescent="0.2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41"/>
      <c r="L210" s="41"/>
      <c r="M210" s="41"/>
      <c r="N210" s="41"/>
      <c r="O210" s="41"/>
      <c r="P210" s="41"/>
      <c r="Q210" s="22"/>
      <c r="R210" s="22"/>
      <c r="S210" s="22"/>
      <c r="T210" s="22"/>
      <c r="U210" s="22"/>
    </row>
    <row r="211" spans="1:21" x14ac:dyDescent="0.2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41"/>
      <c r="L211" s="41"/>
      <c r="M211" s="41"/>
      <c r="N211" s="41"/>
      <c r="O211" s="41"/>
      <c r="P211" s="41"/>
      <c r="Q211" s="22"/>
      <c r="R211" s="22"/>
      <c r="S211" s="22"/>
      <c r="T211" s="22"/>
      <c r="U211" s="22"/>
    </row>
    <row r="212" spans="1:21" x14ac:dyDescent="0.2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41"/>
      <c r="L212" s="41"/>
      <c r="M212" s="41"/>
      <c r="N212" s="41"/>
      <c r="O212" s="41"/>
      <c r="P212" s="41"/>
      <c r="Q212" s="22"/>
      <c r="R212" s="22"/>
      <c r="S212" s="22"/>
      <c r="T212" s="22"/>
      <c r="U212" s="22"/>
    </row>
    <row r="213" spans="1:21" x14ac:dyDescent="0.2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41"/>
      <c r="L213" s="41"/>
      <c r="M213" s="41"/>
      <c r="N213" s="41"/>
      <c r="O213" s="41"/>
      <c r="P213" s="41"/>
      <c r="Q213" s="22"/>
      <c r="R213" s="22"/>
      <c r="S213" s="22"/>
      <c r="T213" s="22"/>
      <c r="U213" s="22"/>
    </row>
    <row r="214" spans="1:21" x14ac:dyDescent="0.2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41"/>
      <c r="L214" s="41"/>
      <c r="M214" s="41"/>
      <c r="N214" s="41"/>
      <c r="O214" s="41"/>
      <c r="P214" s="41"/>
      <c r="Q214" s="22"/>
      <c r="R214" s="22"/>
      <c r="S214" s="22"/>
      <c r="T214" s="22"/>
      <c r="U214" s="22"/>
    </row>
    <row r="215" spans="1:21" x14ac:dyDescent="0.2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41"/>
      <c r="L215" s="41"/>
      <c r="M215" s="41"/>
      <c r="N215" s="41"/>
      <c r="O215" s="41"/>
      <c r="P215" s="41"/>
      <c r="Q215" s="22"/>
      <c r="R215" s="22"/>
      <c r="S215" s="22"/>
      <c r="T215" s="22"/>
      <c r="U215" s="22"/>
    </row>
    <row r="216" spans="1:21" x14ac:dyDescent="0.2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41"/>
      <c r="L216" s="41"/>
      <c r="M216" s="41"/>
      <c r="N216" s="41"/>
      <c r="O216" s="41"/>
      <c r="P216" s="41"/>
      <c r="Q216" s="22"/>
      <c r="R216" s="22"/>
      <c r="S216" s="22"/>
      <c r="T216" s="22"/>
      <c r="U216" s="22"/>
    </row>
    <row r="217" spans="1:21" x14ac:dyDescent="0.2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41"/>
      <c r="L217" s="41"/>
      <c r="M217" s="41"/>
      <c r="N217" s="41"/>
      <c r="O217" s="41"/>
      <c r="P217" s="41"/>
      <c r="Q217" s="22"/>
      <c r="R217" s="22"/>
      <c r="S217" s="22"/>
      <c r="T217" s="22"/>
      <c r="U217" s="22"/>
    </row>
    <row r="218" spans="1:21" x14ac:dyDescent="0.2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41"/>
      <c r="L218" s="41"/>
      <c r="M218" s="41"/>
      <c r="N218" s="41"/>
      <c r="O218" s="41"/>
      <c r="P218" s="41"/>
      <c r="Q218" s="22"/>
      <c r="R218" s="22"/>
      <c r="S218" s="22"/>
      <c r="T218" s="22"/>
      <c r="U218" s="22"/>
    </row>
    <row r="219" spans="1:21" x14ac:dyDescent="0.2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41"/>
      <c r="L219" s="41"/>
      <c r="M219" s="41"/>
      <c r="N219" s="41"/>
      <c r="O219" s="41"/>
      <c r="P219" s="41"/>
      <c r="Q219" s="22"/>
      <c r="R219" s="22"/>
      <c r="S219" s="22"/>
      <c r="T219" s="22"/>
      <c r="U219" s="22"/>
    </row>
    <row r="220" spans="1:21" x14ac:dyDescent="0.2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41"/>
      <c r="L220" s="41"/>
      <c r="M220" s="41"/>
      <c r="N220" s="41"/>
      <c r="O220" s="41"/>
      <c r="P220" s="41"/>
      <c r="Q220" s="22"/>
      <c r="R220" s="22"/>
      <c r="S220" s="22"/>
      <c r="T220" s="22"/>
      <c r="U220" s="22"/>
    </row>
    <row r="221" spans="1:21" x14ac:dyDescent="0.2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41"/>
      <c r="L221" s="41"/>
      <c r="M221" s="41"/>
      <c r="N221" s="41"/>
      <c r="O221" s="41"/>
      <c r="P221" s="41"/>
      <c r="Q221" s="22"/>
      <c r="R221" s="22"/>
      <c r="S221" s="22"/>
      <c r="T221" s="22"/>
      <c r="U221" s="22"/>
    </row>
    <row r="222" spans="1:21" x14ac:dyDescent="0.2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41"/>
      <c r="L222" s="41"/>
      <c r="M222" s="41"/>
      <c r="N222" s="41"/>
      <c r="O222" s="41"/>
      <c r="P222" s="41"/>
      <c r="Q222" s="22"/>
      <c r="R222" s="22"/>
      <c r="S222" s="22"/>
      <c r="T222" s="22"/>
      <c r="U222" s="22"/>
    </row>
    <row r="223" spans="1:21" x14ac:dyDescent="0.2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41"/>
      <c r="L223" s="41"/>
      <c r="M223" s="41"/>
      <c r="N223" s="41"/>
      <c r="O223" s="41"/>
      <c r="P223" s="41"/>
      <c r="Q223" s="22"/>
      <c r="R223" s="22"/>
      <c r="S223" s="22"/>
      <c r="T223" s="22"/>
      <c r="U223" s="22"/>
    </row>
    <row r="224" spans="1:21" x14ac:dyDescent="0.2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41"/>
      <c r="L224" s="41"/>
      <c r="M224" s="41"/>
      <c r="N224" s="41"/>
      <c r="O224" s="41"/>
      <c r="P224" s="41"/>
      <c r="Q224" s="22"/>
      <c r="R224" s="22"/>
      <c r="S224" s="22"/>
      <c r="T224" s="22"/>
      <c r="U224" s="22"/>
    </row>
    <row r="225" spans="1:21" x14ac:dyDescent="0.2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41"/>
      <c r="L225" s="41"/>
      <c r="M225" s="41"/>
      <c r="N225" s="41"/>
      <c r="O225" s="41"/>
      <c r="P225" s="41"/>
      <c r="Q225" s="22"/>
      <c r="R225" s="22"/>
      <c r="S225" s="22"/>
      <c r="T225" s="22"/>
      <c r="U225" s="22"/>
    </row>
    <row r="226" spans="1:21" x14ac:dyDescent="0.2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41"/>
      <c r="L226" s="41"/>
      <c r="M226" s="41"/>
      <c r="N226" s="41"/>
      <c r="O226" s="41"/>
      <c r="P226" s="41"/>
      <c r="Q226" s="22"/>
      <c r="R226" s="22"/>
      <c r="S226" s="22"/>
      <c r="T226" s="22"/>
      <c r="U226" s="22"/>
    </row>
    <row r="227" spans="1:21" x14ac:dyDescent="0.2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41"/>
      <c r="L227" s="41"/>
      <c r="M227" s="41"/>
      <c r="N227" s="41"/>
      <c r="O227" s="41"/>
      <c r="P227" s="41"/>
      <c r="Q227" s="22"/>
      <c r="R227" s="22"/>
      <c r="S227" s="22"/>
      <c r="T227" s="22"/>
      <c r="U227" s="22"/>
    </row>
    <row r="228" spans="1:21" x14ac:dyDescent="0.2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41"/>
      <c r="L228" s="41"/>
      <c r="M228" s="41"/>
      <c r="N228" s="41"/>
      <c r="O228" s="41"/>
      <c r="P228" s="41"/>
      <c r="Q228" s="22"/>
      <c r="R228" s="22"/>
      <c r="S228" s="22"/>
      <c r="T228" s="22"/>
      <c r="U228" s="22"/>
    </row>
    <row r="229" spans="1:21" x14ac:dyDescent="0.2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41"/>
      <c r="L229" s="41"/>
      <c r="M229" s="41"/>
      <c r="N229" s="41"/>
      <c r="O229" s="41"/>
      <c r="P229" s="41"/>
      <c r="Q229" s="22"/>
      <c r="R229" s="22"/>
      <c r="S229" s="22"/>
      <c r="T229" s="22"/>
      <c r="U229" s="22"/>
    </row>
    <row r="230" spans="1:21" x14ac:dyDescent="0.2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41"/>
      <c r="L230" s="41"/>
      <c r="M230" s="41"/>
      <c r="N230" s="41"/>
      <c r="O230" s="41"/>
      <c r="P230" s="41"/>
      <c r="Q230" s="22"/>
      <c r="R230" s="22"/>
      <c r="S230" s="22"/>
      <c r="T230" s="22"/>
      <c r="U230" s="22"/>
    </row>
    <row r="231" spans="1:21" x14ac:dyDescent="0.2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41"/>
      <c r="L231" s="41"/>
      <c r="M231" s="41"/>
      <c r="N231" s="41"/>
      <c r="O231" s="41"/>
      <c r="P231" s="41"/>
      <c r="Q231" s="22"/>
      <c r="R231" s="22"/>
      <c r="S231" s="22"/>
      <c r="T231" s="22"/>
      <c r="U231" s="22"/>
    </row>
    <row r="232" spans="1:21" x14ac:dyDescent="0.2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41"/>
      <c r="L232" s="41"/>
      <c r="M232" s="41"/>
      <c r="N232" s="41"/>
      <c r="O232" s="41"/>
      <c r="P232" s="41"/>
      <c r="Q232" s="22"/>
      <c r="R232" s="22"/>
      <c r="S232" s="22"/>
      <c r="T232" s="22"/>
      <c r="U232" s="22"/>
    </row>
    <row r="233" spans="1:21" x14ac:dyDescent="0.2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41"/>
      <c r="L233" s="41"/>
      <c r="M233" s="41"/>
      <c r="N233" s="41"/>
      <c r="O233" s="41"/>
      <c r="P233" s="41"/>
      <c r="Q233" s="22"/>
      <c r="R233" s="22"/>
      <c r="S233" s="22"/>
      <c r="T233" s="22"/>
      <c r="U233" s="22"/>
    </row>
    <row r="234" spans="1:21" x14ac:dyDescent="0.2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41"/>
      <c r="L234" s="41"/>
      <c r="M234" s="41"/>
      <c r="N234" s="41"/>
      <c r="O234" s="41"/>
      <c r="P234" s="41"/>
      <c r="Q234" s="22"/>
      <c r="R234" s="22"/>
      <c r="S234" s="22"/>
      <c r="T234" s="22"/>
      <c r="U234" s="22"/>
    </row>
    <row r="235" spans="1:21" x14ac:dyDescent="0.2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41"/>
      <c r="L235" s="41"/>
      <c r="M235" s="41"/>
      <c r="N235" s="41"/>
      <c r="O235" s="41"/>
      <c r="P235" s="41"/>
      <c r="Q235" s="22"/>
      <c r="R235" s="22"/>
      <c r="S235" s="22"/>
      <c r="T235" s="22"/>
      <c r="U235" s="22"/>
    </row>
    <row r="236" spans="1:21" x14ac:dyDescent="0.2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41"/>
      <c r="L236" s="41"/>
      <c r="M236" s="41"/>
      <c r="N236" s="41"/>
      <c r="O236" s="41"/>
      <c r="P236" s="41"/>
      <c r="Q236" s="22"/>
      <c r="R236" s="22"/>
      <c r="S236" s="22"/>
      <c r="T236" s="22"/>
      <c r="U236" s="22"/>
    </row>
    <row r="237" spans="1:21" x14ac:dyDescent="0.2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41"/>
      <c r="L237" s="41"/>
      <c r="M237" s="41"/>
      <c r="N237" s="41"/>
      <c r="O237" s="41"/>
      <c r="P237" s="41"/>
      <c r="Q237" s="22"/>
      <c r="R237" s="22"/>
      <c r="S237" s="22"/>
      <c r="T237" s="22"/>
      <c r="U237" s="22"/>
    </row>
    <row r="238" spans="1:21" x14ac:dyDescent="0.2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41"/>
      <c r="L238" s="41"/>
      <c r="M238" s="41"/>
      <c r="N238" s="41"/>
      <c r="O238" s="41"/>
      <c r="P238" s="41"/>
      <c r="Q238" s="22"/>
      <c r="R238" s="22"/>
      <c r="S238" s="22"/>
      <c r="T238" s="22"/>
      <c r="U238" s="22"/>
    </row>
    <row r="239" spans="1:21" x14ac:dyDescent="0.2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41"/>
      <c r="L239" s="41"/>
      <c r="M239" s="41"/>
      <c r="N239" s="41"/>
      <c r="O239" s="41"/>
      <c r="P239" s="41"/>
      <c r="Q239" s="22"/>
      <c r="R239" s="22"/>
      <c r="S239" s="22"/>
      <c r="T239" s="22"/>
      <c r="U239" s="22"/>
    </row>
    <row r="240" spans="1:21" x14ac:dyDescent="0.2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41"/>
      <c r="L240" s="41"/>
      <c r="M240" s="41"/>
      <c r="N240" s="41"/>
      <c r="O240" s="41"/>
      <c r="P240" s="41"/>
      <c r="Q240" s="22"/>
      <c r="R240" s="22"/>
      <c r="S240" s="22"/>
      <c r="T240" s="22"/>
      <c r="U240" s="22"/>
    </row>
    <row r="241" spans="1:21" x14ac:dyDescent="0.2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41"/>
      <c r="L241" s="41"/>
      <c r="M241" s="41"/>
      <c r="N241" s="41"/>
      <c r="O241" s="41"/>
      <c r="P241" s="41"/>
      <c r="Q241" s="22"/>
      <c r="R241" s="22"/>
      <c r="S241" s="22"/>
      <c r="T241" s="22"/>
      <c r="U241" s="22"/>
    </row>
    <row r="242" spans="1:21" x14ac:dyDescent="0.2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41"/>
      <c r="L242" s="41"/>
      <c r="M242" s="41"/>
      <c r="N242" s="41"/>
      <c r="O242" s="41"/>
      <c r="P242" s="41"/>
      <c r="Q242" s="22"/>
      <c r="R242" s="22"/>
      <c r="S242" s="22"/>
      <c r="T242" s="22"/>
      <c r="U242" s="22"/>
    </row>
    <row r="243" spans="1:21" x14ac:dyDescent="0.2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41"/>
      <c r="L243" s="41"/>
      <c r="M243" s="41"/>
      <c r="N243" s="41"/>
      <c r="O243" s="41"/>
      <c r="P243" s="41"/>
      <c r="Q243" s="22"/>
      <c r="R243" s="22"/>
      <c r="S243" s="22"/>
      <c r="T243" s="22"/>
      <c r="U243" s="22"/>
    </row>
    <row r="244" spans="1:21" x14ac:dyDescent="0.2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41"/>
      <c r="L244" s="41"/>
      <c r="M244" s="41"/>
      <c r="N244" s="41"/>
      <c r="O244" s="41"/>
      <c r="P244" s="41"/>
      <c r="Q244" s="22"/>
      <c r="R244" s="22"/>
      <c r="S244" s="22"/>
      <c r="T244" s="22"/>
      <c r="U244" s="22"/>
    </row>
    <row r="245" spans="1:21" x14ac:dyDescent="0.2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41"/>
      <c r="L245" s="41"/>
      <c r="M245" s="41"/>
      <c r="N245" s="41"/>
      <c r="O245" s="41"/>
      <c r="P245" s="41"/>
      <c r="Q245" s="22"/>
      <c r="R245" s="22"/>
      <c r="S245" s="22"/>
      <c r="T245" s="22"/>
      <c r="U245" s="22"/>
    </row>
    <row r="246" spans="1:21" x14ac:dyDescent="0.2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41"/>
      <c r="L246" s="41"/>
      <c r="M246" s="41"/>
      <c r="N246" s="41"/>
      <c r="O246" s="41"/>
      <c r="P246" s="41"/>
      <c r="Q246" s="22"/>
      <c r="R246" s="22"/>
      <c r="S246" s="22"/>
      <c r="T246" s="22"/>
      <c r="U246" s="22"/>
    </row>
    <row r="247" spans="1:21" x14ac:dyDescent="0.2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41"/>
      <c r="L247" s="41"/>
      <c r="M247" s="41"/>
      <c r="N247" s="41"/>
      <c r="O247" s="41"/>
      <c r="P247" s="41"/>
      <c r="Q247" s="22"/>
      <c r="R247" s="22"/>
      <c r="S247" s="22"/>
      <c r="T247" s="22"/>
      <c r="U247" s="22"/>
    </row>
    <row r="248" spans="1:21" x14ac:dyDescent="0.2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41"/>
      <c r="L248" s="41"/>
      <c r="M248" s="41"/>
      <c r="N248" s="41"/>
      <c r="O248" s="41"/>
      <c r="P248" s="41"/>
      <c r="Q248" s="22"/>
      <c r="R248" s="22"/>
      <c r="S248" s="22"/>
      <c r="T248" s="22"/>
      <c r="U248" s="22"/>
    </row>
    <row r="249" spans="1:21" x14ac:dyDescent="0.2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41"/>
      <c r="L249" s="41"/>
      <c r="M249" s="41"/>
      <c r="N249" s="41"/>
      <c r="O249" s="41"/>
      <c r="P249" s="41"/>
      <c r="Q249" s="22"/>
      <c r="R249" s="22"/>
      <c r="S249" s="22"/>
      <c r="T249" s="22"/>
      <c r="U249" s="22"/>
    </row>
    <row r="250" spans="1:21" x14ac:dyDescent="0.2">
      <c r="H250" s="22"/>
      <c r="I250" s="22"/>
      <c r="R250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WEEK 1-52 2023</vt:lpstr>
      <vt:lpstr>Tableau</vt:lpstr>
      <vt:lpstr>Données</vt:lpstr>
      <vt:lpstr>Départements</vt:lpstr>
      <vt:lpstr>Emballage</vt:lpstr>
      <vt:lpstr>Employés</vt:lpstr>
      <vt:lpstr>Groupes</vt:lpstr>
      <vt:lpstr>Guillotine</vt:lpstr>
      <vt:lpstr>Presses</vt:lpstr>
      <vt:lpstr>Punch</vt:lpstr>
      <vt:lpstr>Shift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Marion</dc:creator>
  <cp:lastModifiedBy>Stéphane Marion</cp:lastModifiedBy>
  <dcterms:created xsi:type="dcterms:W3CDTF">2015-06-05T18:19:34Z</dcterms:created>
  <dcterms:modified xsi:type="dcterms:W3CDTF">2022-11-26T20:10:55Z</dcterms:modified>
</cp:coreProperties>
</file>