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OneDrive\Documents\EXCEL_PLANNING MEMOIRE ESPACEE\"/>
    </mc:Choice>
  </mc:AlternateContent>
  <xr:revisionPtr revIDLastSave="0" documentId="8_{A089AA27-4F9A-4646-95AF-612A0C1BDF0E}" xr6:coauthVersionLast="47" xr6:coauthVersionMax="47" xr10:uidLastSave="{00000000-0000-0000-0000-000000000000}"/>
  <bookViews>
    <workbookView xWindow="-120" yWindow="-120" windowWidth="29040" windowHeight="15840" tabRatio="755" xr2:uid="{00000000-000D-0000-FFFF-FFFF00000000}"/>
  </bookViews>
  <sheets>
    <sheet name="Activité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definedNames>
    <definedName name="fichierICS">#REF!</definedName>
    <definedName name="masemaine">Hebdomadaire!$B$7:$H$7</definedName>
    <definedName name="rangsemaine">Parametres!$B$1:$G$1</definedName>
    <definedName name="semaine">Hebdomadaire!$C$2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2" i="6" l="1"/>
  <c r="I12" i="6"/>
  <c r="J12" i="6"/>
  <c r="F11" i="6"/>
  <c r="I11" i="6"/>
  <c r="J11" i="6"/>
  <c r="J4" i="6"/>
  <c r="J5" i="6"/>
  <c r="J6" i="6"/>
  <c r="J7" i="6"/>
  <c r="J8" i="6"/>
  <c r="J9" i="6"/>
  <c r="J10" i="6"/>
  <c r="J3" i="6"/>
  <c r="I10" i="6"/>
  <c r="I9" i="6"/>
  <c r="I8" i="6"/>
  <c r="I7" i="6"/>
  <c r="I6" i="6"/>
  <c r="I5" i="6"/>
  <c r="I4" i="6"/>
  <c r="I3" i="6"/>
  <c r="H10" i="6"/>
  <c r="H3" i="6"/>
  <c r="G10" i="6"/>
  <c r="G9" i="6"/>
  <c r="G8" i="6"/>
  <c r="G7" i="6"/>
  <c r="G6" i="6"/>
  <c r="G5" i="6"/>
  <c r="G4" i="6"/>
  <c r="G3" i="6"/>
  <c r="F3" i="6"/>
  <c r="F4" i="6"/>
  <c r="F5" i="6"/>
  <c r="F6" i="6"/>
  <c r="F7" i="6"/>
  <c r="F8" i="6"/>
  <c r="F9" i="6"/>
  <c r="F10" i="6"/>
  <c r="B5" i="10" l="1"/>
  <c r="B4" i="10"/>
  <c r="C2" i="10"/>
  <c r="C4" i="10" s="1"/>
  <c r="C5" i="10" l="1"/>
  <c r="D2" i="10"/>
  <c r="A1" i="9"/>
  <c r="B32" i="9" s="1"/>
  <c r="C6" i="8"/>
  <c r="D2" i="8"/>
  <c r="E2" i="10" l="1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C9" i="8"/>
  <c r="F2" i="10" l="1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12" i="8"/>
  <c r="B9" i="8"/>
  <c r="D9" i="8"/>
  <c r="E6" i="8"/>
  <c r="G2" i="10" l="1"/>
  <c r="F5" i="10"/>
  <c r="F4" i="10"/>
  <c r="D7" i="8"/>
  <c r="D10" i="8"/>
  <c r="C7" i="8"/>
  <c r="C13" i="8"/>
  <c r="C10" i="8"/>
  <c r="E7" i="8"/>
  <c r="E9" i="8"/>
  <c r="E10" i="8" s="1"/>
  <c r="F6" i="8"/>
  <c r="F7" i="8" s="1"/>
  <c r="C15" i="8"/>
  <c r="C16" i="8" s="1"/>
  <c r="B12" i="8"/>
  <c r="D12" i="8"/>
  <c r="D13" i="8" s="1"/>
  <c r="B7" i="7"/>
  <c r="G4" i="10" l="1"/>
  <c r="G5" i="10"/>
  <c r="G6" i="8"/>
  <c r="G7" i="8" s="1"/>
  <c r="F9" i="8"/>
  <c r="F10" i="8" s="1"/>
  <c r="E12" i="8"/>
  <c r="E13" i="8" s="1"/>
  <c r="D15" i="8"/>
  <c r="D16" i="8" s="1"/>
  <c r="C18" i="8"/>
  <c r="C19" i="8" s="1"/>
  <c r="B15" i="8"/>
  <c r="C7" i="7"/>
  <c r="B6" i="7"/>
  <c r="C21" i="8" l="1"/>
  <c r="C22" i="8" s="1"/>
  <c r="D18" i="8"/>
  <c r="D19" i="8" s="1"/>
  <c r="B18" i="8"/>
  <c r="E15" i="8"/>
  <c r="E16" i="8" s="1"/>
  <c r="F12" i="8"/>
  <c r="F13" i="8" s="1"/>
  <c r="G9" i="8"/>
  <c r="G10" i="8" s="1"/>
  <c r="H6" i="8"/>
  <c r="H7" i="8" s="1"/>
  <c r="D7" i="7"/>
  <c r="I6" i="8" l="1"/>
  <c r="I7" i="8" s="1"/>
  <c r="E18" i="8"/>
  <c r="E19" i="8" s="1"/>
  <c r="H9" i="8"/>
  <c r="H10" i="8" s="1"/>
  <c r="G12" i="8"/>
  <c r="G13" i="8" s="1"/>
  <c r="F15" i="8"/>
  <c r="F16" i="8" s="1"/>
  <c r="B21" i="8"/>
  <c r="D21" i="8"/>
  <c r="D22" i="8" s="1"/>
  <c r="E7" i="7"/>
  <c r="G15" i="8" l="1"/>
  <c r="G16" i="8" s="1"/>
  <c r="E21" i="8"/>
  <c r="E22" i="8" s="1"/>
  <c r="H12" i="8"/>
  <c r="H13" i="8" s="1"/>
  <c r="I9" i="8"/>
  <c r="I10" i="8" s="1"/>
  <c r="F18" i="8"/>
  <c r="F19" i="8" s="1"/>
  <c r="F7" i="7"/>
  <c r="H15" i="8" l="1"/>
  <c r="H16" i="8" s="1"/>
  <c r="F21" i="8"/>
  <c r="F22" i="8" s="1"/>
  <c r="G18" i="8"/>
  <c r="G19" i="8" s="1"/>
  <c r="I12" i="8"/>
  <c r="I13" i="8" s="1"/>
  <c r="G7" i="7"/>
  <c r="H18" i="8" l="1"/>
  <c r="H19" i="8" s="1"/>
  <c r="G21" i="8"/>
  <c r="G22" i="8" s="1"/>
  <c r="I15" i="8"/>
  <c r="I16" i="8" s="1"/>
  <c r="H7" i="7"/>
  <c r="I18" i="8" l="1"/>
  <c r="I19" i="8" s="1"/>
  <c r="H21" i="8"/>
  <c r="H22" i="8" s="1"/>
  <c r="H6" i="7"/>
  <c r="I21" i="8" l="1"/>
  <c r="I22" i="8" s="1"/>
</calcChain>
</file>

<file path=xl/sharedStrings.xml><?xml version="1.0" encoding="utf-8"?>
<sst xmlns="http://schemas.openxmlformats.org/spreadsheetml/2006/main" count="103" uniqueCount="66">
  <si>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</si>
  <si>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</si>
  <si>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</si>
  <si>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</si>
  <si>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</si>
  <si>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</si>
  <si>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</si>
  <si>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</si>
  <si>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</si>
  <si>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</si>
  <si>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</si>
  <si>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</si>
  <si>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</si>
  <si>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</si>
  <si>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</si>
  <si>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</si>
  <si>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</si>
  <si>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</si>
  <si>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</si>
  <si>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</si>
  <si>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</si>
  <si>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</si>
  <si>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</si>
  <si>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</si>
  <si>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</si>
  <si>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</si>
  <si>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</si>
  <si>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</si>
  <si>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</si>
  <si>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</si>
  <si>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</si>
  <si>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</si>
  <si>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</si>
  <si>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</si>
  <si>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</si>
  <si>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Activité</t>
  </si>
  <si>
    <t>Début</t>
  </si>
  <si>
    <t>Nb de jours</t>
  </si>
  <si>
    <t>Do - don't - does - doesn't</t>
  </si>
  <si>
    <t>Revoir les PRONOMS</t>
  </si>
  <si>
    <t>JOUR</t>
  </si>
  <si>
    <t>JOUR2</t>
  </si>
  <si>
    <t>JOUR3</t>
  </si>
  <si>
    <t>JOUR7</t>
  </si>
  <si>
    <t>date+3 MOIS</t>
  </si>
  <si>
    <t>CALENDRIER COURBE DE L'OUBLI [J] _ [J+1]_[J+3]_ [J+7]_[J+ 3 MOIS]</t>
  </si>
  <si>
    <t>COMMENT POSER DES QUESTIONS et REPONSES COURTES</t>
  </si>
  <si>
    <t>MATIERES</t>
  </si>
  <si>
    <t>GRAMMAIRE</t>
  </si>
  <si>
    <t>DIVERS</t>
  </si>
  <si>
    <t>VOCABULAIRE</t>
  </si>
  <si>
    <t>CONJUGAISON</t>
  </si>
  <si>
    <t>FORMATEURS</t>
  </si>
  <si>
    <t>ANGLAIS FACILE</t>
  </si>
  <si>
    <t>ADRIEN</t>
  </si>
  <si>
    <t>WALL STREET ENGLISH</t>
  </si>
  <si>
    <t>EXPESSIONS IDIOMATIQUES</t>
  </si>
  <si>
    <t>PRESENT PERFECT</t>
  </si>
  <si>
    <t>GYMGLISH</t>
  </si>
  <si>
    <t>ACADEMY</t>
  </si>
  <si>
    <t>BERLITZ</t>
  </si>
  <si>
    <t>NICOLE</t>
  </si>
  <si>
    <t>MY FAVORITE SHORT SENTENCES USED FREQUENTLY</t>
  </si>
  <si>
    <t>QUIZZ - part 3</t>
  </si>
  <si>
    <t>DICTATION N° X</t>
  </si>
  <si>
    <t>DICTATIONS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</si>
</sst>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38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  <font>
      <sz val="12"/>
      <color theme="1" tint="0.14996795556505021"/>
      <name val="Cambria"/>
      <family val="1"/>
      <scheme val="minor"/>
    </font>
    <font>
      <sz val="22"/>
      <color rgb="FFFF0000"/>
      <name val="Cambria"/>
      <family val="2"/>
      <scheme val="minor"/>
    </font>
    <font>
      <b/>
      <sz val="10"/>
      <color theme="1" tint="0.14996795556505021"/>
      <name val="Cambria"/>
      <family val="1"/>
      <scheme val="minor"/>
    </font>
    <font>
      <sz val="28"/>
      <color rgb="FFFF0000"/>
      <name val="Cambria"/>
      <family val="2"/>
      <scheme val="minor"/>
    </font>
    <font>
      <sz val="9"/>
      <color theme="1" tint="0.14996795556505021"/>
      <name val="Cambria"/>
      <family val="2"/>
      <scheme val="minor"/>
    </font>
    <font>
      <b/>
      <sz val="9"/>
      <color theme="1" tint="0.14996795556505021"/>
      <name val="Cambria"/>
      <family val="1"/>
      <scheme val="minor"/>
    </font>
    <font>
      <b/>
      <sz val="8"/>
      <color theme="1" tint="0.14996795556505021"/>
      <name val="Cambria"/>
      <family val="1"/>
      <scheme val="minor"/>
    </font>
    <font>
      <sz val="9"/>
      <color theme="1" tint="0.14996795556505021"/>
      <name val="Cambria"/>
      <family val="1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19" fillId="7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1" fillId="7" borderId="0" xfId="0" applyFont="1" applyFill="1" applyAlignment="1">
      <alignment horizontal="center"/>
    </xf>
    <xf numFmtId="167" fontId="20" fillId="0" borderId="0" xfId="0" applyNumberFormat="1" applyFont="1" applyAlignment="1">
      <alignment horizontal="center"/>
    </xf>
    <xf numFmtId="167" fontId="22" fillId="0" borderId="0" xfId="0" applyNumberFormat="1" applyFont="1" applyAlignment="1">
      <alignment horizont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14" fontId="0" fillId="0" borderId="0" xfId="0" applyNumberFormat="1" applyAlignment="1">
      <alignment horizontal="right" vertical="center" indent="1"/>
    </xf>
    <xf numFmtId="0" fontId="0" fillId="8" borderId="0" xfId="0" applyFill="1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0" fillId="0" borderId="0" xfId="0" applyAlignment="1">
      <alignment vertical="center" wrapText="1"/>
    </xf>
    <xf numFmtId="0" fontId="10" fillId="3" borderId="2" xfId="0" applyFont="1" applyFill="1" applyBorder="1" applyAlignment="1">
      <alignment horizontal="left" vertical="center" wrapText="1"/>
    </xf>
    <xf numFmtId="164" fontId="10" fillId="3" borderId="9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>
      <alignment vertical="center" wrapText="1"/>
    </xf>
    <xf numFmtId="0" fontId="4" fillId="4" borderId="4" xfId="1" applyFont="1" applyFill="1" applyBorder="1" applyAlignment="1">
      <alignment horizontal="left" vertical="center" wrapText="1"/>
    </xf>
    <xf numFmtId="0" fontId="4" fillId="4" borderId="5" xfId="1" applyFont="1" applyFill="1" applyBorder="1" applyAlignment="1">
      <alignment horizontal="left" vertical="center" wrapText="1"/>
    </xf>
    <xf numFmtId="0" fontId="4" fillId="4" borderId="3" xfId="1" applyFont="1" applyFill="1" applyBorder="1" applyAlignment="1">
      <alignment horizontal="left" vertical="center" wrapText="1"/>
    </xf>
    <xf numFmtId="166" fontId="27" fillId="0" borderId="7" xfId="0" applyNumberFormat="1" applyFont="1" applyBorder="1" applyAlignment="1">
      <alignment vertical="center" wrapText="1"/>
    </xf>
    <xf numFmtId="0" fontId="28" fillId="0" borderId="7" xfId="2" applyFont="1" applyFill="1" applyBorder="1" applyAlignment="1">
      <alignment horizontal="center" vertical="center" wrapText="1"/>
    </xf>
    <xf numFmtId="165" fontId="5" fillId="0" borderId="6" xfId="0" applyNumberFormat="1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168" fontId="14" fillId="0" borderId="0" xfId="0" applyNumberFormat="1" applyFont="1" applyAlignment="1">
      <alignment horizontal="center" vertical="top" textRotation="90" wrapText="1"/>
    </xf>
    <xf numFmtId="0" fontId="24" fillId="0" borderId="0" xfId="0" applyFont="1" applyAlignment="1">
      <alignment vertical="center" wrapText="1"/>
    </xf>
    <xf numFmtId="168" fontId="15" fillId="0" borderId="0" xfId="0" applyNumberFormat="1" applyFont="1" applyAlignment="1">
      <alignment horizontal="center" vertical="top" textRotation="90" wrapText="1"/>
    </xf>
    <xf numFmtId="0" fontId="10" fillId="3" borderId="10" xfId="0" applyFont="1" applyFill="1" applyBorder="1" applyAlignment="1" applyProtection="1">
      <alignment horizontal="left" vertical="center" wrapText="1"/>
      <protection locked="0"/>
    </xf>
    <xf numFmtId="0" fontId="10" fillId="3" borderId="2" xfId="0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vertical="center" wrapText="1"/>
      <protection locked="0"/>
    </xf>
    <xf numFmtId="0" fontId="4" fillId="5" borderId="3" xfId="1" applyFont="1" applyFill="1" applyBorder="1" applyAlignment="1">
      <alignment horizontal="left" vertical="center" wrapText="1"/>
    </xf>
    <xf numFmtId="0" fontId="4" fillId="5" borderId="4" xfId="1" applyFont="1" applyFill="1" applyBorder="1" applyAlignment="1">
      <alignment horizontal="left" vertical="center" wrapText="1"/>
    </xf>
    <xf numFmtId="0" fontId="4" fillId="5" borderId="5" xfId="1" applyFont="1" applyFill="1" applyBorder="1" applyAlignment="1">
      <alignment horizontal="left" vertical="center" wrapText="1"/>
    </xf>
    <xf numFmtId="168" fontId="17" fillId="5" borderId="13" xfId="1" applyNumberFormat="1" applyFont="1" applyFill="1" applyBorder="1" applyAlignment="1">
      <alignment horizontal="center" vertical="top" textRotation="90" wrapText="1"/>
    </xf>
    <xf numFmtId="165" fontId="5" fillId="6" borderId="14" xfId="0" applyNumberFormat="1" applyFont="1" applyFill="1" applyBorder="1" applyAlignment="1">
      <alignment vertical="center" wrapText="1"/>
    </xf>
    <xf numFmtId="165" fontId="5" fillId="6" borderId="6" xfId="0" applyNumberFormat="1" applyFont="1" applyFill="1" applyBorder="1" applyAlignment="1">
      <alignment vertical="center" wrapText="1"/>
    </xf>
    <xf numFmtId="0" fontId="18" fillId="6" borderId="15" xfId="2" applyFont="1" applyFill="1" applyBorder="1" applyAlignment="1">
      <alignment horizontal="center" vertical="center" wrapText="1"/>
    </xf>
    <xf numFmtId="0" fontId="18" fillId="6" borderId="7" xfId="2" applyFont="1" applyFill="1" applyBorder="1" applyAlignment="1">
      <alignment horizontal="center" vertical="center" wrapText="1"/>
    </xf>
    <xf numFmtId="0" fontId="0" fillId="0" borderId="15" xfId="0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30" fillId="0" borderId="0" xfId="0" applyFont="1" applyAlignment="1">
      <alignment horizontal="center" vertical="center"/>
    </xf>
    <xf numFmtId="14" fontId="32" fillId="0" borderId="0" xfId="0" applyNumberFormat="1" applyFont="1" applyAlignment="1">
      <alignment horizontal="right" vertical="center" indent="1"/>
    </xf>
    <xf numFmtId="0" fontId="30" fillId="0" borderId="0" xfId="0" applyFont="1" applyAlignment="1">
      <alignment horizontal="left" vertical="center"/>
    </xf>
    <xf numFmtId="0" fontId="31" fillId="0" borderId="0" xfId="0" applyFont="1">
      <alignment vertical="center"/>
    </xf>
    <xf numFmtId="0" fontId="34" fillId="0" borderId="0" xfId="0" applyFont="1" applyAlignment="1">
      <alignment horizontal="center" vertical="center" wrapText="1"/>
    </xf>
    <xf numFmtId="14" fontId="36" fillId="0" borderId="0" xfId="0" applyNumberFormat="1" applyFont="1" applyAlignment="1">
      <alignment horizontal="center" vertical="center"/>
    </xf>
    <xf numFmtId="14" fontId="36" fillId="0" borderId="0" xfId="0" applyNumberFormat="1" applyFont="1" applyAlignment="1">
      <alignment horizontal="center" vertical="center" wrapText="1"/>
    </xf>
    <xf numFmtId="14" fontId="35" fillId="0" borderId="0" xfId="0" applyNumberFormat="1" applyFont="1" applyAlignment="1">
      <alignment horizontal="center" vertical="center"/>
    </xf>
    <xf numFmtId="0" fontId="36" fillId="9" borderId="0" xfId="0" applyFont="1" applyFill="1" applyAlignment="1">
      <alignment horizontal="left" vertical="center" wrapText="1" indent="1"/>
    </xf>
    <xf numFmtId="0" fontId="32" fillId="10" borderId="0" xfId="0" applyFont="1" applyFill="1" applyAlignment="1">
      <alignment horizontal="left" vertical="center" indent="1"/>
    </xf>
    <xf numFmtId="0" fontId="32" fillId="8" borderId="0" xfId="0" applyFont="1" applyFill="1" applyAlignment="1">
      <alignment horizontal="left" vertical="center" indent="1"/>
    </xf>
    <xf numFmtId="14" fontId="35" fillId="0" borderId="0" xfId="0" applyNumberFormat="1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3" fillId="4" borderId="8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center" vertical="center"/>
    </xf>
    <xf numFmtId="0" fontId="3" fillId="5" borderId="11" xfId="0" applyFont="1" applyFill="1" applyBorder="1" applyAlignment="1">
      <alignment horizontal="left" vertical="center" wrapText="1"/>
    </xf>
    <xf numFmtId="0" fontId="3" fillId="5" borderId="12" xfId="0" applyFont="1" applyFill="1" applyBorder="1" applyAlignment="1">
      <alignment horizontal="left" vertical="center" wrapText="1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scheme val="minor"/>
      </font>
      <numFmt numFmtId="0" formatCode="General"/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scheme val="minor"/>
      </font>
      <numFmt numFmtId="19" formatCode="dd/mm/yyyy"/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family val="1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 xr9:uid="{00000000-0011-0000-FFFF-FFFF00000000}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C$2" max="53" min="1" page="10" val="48"/>
</file>

<file path=xl/ctrlProps/ctrlProp2.xml><?xml version="1.0" encoding="utf-8"?>
<formControlPr xmlns="http://schemas.microsoft.com/office/spreadsheetml/2009/9/main" objectType="Spin" dx="16" fmlaLink="$C$2" max="3000" min="1904" page="10" val="2022"/>
</file>

<file path=xl/ctrlProps/ctrlProp3.xml><?xml version="1.0" encoding="utf-8"?>
<formControlPr xmlns="http://schemas.microsoft.com/office/spreadsheetml/2009/9/main" objectType="Spin" dx="16" fmlaLink="$E$2" max="12" min="1" page="10" val="1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24367" y="1335616"/>
          <a:ext cx="395332" cy="413808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9525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1247775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18583" y="710141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voirs" displayName="Devoirs" ref="A2:J12" totalsRowShown="0" headerRowDxfId="18">
  <autoFilter ref="A2:J12" xr:uid="{00000000-0009-0000-0100-000001000000}"/>
  <tableColumns count="10">
    <tableColumn id="2" xr3:uid="{00000000-0010-0000-0000-000002000000}" name="Début" dataDxfId="17"/>
    <tableColumn id="9" xr3:uid="{5F6F891F-97A3-4722-84B6-4F181591EA47}" name="MATIERES" dataDxfId="16"/>
    <tableColumn id="10" xr3:uid="{31ABF3F3-5904-4116-85E5-1C286E59829C}" name="FORMATEURS" dataDxfId="15"/>
    <tableColumn id="11" xr3:uid="{E65DC0B0-09A4-4484-9C13-C298AAECF21F}" name="Activité" dataDxfId="14"/>
    <tableColumn id="3" xr3:uid="{00000000-0010-0000-0000-000003000000}" name="JOUR" dataDxfId="13"/>
    <tableColumn id="4" xr3:uid="{00000000-0010-0000-0000-000004000000}" name="Nb de jours" dataDxfId="12">
      <calculatedColumnFormula>Devoirs[[#This Row],[JOUR]]-Devoirs[[#This Row],[Début]]+1</calculatedColumnFormula>
    </tableColumn>
    <tableColumn id="5" xr3:uid="{C8D08C03-D47D-49EE-8FA6-6DB8C007D832}" name="JOUR2" dataDxfId="11"/>
    <tableColumn id="6" xr3:uid="{EE929FEB-FA45-42B5-8C61-7FD88276F6E9}" name="JOUR3" dataDxfId="10"/>
    <tableColumn id="7" xr3:uid="{AE92C901-F1F7-4809-9C04-9BBA9D6CEEFA}" name="JOUR7" dataDxfId="9">
      <calculatedColumnFormula>7+Devoirs[[#This Row],[JOUR]]</calculatedColumnFormula>
    </tableColumn>
    <tableColumn id="8" xr3:uid="{F12A39EE-A302-471B-AD6F-B1E93A7BB9E3}" name="date+3 MOIS" dataDxfId="8">
      <calculatedColumnFormula>EDATE(A3,3)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F_P" displayName="JF_P" ref="B1:C33" totalsRowShown="0" headerRowDxfId="2">
  <autoFilter ref="B1:C33" xr:uid="{00000000-0009-0000-0100-000002000000}"/>
  <tableColumns count="2">
    <tableColumn id="1" xr3:uid="{00000000-0010-0000-0100-000001000000}" name="DATE_JFP" dataDxfId="1"/>
    <tableColumn id="2" xr3:uid="{00000000-0010-0000-0100-000002000000}" name="JF_Ponts" dataDxfId="0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autoPageBreaks="0"/>
  </sheetPr>
  <dimension ref="A1:J12"/>
  <sheetViews>
    <sheetView showGridLines="0" tabSelected="1" zoomScale="120" zoomScaleNormal="120" workbookViewId="0">
      <selection activeCell="F15" sqref="F15"/>
    </sheetView>
  </sheetViews>
  <sheetFormatPr baseColWidth="10" defaultColWidth="9.140625" defaultRowHeight="18" customHeight="1" x14ac:dyDescent="0.2"/>
  <cols>
    <col min="1" max="1" width="12.85546875" bestFit="1" customWidth="1"/>
    <col min="2" max="3" width="12.85546875" customWidth="1"/>
    <col min="4" max="4" width="31.42578125" customWidth="1"/>
    <col min="5" max="5" width="13.42578125" bestFit="1" customWidth="1"/>
    <col min="6" max="6" width="9" customWidth="1"/>
    <col min="7" max="7" width="12.7109375" customWidth="1"/>
    <col min="8" max="8" width="13.42578125" customWidth="1"/>
    <col min="9" max="9" width="12" customWidth="1"/>
    <col min="10" max="10" width="14.28515625" customWidth="1"/>
    <col min="11" max="11" width="17.28515625" customWidth="1"/>
  </cols>
  <sheetData>
    <row r="1" spans="1:10" ht="30.75" customHeight="1" x14ac:dyDescent="0.2">
      <c r="A1" s="47" t="s">
        <v>45</v>
      </c>
      <c r="B1" s="47"/>
      <c r="C1" s="47"/>
      <c r="D1" s="47"/>
      <c r="E1" s="47"/>
      <c r="F1" s="47"/>
      <c r="G1" s="47"/>
      <c r="H1" s="47"/>
    </row>
    <row r="2" spans="1:10" ht="40.5" customHeight="1" x14ac:dyDescent="0.2">
      <c r="A2" s="1" t="s">
        <v>36</v>
      </c>
      <c r="B2" s="1" t="s">
        <v>47</v>
      </c>
      <c r="C2" s="48" t="s">
        <v>52</v>
      </c>
      <c r="D2" s="1" t="s">
        <v>35</v>
      </c>
      <c r="E2" s="1" t="s">
        <v>40</v>
      </c>
      <c r="F2" s="1" t="s">
        <v>37</v>
      </c>
      <c r="G2" s="46" t="s">
        <v>41</v>
      </c>
      <c r="H2" s="46" t="s">
        <v>42</v>
      </c>
      <c r="I2" s="46" t="s">
        <v>43</v>
      </c>
      <c r="J2" s="44" t="s">
        <v>44</v>
      </c>
    </row>
    <row r="3" spans="1:10" ht="18" customHeight="1" x14ac:dyDescent="0.2">
      <c r="A3" s="10">
        <v>44892</v>
      </c>
      <c r="B3" s="51" t="s">
        <v>48</v>
      </c>
      <c r="C3" s="49" t="s">
        <v>53</v>
      </c>
      <c r="D3" s="53" t="s">
        <v>38</v>
      </c>
      <c r="E3" s="45">
        <v>44893</v>
      </c>
      <c r="F3" s="12">
        <f>Devoirs[[#This Row],[JOUR]]-Devoirs[[#This Row],[Début]]+1</f>
        <v>2</v>
      </c>
      <c r="G3" s="55">
        <f>2+Devoirs[[#This Row],[JOUR]]</f>
        <v>44895</v>
      </c>
      <c r="H3" s="55">
        <f>3+Devoirs[[#This Row],[JOUR]]</f>
        <v>44896</v>
      </c>
      <c r="I3" s="55">
        <f>7+Devoirs[[#This Row],[JOUR]]</f>
        <v>44900</v>
      </c>
      <c r="J3" s="51">
        <f t="shared" ref="J3:J10" si="0">EDATE(A3,3)</f>
        <v>44984</v>
      </c>
    </row>
    <row r="4" spans="1:10" ht="18" customHeight="1" x14ac:dyDescent="0.2">
      <c r="A4" s="10">
        <v>44892</v>
      </c>
      <c r="B4" s="51" t="s">
        <v>48</v>
      </c>
      <c r="C4" s="51" t="s">
        <v>54</v>
      </c>
      <c r="D4" s="53" t="s">
        <v>39</v>
      </c>
      <c r="E4" s="45">
        <v>44893</v>
      </c>
      <c r="F4" s="12">
        <f>Devoirs[[#This Row],[JOUR]]-Devoirs[[#This Row],[Début]]+1</f>
        <v>2</v>
      </c>
      <c r="G4" s="55">
        <f>2+Devoirs[[#This Row],[JOUR]]</f>
        <v>44895</v>
      </c>
      <c r="H4" s="55">
        <v>44893</v>
      </c>
      <c r="I4" s="55">
        <f>7+Devoirs[[#This Row],[JOUR]]</f>
        <v>44900</v>
      </c>
      <c r="J4" s="51">
        <f t="shared" si="0"/>
        <v>44984</v>
      </c>
    </row>
    <row r="5" spans="1:10" ht="50.25" customHeight="1" x14ac:dyDescent="0.2">
      <c r="A5" s="10">
        <v>44893</v>
      </c>
      <c r="B5" s="51" t="s">
        <v>49</v>
      </c>
      <c r="C5" s="51" t="s">
        <v>54</v>
      </c>
      <c r="D5" s="53" t="s">
        <v>46</v>
      </c>
      <c r="E5" s="45">
        <v>44893</v>
      </c>
      <c r="F5" s="12">
        <f>Devoirs[[#This Row],[JOUR]]-Devoirs[[#This Row],[Début]]+1</f>
        <v>1</v>
      </c>
      <c r="G5" s="55">
        <f>2+Devoirs[[#This Row],[JOUR]]</f>
        <v>44895</v>
      </c>
      <c r="H5" s="55">
        <v>44894</v>
      </c>
      <c r="I5" s="55">
        <f>7+Devoirs[[#This Row],[JOUR]]</f>
        <v>44900</v>
      </c>
      <c r="J5" s="51">
        <f t="shared" si="0"/>
        <v>44985</v>
      </c>
    </row>
    <row r="6" spans="1:10" ht="29.25" customHeight="1" x14ac:dyDescent="0.2">
      <c r="A6" s="10">
        <v>44894</v>
      </c>
      <c r="B6" s="51" t="s">
        <v>50</v>
      </c>
      <c r="C6" s="50" t="s">
        <v>55</v>
      </c>
      <c r="D6" s="53" t="s">
        <v>56</v>
      </c>
      <c r="E6" s="45">
        <v>44894</v>
      </c>
      <c r="F6" s="12">
        <f>Devoirs[[#This Row],[JOUR]]-Devoirs[[#This Row],[Début]]+1</f>
        <v>1</v>
      </c>
      <c r="G6" s="55">
        <f>2+Devoirs[[#This Row],[JOUR]]</f>
        <v>44896</v>
      </c>
      <c r="H6" s="55">
        <v>44895</v>
      </c>
      <c r="I6" s="55">
        <f>7+Devoirs[[#This Row],[JOUR]]</f>
        <v>44901</v>
      </c>
      <c r="J6" s="51">
        <f t="shared" si="0"/>
        <v>44985</v>
      </c>
    </row>
    <row r="7" spans="1:10" ht="18" customHeight="1" x14ac:dyDescent="0.2">
      <c r="A7" s="10">
        <v>44894</v>
      </c>
      <c r="B7" s="51" t="s">
        <v>51</v>
      </c>
      <c r="C7" s="51" t="s">
        <v>58</v>
      </c>
      <c r="D7" s="53" t="s">
        <v>57</v>
      </c>
      <c r="E7" s="45">
        <v>44894</v>
      </c>
      <c r="F7" s="12">
        <f>Devoirs[[#This Row],[JOUR]]-Devoirs[[#This Row],[Début]]+1</f>
        <v>1</v>
      </c>
      <c r="G7" s="55">
        <f>2+Devoirs[[#This Row],[JOUR]]</f>
        <v>44896</v>
      </c>
      <c r="H7" s="55">
        <v>44895</v>
      </c>
      <c r="I7" s="55">
        <f>7+Devoirs[[#This Row],[JOUR]]</f>
        <v>44901</v>
      </c>
      <c r="J7" s="51">
        <f t="shared" si="0"/>
        <v>44985</v>
      </c>
    </row>
    <row r="8" spans="1:10" ht="33" customHeight="1" x14ac:dyDescent="0.2">
      <c r="A8" s="10">
        <v>44895</v>
      </c>
      <c r="B8" s="51" t="s">
        <v>50</v>
      </c>
      <c r="C8" s="51" t="s">
        <v>59</v>
      </c>
      <c r="D8" s="52" t="s">
        <v>62</v>
      </c>
      <c r="E8" s="45">
        <v>44895</v>
      </c>
      <c r="F8" s="12">
        <f>Devoirs[[#This Row],[JOUR]]-Devoirs[[#This Row],[Début]]+1</f>
        <v>1</v>
      </c>
      <c r="G8" s="55">
        <f>2+Devoirs[[#This Row],[JOUR]]</f>
        <v>44897</v>
      </c>
      <c r="H8" s="55">
        <v>44896</v>
      </c>
      <c r="I8" s="55">
        <f>7+Devoirs[[#This Row],[JOUR]]</f>
        <v>44902</v>
      </c>
      <c r="J8" s="51">
        <f t="shared" si="0"/>
        <v>44985</v>
      </c>
    </row>
    <row r="9" spans="1:10" ht="18" customHeight="1" x14ac:dyDescent="0.2">
      <c r="A9" s="10">
        <v>44895</v>
      </c>
      <c r="B9" s="51" t="s">
        <v>49</v>
      </c>
      <c r="C9" s="51" t="s">
        <v>60</v>
      </c>
      <c r="D9" s="53" t="s">
        <v>63</v>
      </c>
      <c r="E9" s="45">
        <v>44895</v>
      </c>
      <c r="F9" s="12">
        <f>Devoirs[[#This Row],[JOUR]]-Devoirs[[#This Row],[Début]]+1</f>
        <v>1</v>
      </c>
      <c r="G9" s="55">
        <f>2+Devoirs[[#This Row],[JOUR]]</f>
        <v>44897</v>
      </c>
      <c r="H9" s="55">
        <v>44896</v>
      </c>
      <c r="I9" s="55">
        <f>7+Devoirs[[#This Row],[JOUR]]</f>
        <v>44902</v>
      </c>
      <c r="J9" s="51">
        <f t="shared" si="0"/>
        <v>44985</v>
      </c>
    </row>
    <row r="10" spans="1:10" ht="18" customHeight="1" x14ac:dyDescent="0.2">
      <c r="A10" s="10">
        <v>44896</v>
      </c>
      <c r="B10" s="51" t="s">
        <v>65</v>
      </c>
      <c r="C10" s="51" t="s">
        <v>61</v>
      </c>
      <c r="D10" s="54" t="s">
        <v>64</v>
      </c>
      <c r="E10" s="45">
        <v>44896</v>
      </c>
      <c r="F10" s="12">
        <f>Devoirs[[#This Row],[JOUR]]-Devoirs[[#This Row],[Début]]+1</f>
        <v>1</v>
      </c>
      <c r="G10" s="55">
        <f>2+Devoirs[[#This Row],[JOUR]]</f>
        <v>44898</v>
      </c>
      <c r="H10" s="55">
        <f>3+Devoirs[[#This Row],[JOUR]]</f>
        <v>44899</v>
      </c>
      <c r="I10" s="55">
        <f>7+Devoirs[[#This Row],[JOUR]]</f>
        <v>44903</v>
      </c>
      <c r="J10" s="51">
        <f t="shared" si="0"/>
        <v>44986</v>
      </c>
    </row>
    <row r="11" spans="1:10" ht="18" customHeight="1" x14ac:dyDescent="0.2">
      <c r="A11" s="10">
        <v>44897</v>
      </c>
      <c r="B11" s="51"/>
      <c r="C11" s="51"/>
      <c r="D11" s="11"/>
      <c r="E11" s="45"/>
      <c r="F11" s="12">
        <f>Devoirs[[#This Row],[JOUR]]-Devoirs[[#This Row],[Début]]+1</f>
        <v>-44896</v>
      </c>
      <c r="G11" s="55"/>
      <c r="H11" s="55"/>
      <c r="I11" s="55">
        <f>7+Devoirs[[#This Row],[JOUR]]</f>
        <v>7</v>
      </c>
      <c r="J11" s="56">
        <f>EDATE(A11,3)</f>
        <v>44987</v>
      </c>
    </row>
    <row r="12" spans="1:10" ht="18" customHeight="1" x14ac:dyDescent="0.2">
      <c r="A12" s="10">
        <v>44898</v>
      </c>
      <c r="B12" s="51"/>
      <c r="C12" s="51"/>
      <c r="D12" s="11"/>
      <c r="E12" s="45"/>
      <c r="F12" s="12">
        <f>Devoirs[[#This Row],[JOUR]]-Devoirs[[#This Row],[Début]]+1</f>
        <v>-44897</v>
      </c>
      <c r="G12" s="55"/>
      <c r="H12" s="55"/>
      <c r="I12" s="55">
        <f>7+Devoirs[[#This Row],[JOUR]]</f>
        <v>7</v>
      </c>
      <c r="J12" s="56">
        <f>EDATE(A12,3)</f>
        <v>44988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92D050"/>
  </sheetPr>
  <dimension ref="A1:M17"/>
  <sheetViews>
    <sheetView zoomScale="90" zoomScaleNormal="90" workbookViewId="0">
      <selection activeCell="C2" sqref="C2"/>
    </sheetView>
  </sheetViews>
  <sheetFormatPr baseColWidth="10" defaultColWidth="9.140625" defaultRowHeight="12.75" x14ac:dyDescent="0.2"/>
  <cols>
    <col min="1" max="1" width="2.28515625" style="40" customWidth="1"/>
    <col min="2" max="8" width="25.85546875" style="13" customWidth="1"/>
    <col min="9" max="9" width="11.42578125" style="13" customWidth="1"/>
    <col min="10" max="16384" width="9.140625" style="13"/>
  </cols>
  <sheetData>
    <row r="1" spans="1:13" ht="61.5" customHeight="1" thickBot="1" x14ac:dyDescent="0.25">
      <c r="A1" s="40" t="s">
        <v>8</v>
      </c>
      <c r="B1" s="58" t="s">
        <v>45</v>
      </c>
      <c r="C1" s="58"/>
      <c r="D1" s="58"/>
      <c r="E1" s="58"/>
      <c r="F1" s="58"/>
      <c r="G1" s="58"/>
      <c r="H1" s="58"/>
    </row>
    <row r="2" spans="1:13" s="16" customFormat="1" ht="24" thickTop="1" thickBot="1" x14ac:dyDescent="0.25">
      <c r="A2" s="41" t="s">
        <v>8</v>
      </c>
      <c r="B2" s="14">
        <v>2022</v>
      </c>
      <c r="C2" s="15">
        <v>48</v>
      </c>
      <c r="D2" s="13"/>
    </row>
    <row r="3" spans="1:13" ht="13.5" thickTop="1" x14ac:dyDescent="0.2">
      <c r="A3" s="40" t="s">
        <v>8</v>
      </c>
    </row>
    <row r="4" spans="1:13" ht="38.25" thickBot="1" x14ac:dyDescent="0.25">
      <c r="A4" s="40" t="s">
        <v>8</v>
      </c>
      <c r="B4" s="57" t="s">
        <v>7</v>
      </c>
      <c r="C4" s="57"/>
      <c r="D4" s="57"/>
      <c r="E4" s="57"/>
      <c r="F4" s="57"/>
      <c r="G4" s="57"/>
      <c r="H4" s="57"/>
    </row>
    <row r="5" spans="1:13" ht="15" thickTop="1" x14ac:dyDescent="0.2">
      <c r="A5" s="40" t="s">
        <v>8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8" t="s">
        <v>6</v>
      </c>
      <c r="H5" s="19" t="s">
        <v>0</v>
      </c>
    </row>
    <row r="6" spans="1:13" s="43" customFormat="1" ht="15.75" x14ac:dyDescent="0.2">
      <c r="A6" s="42" t="s">
        <v>8</v>
      </c>
      <c r="B6" s="20">
        <f>B7</f>
        <v>44893</v>
      </c>
      <c r="C6" s="21"/>
      <c r="D6" s="21"/>
      <c r="E6" s="21"/>
      <c r="F6" s="21"/>
      <c r="G6" s="21"/>
      <c r="H6" s="20">
        <f>H7</f>
        <v>44899</v>
      </c>
    </row>
    <row r="7" spans="1:13" ht="27" x14ac:dyDescent="0.2">
      <c r="A7" s="40" t="s">
        <v>8</v>
      </c>
      <c r="B7" s="22">
        <f>(C2-1)*7+IF(WEEKDAY(DATE(B2,1,1),2)&gt;4,7,0)+DATE(B2,1,1)-WEEKDAY(DATE(B2,1,1),2)+1</f>
        <v>44893</v>
      </c>
      <c r="C7" s="22">
        <f>B7+1</f>
        <v>44894</v>
      </c>
      <c r="D7" s="22">
        <f t="shared" ref="D7:H7" si="0">C7+1</f>
        <v>44895</v>
      </c>
      <c r="E7" s="22">
        <f t="shared" si="0"/>
        <v>44896</v>
      </c>
      <c r="F7" s="22">
        <f t="shared" si="0"/>
        <v>44897</v>
      </c>
      <c r="G7" s="22">
        <f t="shared" si="0"/>
        <v>44898</v>
      </c>
      <c r="H7" s="22">
        <f t="shared" si="0"/>
        <v>44899</v>
      </c>
    </row>
    <row r="8" spans="1:13" x14ac:dyDescent="0.2">
      <c r="A8"/>
      <c r="B8"/>
      <c r="C8"/>
      <c r="D8"/>
      <c r="E8"/>
      <c r="F8"/>
      <c r="G8"/>
      <c r="H8"/>
      <c r="I8"/>
      <c r="J8"/>
      <c r="K8"/>
      <c r="L8"/>
      <c r="M8"/>
    </row>
    <row r="9" spans="1:13" x14ac:dyDescent="0.2">
      <c r="A9"/>
      <c r="B9"/>
      <c r="C9"/>
      <c r="D9"/>
      <c r="E9"/>
      <c r="F9"/>
      <c r="G9"/>
      <c r="H9"/>
      <c r="I9"/>
      <c r="J9"/>
      <c r="K9"/>
      <c r="L9"/>
      <c r="M9"/>
    </row>
    <row r="10" spans="1:13" x14ac:dyDescent="0.2">
      <c r="A10"/>
      <c r="B10"/>
      <c r="C10"/>
      <c r="D10"/>
      <c r="E10"/>
      <c r="F10"/>
      <c r="G10"/>
      <c r="H10"/>
      <c r="I10"/>
      <c r="J10"/>
      <c r="K10"/>
      <c r="L10"/>
      <c r="M10"/>
    </row>
    <row r="11" spans="1:13" x14ac:dyDescent="0.2">
      <c r="A11"/>
      <c r="B11"/>
      <c r="C11"/>
      <c r="D11"/>
      <c r="E11"/>
      <c r="F11"/>
      <c r="G11"/>
      <c r="H11"/>
      <c r="I11"/>
      <c r="J11"/>
      <c r="K11"/>
      <c r="L11"/>
      <c r="M11"/>
    </row>
    <row r="12" spans="1:13" x14ac:dyDescent="0.2">
      <c r="A12" s="13"/>
    </row>
    <row r="13" spans="1:13" x14ac:dyDescent="0.2">
      <c r="A13" s="13"/>
    </row>
    <row r="14" spans="1:13" x14ac:dyDescent="0.2">
      <c r="A14" s="13"/>
    </row>
    <row r="15" spans="1:13" x14ac:dyDescent="0.2">
      <c r="A15" s="13"/>
    </row>
    <row r="16" spans="1:13" x14ac:dyDescent="0.2">
      <c r="A16" s="13"/>
    </row>
    <row r="17" spans="1:1" x14ac:dyDescent="0.2">
      <c r="A17" s="13"/>
    </row>
  </sheetData>
  <mergeCells count="2">
    <mergeCell ref="B4:H4"/>
    <mergeCell ref="B1:H1"/>
  </mergeCells>
  <conditionalFormatting sqref="B6:H7">
    <cfRule type="expression" dxfId="7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vuesemaine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0.39997558519241921"/>
  </sheetPr>
  <dimension ref="A1:I23"/>
  <sheetViews>
    <sheetView zoomScale="90" zoomScaleNormal="90" workbookViewId="0">
      <selection activeCell="C2" sqref="C2"/>
    </sheetView>
  </sheetViews>
  <sheetFormatPr baseColWidth="10" defaultColWidth="9.140625" defaultRowHeight="12.75" x14ac:dyDescent="0.2"/>
  <cols>
    <col min="1" max="1" width="2.28515625" style="23" customWidth="1"/>
    <col min="2" max="2" width="4.140625" style="24" bestFit="1" customWidth="1"/>
    <col min="3" max="9" width="24.85546875" style="13" customWidth="1"/>
    <col min="10" max="10" width="1.7109375" style="13" customWidth="1"/>
    <col min="11" max="16384" width="9.140625" style="13"/>
  </cols>
  <sheetData>
    <row r="1" spans="1:9" ht="13.5" thickBot="1" x14ac:dyDescent="0.25"/>
    <row r="2" spans="1:9" s="16" customFormat="1" ht="24" thickTop="1" thickBot="1" x14ac:dyDescent="0.25">
      <c r="A2" s="25"/>
      <c r="B2" s="26"/>
      <c r="C2" s="27">
        <v>2022</v>
      </c>
      <c r="D2" s="28" t="str">
        <f>UPPER(CHOOSE(E2,"Janvier","Février","Mars","Avril","Mai","Juin","Juillet","Août","Septembre","Octobre","Novembre","Décembre"))</f>
        <v>NOVEMBRE</v>
      </c>
      <c r="E2" s="29">
        <v>11</v>
      </c>
    </row>
    <row r="3" spans="1:9" ht="13.5" thickTop="1" x14ac:dyDescent="0.2"/>
    <row r="4" spans="1:9" ht="38.25" thickBot="1" x14ac:dyDescent="0.25">
      <c r="C4" s="59" t="s">
        <v>9</v>
      </c>
      <c r="D4" s="60"/>
      <c r="E4" s="60"/>
      <c r="F4" s="60"/>
      <c r="G4" s="60"/>
      <c r="H4" s="60"/>
      <c r="I4" s="60"/>
    </row>
    <row r="5" spans="1:9" ht="15.75" thickTop="1" thickBot="1" x14ac:dyDescent="0.25">
      <c r="B5" s="23"/>
      <c r="C5" s="30" t="s">
        <v>1</v>
      </c>
      <c r="D5" s="31" t="s">
        <v>2</v>
      </c>
      <c r="E5" s="31" t="s">
        <v>3</v>
      </c>
      <c r="F5" s="31" t="s">
        <v>4</v>
      </c>
      <c r="G5" s="31" t="s">
        <v>5</v>
      </c>
      <c r="H5" s="32" t="s">
        <v>6</v>
      </c>
      <c r="I5" s="30" t="s">
        <v>0</v>
      </c>
    </row>
    <row r="6" spans="1:9" ht="30" thickTop="1" x14ac:dyDescent="0.2">
      <c r="B6" s="33">
        <f>1+INT(MIN(MOD(C6-DATE(YEAR(C6)+{-1;0;1},1,5)+WEEKDAY(DATE(YEAR(C6)+{-1;0;1},1,3)),734))/7)</f>
        <v>44</v>
      </c>
      <c r="C6" s="34">
        <f>DATE(C2,E2,1)-WEEKDAY(DATE(C2,E2,1),2)+1</f>
        <v>44865</v>
      </c>
      <c r="D6" s="35">
        <f t="shared" ref="D6:I6" si="0">C6+1</f>
        <v>44866</v>
      </c>
      <c r="E6" s="35">
        <f t="shared" si="0"/>
        <v>44867</v>
      </c>
      <c r="F6" s="35">
        <f t="shared" si="0"/>
        <v>44868</v>
      </c>
      <c r="G6" s="35">
        <f t="shared" si="0"/>
        <v>44869</v>
      </c>
      <c r="H6" s="35">
        <f t="shared" si="0"/>
        <v>44870</v>
      </c>
      <c r="I6" s="35">
        <f t="shared" si="0"/>
        <v>44871</v>
      </c>
    </row>
    <row r="7" spans="1:9" ht="12.6" customHeight="1" x14ac:dyDescent="0.2">
      <c r="B7" s="23"/>
      <c r="C7" s="36" t="str">
        <f>IFERROR(VLOOKUP(C6,JF_P[],2,0),"")</f>
        <v>Pont</v>
      </c>
      <c r="D7" s="37" t="str">
        <f>IFERROR(VLOOKUP(D6,JF_P[],2,0),"")</f>
        <v>Toussaint</v>
      </c>
      <c r="E7" s="37" t="str">
        <f>IFERROR(VLOOKUP(E6,JF_P[],2,0),"")</f>
        <v/>
      </c>
      <c r="F7" s="37" t="str">
        <f>IFERROR(VLOOKUP(F6,JF_P[],2,0),"")</f>
        <v/>
      </c>
      <c r="G7" s="37" t="str">
        <f>IFERROR(VLOOKUP(G6,JF_P[],2,0),"")</f>
        <v/>
      </c>
      <c r="H7" s="37" t="str">
        <f>IFERROR(VLOOKUP(H6,JF_P[],2,0),"")</f>
        <v/>
      </c>
      <c r="I7" s="37" t="str">
        <f>IFERROR(VLOOKUP(I6,JF_P[],2,0),"")</f>
        <v/>
      </c>
    </row>
    <row r="8" spans="1:9" ht="13.5" thickBot="1" x14ac:dyDescent="0.25">
      <c r="B8" s="23"/>
      <c r="C8" s="38"/>
      <c r="D8" s="39"/>
      <c r="E8" s="39"/>
      <c r="F8" s="39"/>
      <c r="G8" s="39"/>
      <c r="H8" s="39"/>
      <c r="I8" s="39"/>
    </row>
    <row r="9" spans="1:9" ht="30" thickTop="1" x14ac:dyDescent="0.2">
      <c r="B9" s="33">
        <f>1+INT(MIN(MOD(C9-DATE(YEAR(C9)+{-1;0;1},1,5)+WEEKDAY(DATE(YEAR(C9)+{-1;0;1},1,3)),734))/7)</f>
        <v>45</v>
      </c>
      <c r="C9" s="34">
        <f>C6+7</f>
        <v>44872</v>
      </c>
      <c r="D9" s="35">
        <f t="shared" ref="D9:I9" si="1">C9+1</f>
        <v>44873</v>
      </c>
      <c r="E9" s="35">
        <f t="shared" si="1"/>
        <v>44874</v>
      </c>
      <c r="F9" s="35">
        <f t="shared" si="1"/>
        <v>44875</v>
      </c>
      <c r="G9" s="35">
        <f t="shared" si="1"/>
        <v>44876</v>
      </c>
      <c r="H9" s="35">
        <f t="shared" si="1"/>
        <v>44877</v>
      </c>
      <c r="I9" s="35">
        <f t="shared" si="1"/>
        <v>44878</v>
      </c>
    </row>
    <row r="10" spans="1:9" ht="12.6" customHeight="1" x14ac:dyDescent="0.2">
      <c r="B10" s="23"/>
      <c r="C10" s="36" t="str">
        <f>IFERROR(VLOOKUP(C9,JF_P[],2,0),"")</f>
        <v/>
      </c>
      <c r="D10" s="37" t="str">
        <f>IFERROR(VLOOKUP(D9,JF_P[],2,0),"")</f>
        <v/>
      </c>
      <c r="E10" s="37" t="str">
        <f>IFERROR(VLOOKUP(E9,JF_P[],2,0),"")</f>
        <v/>
      </c>
      <c r="F10" s="37" t="str">
        <f>IFERROR(VLOOKUP(F9,JF_P[],2,0),"")</f>
        <v/>
      </c>
      <c r="G10" s="37" t="str">
        <f>IFERROR(VLOOKUP(G9,JF_P[],2,0),"")</f>
        <v>Armistice</v>
      </c>
      <c r="H10" s="37" t="str">
        <f>IFERROR(VLOOKUP(H9,JF_P[],2,0),"")</f>
        <v/>
      </c>
      <c r="I10" s="37" t="str">
        <f>IFERROR(VLOOKUP(I9,JF_P[],2,0),"")</f>
        <v/>
      </c>
    </row>
    <row r="11" spans="1:9" ht="13.5" thickBot="1" x14ac:dyDescent="0.25">
      <c r="B11" s="23"/>
    </row>
    <row r="12" spans="1:9" ht="30" thickTop="1" x14ac:dyDescent="0.2">
      <c r="B12" s="33">
        <f>1+INT(MIN(MOD(C12-DATE(YEAR(C12)+{-1;0;1},1,5)+WEEKDAY(DATE(YEAR(C12)+{-1;0;1},1,3)),734))/7)</f>
        <v>46</v>
      </c>
      <c r="C12" s="34">
        <f>C9+7</f>
        <v>44879</v>
      </c>
      <c r="D12" s="35">
        <f t="shared" ref="D12:I12" si="2">C12+1</f>
        <v>44880</v>
      </c>
      <c r="E12" s="35">
        <f t="shared" si="2"/>
        <v>44881</v>
      </c>
      <c r="F12" s="35">
        <f t="shared" si="2"/>
        <v>44882</v>
      </c>
      <c r="G12" s="35">
        <f t="shared" si="2"/>
        <v>44883</v>
      </c>
      <c r="H12" s="35">
        <f t="shared" si="2"/>
        <v>44884</v>
      </c>
      <c r="I12" s="35">
        <f t="shared" si="2"/>
        <v>44885</v>
      </c>
    </row>
    <row r="13" spans="1:9" ht="12.6" customHeight="1" x14ac:dyDescent="0.2">
      <c r="B13" s="23"/>
      <c r="C13" s="36" t="str">
        <f>IFERROR(VLOOKUP(C12,JF_P[],2,0),"")</f>
        <v/>
      </c>
      <c r="D13" s="37" t="str">
        <f>IFERROR(VLOOKUP(D12,JF_P[],2,0),"")</f>
        <v/>
      </c>
      <c r="E13" s="37" t="str">
        <f>IFERROR(VLOOKUP(E12,JF_P[],2,0),"")</f>
        <v/>
      </c>
      <c r="F13" s="37" t="str">
        <f>IFERROR(VLOOKUP(F12,JF_P[],2,0),"")</f>
        <v/>
      </c>
      <c r="G13" s="37" t="str">
        <f>IFERROR(VLOOKUP(G12,JF_P[],2,0),"")</f>
        <v/>
      </c>
      <c r="H13" s="37" t="str">
        <f>IFERROR(VLOOKUP(H12,JF_P[],2,0),"")</f>
        <v/>
      </c>
      <c r="I13" s="37" t="str">
        <f>IFERROR(VLOOKUP(I12,JF_P[],2,0),"")</f>
        <v/>
      </c>
    </row>
    <row r="14" spans="1:9" ht="13.5" thickBot="1" x14ac:dyDescent="0.25">
      <c r="B14" s="23"/>
      <c r="C14" s="38"/>
      <c r="D14" s="39"/>
      <c r="E14" s="39"/>
      <c r="F14" s="39"/>
      <c r="G14" s="39"/>
      <c r="H14" s="39"/>
      <c r="I14" s="39"/>
    </row>
    <row r="15" spans="1:9" ht="30" thickTop="1" x14ac:dyDescent="0.2">
      <c r="B15" s="33">
        <f>1+INT(MIN(MOD(C15-DATE(YEAR(C15)+{-1;0;1},1,5)+WEEKDAY(DATE(YEAR(C15)+{-1;0;1},1,3)),734))/7)</f>
        <v>47</v>
      </c>
      <c r="C15" s="34">
        <f>C12+7</f>
        <v>44886</v>
      </c>
      <c r="D15" s="35">
        <f t="shared" ref="D15:I15" si="3">C15+1</f>
        <v>44887</v>
      </c>
      <c r="E15" s="35">
        <f t="shared" si="3"/>
        <v>44888</v>
      </c>
      <c r="F15" s="35">
        <f t="shared" si="3"/>
        <v>44889</v>
      </c>
      <c r="G15" s="35">
        <f t="shared" si="3"/>
        <v>44890</v>
      </c>
      <c r="H15" s="35">
        <f t="shared" si="3"/>
        <v>44891</v>
      </c>
      <c r="I15" s="35">
        <f t="shared" si="3"/>
        <v>44892</v>
      </c>
    </row>
    <row r="16" spans="1:9" ht="12.6" customHeight="1" x14ac:dyDescent="0.2">
      <c r="B16" s="23"/>
      <c r="C16" s="36" t="str">
        <f>IFERROR(VLOOKUP(C15,JF_P[],2,0),"")</f>
        <v/>
      </c>
      <c r="D16" s="37" t="str">
        <f>IFERROR(VLOOKUP(D15,JF_P[],2,0),"")</f>
        <v/>
      </c>
      <c r="E16" s="37" t="str">
        <f>IFERROR(VLOOKUP(E15,JF_P[],2,0),"")</f>
        <v/>
      </c>
      <c r="F16" s="37" t="str">
        <f>IFERROR(VLOOKUP(F15,JF_P[],2,0),"")</f>
        <v/>
      </c>
      <c r="G16" s="37" t="str">
        <f>IFERROR(VLOOKUP(G15,JF_P[],2,0),"")</f>
        <v/>
      </c>
      <c r="H16" s="37" t="str">
        <f>IFERROR(VLOOKUP(H15,JF_P[],2,0),"")</f>
        <v/>
      </c>
      <c r="I16" s="37" t="str">
        <f>IFERROR(VLOOKUP(I15,JF_P[],2,0),"")</f>
        <v/>
      </c>
    </row>
    <row r="17" spans="2:9" ht="13.5" thickBot="1" x14ac:dyDescent="0.25">
      <c r="B17" s="23"/>
    </row>
    <row r="18" spans="2:9" ht="30" thickTop="1" x14ac:dyDescent="0.2">
      <c r="B18" s="33">
        <f>1+INT(MIN(MOD(C18-DATE(YEAR(C18)+{-1;0;1},1,5)+WEEKDAY(DATE(YEAR(C18)+{-1;0;1},1,3)),734))/7)</f>
        <v>48</v>
      </c>
      <c r="C18" s="34">
        <f>C15+7</f>
        <v>44893</v>
      </c>
      <c r="D18" s="35">
        <f t="shared" ref="D18:I18" si="4">C18+1</f>
        <v>44894</v>
      </c>
      <c r="E18" s="35">
        <f t="shared" si="4"/>
        <v>44895</v>
      </c>
      <c r="F18" s="35">
        <f t="shared" si="4"/>
        <v>44896</v>
      </c>
      <c r="G18" s="35">
        <f t="shared" si="4"/>
        <v>44897</v>
      </c>
      <c r="H18" s="35">
        <f t="shared" si="4"/>
        <v>44898</v>
      </c>
      <c r="I18" s="35">
        <f t="shared" si="4"/>
        <v>44899</v>
      </c>
    </row>
    <row r="19" spans="2:9" ht="12.6" customHeight="1" x14ac:dyDescent="0.2">
      <c r="B19" s="23"/>
      <c r="C19" s="36" t="str">
        <f>IFERROR(VLOOKUP(C18,JF_P[],2,0),"")</f>
        <v/>
      </c>
      <c r="D19" s="37" t="str">
        <f>IFERROR(VLOOKUP(D18,JF_P[],2,0),"")</f>
        <v/>
      </c>
      <c r="E19" s="37" t="str">
        <f>IFERROR(VLOOKUP(E18,JF_P[],2,0),"")</f>
        <v/>
      </c>
      <c r="F19" s="37" t="str">
        <f>IFERROR(VLOOKUP(F18,JF_P[],2,0),"")</f>
        <v/>
      </c>
      <c r="G19" s="37" t="str">
        <f>IFERROR(VLOOKUP(G18,JF_P[],2,0),"")</f>
        <v/>
      </c>
      <c r="H19" s="37" t="str">
        <f>IFERROR(VLOOKUP(H18,JF_P[],2,0),"")</f>
        <v/>
      </c>
      <c r="I19" s="37" t="str">
        <f>IFERROR(VLOOKUP(I18,JF_P[],2,0),"")</f>
        <v/>
      </c>
    </row>
    <row r="20" spans="2:9" ht="13.5" thickBot="1" x14ac:dyDescent="0.25">
      <c r="B20" s="23"/>
      <c r="C20" s="38"/>
      <c r="D20" s="39"/>
      <c r="E20" s="39"/>
      <c r="F20" s="39"/>
      <c r="G20" s="39"/>
      <c r="H20" s="39"/>
      <c r="I20" s="39"/>
    </row>
    <row r="21" spans="2:9" ht="30" thickTop="1" x14ac:dyDescent="0.2">
      <c r="B21" s="33">
        <f>1+INT(MIN(MOD(C21-DATE(YEAR(C21)+{-1;0;1},1,5)+WEEKDAY(DATE(YEAR(C21)+{-1;0;1},1,3)),734))/7)</f>
        <v>49</v>
      </c>
      <c r="C21" s="34">
        <f>C18+7</f>
        <v>44900</v>
      </c>
      <c r="D21" s="35">
        <f t="shared" ref="D21:I21" si="5">C21+1</f>
        <v>44901</v>
      </c>
      <c r="E21" s="35">
        <f t="shared" si="5"/>
        <v>44902</v>
      </c>
      <c r="F21" s="35">
        <f t="shared" si="5"/>
        <v>44903</v>
      </c>
      <c r="G21" s="35">
        <f t="shared" si="5"/>
        <v>44904</v>
      </c>
      <c r="H21" s="35">
        <f t="shared" si="5"/>
        <v>44905</v>
      </c>
      <c r="I21" s="35">
        <f t="shared" si="5"/>
        <v>44906</v>
      </c>
    </row>
    <row r="22" spans="2:9" ht="12.6" customHeight="1" x14ac:dyDescent="0.2">
      <c r="B22" s="23"/>
      <c r="C22" s="36" t="str">
        <f>IFERROR(VLOOKUP(C21,JF_P[],2,0),"")</f>
        <v/>
      </c>
      <c r="D22" s="37" t="str">
        <f>IFERROR(VLOOKUP(D21,JF_P[],2,0),"")</f>
        <v/>
      </c>
      <c r="E22" s="37" t="str">
        <f>IFERROR(VLOOKUP(E21,JF_P[],2,0),"")</f>
        <v/>
      </c>
      <c r="F22" s="37" t="str">
        <f>IFERROR(VLOOKUP(F21,JF_P[],2,0),"")</f>
        <v/>
      </c>
      <c r="G22" s="37" t="str">
        <f>IFERROR(VLOOKUP(G21,JF_P[],2,0),"")</f>
        <v/>
      </c>
      <c r="H22" s="37" t="str">
        <f>IFERROR(VLOOKUP(H21,JF_P[],2,0),"")</f>
        <v/>
      </c>
      <c r="I22" s="37" t="str">
        <f>IFERROR(VLOOKUP(I21,JF_P[],2,0),"")</f>
        <v/>
      </c>
    </row>
    <row r="23" spans="2:9" x14ac:dyDescent="0.2">
      <c r="B23" s="23"/>
    </row>
  </sheetData>
  <mergeCells count="1">
    <mergeCell ref="C4:I4"/>
  </mergeCells>
  <conditionalFormatting sqref="C9:I9 C15:I15 C21:I21">
    <cfRule type="expression" dxfId="6" priority="4">
      <formula>MONTH(C9)&lt;&gt;$E$2</formula>
    </cfRule>
  </conditionalFormatting>
  <conditionalFormatting sqref="C6:I6">
    <cfRule type="expression" dxfId="5" priority="3">
      <formula>MONTH(C6)&lt;&gt;$E$2</formula>
    </cfRule>
  </conditionalFormatting>
  <conditionalFormatting sqref="C12:I12">
    <cfRule type="expression" dxfId="4" priority="2">
      <formula>MONTH(C12)&lt;&gt;$E$2</formula>
    </cfRule>
  </conditionalFormatting>
  <conditionalFormatting sqref="C18:I18">
    <cfRule type="expression" dxfId="3" priority="1">
      <formula>MONTH(C18)&lt;&gt;$E$2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9525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1247775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5"/>
  <sheetViews>
    <sheetView workbookViewId="0">
      <selection activeCell="B4" sqref="B4"/>
    </sheetView>
  </sheetViews>
  <sheetFormatPr baseColWidth="10" defaultColWidth="10.85546875" defaultRowHeight="14.25" x14ac:dyDescent="0.2"/>
  <cols>
    <col min="1" max="1" width="14.85546875" style="7" customWidth="1"/>
    <col min="2" max="7" width="8" style="8" customWidth="1"/>
    <col min="8" max="16384" width="10.85546875" style="7"/>
  </cols>
  <sheetData>
    <row r="1" spans="1:7" x14ac:dyDescent="0.2">
      <c r="B1" s="8" t="s">
        <v>25</v>
      </c>
      <c r="C1" s="8" t="s">
        <v>26</v>
      </c>
      <c r="D1" s="8" t="s">
        <v>27</v>
      </c>
      <c r="E1" s="8" t="s">
        <v>28</v>
      </c>
      <c r="F1" s="8" t="s">
        <v>29</v>
      </c>
      <c r="G1" s="8" t="s">
        <v>30</v>
      </c>
    </row>
    <row r="2" spans="1:7" x14ac:dyDescent="0.2">
      <c r="A2" s="7" t="s">
        <v>31</v>
      </c>
      <c r="B2" s="9">
        <v>6</v>
      </c>
      <c r="C2" s="8">
        <f>B2+B3+3</f>
        <v>9</v>
      </c>
      <c r="D2" s="8">
        <f t="shared" ref="D2:G2" si="0">C2+C3+3</f>
        <v>12</v>
      </c>
      <c r="E2" s="8">
        <f t="shared" si="0"/>
        <v>15</v>
      </c>
      <c r="F2" s="8">
        <f t="shared" si="0"/>
        <v>18</v>
      </c>
      <c r="G2" s="8">
        <f t="shared" si="0"/>
        <v>21</v>
      </c>
    </row>
    <row r="3" spans="1:7" x14ac:dyDescent="0.2">
      <c r="A3" s="7" t="s">
        <v>32</v>
      </c>
      <c r="B3" s="9">
        <v>0</v>
      </c>
      <c r="C3" s="9">
        <v>0</v>
      </c>
      <c r="D3" s="9">
        <v>0</v>
      </c>
      <c r="E3" s="9">
        <v>0</v>
      </c>
      <c r="F3" s="9">
        <v>0</v>
      </c>
      <c r="G3" s="9">
        <v>0</v>
      </c>
    </row>
    <row r="4" spans="1:7" x14ac:dyDescent="0.2">
      <c r="A4" s="7" t="s">
        <v>33</v>
      </c>
      <c r="B4" s="8">
        <f>B2+2</f>
        <v>8</v>
      </c>
      <c r="C4" s="8">
        <f t="shared" ref="C4:G4" si="1">C2+2</f>
        <v>11</v>
      </c>
      <c r="D4" s="8">
        <f t="shared" si="1"/>
        <v>14</v>
      </c>
      <c r="E4" s="8">
        <f t="shared" si="1"/>
        <v>17</v>
      </c>
      <c r="F4" s="8">
        <f t="shared" si="1"/>
        <v>20</v>
      </c>
      <c r="G4" s="8">
        <f t="shared" si="1"/>
        <v>23</v>
      </c>
    </row>
    <row r="5" spans="1:7" x14ac:dyDescent="0.2">
      <c r="A5" s="7" t="s">
        <v>34</v>
      </c>
      <c r="B5" s="8">
        <f>B2+1+B3</f>
        <v>7</v>
      </c>
      <c r="C5" s="8">
        <f t="shared" ref="C5:G5" si="2">C2+1+C3</f>
        <v>10</v>
      </c>
      <c r="D5" s="8">
        <f t="shared" si="2"/>
        <v>13</v>
      </c>
      <c r="E5" s="8">
        <f t="shared" si="2"/>
        <v>16</v>
      </c>
      <c r="F5" s="8">
        <f t="shared" si="2"/>
        <v>19</v>
      </c>
      <c r="G5" s="8">
        <f t="shared" si="2"/>
        <v>22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5703125" defaultRowHeight="12.75" x14ac:dyDescent="0.2"/>
  <sheetData>
    <row r="1" spans="1:3" x14ac:dyDescent="0.2">
      <c r="A1" s="2">
        <f>Mensuel!C2</f>
        <v>2022</v>
      </c>
      <c r="B1" s="4" t="s">
        <v>10</v>
      </c>
      <c r="C1" s="4" t="s">
        <v>11</v>
      </c>
    </row>
    <row r="2" spans="1:3" x14ac:dyDescent="0.2">
      <c r="A2" s="3"/>
      <c r="B2" s="5">
        <f>IF(WEEKDAY(B3,2)=2,B3-1,0)</f>
        <v>0</v>
      </c>
      <c r="C2" s="3" t="s">
        <v>12</v>
      </c>
    </row>
    <row r="3" spans="1:3" x14ac:dyDescent="0.2">
      <c r="A3" s="3"/>
      <c r="B3" s="6">
        <f>DATE(A1,1,1)</f>
        <v>44562</v>
      </c>
      <c r="C3" s="3" t="s">
        <v>13</v>
      </c>
    </row>
    <row r="4" spans="1:3" x14ac:dyDescent="0.2">
      <c r="A4" s="3"/>
      <c r="B4" s="5">
        <f>IF(WEEKDAY(B3,2)=4,B3+1,0)</f>
        <v>0</v>
      </c>
      <c r="C4" s="3" t="s">
        <v>12</v>
      </c>
    </row>
    <row r="5" spans="1:3" x14ac:dyDescent="0.2">
      <c r="A5" s="3"/>
      <c r="B5" s="6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44668</v>
      </c>
      <c r="C5" s="3" t="s">
        <v>14</v>
      </c>
    </row>
    <row r="6" spans="1:3" x14ac:dyDescent="0.2">
      <c r="A6" s="3"/>
      <c r="B6" s="6">
        <f>B5+1</f>
        <v>44669</v>
      </c>
      <c r="C6" s="3" t="s">
        <v>15</v>
      </c>
    </row>
    <row r="7" spans="1:3" x14ac:dyDescent="0.2">
      <c r="A7" s="3"/>
      <c r="B7" s="5">
        <f>IF(WEEKDAY(B8,2)=2,B8-1,0)</f>
        <v>0</v>
      </c>
      <c r="C7" s="3" t="s">
        <v>12</v>
      </c>
    </row>
    <row r="8" spans="1:3" x14ac:dyDescent="0.2">
      <c r="A8" s="3"/>
      <c r="B8" s="6">
        <f>DATE(A1,5,1)</f>
        <v>44682</v>
      </c>
      <c r="C8" s="3" t="s">
        <v>16</v>
      </c>
    </row>
    <row r="9" spans="1:3" x14ac:dyDescent="0.2">
      <c r="A9" s="3"/>
      <c r="B9" s="5">
        <f>IF(WEEKDAY(B8,2)=4,B8+1,0)</f>
        <v>0</v>
      </c>
      <c r="C9" s="3" t="s">
        <v>12</v>
      </c>
    </row>
    <row r="10" spans="1:3" x14ac:dyDescent="0.2">
      <c r="A10" s="3"/>
      <c r="B10" s="5">
        <f>IF(WEEKDAY(B11,2)=2,B11-1,0)</f>
        <v>0</v>
      </c>
      <c r="C10" s="3" t="s">
        <v>12</v>
      </c>
    </row>
    <row r="11" spans="1:3" x14ac:dyDescent="0.2">
      <c r="A11" s="3"/>
      <c r="B11" s="6">
        <f>DATE(A1,5,8)</f>
        <v>44689</v>
      </c>
      <c r="C11" s="3" t="s">
        <v>17</v>
      </c>
    </row>
    <row r="12" spans="1:3" x14ac:dyDescent="0.2">
      <c r="A12" s="3"/>
      <c r="B12" s="5">
        <f>IF(WEEKDAY(B11,2)=4,B11+1,0)</f>
        <v>0</v>
      </c>
      <c r="C12" s="3" t="s">
        <v>12</v>
      </c>
    </row>
    <row r="13" spans="1:3" x14ac:dyDescent="0.2">
      <c r="A13" s="3"/>
      <c r="B13" s="6">
        <f>B5+39</f>
        <v>44707</v>
      </c>
      <c r="C13" s="3" t="s">
        <v>18</v>
      </c>
    </row>
    <row r="14" spans="1:3" x14ac:dyDescent="0.2">
      <c r="A14" s="3"/>
      <c r="B14" s="5">
        <f>IF(WEEKDAY(B13,2)=4,B13+1,0)</f>
        <v>44708</v>
      </c>
      <c r="C14" s="3" t="s">
        <v>12</v>
      </c>
    </row>
    <row r="15" spans="1:3" x14ac:dyDescent="0.2">
      <c r="A15" s="3"/>
      <c r="B15" s="6">
        <f>B5+50</f>
        <v>44718</v>
      </c>
      <c r="C15" s="3" t="s">
        <v>19</v>
      </c>
    </row>
    <row r="16" spans="1:3" x14ac:dyDescent="0.2">
      <c r="A16" s="3"/>
      <c r="B16" s="5">
        <f>IF(WEEKDAY(B17,2)=2,B17-1,0)</f>
        <v>0</v>
      </c>
      <c r="C16" s="3" t="s">
        <v>12</v>
      </c>
    </row>
    <row r="17" spans="1:3" x14ac:dyDescent="0.2">
      <c r="A17" s="3"/>
      <c r="B17" s="6">
        <f>DATE(A1,7,14)</f>
        <v>44756</v>
      </c>
      <c r="C17" s="3" t="s">
        <v>20</v>
      </c>
    </row>
    <row r="18" spans="1:3" x14ac:dyDescent="0.2">
      <c r="A18" s="3"/>
      <c r="B18" s="5">
        <f>IF(WEEKDAY(B17,2)=4,B17+1,0)</f>
        <v>44757</v>
      </c>
      <c r="C18" s="3" t="s">
        <v>12</v>
      </c>
    </row>
    <row r="19" spans="1:3" x14ac:dyDescent="0.2">
      <c r="A19" s="3"/>
      <c r="B19" s="5">
        <f>IF(WEEKDAY(B20,2)=2,B20-1,0)</f>
        <v>0</v>
      </c>
      <c r="C19" s="3" t="s">
        <v>12</v>
      </c>
    </row>
    <row r="20" spans="1:3" x14ac:dyDescent="0.2">
      <c r="A20" s="3"/>
      <c r="B20" s="6">
        <f>DATE(A1,8,15)</f>
        <v>44788</v>
      </c>
      <c r="C20" s="3" t="s">
        <v>21</v>
      </c>
    </row>
    <row r="21" spans="1:3" x14ac:dyDescent="0.2">
      <c r="A21" s="3"/>
      <c r="B21" s="5">
        <f>IF(WEEKDAY(B20,2)=4,B20+1,0)</f>
        <v>0</v>
      </c>
      <c r="C21" s="3" t="s">
        <v>12</v>
      </c>
    </row>
    <row r="22" spans="1:3" x14ac:dyDescent="0.2">
      <c r="A22" s="3"/>
      <c r="B22" s="5">
        <f>IF(WEEKDAY(B23,2)=2,B23-1,0)</f>
        <v>44865</v>
      </c>
      <c r="C22" s="3" t="s">
        <v>12</v>
      </c>
    </row>
    <row r="23" spans="1:3" x14ac:dyDescent="0.2">
      <c r="A23" s="3"/>
      <c r="B23" s="6">
        <f>DATE(A1,11,1)</f>
        <v>44866</v>
      </c>
      <c r="C23" s="3" t="s">
        <v>22</v>
      </c>
    </row>
    <row r="24" spans="1:3" x14ac:dyDescent="0.2">
      <c r="A24" s="3"/>
      <c r="B24" s="5">
        <f>IF(WEEKDAY(B23,2)=4,B23+1,0)</f>
        <v>0</v>
      </c>
      <c r="C24" s="3" t="s">
        <v>12</v>
      </c>
    </row>
    <row r="25" spans="1:3" x14ac:dyDescent="0.2">
      <c r="A25" s="3"/>
      <c r="B25" s="5">
        <f>IF(WEEKDAY(B26,2)=2,B26-1,0)</f>
        <v>0</v>
      </c>
      <c r="C25" s="3" t="s">
        <v>12</v>
      </c>
    </row>
    <row r="26" spans="1:3" x14ac:dyDescent="0.2">
      <c r="A26" s="3"/>
      <c r="B26" s="6">
        <f>DATE(A1,11,11)</f>
        <v>44876</v>
      </c>
      <c r="C26" s="3" t="s">
        <v>23</v>
      </c>
    </row>
    <row r="27" spans="1:3" x14ac:dyDescent="0.2">
      <c r="A27" s="3"/>
      <c r="B27" s="5">
        <f>IF(WEEKDAY(B26,2)=4,B26+1,0)</f>
        <v>0</v>
      </c>
      <c r="C27" s="3" t="s">
        <v>12</v>
      </c>
    </row>
    <row r="28" spans="1:3" x14ac:dyDescent="0.2">
      <c r="A28" s="3"/>
      <c r="B28" s="5">
        <f>IF(WEEKDAY(B29,2)=2,B29-1,0)</f>
        <v>0</v>
      </c>
      <c r="C28" s="3" t="s">
        <v>12</v>
      </c>
    </row>
    <row r="29" spans="1:3" x14ac:dyDescent="0.2">
      <c r="A29" s="3"/>
      <c r="B29" s="6">
        <f>DATE(A1,12,25)</f>
        <v>44920</v>
      </c>
      <c r="C29" s="3" t="s">
        <v>24</v>
      </c>
    </row>
    <row r="30" spans="1:3" x14ac:dyDescent="0.2">
      <c r="A30" s="3"/>
      <c r="B30" s="5">
        <f>IF(WEEKDAY(B29,2)=4,B29+1,0)</f>
        <v>0</v>
      </c>
      <c r="C30" s="3" t="s">
        <v>12</v>
      </c>
    </row>
    <row r="31" spans="1:3" x14ac:dyDescent="0.2">
      <c r="A31" s="3"/>
      <c r="B31" s="5">
        <f>IF(WEEKDAY(B32,2)=2,B32-1,0)</f>
        <v>0</v>
      </c>
      <c r="C31" s="3" t="s">
        <v>12</v>
      </c>
    </row>
    <row r="32" spans="1:3" x14ac:dyDescent="0.2">
      <c r="A32" s="3"/>
      <c r="B32" s="6">
        <f>DATE(A1+1,1,1)</f>
        <v>44927</v>
      </c>
      <c r="C32" s="3" t="s">
        <v>13</v>
      </c>
    </row>
    <row r="33" spans="2:3" x14ac:dyDescent="0.2">
      <c r="B33" s="5">
        <f>IF(WEEKDAY(B32,2)=4,B32+1,0)</f>
        <v>0</v>
      </c>
      <c r="C33" s="3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Activités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JPR_Project</cp:lastModifiedBy>
  <cp:revision/>
  <cp:lastPrinted>2017-08-21T20:53:26Z</cp:lastPrinted>
  <dcterms:created xsi:type="dcterms:W3CDTF">2015-02-17T18:38:59Z</dcterms:created>
  <dcterms:modified xsi:type="dcterms:W3CDTF">2022-11-28T15:16:23Z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