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S:\Process\13 - Eliott\gestion outils\02-Outils\01-inventaire\"/>
    </mc:Choice>
  </mc:AlternateContent>
  <xr:revisionPtr revIDLastSave="0" documentId="13_ncr:1_{A5FDE0BC-5D80-4DB2-884F-4CDF2C72A87F}" xr6:coauthVersionLast="47" xr6:coauthVersionMax="47" xr10:uidLastSave="{00000000-0000-0000-0000-000000000000}"/>
  <bookViews>
    <workbookView xWindow="-11460" yWindow="-16485" windowWidth="29040" windowHeight="15840" firstSheet="7" activeTab="7" xr2:uid="{C9ACF83A-8871-480B-9DAB-DB23AC0BB246}"/>
  </bookViews>
  <sheets>
    <sheet name="Trumpf 1" sheetId="1" r:id="rId1"/>
    <sheet name="Trumpf 2" sheetId="3" r:id="rId2"/>
    <sheet name="LVD 1" sheetId="4" r:id="rId3"/>
    <sheet name="LVD 2" sheetId="5" r:id="rId4"/>
    <sheet name="Roulement" sheetId="6" r:id="rId5"/>
    <sheet name="Feuil2" sheetId="9" r:id="rId6"/>
    <sheet name="Back up" sheetId="7" r:id="rId7"/>
    <sheet name="récap" sheetId="2" r:id="rId8"/>
    <sheet name="interface suivis" sheetId="10" r:id="rId9"/>
    <sheet name="porte_poinçon" sheetId="12" r:id="rId10"/>
    <sheet name="porte_matrice" sheetId="13" r:id="rId11"/>
    <sheet name="Sabot" sheetId="19" r:id="rId12"/>
    <sheet name="Cassette" sheetId="18" r:id="rId13"/>
    <sheet name="porte_outil" sheetId="11" r:id="rId14"/>
    <sheet name="Poinçons" sheetId="15" r:id="rId15"/>
    <sheet name="Matrices" sheetId="16" r:id="rId16"/>
    <sheet name="Dévêtisseur" sheetId="17" r:id="rId17"/>
    <sheet name="en utilisation" sheetId="14" r:id="rId18"/>
    <sheet name="liste" sheetId="8" r:id="rId19"/>
  </sheets>
  <definedNames>
    <definedName name="_xlnm._FilterDatabase" localSheetId="16" hidden="1">Dévêtisseur!$A$1:$E$9</definedName>
    <definedName name="_xlnm._FilterDatabase" localSheetId="17" hidden="1">'en utilisation'!$A$1:$O$8</definedName>
    <definedName name="_xlnm._FilterDatabase" localSheetId="15" hidden="1">Matrices!$A$1:$E$9</definedName>
    <definedName name="_xlnm._FilterDatabase" localSheetId="14" hidden="1">Poinçons!$A$1:$E$13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49" i="2" l="1"/>
  <c r="F149" i="2"/>
  <c r="G149" i="2"/>
  <c r="E148" i="2"/>
  <c r="F148" i="2"/>
  <c r="G148" i="2"/>
  <c r="F22" i="2"/>
  <c r="K28" i="2"/>
  <c r="E3" i="2"/>
  <c r="E4" i="2"/>
  <c r="F3" i="2"/>
  <c r="F4" i="2"/>
  <c r="F5" i="2"/>
  <c r="G28" i="2"/>
  <c r="F17" i="2"/>
  <c r="G22" i="2"/>
  <c r="E19" i="2"/>
  <c r="F19" i="2"/>
  <c r="F18" i="2"/>
  <c r="E17" i="2"/>
  <c r="E26" i="2"/>
  <c r="E2" i="2"/>
  <c r="E5" i="2"/>
  <c r="E6" i="2"/>
  <c r="E7" i="2"/>
  <c r="E8" i="2"/>
  <c r="E9" i="2"/>
  <c r="E10" i="2"/>
  <c r="E11" i="2"/>
  <c r="E12" i="2"/>
  <c r="E13" i="2"/>
  <c r="E14" i="2"/>
  <c r="E15" i="2"/>
  <c r="E16" i="2"/>
  <c r="E18" i="2"/>
  <c r="E20" i="2"/>
  <c r="E21" i="2"/>
  <c r="E22" i="2"/>
  <c r="E23" i="2"/>
  <c r="E24" i="2"/>
  <c r="E25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E106" i="2"/>
  <c r="E107" i="2"/>
  <c r="E108" i="2"/>
  <c r="E109" i="2"/>
  <c r="E110" i="2"/>
  <c r="E111" i="2"/>
  <c r="E112" i="2"/>
  <c r="E113" i="2"/>
  <c r="E114" i="2"/>
  <c r="E115" i="2"/>
  <c r="E116" i="2"/>
  <c r="E117" i="2"/>
  <c r="E118" i="2"/>
  <c r="E119" i="2"/>
  <c r="E120" i="2"/>
  <c r="E121" i="2"/>
  <c r="E122" i="2"/>
  <c r="E123" i="2"/>
  <c r="E124" i="2"/>
  <c r="E125" i="2"/>
  <c r="E126" i="2"/>
  <c r="E127" i="2"/>
  <c r="E128" i="2"/>
  <c r="E129" i="2"/>
  <c r="E130" i="2"/>
  <c r="E131" i="2"/>
  <c r="E132" i="2"/>
  <c r="E133" i="2"/>
  <c r="E134" i="2"/>
  <c r="E135" i="2"/>
  <c r="E136" i="2"/>
  <c r="E137" i="2"/>
  <c r="E138" i="2"/>
  <c r="E139" i="2"/>
  <c r="E140" i="2"/>
  <c r="E141" i="2"/>
  <c r="E142" i="2"/>
  <c r="E143" i="2"/>
  <c r="E144" i="2"/>
  <c r="E145" i="2"/>
  <c r="E146" i="2"/>
  <c r="E147" i="2"/>
  <c r="J8" i="2"/>
  <c r="J16" i="2"/>
  <c r="J15" i="2"/>
  <c r="B151" i="6" l="1"/>
  <c r="M148" i="9"/>
  <c r="L148" i="9"/>
  <c r="R10" i="9"/>
  <c r="I2" i="9"/>
  <c r="I3" i="9"/>
  <c r="I4" i="9"/>
  <c r="I5" i="9"/>
  <c r="I6" i="9"/>
  <c r="I7" i="9"/>
  <c r="I8" i="9"/>
  <c r="I9" i="9"/>
  <c r="I10" i="9"/>
  <c r="I11" i="9"/>
  <c r="I12" i="9"/>
  <c r="I13" i="9"/>
  <c r="I14" i="9"/>
  <c r="I15" i="9"/>
  <c r="I16" i="9"/>
  <c r="I17" i="9"/>
  <c r="I18" i="9"/>
  <c r="I19" i="9"/>
  <c r="I20" i="9"/>
  <c r="I21" i="9"/>
  <c r="I22" i="9"/>
  <c r="I23" i="9"/>
  <c r="I24" i="9"/>
  <c r="I25" i="9"/>
  <c r="I26" i="9"/>
  <c r="I27" i="9"/>
  <c r="I28" i="9"/>
  <c r="I29" i="9"/>
  <c r="I30" i="9"/>
  <c r="I31" i="9"/>
  <c r="I32" i="9"/>
  <c r="I33" i="9"/>
  <c r="I34" i="9"/>
  <c r="I35" i="9"/>
  <c r="I36" i="9"/>
  <c r="I37" i="9"/>
  <c r="I38" i="9"/>
  <c r="I39" i="9"/>
  <c r="I40" i="9"/>
  <c r="I41" i="9"/>
  <c r="I42" i="9"/>
  <c r="I43" i="9"/>
  <c r="I44" i="9"/>
  <c r="I45" i="9"/>
  <c r="I46" i="9"/>
  <c r="I47" i="9"/>
  <c r="I48" i="9"/>
  <c r="I49" i="9"/>
  <c r="I50" i="9"/>
  <c r="I51" i="9"/>
  <c r="I52" i="9"/>
  <c r="I53" i="9"/>
  <c r="I54" i="9"/>
  <c r="I55" i="9"/>
  <c r="I56" i="9"/>
  <c r="I57" i="9"/>
  <c r="I58" i="9"/>
  <c r="I59" i="9"/>
  <c r="I60" i="9"/>
  <c r="I61" i="9"/>
  <c r="I62" i="9"/>
  <c r="I63" i="9"/>
  <c r="I64" i="9"/>
  <c r="I65" i="9"/>
  <c r="I66" i="9"/>
  <c r="I67" i="9"/>
  <c r="I68" i="9"/>
  <c r="I69" i="9"/>
  <c r="I70" i="9"/>
  <c r="I71" i="9"/>
  <c r="I72" i="9"/>
  <c r="I73" i="9"/>
  <c r="I74" i="9"/>
  <c r="I75" i="9"/>
  <c r="I76" i="9"/>
  <c r="I77" i="9"/>
  <c r="I78" i="9"/>
  <c r="I79" i="9"/>
  <c r="I80" i="9"/>
  <c r="I81" i="9"/>
  <c r="I82" i="9"/>
  <c r="I83" i="9"/>
  <c r="I84" i="9"/>
  <c r="I85" i="9"/>
  <c r="I86" i="9"/>
  <c r="I87" i="9"/>
  <c r="I88" i="9"/>
  <c r="I89" i="9"/>
  <c r="I90" i="9"/>
  <c r="I91" i="9"/>
  <c r="I92" i="9"/>
  <c r="I93" i="9"/>
  <c r="I94" i="9"/>
  <c r="I95" i="9"/>
  <c r="I96" i="9"/>
  <c r="I97" i="9"/>
  <c r="I98" i="9"/>
  <c r="I99" i="9"/>
  <c r="I100" i="9"/>
  <c r="I101" i="9"/>
  <c r="I102" i="9"/>
  <c r="I103" i="9"/>
  <c r="I104" i="9"/>
  <c r="I105" i="9"/>
  <c r="I106" i="9"/>
  <c r="I107" i="9"/>
  <c r="I108" i="9"/>
  <c r="I109" i="9"/>
  <c r="I110" i="9"/>
  <c r="I111" i="9"/>
  <c r="I112" i="9"/>
  <c r="I113" i="9"/>
  <c r="I114" i="9"/>
  <c r="I115" i="9"/>
  <c r="I116" i="9"/>
  <c r="I117" i="9"/>
  <c r="I118" i="9"/>
  <c r="I119" i="9"/>
  <c r="I120" i="9"/>
  <c r="I121" i="9"/>
  <c r="I122" i="9"/>
  <c r="I123" i="9"/>
  <c r="I124" i="9"/>
  <c r="I125" i="9"/>
  <c r="I126" i="9"/>
  <c r="I127" i="9"/>
  <c r="I128" i="9"/>
  <c r="I129" i="9"/>
  <c r="I130" i="9"/>
  <c r="I131" i="9"/>
  <c r="I132" i="9"/>
  <c r="I133" i="9"/>
  <c r="I134" i="9"/>
  <c r="I135" i="9"/>
  <c r="I136" i="9"/>
  <c r="I137" i="9"/>
  <c r="I138" i="9"/>
  <c r="I139" i="9"/>
  <c r="I140" i="9"/>
  <c r="I141" i="9"/>
  <c r="I142" i="9"/>
  <c r="I143" i="9"/>
  <c r="I144" i="9"/>
  <c r="I145" i="9"/>
  <c r="I146" i="9"/>
  <c r="M2" i="9"/>
  <c r="M3" i="9"/>
  <c r="M4" i="9"/>
  <c r="M5" i="9"/>
  <c r="M6" i="9"/>
  <c r="M7" i="9"/>
  <c r="M8" i="9"/>
  <c r="M9" i="9"/>
  <c r="M10" i="9"/>
  <c r="M11" i="9"/>
  <c r="M12" i="9"/>
  <c r="M13" i="9"/>
  <c r="M14" i="9"/>
  <c r="O14" i="9" s="1"/>
  <c r="M15" i="9"/>
  <c r="M16" i="9"/>
  <c r="M17" i="9"/>
  <c r="M18" i="9"/>
  <c r="M19" i="9"/>
  <c r="M20" i="9"/>
  <c r="M21" i="9"/>
  <c r="M22" i="9"/>
  <c r="M23" i="9"/>
  <c r="M24" i="9"/>
  <c r="M25" i="9"/>
  <c r="M26" i="9"/>
  <c r="M27" i="9"/>
  <c r="M28" i="9"/>
  <c r="M29" i="9"/>
  <c r="M30" i="9"/>
  <c r="O30" i="9" s="1"/>
  <c r="M31" i="9"/>
  <c r="M32" i="9"/>
  <c r="M33" i="9"/>
  <c r="M34" i="9"/>
  <c r="M35" i="9"/>
  <c r="M36" i="9"/>
  <c r="M37" i="9"/>
  <c r="M38" i="9"/>
  <c r="M39" i="9"/>
  <c r="M40" i="9"/>
  <c r="M41" i="9"/>
  <c r="M42" i="9"/>
  <c r="M43" i="9"/>
  <c r="M44" i="9"/>
  <c r="M45" i="9"/>
  <c r="M46" i="9"/>
  <c r="O46" i="9" s="1"/>
  <c r="M47" i="9"/>
  <c r="M48" i="9"/>
  <c r="M49" i="9"/>
  <c r="M50" i="9"/>
  <c r="M51" i="9"/>
  <c r="M52" i="9"/>
  <c r="M53" i="9"/>
  <c r="M54" i="9"/>
  <c r="M55" i="9"/>
  <c r="M56" i="9"/>
  <c r="M57" i="9"/>
  <c r="M58" i="9"/>
  <c r="M59" i="9"/>
  <c r="M60" i="9"/>
  <c r="M61" i="9"/>
  <c r="M62" i="9"/>
  <c r="O62" i="9" s="1"/>
  <c r="M63" i="9"/>
  <c r="M64" i="9"/>
  <c r="M65" i="9"/>
  <c r="M66" i="9"/>
  <c r="M67" i="9"/>
  <c r="M68" i="9"/>
  <c r="M69" i="9"/>
  <c r="M70" i="9"/>
  <c r="M71" i="9"/>
  <c r="M72" i="9"/>
  <c r="M73" i="9"/>
  <c r="M74" i="9"/>
  <c r="M75" i="9"/>
  <c r="M76" i="9"/>
  <c r="M77" i="9"/>
  <c r="M78" i="9"/>
  <c r="O78" i="9" s="1"/>
  <c r="M79" i="9"/>
  <c r="M80" i="9"/>
  <c r="M81" i="9"/>
  <c r="M82" i="9"/>
  <c r="M83" i="9"/>
  <c r="M84" i="9"/>
  <c r="M85" i="9"/>
  <c r="M86" i="9"/>
  <c r="M87" i="9"/>
  <c r="M88" i="9"/>
  <c r="M89" i="9"/>
  <c r="M90" i="9"/>
  <c r="M91" i="9"/>
  <c r="M92" i="9"/>
  <c r="M93" i="9"/>
  <c r="M94" i="9"/>
  <c r="O94" i="9" s="1"/>
  <c r="M95" i="9"/>
  <c r="M96" i="9"/>
  <c r="M97" i="9"/>
  <c r="M98" i="9"/>
  <c r="M99" i="9"/>
  <c r="M100" i="9"/>
  <c r="M101" i="9"/>
  <c r="M102" i="9"/>
  <c r="M103" i="9"/>
  <c r="M104" i="9"/>
  <c r="M105" i="9"/>
  <c r="M106" i="9"/>
  <c r="M107" i="9"/>
  <c r="M108" i="9"/>
  <c r="M109" i="9"/>
  <c r="M110" i="9"/>
  <c r="O110" i="9" s="1"/>
  <c r="M111" i="9"/>
  <c r="M112" i="9"/>
  <c r="M113" i="9"/>
  <c r="M114" i="9"/>
  <c r="M115" i="9"/>
  <c r="M116" i="9"/>
  <c r="M117" i="9"/>
  <c r="M118" i="9"/>
  <c r="M119" i="9"/>
  <c r="M120" i="9"/>
  <c r="M121" i="9"/>
  <c r="M122" i="9"/>
  <c r="M123" i="9"/>
  <c r="M124" i="9"/>
  <c r="M125" i="9"/>
  <c r="M126" i="9"/>
  <c r="O126" i="9" s="1"/>
  <c r="M127" i="9"/>
  <c r="M128" i="9"/>
  <c r="M129" i="9"/>
  <c r="M130" i="9"/>
  <c r="M131" i="9"/>
  <c r="M132" i="9"/>
  <c r="M133" i="9"/>
  <c r="M134" i="9"/>
  <c r="M135" i="9"/>
  <c r="M136" i="9"/>
  <c r="M137" i="9"/>
  <c r="M138" i="9"/>
  <c r="M139" i="9"/>
  <c r="M140" i="9"/>
  <c r="S140" i="9" s="1"/>
  <c r="M141" i="9"/>
  <c r="M142" i="9"/>
  <c r="O142" i="9" s="1"/>
  <c r="M143" i="9"/>
  <c r="M144" i="9"/>
  <c r="M145" i="9"/>
  <c r="M146" i="9"/>
  <c r="L2" i="9"/>
  <c r="L3" i="9"/>
  <c r="L4" i="9"/>
  <c r="L5" i="9"/>
  <c r="L6" i="9"/>
  <c r="L7" i="9"/>
  <c r="L8" i="9"/>
  <c r="L9" i="9"/>
  <c r="L10" i="9"/>
  <c r="L11" i="9"/>
  <c r="L12" i="9"/>
  <c r="L13" i="9"/>
  <c r="L14" i="9"/>
  <c r="L15" i="9"/>
  <c r="L16" i="9"/>
  <c r="L17" i="9"/>
  <c r="L18" i="9"/>
  <c r="L19" i="9"/>
  <c r="L20" i="9"/>
  <c r="L21" i="9"/>
  <c r="L22" i="9"/>
  <c r="L23" i="9"/>
  <c r="L24" i="9"/>
  <c r="L25" i="9"/>
  <c r="L26" i="9"/>
  <c r="L27" i="9"/>
  <c r="L28" i="9"/>
  <c r="L29" i="9"/>
  <c r="L30" i="9"/>
  <c r="L31" i="9"/>
  <c r="L32" i="9"/>
  <c r="L33" i="9"/>
  <c r="L34" i="9"/>
  <c r="L35" i="9"/>
  <c r="L36" i="9"/>
  <c r="L37" i="9"/>
  <c r="L38" i="9"/>
  <c r="L39" i="9"/>
  <c r="L40" i="9"/>
  <c r="L41" i="9"/>
  <c r="L42" i="9"/>
  <c r="L43" i="9"/>
  <c r="L44" i="9"/>
  <c r="L45" i="9"/>
  <c r="L46" i="9"/>
  <c r="L47" i="9"/>
  <c r="L48" i="9"/>
  <c r="L49" i="9"/>
  <c r="L50" i="9"/>
  <c r="L51" i="9"/>
  <c r="L52" i="9"/>
  <c r="L53" i="9"/>
  <c r="L54" i="9"/>
  <c r="L55" i="9"/>
  <c r="L56" i="9"/>
  <c r="L57" i="9"/>
  <c r="L58" i="9"/>
  <c r="L59" i="9"/>
  <c r="L60" i="9"/>
  <c r="L61" i="9"/>
  <c r="L62" i="9"/>
  <c r="L63" i="9"/>
  <c r="L64" i="9"/>
  <c r="L65" i="9"/>
  <c r="L66" i="9"/>
  <c r="L67" i="9"/>
  <c r="L68" i="9"/>
  <c r="L69" i="9"/>
  <c r="L70" i="9"/>
  <c r="L71" i="9"/>
  <c r="L72" i="9"/>
  <c r="L73" i="9"/>
  <c r="L74" i="9"/>
  <c r="L75" i="9"/>
  <c r="L76" i="9"/>
  <c r="L77" i="9"/>
  <c r="L78" i="9"/>
  <c r="L79" i="9"/>
  <c r="L80" i="9"/>
  <c r="L81" i="9"/>
  <c r="L82" i="9"/>
  <c r="L83" i="9"/>
  <c r="L84" i="9"/>
  <c r="L85" i="9"/>
  <c r="L86" i="9"/>
  <c r="L87" i="9"/>
  <c r="L88" i="9"/>
  <c r="L89" i="9"/>
  <c r="L90" i="9"/>
  <c r="L91" i="9"/>
  <c r="L92" i="9"/>
  <c r="L93" i="9"/>
  <c r="L94" i="9"/>
  <c r="L95" i="9"/>
  <c r="L96" i="9"/>
  <c r="L97" i="9"/>
  <c r="L98" i="9"/>
  <c r="L99" i="9"/>
  <c r="L100" i="9"/>
  <c r="L101" i="9"/>
  <c r="L102" i="9"/>
  <c r="L103" i="9"/>
  <c r="L104" i="9"/>
  <c r="L105" i="9"/>
  <c r="L106" i="9"/>
  <c r="L107" i="9"/>
  <c r="L108" i="9"/>
  <c r="L109" i="9"/>
  <c r="L110" i="9"/>
  <c r="L111" i="9"/>
  <c r="L112" i="9"/>
  <c r="L113" i="9"/>
  <c r="L114" i="9"/>
  <c r="L115" i="9"/>
  <c r="L116" i="9"/>
  <c r="L117" i="9"/>
  <c r="L118" i="9"/>
  <c r="L119" i="9"/>
  <c r="L120" i="9"/>
  <c r="L121" i="9"/>
  <c r="L122" i="9"/>
  <c r="L123" i="9"/>
  <c r="L124" i="9"/>
  <c r="L125" i="9"/>
  <c r="L126" i="9"/>
  <c r="L127" i="9"/>
  <c r="L128" i="9"/>
  <c r="L129" i="9"/>
  <c r="L130" i="9"/>
  <c r="L131" i="9"/>
  <c r="L132" i="9"/>
  <c r="L133" i="9"/>
  <c r="L134" i="9"/>
  <c r="L135" i="9"/>
  <c r="L136" i="9"/>
  <c r="L137" i="9"/>
  <c r="L138" i="9"/>
  <c r="L139" i="9"/>
  <c r="T139" i="9" s="1"/>
  <c r="L140" i="9"/>
  <c r="L141" i="9"/>
  <c r="L142" i="9"/>
  <c r="L143" i="9"/>
  <c r="L144" i="9"/>
  <c r="L145" i="9"/>
  <c r="L146" i="9"/>
  <c r="K2" i="9"/>
  <c r="K3" i="9"/>
  <c r="K4" i="9"/>
  <c r="K5" i="9"/>
  <c r="K6" i="9"/>
  <c r="K7" i="9"/>
  <c r="K8" i="9"/>
  <c r="K9" i="9"/>
  <c r="K10" i="9"/>
  <c r="K11" i="9"/>
  <c r="K12" i="9"/>
  <c r="K13" i="9"/>
  <c r="K14" i="9"/>
  <c r="K15" i="9"/>
  <c r="K16" i="9"/>
  <c r="K17" i="9"/>
  <c r="K18" i="9"/>
  <c r="K19" i="9"/>
  <c r="K20" i="9"/>
  <c r="K21" i="9"/>
  <c r="K22" i="9"/>
  <c r="K23" i="9"/>
  <c r="K24" i="9"/>
  <c r="K25" i="9"/>
  <c r="K26" i="9"/>
  <c r="K27" i="9"/>
  <c r="K28" i="9"/>
  <c r="K29" i="9"/>
  <c r="K30" i="9"/>
  <c r="K31" i="9"/>
  <c r="K32" i="9"/>
  <c r="K33" i="9"/>
  <c r="K34" i="9"/>
  <c r="K35" i="9"/>
  <c r="K36" i="9"/>
  <c r="K37" i="9"/>
  <c r="K38" i="9"/>
  <c r="K39" i="9"/>
  <c r="K40" i="9"/>
  <c r="K41" i="9"/>
  <c r="K42" i="9"/>
  <c r="K43" i="9"/>
  <c r="K44" i="9"/>
  <c r="K45" i="9"/>
  <c r="K46" i="9"/>
  <c r="K47" i="9"/>
  <c r="K48" i="9"/>
  <c r="K49" i="9"/>
  <c r="K50" i="9"/>
  <c r="K51" i="9"/>
  <c r="K52" i="9"/>
  <c r="K53" i="9"/>
  <c r="K54" i="9"/>
  <c r="K55" i="9"/>
  <c r="K56" i="9"/>
  <c r="K57" i="9"/>
  <c r="K58" i="9"/>
  <c r="K59" i="9"/>
  <c r="K60" i="9"/>
  <c r="K61" i="9"/>
  <c r="K62" i="9"/>
  <c r="K63" i="9"/>
  <c r="K64" i="9"/>
  <c r="K65" i="9"/>
  <c r="K66" i="9"/>
  <c r="K67" i="9"/>
  <c r="K68" i="9"/>
  <c r="K69" i="9"/>
  <c r="K70" i="9"/>
  <c r="K71" i="9"/>
  <c r="K72" i="9"/>
  <c r="K73" i="9"/>
  <c r="K74" i="9"/>
  <c r="K75" i="9"/>
  <c r="K76" i="9"/>
  <c r="K77" i="9"/>
  <c r="K78" i="9"/>
  <c r="K79" i="9"/>
  <c r="K80" i="9"/>
  <c r="K81" i="9"/>
  <c r="K82" i="9"/>
  <c r="K83" i="9"/>
  <c r="K84" i="9"/>
  <c r="K85" i="9"/>
  <c r="K86" i="9"/>
  <c r="K87" i="9"/>
  <c r="K88" i="9"/>
  <c r="K89" i="9"/>
  <c r="K90" i="9"/>
  <c r="K91" i="9"/>
  <c r="K92" i="9"/>
  <c r="K93" i="9"/>
  <c r="K94" i="9"/>
  <c r="K95" i="9"/>
  <c r="K96" i="9"/>
  <c r="K97" i="9"/>
  <c r="K98" i="9"/>
  <c r="K99" i="9"/>
  <c r="K100" i="9"/>
  <c r="K101" i="9"/>
  <c r="K102" i="9"/>
  <c r="K103" i="9"/>
  <c r="K104" i="9"/>
  <c r="K105" i="9"/>
  <c r="K106" i="9"/>
  <c r="K107" i="9"/>
  <c r="K108" i="9"/>
  <c r="K109" i="9"/>
  <c r="K110" i="9"/>
  <c r="K111" i="9"/>
  <c r="K112" i="9"/>
  <c r="K113" i="9"/>
  <c r="K114" i="9"/>
  <c r="K115" i="9"/>
  <c r="K116" i="9"/>
  <c r="K117" i="9"/>
  <c r="K118" i="9"/>
  <c r="K119" i="9"/>
  <c r="K120" i="9"/>
  <c r="K121" i="9"/>
  <c r="K122" i="9"/>
  <c r="K123" i="9"/>
  <c r="K124" i="9"/>
  <c r="K125" i="9"/>
  <c r="K126" i="9"/>
  <c r="K127" i="9"/>
  <c r="K128" i="9"/>
  <c r="K129" i="9"/>
  <c r="K130" i="9"/>
  <c r="K131" i="9"/>
  <c r="K132" i="9"/>
  <c r="K133" i="9"/>
  <c r="K134" i="9"/>
  <c r="K135" i="9"/>
  <c r="K136" i="9"/>
  <c r="K137" i="9"/>
  <c r="K138" i="9"/>
  <c r="K139" i="9"/>
  <c r="K140" i="9"/>
  <c r="K141" i="9"/>
  <c r="K142" i="9"/>
  <c r="K143" i="9"/>
  <c r="K144" i="9"/>
  <c r="K145" i="9"/>
  <c r="K146" i="9"/>
  <c r="J2" i="9"/>
  <c r="J3" i="9"/>
  <c r="J4" i="9"/>
  <c r="J5" i="9"/>
  <c r="J6" i="9"/>
  <c r="J7" i="9"/>
  <c r="J8" i="9"/>
  <c r="J9" i="9"/>
  <c r="J10" i="9"/>
  <c r="J11" i="9"/>
  <c r="J12" i="9"/>
  <c r="J13" i="9"/>
  <c r="J14" i="9"/>
  <c r="J15" i="9"/>
  <c r="J16" i="9"/>
  <c r="J17" i="9"/>
  <c r="J18" i="9"/>
  <c r="J19" i="9"/>
  <c r="J20" i="9"/>
  <c r="J21" i="9"/>
  <c r="J22" i="9"/>
  <c r="J23" i="9"/>
  <c r="J24" i="9"/>
  <c r="J25" i="9"/>
  <c r="J26" i="9"/>
  <c r="J27" i="9"/>
  <c r="J28" i="9"/>
  <c r="J29" i="9"/>
  <c r="J30" i="9"/>
  <c r="J31" i="9"/>
  <c r="J32" i="9"/>
  <c r="J33" i="9"/>
  <c r="J34" i="9"/>
  <c r="J35" i="9"/>
  <c r="J36" i="9"/>
  <c r="J37" i="9"/>
  <c r="J38" i="9"/>
  <c r="J39" i="9"/>
  <c r="J40" i="9"/>
  <c r="J41" i="9"/>
  <c r="J42" i="9"/>
  <c r="J43" i="9"/>
  <c r="J44" i="9"/>
  <c r="J45" i="9"/>
  <c r="J46" i="9"/>
  <c r="J47" i="9"/>
  <c r="J48" i="9"/>
  <c r="J49" i="9"/>
  <c r="J50" i="9"/>
  <c r="J51" i="9"/>
  <c r="J52" i="9"/>
  <c r="J53" i="9"/>
  <c r="J54" i="9"/>
  <c r="J55" i="9"/>
  <c r="J56" i="9"/>
  <c r="J57" i="9"/>
  <c r="J58" i="9"/>
  <c r="J59" i="9"/>
  <c r="J60" i="9"/>
  <c r="J61" i="9"/>
  <c r="J62" i="9"/>
  <c r="J63" i="9"/>
  <c r="J64" i="9"/>
  <c r="J65" i="9"/>
  <c r="J66" i="9"/>
  <c r="J67" i="9"/>
  <c r="J68" i="9"/>
  <c r="J69" i="9"/>
  <c r="J70" i="9"/>
  <c r="J71" i="9"/>
  <c r="J72" i="9"/>
  <c r="J73" i="9"/>
  <c r="J74" i="9"/>
  <c r="J75" i="9"/>
  <c r="J76" i="9"/>
  <c r="J77" i="9"/>
  <c r="J78" i="9"/>
  <c r="J79" i="9"/>
  <c r="J80" i="9"/>
  <c r="J81" i="9"/>
  <c r="J82" i="9"/>
  <c r="J83" i="9"/>
  <c r="J84" i="9"/>
  <c r="J85" i="9"/>
  <c r="J86" i="9"/>
  <c r="J87" i="9"/>
  <c r="J88" i="9"/>
  <c r="J89" i="9"/>
  <c r="J90" i="9"/>
  <c r="J91" i="9"/>
  <c r="J92" i="9"/>
  <c r="J93" i="9"/>
  <c r="J94" i="9"/>
  <c r="J95" i="9"/>
  <c r="J96" i="9"/>
  <c r="J97" i="9"/>
  <c r="J98" i="9"/>
  <c r="J99" i="9"/>
  <c r="J100" i="9"/>
  <c r="J101" i="9"/>
  <c r="J102" i="9"/>
  <c r="J103" i="9"/>
  <c r="J104" i="9"/>
  <c r="J105" i="9"/>
  <c r="J106" i="9"/>
  <c r="J107" i="9"/>
  <c r="J108" i="9"/>
  <c r="J109" i="9"/>
  <c r="J110" i="9"/>
  <c r="J111" i="9"/>
  <c r="J112" i="9"/>
  <c r="J113" i="9"/>
  <c r="J114" i="9"/>
  <c r="J115" i="9"/>
  <c r="J116" i="9"/>
  <c r="J117" i="9"/>
  <c r="J118" i="9"/>
  <c r="J119" i="9"/>
  <c r="J120" i="9"/>
  <c r="J121" i="9"/>
  <c r="J122" i="9"/>
  <c r="J123" i="9"/>
  <c r="J124" i="9"/>
  <c r="J125" i="9"/>
  <c r="J126" i="9"/>
  <c r="J127" i="9"/>
  <c r="J128" i="9"/>
  <c r="J129" i="9"/>
  <c r="J130" i="9"/>
  <c r="J131" i="9"/>
  <c r="J132" i="9"/>
  <c r="J133" i="9"/>
  <c r="J134" i="9"/>
  <c r="J135" i="9"/>
  <c r="J136" i="9"/>
  <c r="J137" i="9"/>
  <c r="J138" i="9"/>
  <c r="J139" i="9"/>
  <c r="J140" i="9"/>
  <c r="J141" i="9"/>
  <c r="J142" i="9"/>
  <c r="J143" i="9"/>
  <c r="J144" i="9"/>
  <c r="J145" i="9"/>
  <c r="J146" i="9"/>
  <c r="P148" i="9" l="1"/>
  <c r="Q148" i="9"/>
  <c r="R148" i="9"/>
  <c r="O148" i="9"/>
  <c r="S148" i="9"/>
  <c r="S134" i="9"/>
  <c r="O102" i="9"/>
  <c r="O86" i="9"/>
  <c r="S70" i="9"/>
  <c r="O54" i="9"/>
  <c r="S38" i="9"/>
  <c r="O22" i="9"/>
  <c r="O6" i="9"/>
  <c r="T142" i="9"/>
  <c r="T126" i="9"/>
  <c r="T110" i="9"/>
  <c r="T94" i="9"/>
  <c r="T78" i="9"/>
  <c r="T62" i="9"/>
  <c r="T46" i="9"/>
  <c r="T30" i="9"/>
  <c r="T14" i="9"/>
  <c r="O137" i="9"/>
  <c r="O121" i="9"/>
  <c r="O105" i="9"/>
  <c r="O89" i="9"/>
  <c r="O73" i="9"/>
  <c r="O57" i="9"/>
  <c r="O41" i="9"/>
  <c r="O25" i="9"/>
  <c r="O9" i="9"/>
  <c r="Q143" i="9"/>
  <c r="Q127" i="9"/>
  <c r="Q111" i="9"/>
  <c r="Q95" i="9"/>
  <c r="Q79" i="9"/>
  <c r="Q63" i="9"/>
  <c r="Q47" i="9"/>
  <c r="Q31" i="9"/>
  <c r="Q15" i="9"/>
  <c r="T145" i="9"/>
  <c r="T129" i="9"/>
  <c r="T113" i="9"/>
  <c r="T97" i="9"/>
  <c r="T81" i="9"/>
  <c r="T65" i="9"/>
  <c r="T49" i="9"/>
  <c r="T33" i="9"/>
  <c r="T17" i="9"/>
  <c r="O146" i="9"/>
  <c r="O130" i="9"/>
  <c r="O114" i="9"/>
  <c r="O98" i="9"/>
  <c r="O82" i="9"/>
  <c r="O66" i="9"/>
  <c r="O50" i="9"/>
  <c r="O34" i="9"/>
  <c r="O18" i="9"/>
  <c r="O2" i="9"/>
  <c r="T123" i="9"/>
  <c r="T107" i="9"/>
  <c r="T91" i="9"/>
  <c r="T75" i="9"/>
  <c r="T59" i="9"/>
  <c r="T43" i="9"/>
  <c r="T27" i="9"/>
  <c r="T11" i="9"/>
  <c r="T133" i="9"/>
  <c r="T117" i="9"/>
  <c r="T101" i="9"/>
  <c r="T85" i="9"/>
  <c r="T69" i="9"/>
  <c r="T53" i="9"/>
  <c r="T37" i="9"/>
  <c r="T21" i="9"/>
  <c r="T5" i="9"/>
  <c r="T146" i="9"/>
  <c r="T130" i="9"/>
  <c r="T114" i="9"/>
  <c r="T98" i="9"/>
  <c r="T82" i="9"/>
  <c r="T66" i="9"/>
  <c r="T50" i="9"/>
  <c r="T34" i="9"/>
  <c r="T18" i="9"/>
  <c r="T2" i="9"/>
  <c r="S131" i="9"/>
  <c r="O115" i="9"/>
  <c r="S99" i="9"/>
  <c r="O83" i="9"/>
  <c r="S67" i="9"/>
  <c r="O51" i="9"/>
  <c r="O35" i="9"/>
  <c r="S19" i="9"/>
  <c r="O3" i="9"/>
  <c r="O15" i="9"/>
  <c r="O117" i="9"/>
  <c r="S69" i="9"/>
  <c r="O53" i="9"/>
  <c r="O21" i="9"/>
  <c r="O5" i="9"/>
  <c r="Q142" i="9"/>
  <c r="Q126" i="9"/>
  <c r="Q110" i="9"/>
  <c r="Q94" i="9"/>
  <c r="Q78" i="9"/>
  <c r="Q62" i="9"/>
  <c r="Q46" i="9"/>
  <c r="Q30" i="9"/>
  <c r="Q14" i="9"/>
  <c r="S145" i="9"/>
  <c r="S129" i="9"/>
  <c r="S113" i="9"/>
  <c r="S97" i="9"/>
  <c r="S81" i="9"/>
  <c r="S65" i="9"/>
  <c r="S49" i="9"/>
  <c r="S33" i="9"/>
  <c r="S17" i="9"/>
  <c r="T135" i="9"/>
  <c r="T71" i="9"/>
  <c r="T7" i="9"/>
  <c r="T134" i="9"/>
  <c r="T102" i="9"/>
  <c r="T86" i="9"/>
  <c r="T70" i="9"/>
  <c r="T54" i="9"/>
  <c r="T38" i="9"/>
  <c r="O119" i="9"/>
  <c r="O87" i="9"/>
  <c r="O39" i="9"/>
  <c r="T125" i="9"/>
  <c r="T93" i="9"/>
  <c r="T61" i="9"/>
  <c r="T29" i="9"/>
  <c r="T13" i="9"/>
  <c r="T143" i="9"/>
  <c r="S127" i="9"/>
  <c r="T111" i="9"/>
  <c r="O79" i="9"/>
  <c r="T63" i="9"/>
  <c r="T47" i="9"/>
  <c r="T31" i="9"/>
  <c r="T15" i="9"/>
  <c r="T140" i="9"/>
  <c r="T124" i="9"/>
  <c r="T108" i="9"/>
  <c r="T92" i="9"/>
  <c r="T76" i="9"/>
  <c r="T60" i="9"/>
  <c r="T44" i="9"/>
  <c r="T28" i="9"/>
  <c r="T12" i="9"/>
  <c r="O141" i="9"/>
  <c r="O109" i="9"/>
  <c r="O93" i="9"/>
  <c r="O61" i="9"/>
  <c r="O29" i="9"/>
  <c r="O13" i="9"/>
  <c r="T138" i="9"/>
  <c r="T122" i="9"/>
  <c r="T106" i="9"/>
  <c r="T90" i="9"/>
  <c r="T74" i="9"/>
  <c r="T58" i="9"/>
  <c r="T42" i="9"/>
  <c r="T26" i="9"/>
  <c r="T10" i="9"/>
  <c r="T137" i="9"/>
  <c r="T121" i="9"/>
  <c r="T105" i="9"/>
  <c r="T89" i="9"/>
  <c r="T73" i="9"/>
  <c r="T57" i="9"/>
  <c r="T41" i="9"/>
  <c r="T25" i="9"/>
  <c r="T9" i="9"/>
  <c r="S138" i="9"/>
  <c r="S122" i="9"/>
  <c r="O106" i="9"/>
  <c r="O90" i="9"/>
  <c r="S74" i="9"/>
  <c r="O58" i="9"/>
  <c r="S42" i="9"/>
  <c r="O26" i="9"/>
  <c r="S10" i="9"/>
  <c r="T103" i="9"/>
  <c r="T39" i="9"/>
  <c r="T132" i="9"/>
  <c r="T116" i="9"/>
  <c r="T100" i="9"/>
  <c r="T84" i="9"/>
  <c r="T68" i="9"/>
  <c r="T52" i="9"/>
  <c r="T36" i="9"/>
  <c r="T20" i="9"/>
  <c r="T4" i="9"/>
  <c r="T119" i="9"/>
  <c r="T87" i="9"/>
  <c r="T55" i="9"/>
  <c r="T23" i="9"/>
  <c r="T141" i="9"/>
  <c r="T109" i="9"/>
  <c r="T77" i="9"/>
  <c r="T45" i="9"/>
  <c r="T95" i="9"/>
  <c r="S22" i="9"/>
  <c r="T136" i="9"/>
  <c r="T120" i="9"/>
  <c r="T104" i="9"/>
  <c r="T88" i="9"/>
  <c r="T72" i="9"/>
  <c r="T56" i="9"/>
  <c r="T40" i="9"/>
  <c r="T24" i="9"/>
  <c r="T8" i="9"/>
  <c r="O118" i="9"/>
  <c r="Q5" i="9"/>
  <c r="O136" i="9"/>
  <c r="O120" i="9"/>
  <c r="O104" i="9"/>
  <c r="O88" i="9"/>
  <c r="O72" i="9"/>
  <c r="O56" i="9"/>
  <c r="O40" i="9"/>
  <c r="O24" i="9"/>
  <c r="O8" i="9"/>
  <c r="O38" i="9"/>
  <c r="Q100" i="9"/>
  <c r="Q84" i="9"/>
  <c r="Q68" i="9"/>
  <c r="Q36" i="9"/>
  <c r="Q20" i="9"/>
  <c r="T118" i="9"/>
  <c r="T22" i="9"/>
  <c r="T6" i="9"/>
  <c r="S135" i="9"/>
  <c r="S119" i="9"/>
  <c r="S103" i="9"/>
  <c r="S87" i="9"/>
  <c r="S71" i="9"/>
  <c r="S55" i="9"/>
  <c r="S39" i="9"/>
  <c r="O23" i="9"/>
  <c r="O7" i="9"/>
  <c r="T131" i="9"/>
  <c r="T115" i="9"/>
  <c r="T99" i="9"/>
  <c r="T83" i="9"/>
  <c r="T67" i="9"/>
  <c r="T51" i="9"/>
  <c r="T35" i="9"/>
  <c r="T19" i="9"/>
  <c r="S133" i="9"/>
  <c r="S117" i="9"/>
  <c r="O101" i="9"/>
  <c r="O85" i="9"/>
  <c r="O69" i="9"/>
  <c r="S53" i="9"/>
  <c r="S37" i="9"/>
  <c r="S21" i="9"/>
  <c r="S5" i="9"/>
  <c r="T64" i="9"/>
  <c r="T144" i="9"/>
  <c r="T128" i="9"/>
  <c r="T112" i="9"/>
  <c r="T96" i="9"/>
  <c r="T80" i="9"/>
  <c r="T48" i="9"/>
  <c r="T32" i="9"/>
  <c r="T16" i="9"/>
  <c r="S86" i="9"/>
  <c r="S143" i="9"/>
  <c r="O127" i="9"/>
  <c r="S111" i="9"/>
  <c r="O95" i="9"/>
  <c r="O63" i="9"/>
  <c r="O47" i="9"/>
  <c r="O31" i="9"/>
  <c r="S15" i="9"/>
  <c r="S54" i="9"/>
  <c r="S124" i="9"/>
  <c r="S108" i="9"/>
  <c r="O92" i="9"/>
  <c r="O76" i="9"/>
  <c r="O60" i="9"/>
  <c r="O44" i="9"/>
  <c r="S28" i="9"/>
  <c r="O12" i="9"/>
  <c r="O125" i="9"/>
  <c r="O77" i="9"/>
  <c r="O45" i="9"/>
  <c r="O103" i="9"/>
  <c r="S75" i="9"/>
  <c r="S126" i="9"/>
  <c r="S118" i="9"/>
  <c r="O71" i="9"/>
  <c r="O123" i="9"/>
  <c r="O59" i="9"/>
  <c r="S76" i="9"/>
  <c r="O37" i="9"/>
  <c r="S63" i="9"/>
  <c r="S14" i="9"/>
  <c r="O111" i="9"/>
  <c r="O70" i="9"/>
  <c r="O28" i="9"/>
  <c r="S139" i="9"/>
  <c r="O11" i="9"/>
  <c r="S62" i="9"/>
  <c r="S12" i="9"/>
  <c r="S107" i="9"/>
  <c r="S43" i="9"/>
  <c r="S110" i="9"/>
  <c r="S60" i="9"/>
  <c r="S6" i="9"/>
  <c r="O108" i="9"/>
  <c r="S132" i="9"/>
  <c r="S116" i="9"/>
  <c r="O100" i="9"/>
  <c r="O84" i="9"/>
  <c r="S68" i="9"/>
  <c r="O52" i="9"/>
  <c r="S36" i="9"/>
  <c r="S20" i="9"/>
  <c r="O4" i="9"/>
  <c r="S102" i="9"/>
  <c r="O143" i="9"/>
  <c r="S101" i="9"/>
  <c r="S47" i="9"/>
  <c r="O55" i="9"/>
  <c r="S95" i="9"/>
  <c r="S46" i="9"/>
  <c r="O140" i="9"/>
  <c r="Q125" i="9"/>
  <c r="Q109" i="9"/>
  <c r="Q93" i="9"/>
  <c r="Q77" i="9"/>
  <c r="Q61" i="9"/>
  <c r="Q45" i="9"/>
  <c r="Q29" i="9"/>
  <c r="Q13" i="9"/>
  <c r="O144" i="9"/>
  <c r="O128" i="9"/>
  <c r="O112" i="9"/>
  <c r="O96" i="9"/>
  <c r="O80" i="9"/>
  <c r="O64" i="9"/>
  <c r="O48" i="9"/>
  <c r="O32" i="9"/>
  <c r="O16" i="9"/>
  <c r="S94" i="9"/>
  <c r="S44" i="9"/>
  <c r="O135" i="9"/>
  <c r="T3" i="9"/>
  <c r="S142" i="9"/>
  <c r="S92" i="9"/>
  <c r="O134" i="9"/>
  <c r="O133" i="9"/>
  <c r="S141" i="9"/>
  <c r="S125" i="9"/>
  <c r="S109" i="9"/>
  <c r="S93" i="9"/>
  <c r="S77" i="9"/>
  <c r="S61" i="9"/>
  <c r="S45" i="9"/>
  <c r="S29" i="9"/>
  <c r="S13" i="9"/>
  <c r="S85" i="9"/>
  <c r="S31" i="9"/>
  <c r="S79" i="9"/>
  <c r="S30" i="9"/>
  <c r="T127" i="9"/>
  <c r="T79" i="9"/>
  <c r="S78" i="9"/>
  <c r="O124" i="9"/>
  <c r="O91" i="9"/>
  <c r="O27" i="9"/>
  <c r="S115" i="9"/>
  <c r="S35" i="9"/>
  <c r="O116" i="9"/>
  <c r="O68" i="9"/>
  <c r="O20" i="9"/>
  <c r="S146" i="9"/>
  <c r="S114" i="9"/>
  <c r="S82" i="9"/>
  <c r="S50" i="9"/>
  <c r="S18" i="9"/>
  <c r="O131" i="9"/>
  <c r="O99" i="9"/>
  <c r="O67" i="9"/>
  <c r="O19" i="9"/>
  <c r="S144" i="9"/>
  <c r="S128" i="9"/>
  <c r="S112" i="9"/>
  <c r="S96" i="9"/>
  <c r="S80" i="9"/>
  <c r="S64" i="9"/>
  <c r="S48" i="9"/>
  <c r="S32" i="9"/>
  <c r="S16" i="9"/>
  <c r="O145" i="9"/>
  <c r="O129" i="9"/>
  <c r="O113" i="9"/>
  <c r="O97" i="9"/>
  <c r="O81" i="9"/>
  <c r="O65" i="9"/>
  <c r="O49" i="9"/>
  <c r="O33" i="9"/>
  <c r="O17" i="9"/>
  <c r="S84" i="9"/>
  <c r="S4" i="9"/>
  <c r="S83" i="9"/>
  <c r="O132" i="9"/>
  <c r="O36" i="9"/>
  <c r="Q138" i="9"/>
  <c r="Q122" i="9"/>
  <c r="Q106" i="9"/>
  <c r="Q90" i="9"/>
  <c r="Q74" i="9"/>
  <c r="Q58" i="9"/>
  <c r="Q42" i="9"/>
  <c r="Q26" i="9"/>
  <c r="Q10" i="9"/>
  <c r="Q136" i="9"/>
  <c r="Q120" i="9"/>
  <c r="Q104" i="9"/>
  <c r="Q88" i="9"/>
  <c r="Q72" i="9"/>
  <c r="Q56" i="9"/>
  <c r="Q40" i="9"/>
  <c r="Q24" i="9"/>
  <c r="Q8" i="9"/>
  <c r="S123" i="9"/>
  <c r="S59" i="9"/>
  <c r="S11" i="9"/>
  <c r="S106" i="9"/>
  <c r="S90" i="9"/>
  <c r="S58" i="9"/>
  <c r="S26" i="9"/>
  <c r="O139" i="9"/>
  <c r="O107" i="9"/>
  <c r="O75" i="9"/>
  <c r="O43" i="9"/>
  <c r="S137" i="9"/>
  <c r="S121" i="9"/>
  <c r="S105" i="9"/>
  <c r="S89" i="9"/>
  <c r="S73" i="9"/>
  <c r="S57" i="9"/>
  <c r="S41" i="9"/>
  <c r="S25" i="9"/>
  <c r="S9" i="9"/>
  <c r="O138" i="9"/>
  <c r="O122" i="9"/>
  <c r="O74" i="9"/>
  <c r="O42" i="9"/>
  <c r="O10" i="9"/>
  <c r="S27" i="9"/>
  <c r="S136" i="9"/>
  <c r="S120" i="9"/>
  <c r="S104" i="9"/>
  <c r="S88" i="9"/>
  <c r="S72" i="9"/>
  <c r="S56" i="9"/>
  <c r="S40" i="9"/>
  <c r="S24" i="9"/>
  <c r="S8" i="9"/>
  <c r="S91" i="9"/>
  <c r="Q146" i="9"/>
  <c r="Q130" i="9"/>
  <c r="Q114" i="9"/>
  <c r="Q98" i="9"/>
  <c r="Q82" i="9"/>
  <c r="Q66" i="9"/>
  <c r="Q50" i="9"/>
  <c r="Q34" i="9"/>
  <c r="Q18" i="9"/>
  <c r="Q2" i="9"/>
  <c r="S23" i="9"/>
  <c r="S7" i="9"/>
  <c r="Q145" i="9"/>
  <c r="Q129" i="9"/>
  <c r="Q113" i="9"/>
  <c r="Q97" i="9"/>
  <c r="Q81" i="9"/>
  <c r="Q65" i="9"/>
  <c r="Q49" i="9"/>
  <c r="Q33" i="9"/>
  <c r="Q17" i="9"/>
  <c r="S52" i="9"/>
  <c r="S100" i="9"/>
  <c r="S51" i="9"/>
  <c r="S3" i="9"/>
  <c r="S130" i="9"/>
  <c r="S98" i="9"/>
  <c r="S66" i="9"/>
  <c r="S34" i="9"/>
  <c r="S2" i="9"/>
  <c r="Q134" i="9"/>
  <c r="Q118" i="9"/>
  <c r="Q102" i="9"/>
  <c r="Q86" i="9"/>
  <c r="Q70" i="9"/>
  <c r="Q54" i="9"/>
  <c r="Q38" i="9"/>
  <c r="Q22" i="9"/>
  <c r="Q6" i="9"/>
  <c r="Q139" i="9"/>
  <c r="Q123" i="9"/>
  <c r="Q107" i="9"/>
  <c r="Q91" i="9"/>
  <c r="Q75" i="9"/>
  <c r="Q59" i="9"/>
  <c r="Q43" i="9"/>
  <c r="Q27" i="9"/>
  <c r="Q11" i="9"/>
  <c r="Q108" i="9"/>
  <c r="Q44" i="9"/>
  <c r="Q28" i="9"/>
  <c r="Q12" i="9"/>
  <c r="Q133" i="9"/>
  <c r="Q117" i="9"/>
  <c r="Q101" i="9"/>
  <c r="Q85" i="9"/>
  <c r="Q69" i="9"/>
  <c r="Q53" i="9"/>
  <c r="Q37" i="9"/>
  <c r="Q21" i="9"/>
  <c r="Q131" i="9"/>
  <c r="Q115" i="9"/>
  <c r="Q99" i="9"/>
  <c r="Q83" i="9"/>
  <c r="Q67" i="9"/>
  <c r="Q51" i="9"/>
  <c r="Q35" i="9"/>
  <c r="Q19" i="9"/>
  <c r="Q3" i="9"/>
  <c r="Q132" i="9"/>
  <c r="Q116" i="9"/>
  <c r="Q52" i="9"/>
  <c r="Q4" i="9"/>
  <c r="Q140" i="9"/>
  <c r="Q124" i="9"/>
  <c r="Q92" i="9"/>
  <c r="Q76" i="9"/>
  <c r="Q60" i="9"/>
  <c r="Q141" i="9"/>
  <c r="Q144" i="9"/>
  <c r="Q128" i="9"/>
  <c r="Q112" i="9"/>
  <c r="Q96" i="9"/>
  <c r="Q80" i="9"/>
  <c r="Q64" i="9"/>
  <c r="Q48" i="9"/>
  <c r="Q32" i="9"/>
  <c r="Q16" i="9"/>
  <c r="Q137" i="9"/>
  <c r="Q121" i="9"/>
  <c r="Q105" i="9"/>
  <c r="Q89" i="9"/>
  <c r="Q73" i="9"/>
  <c r="Q57" i="9"/>
  <c r="Q41" i="9"/>
  <c r="Q25" i="9"/>
  <c r="Q9" i="9"/>
  <c r="Q135" i="9"/>
  <c r="Q119" i="9"/>
  <c r="Q103" i="9"/>
  <c r="Q87" i="9"/>
  <c r="Q71" i="9"/>
  <c r="Q55" i="9"/>
  <c r="Q39" i="9"/>
  <c r="Q23" i="9"/>
  <c r="Q7" i="9"/>
  <c r="G146" i="9" l="1"/>
  <c r="F146" i="9"/>
  <c r="G145" i="9"/>
  <c r="F145" i="9"/>
  <c r="G144" i="9"/>
  <c r="F144" i="9"/>
  <c r="G143" i="9"/>
  <c r="F143" i="9"/>
  <c r="G142" i="9"/>
  <c r="F142" i="9"/>
  <c r="G141" i="9"/>
  <c r="F141" i="9"/>
  <c r="G140" i="9"/>
  <c r="F140" i="9"/>
  <c r="G139" i="9"/>
  <c r="F139" i="9"/>
  <c r="G138" i="9"/>
  <c r="F138" i="9"/>
  <c r="G137" i="9"/>
  <c r="F137" i="9"/>
  <c r="G136" i="9"/>
  <c r="F136" i="9"/>
  <c r="G135" i="9"/>
  <c r="F135" i="9"/>
  <c r="G134" i="9"/>
  <c r="F134" i="9"/>
  <c r="G133" i="9"/>
  <c r="F133" i="9"/>
  <c r="G132" i="9"/>
  <c r="F132" i="9"/>
  <c r="G131" i="9"/>
  <c r="F131" i="9"/>
  <c r="N131" i="9" s="1"/>
  <c r="G130" i="9"/>
  <c r="F130" i="9"/>
  <c r="G129" i="9"/>
  <c r="F129" i="9"/>
  <c r="G128" i="9"/>
  <c r="F128" i="9"/>
  <c r="G127" i="9"/>
  <c r="F127" i="9"/>
  <c r="G126" i="9"/>
  <c r="F126" i="9"/>
  <c r="G125" i="9"/>
  <c r="F125" i="9"/>
  <c r="G124" i="9"/>
  <c r="F124" i="9"/>
  <c r="G123" i="9"/>
  <c r="F123" i="9"/>
  <c r="G122" i="9"/>
  <c r="F122" i="9"/>
  <c r="G121" i="9"/>
  <c r="F121" i="9"/>
  <c r="G120" i="9"/>
  <c r="F120" i="9"/>
  <c r="G119" i="9"/>
  <c r="F119" i="9"/>
  <c r="G118" i="9"/>
  <c r="F118" i="9"/>
  <c r="G117" i="9"/>
  <c r="F117" i="9"/>
  <c r="G116" i="9"/>
  <c r="F116" i="9"/>
  <c r="H115" i="9"/>
  <c r="R115" i="9" s="1"/>
  <c r="G115" i="9"/>
  <c r="F115" i="9"/>
  <c r="G114" i="9"/>
  <c r="F114" i="9"/>
  <c r="G113" i="9"/>
  <c r="F113" i="9"/>
  <c r="G112" i="9"/>
  <c r="F112" i="9"/>
  <c r="G111" i="9"/>
  <c r="F111" i="9"/>
  <c r="G110" i="9"/>
  <c r="F110" i="9"/>
  <c r="N110" i="9" s="1"/>
  <c r="G109" i="9"/>
  <c r="F109" i="9"/>
  <c r="G108" i="9"/>
  <c r="F108" i="9"/>
  <c r="G107" i="9"/>
  <c r="F107" i="9"/>
  <c r="G106" i="9"/>
  <c r="F106" i="9"/>
  <c r="G105" i="9"/>
  <c r="F105" i="9"/>
  <c r="G104" i="9"/>
  <c r="F104" i="9"/>
  <c r="G103" i="9"/>
  <c r="F103" i="9"/>
  <c r="G102" i="9"/>
  <c r="F102" i="9"/>
  <c r="G101" i="9"/>
  <c r="F101" i="9"/>
  <c r="G100" i="9"/>
  <c r="F100" i="9"/>
  <c r="G99" i="9"/>
  <c r="F99" i="9"/>
  <c r="G98" i="9"/>
  <c r="F98" i="9"/>
  <c r="G97" i="9"/>
  <c r="F97" i="9"/>
  <c r="G96" i="9"/>
  <c r="F96" i="9"/>
  <c r="G95" i="9"/>
  <c r="F95" i="9"/>
  <c r="G94" i="9"/>
  <c r="F94" i="9"/>
  <c r="N94" i="9" s="1"/>
  <c r="G93" i="9"/>
  <c r="F93" i="9"/>
  <c r="G92" i="9"/>
  <c r="F92" i="9"/>
  <c r="G91" i="9"/>
  <c r="F91" i="9"/>
  <c r="G90" i="9"/>
  <c r="F90" i="9"/>
  <c r="G89" i="9"/>
  <c r="F89" i="9"/>
  <c r="G88" i="9"/>
  <c r="F88" i="9"/>
  <c r="G87" i="9"/>
  <c r="F87" i="9"/>
  <c r="G86" i="9"/>
  <c r="F86" i="9"/>
  <c r="G85" i="9"/>
  <c r="F85" i="9"/>
  <c r="G84" i="9"/>
  <c r="F84" i="9"/>
  <c r="G83" i="9"/>
  <c r="F83" i="9"/>
  <c r="G82" i="9"/>
  <c r="F82" i="9"/>
  <c r="G81" i="9"/>
  <c r="F81" i="9"/>
  <c r="N81" i="9" s="1"/>
  <c r="G80" i="9"/>
  <c r="F80" i="9"/>
  <c r="G79" i="9"/>
  <c r="F79" i="9"/>
  <c r="G78" i="9"/>
  <c r="F78" i="9"/>
  <c r="N78" i="9" s="1"/>
  <c r="G77" i="9"/>
  <c r="F77" i="9"/>
  <c r="G76" i="9"/>
  <c r="F76" i="9"/>
  <c r="G75" i="9"/>
  <c r="F75" i="9"/>
  <c r="G74" i="9"/>
  <c r="F74" i="9"/>
  <c r="G73" i="9"/>
  <c r="F73" i="9"/>
  <c r="G72" i="9"/>
  <c r="F72" i="9"/>
  <c r="G71" i="9"/>
  <c r="F71" i="9"/>
  <c r="G70" i="9"/>
  <c r="F70" i="9"/>
  <c r="G69" i="9"/>
  <c r="F69" i="9"/>
  <c r="G68" i="9"/>
  <c r="F68" i="9"/>
  <c r="G67" i="9"/>
  <c r="F67" i="9"/>
  <c r="G66" i="9"/>
  <c r="F66" i="9"/>
  <c r="G65" i="9"/>
  <c r="F65" i="9"/>
  <c r="G64" i="9"/>
  <c r="F64" i="9"/>
  <c r="G63" i="9"/>
  <c r="F63" i="9"/>
  <c r="G62" i="9"/>
  <c r="F62" i="9"/>
  <c r="N62" i="9" s="1"/>
  <c r="G61" i="9"/>
  <c r="F61" i="9"/>
  <c r="G60" i="9"/>
  <c r="F60" i="9"/>
  <c r="G59" i="9"/>
  <c r="F59" i="9"/>
  <c r="G58" i="9"/>
  <c r="F58" i="9"/>
  <c r="G57" i="9"/>
  <c r="F57" i="9"/>
  <c r="G56" i="9"/>
  <c r="F56" i="9"/>
  <c r="G55" i="9"/>
  <c r="F55" i="9"/>
  <c r="G54" i="9"/>
  <c r="F54" i="9"/>
  <c r="G53" i="9"/>
  <c r="F53" i="9"/>
  <c r="G52" i="9"/>
  <c r="F52" i="9"/>
  <c r="G51" i="9"/>
  <c r="F51" i="9"/>
  <c r="G50" i="9"/>
  <c r="F50" i="9"/>
  <c r="G49" i="9"/>
  <c r="F49" i="9"/>
  <c r="G48" i="9"/>
  <c r="F48" i="9"/>
  <c r="G47" i="9"/>
  <c r="F47" i="9"/>
  <c r="G46" i="9"/>
  <c r="F46" i="9"/>
  <c r="N46" i="9" s="1"/>
  <c r="G45" i="9"/>
  <c r="F45" i="9"/>
  <c r="G44" i="9"/>
  <c r="F44" i="9"/>
  <c r="G43" i="9"/>
  <c r="F43" i="9"/>
  <c r="G42" i="9"/>
  <c r="F42" i="9"/>
  <c r="G41" i="9"/>
  <c r="F41" i="9"/>
  <c r="G40" i="9"/>
  <c r="F40" i="9"/>
  <c r="G39" i="9"/>
  <c r="F39" i="9"/>
  <c r="G38" i="9"/>
  <c r="F38" i="9"/>
  <c r="G37" i="9"/>
  <c r="F37" i="9"/>
  <c r="G36" i="9"/>
  <c r="F36" i="9"/>
  <c r="G35" i="9"/>
  <c r="F35" i="9"/>
  <c r="G34" i="9"/>
  <c r="F34" i="9"/>
  <c r="G33" i="9"/>
  <c r="F33" i="9"/>
  <c r="G32" i="9"/>
  <c r="F32" i="9"/>
  <c r="G31" i="9"/>
  <c r="F31" i="9"/>
  <c r="G30" i="9"/>
  <c r="F30" i="9"/>
  <c r="N30" i="9" s="1"/>
  <c r="G29" i="9"/>
  <c r="F29" i="9"/>
  <c r="G28" i="9"/>
  <c r="F28" i="9"/>
  <c r="G27" i="9"/>
  <c r="F27" i="9"/>
  <c r="G26" i="9"/>
  <c r="F26" i="9"/>
  <c r="G25" i="9"/>
  <c r="F25" i="9"/>
  <c r="G24" i="9"/>
  <c r="F24" i="9"/>
  <c r="G23" i="9"/>
  <c r="F23" i="9"/>
  <c r="G22" i="9"/>
  <c r="F22" i="9"/>
  <c r="G21" i="9"/>
  <c r="F21" i="9"/>
  <c r="G20" i="9"/>
  <c r="F20" i="9"/>
  <c r="G19" i="9"/>
  <c r="F19" i="9"/>
  <c r="G18" i="9"/>
  <c r="F18" i="9"/>
  <c r="G17" i="9"/>
  <c r="F17" i="9"/>
  <c r="G16" i="9"/>
  <c r="F16" i="9"/>
  <c r="G15" i="9"/>
  <c r="F15" i="9"/>
  <c r="G14" i="9"/>
  <c r="F14" i="9"/>
  <c r="N14" i="9" s="1"/>
  <c r="G13" i="9"/>
  <c r="F13" i="9"/>
  <c r="G12" i="9"/>
  <c r="F12" i="9"/>
  <c r="G11" i="9"/>
  <c r="F11" i="9"/>
  <c r="G10" i="9"/>
  <c r="F10" i="9"/>
  <c r="G9" i="9"/>
  <c r="F9" i="9"/>
  <c r="G8" i="9"/>
  <c r="F8" i="9"/>
  <c r="G7" i="9"/>
  <c r="F7" i="9"/>
  <c r="G6" i="9"/>
  <c r="F6" i="9"/>
  <c r="G5" i="9"/>
  <c r="F5" i="9"/>
  <c r="G4" i="9"/>
  <c r="F4" i="9"/>
  <c r="H3" i="9"/>
  <c r="R3" i="9" s="1"/>
  <c r="G3" i="9"/>
  <c r="F3" i="9"/>
  <c r="G2" i="9"/>
  <c r="F2" i="9"/>
  <c r="N97" i="9" l="1"/>
  <c r="N49" i="9"/>
  <c r="N65" i="9"/>
  <c r="N113" i="9"/>
  <c r="N118" i="9"/>
  <c r="N134" i="9"/>
  <c r="H131" i="9"/>
  <c r="R131" i="9" s="1"/>
  <c r="P131" i="9"/>
  <c r="H110" i="9"/>
  <c r="R110" i="9" s="1"/>
  <c r="P110" i="9"/>
  <c r="H9" i="9"/>
  <c r="R9" i="9" s="1"/>
  <c r="P9" i="9"/>
  <c r="H25" i="9"/>
  <c r="R25" i="9" s="1"/>
  <c r="P25" i="9"/>
  <c r="H41" i="9"/>
  <c r="R41" i="9" s="1"/>
  <c r="P41" i="9"/>
  <c r="H57" i="9"/>
  <c r="R57" i="9" s="1"/>
  <c r="P57" i="9"/>
  <c r="H73" i="9"/>
  <c r="R73" i="9" s="1"/>
  <c r="P73" i="9"/>
  <c r="H89" i="9"/>
  <c r="R89" i="9" s="1"/>
  <c r="P89" i="9"/>
  <c r="H105" i="9"/>
  <c r="R105" i="9" s="1"/>
  <c r="P105" i="9"/>
  <c r="H126" i="9"/>
  <c r="R126" i="9" s="1"/>
  <c r="P126" i="9"/>
  <c r="H142" i="9"/>
  <c r="R142" i="9" s="1"/>
  <c r="P142" i="9"/>
  <c r="H20" i="9"/>
  <c r="R20" i="9" s="1"/>
  <c r="P20" i="9"/>
  <c r="H36" i="9"/>
  <c r="R36" i="9" s="1"/>
  <c r="P36" i="9"/>
  <c r="H52" i="9"/>
  <c r="R52" i="9" s="1"/>
  <c r="P52" i="9"/>
  <c r="H68" i="9"/>
  <c r="R68" i="9" s="1"/>
  <c r="P68" i="9"/>
  <c r="H84" i="9"/>
  <c r="R84" i="9" s="1"/>
  <c r="P84" i="9"/>
  <c r="H100" i="9"/>
  <c r="R100" i="9" s="1"/>
  <c r="P100" i="9"/>
  <c r="H121" i="9"/>
  <c r="R121" i="9" s="1"/>
  <c r="P121" i="9"/>
  <c r="H137" i="9"/>
  <c r="R137" i="9" s="1"/>
  <c r="P137" i="9"/>
  <c r="H79" i="9"/>
  <c r="R79" i="9" s="1"/>
  <c r="P79" i="9"/>
  <c r="H95" i="9"/>
  <c r="R95" i="9" s="1"/>
  <c r="P95" i="9"/>
  <c r="H111" i="9"/>
  <c r="R111" i="9" s="1"/>
  <c r="P111" i="9"/>
  <c r="H116" i="9"/>
  <c r="R116" i="9" s="1"/>
  <c r="P116" i="9"/>
  <c r="H132" i="9"/>
  <c r="R132" i="9" s="1"/>
  <c r="P132" i="9"/>
  <c r="H15" i="9"/>
  <c r="R15" i="9" s="1"/>
  <c r="P15" i="9"/>
  <c r="H127" i="9"/>
  <c r="R127" i="9" s="1"/>
  <c r="P127" i="9"/>
  <c r="H143" i="9"/>
  <c r="R143" i="9" s="1"/>
  <c r="P143" i="9"/>
  <c r="H30" i="9"/>
  <c r="R30" i="9" s="1"/>
  <c r="P30" i="9"/>
  <c r="H10" i="9"/>
  <c r="P10" i="9"/>
  <c r="H58" i="9"/>
  <c r="R58" i="9" s="1"/>
  <c r="P58" i="9"/>
  <c r="H21" i="9"/>
  <c r="R21" i="9" s="1"/>
  <c r="P21" i="9"/>
  <c r="H101" i="9"/>
  <c r="R101" i="9" s="1"/>
  <c r="P101" i="9"/>
  <c r="H122" i="9"/>
  <c r="R122" i="9" s="1"/>
  <c r="P122" i="9"/>
  <c r="H138" i="9"/>
  <c r="R138" i="9" s="1"/>
  <c r="P138" i="9"/>
  <c r="H14" i="9"/>
  <c r="R14" i="9" s="1"/>
  <c r="P14" i="9"/>
  <c r="H26" i="9"/>
  <c r="R26" i="9" s="1"/>
  <c r="P26" i="9"/>
  <c r="H69" i="9"/>
  <c r="R69" i="9" s="1"/>
  <c r="P69" i="9"/>
  <c r="H16" i="9"/>
  <c r="R16" i="9" s="1"/>
  <c r="P16" i="9"/>
  <c r="H32" i="9"/>
  <c r="R32" i="9" s="1"/>
  <c r="P32" i="9"/>
  <c r="H48" i="9"/>
  <c r="R48" i="9" s="1"/>
  <c r="P48" i="9"/>
  <c r="H64" i="9"/>
  <c r="R64" i="9" s="1"/>
  <c r="P64" i="9"/>
  <c r="H80" i="9"/>
  <c r="R80" i="9" s="1"/>
  <c r="P80" i="9"/>
  <c r="H96" i="9"/>
  <c r="R96" i="9" s="1"/>
  <c r="P96" i="9"/>
  <c r="H112" i="9"/>
  <c r="R112" i="9" s="1"/>
  <c r="P112" i="9"/>
  <c r="H117" i="9"/>
  <c r="R117" i="9" s="1"/>
  <c r="P117" i="9"/>
  <c r="H133" i="9"/>
  <c r="R133" i="9" s="1"/>
  <c r="P133" i="9"/>
  <c r="H62" i="9"/>
  <c r="R62" i="9" s="1"/>
  <c r="P62" i="9"/>
  <c r="H31" i="9"/>
  <c r="R31" i="9" s="1"/>
  <c r="P31" i="9"/>
  <c r="H59" i="9"/>
  <c r="R59" i="9" s="1"/>
  <c r="P59" i="9"/>
  <c r="H107" i="9"/>
  <c r="R107" i="9" s="1"/>
  <c r="P107" i="9"/>
  <c r="H144" i="9"/>
  <c r="R144" i="9" s="1"/>
  <c r="P144" i="9"/>
  <c r="H4" i="9"/>
  <c r="R4" i="9" s="1"/>
  <c r="P4" i="9"/>
  <c r="H106" i="9"/>
  <c r="R106" i="9" s="1"/>
  <c r="P106" i="9"/>
  <c r="H37" i="9"/>
  <c r="R37" i="9" s="1"/>
  <c r="P37" i="9"/>
  <c r="H6" i="9"/>
  <c r="R6" i="9" s="1"/>
  <c r="P6" i="9"/>
  <c r="H22" i="9"/>
  <c r="R22" i="9" s="1"/>
  <c r="P22" i="9"/>
  <c r="H38" i="9"/>
  <c r="R38" i="9" s="1"/>
  <c r="P38" i="9"/>
  <c r="H54" i="9"/>
  <c r="R54" i="9" s="1"/>
  <c r="P54" i="9"/>
  <c r="H70" i="9"/>
  <c r="R70" i="9" s="1"/>
  <c r="P70" i="9"/>
  <c r="H86" i="9"/>
  <c r="R86" i="9" s="1"/>
  <c r="P86" i="9"/>
  <c r="H102" i="9"/>
  <c r="R102" i="9" s="1"/>
  <c r="P102" i="9"/>
  <c r="H123" i="9"/>
  <c r="R123" i="9" s="1"/>
  <c r="P123" i="9"/>
  <c r="H139" i="9"/>
  <c r="R139" i="9" s="1"/>
  <c r="P139" i="9"/>
  <c r="H46" i="9"/>
  <c r="R46" i="9" s="1"/>
  <c r="P46" i="9"/>
  <c r="H63" i="9"/>
  <c r="R63" i="9" s="1"/>
  <c r="P63" i="9"/>
  <c r="H33" i="9"/>
  <c r="R33" i="9" s="1"/>
  <c r="P33" i="9"/>
  <c r="H97" i="9"/>
  <c r="R97" i="9" s="1"/>
  <c r="P97" i="9"/>
  <c r="H113" i="9"/>
  <c r="R113" i="9" s="1"/>
  <c r="P113" i="9"/>
  <c r="H118" i="9"/>
  <c r="R118" i="9" s="1"/>
  <c r="P118" i="9"/>
  <c r="H134" i="9"/>
  <c r="R134" i="9" s="1"/>
  <c r="P134" i="9"/>
  <c r="H78" i="9"/>
  <c r="R78" i="9" s="1"/>
  <c r="P78" i="9"/>
  <c r="H90" i="9"/>
  <c r="R90" i="9" s="1"/>
  <c r="P90" i="9"/>
  <c r="H11" i="9"/>
  <c r="R11" i="9" s="1"/>
  <c r="P11" i="9"/>
  <c r="H43" i="9"/>
  <c r="R43" i="9" s="1"/>
  <c r="P43" i="9"/>
  <c r="N38" i="9"/>
  <c r="H65" i="9"/>
  <c r="R65" i="9" s="1"/>
  <c r="P65" i="9"/>
  <c r="H12" i="9"/>
  <c r="R12" i="9" s="1"/>
  <c r="P12" i="9"/>
  <c r="H76" i="9"/>
  <c r="R76" i="9" s="1"/>
  <c r="P76" i="9"/>
  <c r="H92" i="9"/>
  <c r="R92" i="9" s="1"/>
  <c r="P92" i="9"/>
  <c r="H108" i="9"/>
  <c r="R108" i="9" s="1"/>
  <c r="P108" i="9"/>
  <c r="H129" i="9"/>
  <c r="R129" i="9" s="1"/>
  <c r="P129" i="9"/>
  <c r="H145" i="9"/>
  <c r="R145" i="9" s="1"/>
  <c r="P145" i="9"/>
  <c r="H5" i="9"/>
  <c r="R5" i="9" s="1"/>
  <c r="P5" i="9"/>
  <c r="H27" i="9"/>
  <c r="R27" i="9" s="1"/>
  <c r="P27" i="9"/>
  <c r="H75" i="9"/>
  <c r="R75" i="9" s="1"/>
  <c r="P75" i="9"/>
  <c r="H128" i="9"/>
  <c r="R128" i="9" s="1"/>
  <c r="P128" i="9"/>
  <c r="H17" i="9"/>
  <c r="R17" i="9" s="1"/>
  <c r="P17" i="9"/>
  <c r="N54" i="9"/>
  <c r="N70" i="9"/>
  <c r="H28" i="9"/>
  <c r="R28" i="9" s="1"/>
  <c r="P28" i="9"/>
  <c r="P2" i="9"/>
  <c r="H7" i="9"/>
  <c r="R7" i="9" s="1"/>
  <c r="P7" i="9"/>
  <c r="H23" i="9"/>
  <c r="R23" i="9" s="1"/>
  <c r="P23" i="9"/>
  <c r="H39" i="9"/>
  <c r="R39" i="9" s="1"/>
  <c r="P39" i="9"/>
  <c r="H55" i="9"/>
  <c r="R55" i="9" s="1"/>
  <c r="P55" i="9"/>
  <c r="H71" i="9"/>
  <c r="R71" i="9" s="1"/>
  <c r="P71" i="9"/>
  <c r="H87" i="9"/>
  <c r="R87" i="9" s="1"/>
  <c r="P87" i="9"/>
  <c r="H103" i="9"/>
  <c r="R103" i="9" s="1"/>
  <c r="P103" i="9"/>
  <c r="H124" i="9"/>
  <c r="R124" i="9" s="1"/>
  <c r="P124" i="9"/>
  <c r="H140" i="9"/>
  <c r="R140" i="9" s="1"/>
  <c r="P140" i="9"/>
  <c r="H42" i="9"/>
  <c r="R42" i="9" s="1"/>
  <c r="P42" i="9"/>
  <c r="H91" i="9"/>
  <c r="R91" i="9" s="1"/>
  <c r="P91" i="9"/>
  <c r="N6" i="9"/>
  <c r="H49" i="9"/>
  <c r="R49" i="9" s="1"/>
  <c r="P49" i="9"/>
  <c r="N86" i="9"/>
  <c r="H44" i="9"/>
  <c r="R44" i="9" s="1"/>
  <c r="P44" i="9"/>
  <c r="H60" i="9"/>
  <c r="R60" i="9" s="1"/>
  <c r="P60" i="9"/>
  <c r="H18" i="9"/>
  <c r="R18" i="9" s="1"/>
  <c r="P18" i="9"/>
  <c r="H34" i="9"/>
  <c r="R34" i="9" s="1"/>
  <c r="P34" i="9"/>
  <c r="H50" i="9"/>
  <c r="R50" i="9" s="1"/>
  <c r="P50" i="9"/>
  <c r="H66" i="9"/>
  <c r="R66" i="9" s="1"/>
  <c r="P66" i="9"/>
  <c r="H82" i="9"/>
  <c r="R82" i="9" s="1"/>
  <c r="P82" i="9"/>
  <c r="H98" i="9"/>
  <c r="R98" i="9" s="1"/>
  <c r="P98" i="9"/>
  <c r="H114" i="9"/>
  <c r="R114" i="9" s="1"/>
  <c r="P114" i="9"/>
  <c r="H119" i="9"/>
  <c r="R119" i="9" s="1"/>
  <c r="P119" i="9"/>
  <c r="H135" i="9"/>
  <c r="R135" i="9" s="1"/>
  <c r="P135" i="9"/>
  <c r="H53" i="9"/>
  <c r="R53" i="9" s="1"/>
  <c r="P53" i="9"/>
  <c r="N22" i="9"/>
  <c r="H81" i="9"/>
  <c r="R81" i="9" s="1"/>
  <c r="P81" i="9"/>
  <c r="H13" i="9"/>
  <c r="R13" i="9" s="1"/>
  <c r="P13" i="9"/>
  <c r="H29" i="9"/>
  <c r="R29" i="9" s="1"/>
  <c r="P29" i="9"/>
  <c r="H45" i="9"/>
  <c r="R45" i="9" s="1"/>
  <c r="P45" i="9"/>
  <c r="H61" i="9"/>
  <c r="R61" i="9" s="1"/>
  <c r="P61" i="9"/>
  <c r="H77" i="9"/>
  <c r="R77" i="9" s="1"/>
  <c r="P77" i="9"/>
  <c r="H93" i="9"/>
  <c r="R93" i="9" s="1"/>
  <c r="P93" i="9"/>
  <c r="H109" i="9"/>
  <c r="R109" i="9" s="1"/>
  <c r="P109" i="9"/>
  <c r="H130" i="9"/>
  <c r="R130" i="9" s="1"/>
  <c r="P130" i="9"/>
  <c r="H146" i="9"/>
  <c r="R146" i="9" s="1"/>
  <c r="P146" i="9"/>
  <c r="H47" i="9"/>
  <c r="R47" i="9" s="1"/>
  <c r="P47" i="9"/>
  <c r="H74" i="9"/>
  <c r="R74" i="9" s="1"/>
  <c r="P74" i="9"/>
  <c r="H85" i="9"/>
  <c r="R85" i="9" s="1"/>
  <c r="P85" i="9"/>
  <c r="H8" i="9"/>
  <c r="R8" i="9" s="1"/>
  <c r="P8" i="9"/>
  <c r="H24" i="9"/>
  <c r="R24" i="9" s="1"/>
  <c r="P24" i="9"/>
  <c r="H40" i="9"/>
  <c r="R40" i="9" s="1"/>
  <c r="P40" i="9"/>
  <c r="H72" i="9"/>
  <c r="R72" i="9" s="1"/>
  <c r="P72" i="9"/>
  <c r="H94" i="9"/>
  <c r="R94" i="9" s="1"/>
  <c r="P94" i="9"/>
  <c r="P3" i="9"/>
  <c r="H56" i="9"/>
  <c r="R56" i="9" s="1"/>
  <c r="P56" i="9"/>
  <c r="H88" i="9"/>
  <c r="R88" i="9" s="1"/>
  <c r="P88" i="9"/>
  <c r="H104" i="9"/>
  <c r="R104" i="9" s="1"/>
  <c r="P104" i="9"/>
  <c r="H125" i="9"/>
  <c r="R125" i="9" s="1"/>
  <c r="P125" i="9"/>
  <c r="H141" i="9"/>
  <c r="R141" i="9" s="1"/>
  <c r="P141" i="9"/>
  <c r="H19" i="9"/>
  <c r="R19" i="9" s="1"/>
  <c r="P19" i="9"/>
  <c r="H35" i="9"/>
  <c r="R35" i="9" s="1"/>
  <c r="P35" i="9"/>
  <c r="H51" i="9"/>
  <c r="R51" i="9" s="1"/>
  <c r="P51" i="9"/>
  <c r="H67" i="9"/>
  <c r="R67" i="9" s="1"/>
  <c r="P67" i="9"/>
  <c r="H83" i="9"/>
  <c r="R83" i="9" s="1"/>
  <c r="P83" i="9"/>
  <c r="H99" i="9"/>
  <c r="R99" i="9" s="1"/>
  <c r="P99" i="9"/>
  <c r="P115" i="9"/>
  <c r="H120" i="9"/>
  <c r="R120" i="9" s="1"/>
  <c r="P120" i="9"/>
  <c r="H136" i="9"/>
  <c r="R136" i="9" s="1"/>
  <c r="P136" i="9"/>
  <c r="N18" i="9"/>
  <c r="N34" i="9"/>
  <c r="N50" i="9"/>
  <c r="N114" i="9"/>
  <c r="N135" i="9"/>
  <c r="N66" i="9"/>
  <c r="N82" i="9"/>
  <c r="N98" i="9"/>
  <c r="N119" i="9"/>
  <c r="N15" i="9"/>
  <c r="N31" i="9"/>
  <c r="N47" i="9"/>
  <c r="N95" i="9"/>
  <c r="N10" i="9"/>
  <c r="N26" i="9"/>
  <c r="N42" i="9"/>
  <c r="N58" i="9"/>
  <c r="N74" i="9"/>
  <c r="N90" i="9"/>
  <c r="N106" i="9"/>
  <c r="N127" i="9"/>
  <c r="N143" i="9"/>
  <c r="N129" i="9"/>
  <c r="N2" i="9"/>
  <c r="N23" i="9"/>
  <c r="N77" i="9"/>
  <c r="N84" i="9"/>
  <c r="N100" i="9"/>
  <c r="N121" i="9"/>
  <c r="N39" i="9"/>
  <c r="N69" i="9"/>
  <c r="N138" i="9"/>
  <c r="N37" i="9"/>
  <c r="N53" i="9"/>
  <c r="N101" i="9"/>
  <c r="N85" i="9"/>
  <c r="N122" i="9"/>
  <c r="N102" i="9"/>
  <c r="N7" i="9"/>
  <c r="N55" i="9"/>
  <c r="N71" i="9"/>
  <c r="N13" i="9"/>
  <c r="N29" i="9"/>
  <c r="N45" i="9"/>
  <c r="N61" i="9"/>
  <c r="N93" i="9"/>
  <c r="N109" i="9"/>
  <c r="N130" i="9"/>
  <c r="N146" i="9"/>
  <c r="N3" i="9"/>
  <c r="N19" i="9"/>
  <c r="N35" i="9"/>
  <c r="N51" i="9"/>
  <c r="N67" i="9"/>
  <c r="N83" i="9"/>
  <c r="N99" i="9"/>
  <c r="N120" i="9"/>
  <c r="N136" i="9"/>
  <c r="N115" i="9"/>
  <c r="N9" i="9"/>
  <c r="N25" i="9"/>
  <c r="N41" i="9"/>
  <c r="N57" i="9"/>
  <c r="N73" i="9"/>
  <c r="N89" i="9"/>
  <c r="N105" i="9"/>
  <c r="N126" i="9"/>
  <c r="N142" i="9"/>
  <c r="N4" i="9"/>
  <c r="N20" i="9"/>
  <c r="N36" i="9"/>
  <c r="N52" i="9"/>
  <c r="N68" i="9"/>
  <c r="N137" i="9"/>
  <c r="N63" i="9"/>
  <c r="N79" i="9"/>
  <c r="N111" i="9"/>
  <c r="N116" i="9"/>
  <c r="N132" i="9"/>
  <c r="N21" i="9"/>
  <c r="N16" i="9"/>
  <c r="N32" i="9"/>
  <c r="N48" i="9"/>
  <c r="N64" i="9"/>
  <c r="N80" i="9"/>
  <c r="N96" i="9"/>
  <c r="N112" i="9"/>
  <c r="N117" i="9"/>
  <c r="N133" i="9"/>
  <c r="N11" i="9"/>
  <c r="N27" i="9"/>
  <c r="N43" i="9"/>
  <c r="N59" i="9"/>
  <c r="N75" i="9"/>
  <c r="N91" i="9"/>
  <c r="N107" i="9"/>
  <c r="N128" i="9"/>
  <c r="N144" i="9"/>
  <c r="N5" i="9"/>
  <c r="N123" i="9"/>
  <c r="N139" i="9"/>
  <c r="N17" i="9"/>
  <c r="N33" i="9"/>
  <c r="N12" i="9"/>
  <c r="N28" i="9"/>
  <c r="N44" i="9"/>
  <c r="N60" i="9"/>
  <c r="N76" i="9"/>
  <c r="N92" i="9"/>
  <c r="N108" i="9"/>
  <c r="N145" i="9"/>
  <c r="N87" i="9"/>
  <c r="N103" i="9"/>
  <c r="N124" i="9"/>
  <c r="N140" i="9"/>
  <c r="N8" i="9"/>
  <c r="N24" i="9"/>
  <c r="N40" i="9"/>
  <c r="N56" i="9"/>
  <c r="N72" i="9"/>
  <c r="N88" i="9"/>
  <c r="N104" i="9"/>
  <c r="N125" i="9"/>
  <c r="N141" i="9"/>
  <c r="F148" i="9"/>
  <c r="H2" i="9"/>
  <c r="G148" i="9"/>
  <c r="R2" i="9" l="1"/>
  <c r="N148" i="9"/>
  <c r="T148" i="9"/>
  <c r="H148" i="9"/>
  <c r="Q2" i="2" l="1"/>
  <c r="Q3" i="2"/>
  <c r="Q4" i="2"/>
  <c r="Q5" i="2"/>
  <c r="Q6" i="2"/>
  <c r="Q7" i="2"/>
  <c r="Q8" i="2"/>
  <c r="Q9" i="2"/>
  <c r="Q10" i="2"/>
  <c r="Q11" i="2"/>
  <c r="Q12" i="2"/>
  <c r="Q13" i="2"/>
  <c r="Q14" i="2"/>
  <c r="Q15" i="2"/>
  <c r="Q16" i="2"/>
  <c r="Q17" i="2"/>
  <c r="Q18" i="2"/>
  <c r="Q19" i="2"/>
  <c r="Q20" i="2"/>
  <c r="Q21" i="2"/>
  <c r="Q22" i="2"/>
  <c r="Q23" i="2"/>
  <c r="Q24" i="2"/>
  <c r="Q25" i="2"/>
  <c r="Q26" i="2"/>
  <c r="Q27" i="2"/>
  <c r="Q28" i="2"/>
  <c r="Q29" i="2"/>
  <c r="Q30" i="2"/>
  <c r="Q31" i="2"/>
  <c r="Q32" i="2"/>
  <c r="Q33" i="2"/>
  <c r="Q34" i="2"/>
  <c r="Q35" i="2"/>
  <c r="Q36" i="2"/>
  <c r="Q37" i="2"/>
  <c r="Q38" i="2"/>
  <c r="Q39" i="2"/>
  <c r="Q40" i="2"/>
  <c r="Q41" i="2"/>
  <c r="Q42" i="2"/>
  <c r="Q43" i="2"/>
  <c r="Q44" i="2"/>
  <c r="Q45" i="2"/>
  <c r="Q46" i="2"/>
  <c r="Q47" i="2"/>
  <c r="Q48" i="2"/>
  <c r="Q49" i="2"/>
  <c r="Q50" i="2"/>
  <c r="Q51" i="2"/>
  <c r="Q52" i="2"/>
  <c r="Q53" i="2"/>
  <c r="Q54" i="2"/>
  <c r="Q55" i="2"/>
  <c r="Q56" i="2"/>
  <c r="Q57" i="2"/>
  <c r="Q58" i="2"/>
  <c r="Q59" i="2"/>
  <c r="Q60" i="2"/>
  <c r="Q61" i="2"/>
  <c r="Q62" i="2"/>
  <c r="Q63" i="2"/>
  <c r="Q64" i="2"/>
  <c r="Q65" i="2"/>
  <c r="Q66" i="2"/>
  <c r="Q67" i="2"/>
  <c r="Q68" i="2"/>
  <c r="Q69" i="2"/>
  <c r="Q70" i="2"/>
  <c r="Q71" i="2"/>
  <c r="Q72" i="2"/>
  <c r="Q73" i="2"/>
  <c r="Q74" i="2"/>
  <c r="Q75" i="2"/>
  <c r="Q76" i="2"/>
  <c r="Q77" i="2"/>
  <c r="Q78" i="2"/>
  <c r="Q79" i="2"/>
  <c r="Q80" i="2"/>
  <c r="Q81" i="2"/>
  <c r="Q82" i="2"/>
  <c r="Q83" i="2"/>
  <c r="Q84" i="2"/>
  <c r="Q85" i="2"/>
  <c r="Q86" i="2"/>
  <c r="Q87" i="2"/>
  <c r="Q88" i="2"/>
  <c r="Q89" i="2"/>
  <c r="Q90" i="2"/>
  <c r="Q91" i="2"/>
  <c r="Q92" i="2"/>
  <c r="Q93" i="2"/>
  <c r="Q94" i="2"/>
  <c r="Q95" i="2"/>
  <c r="Q96" i="2"/>
  <c r="Q97" i="2"/>
  <c r="Q98" i="2"/>
  <c r="Q99" i="2"/>
  <c r="Q100" i="2"/>
  <c r="Q101" i="2"/>
  <c r="Q102" i="2"/>
  <c r="Q103" i="2"/>
  <c r="Q104" i="2"/>
  <c r="Q105" i="2"/>
  <c r="Q106" i="2"/>
  <c r="Q107" i="2"/>
  <c r="Q108" i="2"/>
  <c r="Q109" i="2"/>
  <c r="Q110" i="2"/>
  <c r="Q111" i="2"/>
  <c r="Q112" i="2"/>
  <c r="Q113" i="2"/>
  <c r="Q114" i="2"/>
  <c r="Q115" i="2"/>
  <c r="Q116" i="2"/>
  <c r="Q117" i="2"/>
  <c r="Q118" i="2"/>
  <c r="Q119" i="2"/>
  <c r="Q120" i="2"/>
  <c r="Q121" i="2"/>
  <c r="Q122" i="2"/>
  <c r="Q123" i="2"/>
  <c r="Q124" i="2"/>
  <c r="Q125" i="2"/>
  <c r="Q126" i="2"/>
  <c r="Q127" i="2"/>
  <c r="Q128" i="2"/>
  <c r="Q129" i="2"/>
  <c r="Q130" i="2"/>
  <c r="Q131" i="2"/>
  <c r="Q132" i="2"/>
  <c r="Q133" i="2"/>
  <c r="Q134" i="2"/>
  <c r="Q135" i="2"/>
  <c r="Q136" i="2"/>
  <c r="Q137" i="2"/>
  <c r="Q138" i="2"/>
  <c r="Q139" i="2"/>
  <c r="Q140" i="2"/>
  <c r="Q141" i="2"/>
  <c r="Q142" i="2"/>
  <c r="Q143" i="2"/>
  <c r="Q144" i="2"/>
  <c r="Q145" i="2"/>
  <c r="Q146" i="2"/>
  <c r="Q147" i="2"/>
  <c r="G127" i="2"/>
  <c r="G128" i="2"/>
  <c r="G129" i="2"/>
  <c r="G130" i="2"/>
  <c r="G131" i="2"/>
  <c r="G132" i="2"/>
  <c r="G133" i="2"/>
  <c r="G134" i="2"/>
  <c r="G135" i="2"/>
  <c r="G136" i="2"/>
  <c r="G137" i="2"/>
  <c r="G138" i="2"/>
  <c r="G139" i="2"/>
  <c r="G140" i="2"/>
  <c r="G141" i="2"/>
  <c r="G142" i="2"/>
  <c r="G143" i="2"/>
  <c r="G144" i="2"/>
  <c r="G145" i="2"/>
  <c r="J2" i="2" l="1"/>
  <c r="F6" i="2"/>
  <c r="F7" i="2"/>
  <c r="F8" i="2"/>
  <c r="F9" i="2"/>
  <c r="F10" i="2"/>
  <c r="F11" i="2"/>
  <c r="F12" i="2"/>
  <c r="F13" i="2"/>
  <c r="F14" i="2"/>
  <c r="F15" i="2"/>
  <c r="F16" i="2"/>
  <c r="F20" i="2"/>
  <c r="F21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2" i="2"/>
  <c r="F123" i="2"/>
  <c r="F124" i="2"/>
  <c r="F125" i="2"/>
  <c r="F126" i="2"/>
  <c r="F127" i="2"/>
  <c r="F128" i="2"/>
  <c r="F129" i="2"/>
  <c r="F130" i="2"/>
  <c r="F131" i="2"/>
  <c r="F132" i="2"/>
  <c r="F133" i="2"/>
  <c r="F134" i="2"/>
  <c r="F135" i="2"/>
  <c r="F136" i="2"/>
  <c r="F137" i="2"/>
  <c r="F138" i="2"/>
  <c r="F139" i="2"/>
  <c r="F140" i="2"/>
  <c r="F141" i="2"/>
  <c r="F142" i="2"/>
  <c r="F143" i="2"/>
  <c r="F144" i="2"/>
  <c r="F145" i="2"/>
  <c r="F146" i="2"/>
  <c r="F147" i="2"/>
  <c r="F2" i="2"/>
  <c r="N9" i="2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N24" i="2"/>
  <c r="N25" i="2"/>
  <c r="N26" i="2"/>
  <c r="N27" i="2"/>
  <c r="N28" i="2"/>
  <c r="N29" i="2"/>
  <c r="N30" i="2"/>
  <c r="N31" i="2"/>
  <c r="N32" i="2"/>
  <c r="N33" i="2"/>
  <c r="N34" i="2"/>
  <c r="N35" i="2"/>
  <c r="N36" i="2"/>
  <c r="N37" i="2"/>
  <c r="N38" i="2"/>
  <c r="N39" i="2"/>
  <c r="N40" i="2"/>
  <c r="N41" i="2"/>
  <c r="N42" i="2"/>
  <c r="N43" i="2"/>
  <c r="N44" i="2"/>
  <c r="N45" i="2"/>
  <c r="N46" i="2"/>
  <c r="N47" i="2"/>
  <c r="N48" i="2"/>
  <c r="N49" i="2"/>
  <c r="N50" i="2"/>
  <c r="N51" i="2"/>
  <c r="N52" i="2"/>
  <c r="N53" i="2"/>
  <c r="N54" i="2"/>
  <c r="N55" i="2"/>
  <c r="N56" i="2"/>
  <c r="N57" i="2"/>
  <c r="N58" i="2"/>
  <c r="N59" i="2"/>
  <c r="N60" i="2"/>
  <c r="N61" i="2"/>
  <c r="N62" i="2"/>
  <c r="N63" i="2"/>
  <c r="N64" i="2"/>
  <c r="N65" i="2"/>
  <c r="N66" i="2"/>
  <c r="N67" i="2"/>
  <c r="N68" i="2"/>
  <c r="N69" i="2"/>
  <c r="N70" i="2"/>
  <c r="N71" i="2"/>
  <c r="N72" i="2"/>
  <c r="N73" i="2"/>
  <c r="N74" i="2"/>
  <c r="N75" i="2"/>
  <c r="N76" i="2"/>
  <c r="N77" i="2"/>
  <c r="N78" i="2"/>
  <c r="N79" i="2"/>
  <c r="N80" i="2"/>
  <c r="N81" i="2"/>
  <c r="N82" i="2"/>
  <c r="N83" i="2"/>
  <c r="N84" i="2"/>
  <c r="N85" i="2"/>
  <c r="N86" i="2"/>
  <c r="N87" i="2"/>
  <c r="N88" i="2"/>
  <c r="N89" i="2"/>
  <c r="N90" i="2"/>
  <c r="N91" i="2"/>
  <c r="N92" i="2"/>
  <c r="N93" i="2"/>
  <c r="N94" i="2"/>
  <c r="N95" i="2"/>
  <c r="N96" i="2"/>
  <c r="N97" i="2"/>
  <c r="N98" i="2"/>
  <c r="N99" i="2"/>
  <c r="N100" i="2"/>
  <c r="N101" i="2"/>
  <c r="N102" i="2"/>
  <c r="N103" i="2"/>
  <c r="N104" i="2"/>
  <c r="N105" i="2"/>
  <c r="N106" i="2"/>
  <c r="N107" i="2"/>
  <c r="N108" i="2"/>
  <c r="N109" i="2"/>
  <c r="N110" i="2"/>
  <c r="N111" i="2"/>
  <c r="N112" i="2"/>
  <c r="N113" i="2"/>
  <c r="N114" i="2"/>
  <c r="N115" i="2"/>
  <c r="N116" i="2"/>
  <c r="N117" i="2"/>
  <c r="N118" i="2"/>
  <c r="N119" i="2"/>
  <c r="N120" i="2"/>
  <c r="N121" i="2"/>
  <c r="N122" i="2"/>
  <c r="N123" i="2"/>
  <c r="N124" i="2"/>
  <c r="N125" i="2"/>
  <c r="N126" i="2"/>
  <c r="N127" i="2"/>
  <c r="N128" i="2"/>
  <c r="N129" i="2"/>
  <c r="N130" i="2"/>
  <c r="N131" i="2"/>
  <c r="N132" i="2"/>
  <c r="N133" i="2"/>
  <c r="N134" i="2"/>
  <c r="N135" i="2"/>
  <c r="N136" i="2"/>
  <c r="N137" i="2"/>
  <c r="N138" i="2"/>
  <c r="N139" i="2"/>
  <c r="N140" i="2"/>
  <c r="N141" i="2"/>
  <c r="N142" i="2"/>
  <c r="N143" i="2"/>
  <c r="N144" i="2"/>
  <c r="N145" i="2"/>
  <c r="N146" i="2"/>
  <c r="N147" i="2"/>
  <c r="O9" i="2"/>
  <c r="P9" i="2" s="1"/>
  <c r="O10" i="2"/>
  <c r="P10" i="2" s="1"/>
  <c r="O11" i="2"/>
  <c r="P11" i="2" s="1"/>
  <c r="O12" i="2"/>
  <c r="P12" i="2" s="1"/>
  <c r="O13" i="2"/>
  <c r="P13" i="2" s="1"/>
  <c r="O14" i="2"/>
  <c r="P14" i="2" s="1"/>
  <c r="O15" i="2"/>
  <c r="P15" i="2" s="1"/>
  <c r="O16" i="2"/>
  <c r="P16" i="2" s="1"/>
  <c r="O17" i="2"/>
  <c r="P17" i="2" s="1"/>
  <c r="O18" i="2"/>
  <c r="P18" i="2" s="1"/>
  <c r="O19" i="2"/>
  <c r="P19" i="2" s="1"/>
  <c r="O20" i="2"/>
  <c r="P20" i="2" s="1"/>
  <c r="O21" i="2"/>
  <c r="P21" i="2" s="1"/>
  <c r="O22" i="2"/>
  <c r="P22" i="2" s="1"/>
  <c r="O23" i="2"/>
  <c r="P23" i="2" s="1"/>
  <c r="O24" i="2"/>
  <c r="P24" i="2" s="1"/>
  <c r="O25" i="2"/>
  <c r="P25" i="2" s="1"/>
  <c r="O26" i="2"/>
  <c r="P26" i="2" s="1"/>
  <c r="O27" i="2"/>
  <c r="P27" i="2" s="1"/>
  <c r="O28" i="2"/>
  <c r="P28" i="2" s="1"/>
  <c r="O29" i="2"/>
  <c r="P29" i="2" s="1"/>
  <c r="O30" i="2"/>
  <c r="P30" i="2" s="1"/>
  <c r="O31" i="2"/>
  <c r="P31" i="2" s="1"/>
  <c r="O32" i="2"/>
  <c r="P32" i="2" s="1"/>
  <c r="O33" i="2"/>
  <c r="P33" i="2" s="1"/>
  <c r="O34" i="2"/>
  <c r="P34" i="2" s="1"/>
  <c r="O35" i="2"/>
  <c r="P35" i="2" s="1"/>
  <c r="O36" i="2"/>
  <c r="P36" i="2" s="1"/>
  <c r="O37" i="2"/>
  <c r="P37" i="2" s="1"/>
  <c r="O38" i="2"/>
  <c r="P38" i="2" s="1"/>
  <c r="O39" i="2"/>
  <c r="P39" i="2" s="1"/>
  <c r="O40" i="2"/>
  <c r="P40" i="2" s="1"/>
  <c r="O41" i="2"/>
  <c r="P41" i="2" s="1"/>
  <c r="O42" i="2"/>
  <c r="P42" i="2" s="1"/>
  <c r="O43" i="2"/>
  <c r="P43" i="2" s="1"/>
  <c r="O44" i="2"/>
  <c r="P44" i="2" s="1"/>
  <c r="O45" i="2"/>
  <c r="P45" i="2" s="1"/>
  <c r="O46" i="2"/>
  <c r="P46" i="2" s="1"/>
  <c r="O47" i="2"/>
  <c r="P47" i="2" s="1"/>
  <c r="O48" i="2"/>
  <c r="P48" i="2" s="1"/>
  <c r="O49" i="2"/>
  <c r="P49" i="2" s="1"/>
  <c r="O50" i="2"/>
  <c r="P50" i="2" s="1"/>
  <c r="O51" i="2"/>
  <c r="P51" i="2" s="1"/>
  <c r="O52" i="2"/>
  <c r="P52" i="2" s="1"/>
  <c r="O53" i="2"/>
  <c r="P53" i="2" s="1"/>
  <c r="O54" i="2"/>
  <c r="P54" i="2" s="1"/>
  <c r="O55" i="2"/>
  <c r="P55" i="2" s="1"/>
  <c r="O56" i="2"/>
  <c r="P56" i="2" s="1"/>
  <c r="O57" i="2"/>
  <c r="P57" i="2" s="1"/>
  <c r="O58" i="2"/>
  <c r="P58" i="2" s="1"/>
  <c r="O59" i="2"/>
  <c r="P59" i="2" s="1"/>
  <c r="O60" i="2"/>
  <c r="P60" i="2" s="1"/>
  <c r="O61" i="2"/>
  <c r="P61" i="2" s="1"/>
  <c r="O62" i="2"/>
  <c r="P62" i="2" s="1"/>
  <c r="O63" i="2"/>
  <c r="P63" i="2" s="1"/>
  <c r="O64" i="2"/>
  <c r="P64" i="2" s="1"/>
  <c r="O65" i="2"/>
  <c r="P65" i="2" s="1"/>
  <c r="O66" i="2"/>
  <c r="P66" i="2" s="1"/>
  <c r="O67" i="2"/>
  <c r="P67" i="2" s="1"/>
  <c r="O68" i="2"/>
  <c r="P68" i="2" s="1"/>
  <c r="O69" i="2"/>
  <c r="P69" i="2" s="1"/>
  <c r="O70" i="2"/>
  <c r="P70" i="2" s="1"/>
  <c r="O71" i="2"/>
  <c r="P71" i="2" s="1"/>
  <c r="O72" i="2"/>
  <c r="P72" i="2" s="1"/>
  <c r="O73" i="2"/>
  <c r="P73" i="2" s="1"/>
  <c r="O74" i="2"/>
  <c r="P74" i="2" s="1"/>
  <c r="O75" i="2"/>
  <c r="P75" i="2" s="1"/>
  <c r="O76" i="2"/>
  <c r="P76" i="2" s="1"/>
  <c r="O77" i="2"/>
  <c r="P77" i="2" s="1"/>
  <c r="O78" i="2"/>
  <c r="P78" i="2" s="1"/>
  <c r="O79" i="2"/>
  <c r="P79" i="2" s="1"/>
  <c r="O80" i="2"/>
  <c r="P80" i="2" s="1"/>
  <c r="O81" i="2"/>
  <c r="P81" i="2" s="1"/>
  <c r="O82" i="2"/>
  <c r="P82" i="2" s="1"/>
  <c r="O83" i="2"/>
  <c r="P83" i="2" s="1"/>
  <c r="O84" i="2"/>
  <c r="P84" i="2" s="1"/>
  <c r="O85" i="2"/>
  <c r="P85" i="2" s="1"/>
  <c r="O86" i="2"/>
  <c r="P86" i="2" s="1"/>
  <c r="O87" i="2"/>
  <c r="P87" i="2" s="1"/>
  <c r="O88" i="2"/>
  <c r="P88" i="2" s="1"/>
  <c r="O89" i="2"/>
  <c r="P89" i="2" s="1"/>
  <c r="O90" i="2"/>
  <c r="P90" i="2" s="1"/>
  <c r="O91" i="2"/>
  <c r="P91" i="2" s="1"/>
  <c r="O92" i="2"/>
  <c r="P92" i="2" s="1"/>
  <c r="O93" i="2"/>
  <c r="P93" i="2" s="1"/>
  <c r="O94" i="2"/>
  <c r="P94" i="2" s="1"/>
  <c r="O95" i="2"/>
  <c r="P95" i="2" s="1"/>
  <c r="O96" i="2"/>
  <c r="P96" i="2" s="1"/>
  <c r="O97" i="2"/>
  <c r="P97" i="2" s="1"/>
  <c r="O98" i="2"/>
  <c r="P98" i="2" s="1"/>
  <c r="O99" i="2"/>
  <c r="P99" i="2" s="1"/>
  <c r="O100" i="2"/>
  <c r="P100" i="2" s="1"/>
  <c r="O101" i="2"/>
  <c r="P101" i="2" s="1"/>
  <c r="O102" i="2"/>
  <c r="P102" i="2" s="1"/>
  <c r="O103" i="2"/>
  <c r="P103" i="2" s="1"/>
  <c r="O104" i="2"/>
  <c r="P104" i="2" s="1"/>
  <c r="O105" i="2"/>
  <c r="P105" i="2" s="1"/>
  <c r="O106" i="2"/>
  <c r="P106" i="2" s="1"/>
  <c r="O107" i="2"/>
  <c r="P107" i="2" s="1"/>
  <c r="O108" i="2"/>
  <c r="P108" i="2" s="1"/>
  <c r="O109" i="2"/>
  <c r="P109" i="2" s="1"/>
  <c r="O110" i="2"/>
  <c r="P110" i="2" s="1"/>
  <c r="O111" i="2"/>
  <c r="P111" i="2" s="1"/>
  <c r="O112" i="2"/>
  <c r="P112" i="2" s="1"/>
  <c r="O113" i="2"/>
  <c r="P113" i="2" s="1"/>
  <c r="O114" i="2"/>
  <c r="P114" i="2" s="1"/>
  <c r="O115" i="2"/>
  <c r="P115" i="2" s="1"/>
  <c r="O116" i="2"/>
  <c r="P116" i="2" s="1"/>
  <c r="O117" i="2"/>
  <c r="P117" i="2" s="1"/>
  <c r="O118" i="2"/>
  <c r="P118" i="2" s="1"/>
  <c r="O119" i="2"/>
  <c r="P119" i="2" s="1"/>
  <c r="O120" i="2"/>
  <c r="P120" i="2" s="1"/>
  <c r="O121" i="2"/>
  <c r="P121" i="2" s="1"/>
  <c r="O122" i="2"/>
  <c r="P122" i="2" s="1"/>
  <c r="O123" i="2"/>
  <c r="P123" i="2" s="1"/>
  <c r="O124" i="2"/>
  <c r="P124" i="2" s="1"/>
  <c r="O125" i="2"/>
  <c r="P125" i="2" s="1"/>
  <c r="O126" i="2"/>
  <c r="P126" i="2" s="1"/>
  <c r="O127" i="2"/>
  <c r="P127" i="2" s="1"/>
  <c r="O128" i="2"/>
  <c r="P128" i="2" s="1"/>
  <c r="O129" i="2"/>
  <c r="P129" i="2" s="1"/>
  <c r="O130" i="2"/>
  <c r="P130" i="2" s="1"/>
  <c r="O131" i="2"/>
  <c r="P131" i="2" s="1"/>
  <c r="O132" i="2"/>
  <c r="P132" i="2" s="1"/>
  <c r="O133" i="2"/>
  <c r="P133" i="2" s="1"/>
  <c r="O134" i="2"/>
  <c r="P134" i="2" s="1"/>
  <c r="O135" i="2"/>
  <c r="P135" i="2" s="1"/>
  <c r="O136" i="2"/>
  <c r="P136" i="2" s="1"/>
  <c r="O137" i="2"/>
  <c r="P137" i="2" s="1"/>
  <c r="O138" i="2"/>
  <c r="P138" i="2" s="1"/>
  <c r="O139" i="2"/>
  <c r="P139" i="2" s="1"/>
  <c r="O140" i="2"/>
  <c r="P140" i="2" s="1"/>
  <c r="O141" i="2"/>
  <c r="P141" i="2" s="1"/>
  <c r="O142" i="2"/>
  <c r="P142" i="2" s="1"/>
  <c r="O143" i="2"/>
  <c r="P143" i="2" s="1"/>
  <c r="O144" i="2"/>
  <c r="P144" i="2" s="1"/>
  <c r="O145" i="2"/>
  <c r="P145" i="2" s="1"/>
  <c r="O146" i="2"/>
  <c r="P146" i="2" s="1"/>
  <c r="O147" i="2"/>
  <c r="P147" i="2" s="1"/>
  <c r="N3" i="2"/>
  <c r="N4" i="2"/>
  <c r="N5" i="2"/>
  <c r="N6" i="2"/>
  <c r="N7" i="2"/>
  <c r="N8" i="2"/>
  <c r="O3" i="2"/>
  <c r="O4" i="2"/>
  <c r="P4" i="2" s="1"/>
  <c r="O5" i="2"/>
  <c r="P5" i="2" s="1"/>
  <c r="O6" i="2"/>
  <c r="P6" i="2" s="1"/>
  <c r="O7" i="2"/>
  <c r="P7" i="2" s="1"/>
  <c r="O8" i="2"/>
  <c r="P8" i="2" s="1"/>
  <c r="P3" i="2"/>
  <c r="P2" i="2"/>
  <c r="O2" i="2"/>
  <c r="N2" i="2"/>
  <c r="G3" i="2"/>
  <c r="G4" i="2"/>
  <c r="G5" i="2"/>
  <c r="G6" i="2"/>
  <c r="G7" i="2"/>
  <c r="G8" i="2"/>
  <c r="G9" i="2"/>
  <c r="G10" i="2"/>
  <c r="G11" i="2"/>
  <c r="G12" i="2"/>
  <c r="G23" i="2"/>
  <c r="G24" i="2"/>
  <c r="G25" i="2"/>
  <c r="G26" i="2"/>
  <c r="G27" i="2"/>
  <c r="G29" i="2"/>
  <c r="G75" i="2"/>
  <c r="G77" i="2"/>
  <c r="G79" i="2"/>
  <c r="G80" i="2"/>
  <c r="G81" i="2"/>
  <c r="G82" i="2"/>
  <c r="G83" i="2"/>
  <c r="G84" i="2"/>
  <c r="G85" i="2"/>
  <c r="G86" i="2"/>
  <c r="G87" i="2"/>
  <c r="G88" i="2"/>
  <c r="G89" i="2"/>
  <c r="G90" i="2"/>
  <c r="G91" i="2"/>
  <c r="G92" i="2"/>
  <c r="G93" i="2"/>
  <c r="G94" i="2"/>
  <c r="G95" i="2"/>
  <c r="G96" i="2"/>
  <c r="G101" i="2"/>
  <c r="G102" i="2"/>
  <c r="G103" i="2"/>
  <c r="G105" i="2"/>
  <c r="G108" i="2"/>
  <c r="G109" i="2"/>
  <c r="G110" i="2"/>
  <c r="G112" i="2"/>
  <c r="G113" i="2"/>
  <c r="G116" i="2"/>
  <c r="G117" i="2"/>
  <c r="G118" i="2"/>
  <c r="G119" i="2"/>
  <c r="G120" i="2"/>
  <c r="G121" i="2"/>
  <c r="G122" i="2"/>
  <c r="G123" i="2"/>
  <c r="G124" i="2"/>
  <c r="G125" i="2"/>
  <c r="G126" i="2"/>
  <c r="G147" i="2"/>
  <c r="G2" i="2"/>
  <c r="L3" i="2"/>
  <c r="L2" i="2"/>
  <c r="K3" i="2"/>
  <c r="AB3" i="2" s="1"/>
  <c r="K4" i="2"/>
  <c r="AB4" i="2" s="1"/>
  <c r="K5" i="2"/>
  <c r="K6" i="2"/>
  <c r="K7" i="2"/>
  <c r="K8" i="2"/>
  <c r="AB8" i="2" s="1"/>
  <c r="K9" i="2"/>
  <c r="K10" i="2"/>
  <c r="K11" i="2"/>
  <c r="K12" i="2"/>
  <c r="K13" i="2"/>
  <c r="K14" i="2"/>
  <c r="AB14" i="2" s="1"/>
  <c r="K15" i="2"/>
  <c r="K16" i="2"/>
  <c r="K17" i="2"/>
  <c r="AB17" i="2" s="1"/>
  <c r="K18" i="2"/>
  <c r="K19" i="2"/>
  <c r="AB19" i="2" s="1"/>
  <c r="K20" i="2"/>
  <c r="K21" i="2"/>
  <c r="K22" i="2"/>
  <c r="K23" i="2"/>
  <c r="K24" i="2"/>
  <c r="K25" i="2"/>
  <c r="AB25" i="2" s="1"/>
  <c r="K26" i="2"/>
  <c r="K27" i="2"/>
  <c r="K29" i="2"/>
  <c r="K30" i="2"/>
  <c r="AB30" i="2" s="1"/>
  <c r="K31" i="2"/>
  <c r="K32" i="2"/>
  <c r="K33" i="2"/>
  <c r="AB33" i="2" s="1"/>
  <c r="K34" i="2"/>
  <c r="K35" i="2"/>
  <c r="K36" i="2"/>
  <c r="K37" i="2"/>
  <c r="K38" i="2"/>
  <c r="K39" i="2"/>
  <c r="K40" i="2"/>
  <c r="K41" i="2"/>
  <c r="AB41" i="2" s="1"/>
  <c r="K42" i="2"/>
  <c r="K43" i="2"/>
  <c r="K44" i="2"/>
  <c r="K45" i="2"/>
  <c r="K46" i="2"/>
  <c r="AB46" i="2" s="1"/>
  <c r="K47" i="2"/>
  <c r="K48" i="2"/>
  <c r="K49" i="2"/>
  <c r="AB49" i="2" s="1"/>
  <c r="K50" i="2"/>
  <c r="K51" i="2"/>
  <c r="K52" i="2"/>
  <c r="K53" i="2"/>
  <c r="K54" i="2"/>
  <c r="K55" i="2"/>
  <c r="K56" i="2"/>
  <c r="K57" i="2"/>
  <c r="AB57" i="2" s="1"/>
  <c r="K58" i="2"/>
  <c r="K59" i="2"/>
  <c r="K60" i="2"/>
  <c r="K61" i="2"/>
  <c r="K62" i="2"/>
  <c r="AB62" i="2" s="1"/>
  <c r="K63" i="2"/>
  <c r="K64" i="2"/>
  <c r="K65" i="2"/>
  <c r="AB65" i="2" s="1"/>
  <c r="K66" i="2"/>
  <c r="K67" i="2"/>
  <c r="K68" i="2"/>
  <c r="K69" i="2"/>
  <c r="K70" i="2"/>
  <c r="K71" i="2"/>
  <c r="K72" i="2"/>
  <c r="K73" i="2"/>
  <c r="AB73" i="2" s="1"/>
  <c r="K74" i="2"/>
  <c r="K75" i="2"/>
  <c r="K76" i="2"/>
  <c r="K77" i="2"/>
  <c r="K78" i="2"/>
  <c r="AB78" i="2" s="1"/>
  <c r="K79" i="2"/>
  <c r="K80" i="2"/>
  <c r="K81" i="2"/>
  <c r="AB81" i="2" s="1"/>
  <c r="K82" i="2"/>
  <c r="K83" i="2"/>
  <c r="K84" i="2"/>
  <c r="K85" i="2"/>
  <c r="K86" i="2"/>
  <c r="K87" i="2"/>
  <c r="K88" i="2"/>
  <c r="K89" i="2"/>
  <c r="AB89" i="2" s="1"/>
  <c r="K90" i="2"/>
  <c r="K91" i="2"/>
  <c r="K92" i="2"/>
  <c r="K93" i="2"/>
  <c r="K94" i="2"/>
  <c r="AB94" i="2" s="1"/>
  <c r="K95" i="2"/>
  <c r="K96" i="2"/>
  <c r="K97" i="2"/>
  <c r="AB97" i="2" s="1"/>
  <c r="K98" i="2"/>
  <c r="K99" i="2"/>
  <c r="K100" i="2"/>
  <c r="K101" i="2"/>
  <c r="K102" i="2"/>
  <c r="K103" i="2"/>
  <c r="K104" i="2"/>
  <c r="K105" i="2"/>
  <c r="AB105" i="2" s="1"/>
  <c r="K106" i="2"/>
  <c r="K107" i="2"/>
  <c r="K108" i="2"/>
  <c r="K109" i="2"/>
  <c r="K110" i="2"/>
  <c r="AB110" i="2" s="1"/>
  <c r="K111" i="2"/>
  <c r="K112" i="2"/>
  <c r="K113" i="2"/>
  <c r="AB113" i="2" s="1"/>
  <c r="K114" i="2"/>
  <c r="K115" i="2"/>
  <c r="K116" i="2"/>
  <c r="K117" i="2"/>
  <c r="K118" i="2"/>
  <c r="K119" i="2"/>
  <c r="K120" i="2"/>
  <c r="K121" i="2"/>
  <c r="AB121" i="2" s="1"/>
  <c r="K122" i="2"/>
  <c r="K123" i="2"/>
  <c r="K124" i="2"/>
  <c r="K125" i="2"/>
  <c r="K126" i="2"/>
  <c r="AB126" i="2" s="1"/>
  <c r="K127" i="2"/>
  <c r="K128" i="2"/>
  <c r="K129" i="2"/>
  <c r="AB129" i="2" s="1"/>
  <c r="K130" i="2"/>
  <c r="K131" i="2"/>
  <c r="K132" i="2"/>
  <c r="K133" i="2"/>
  <c r="K134" i="2"/>
  <c r="AB134" i="2" s="1"/>
  <c r="K135" i="2"/>
  <c r="K136" i="2"/>
  <c r="K137" i="2"/>
  <c r="AB137" i="2" s="1"/>
  <c r="K138" i="2"/>
  <c r="K139" i="2"/>
  <c r="K140" i="2"/>
  <c r="K141" i="2"/>
  <c r="K142" i="2"/>
  <c r="AB142" i="2" s="1"/>
  <c r="K143" i="2"/>
  <c r="K144" i="2"/>
  <c r="K145" i="2"/>
  <c r="AB145" i="2" s="1"/>
  <c r="K146" i="2"/>
  <c r="K147" i="2"/>
  <c r="K2" i="2"/>
  <c r="J3" i="2"/>
  <c r="AA3" i="2" s="1"/>
  <c r="J4" i="2"/>
  <c r="AA4" i="2" s="1"/>
  <c r="J5" i="2"/>
  <c r="AA5" i="2" s="1"/>
  <c r="J6" i="2"/>
  <c r="AA6" i="2" s="1"/>
  <c r="J7" i="2"/>
  <c r="AA7" i="2" s="1"/>
  <c r="AA8" i="2"/>
  <c r="J9" i="2"/>
  <c r="AA9" i="2" s="1"/>
  <c r="J10" i="2"/>
  <c r="AA10" i="2" s="1"/>
  <c r="J11" i="2"/>
  <c r="AA11" i="2" s="1"/>
  <c r="J12" i="2"/>
  <c r="J13" i="2"/>
  <c r="J14" i="2"/>
  <c r="AA14" i="2" s="1"/>
  <c r="AA15" i="2"/>
  <c r="AA16" i="2"/>
  <c r="J17" i="2"/>
  <c r="AA17" i="2" s="1"/>
  <c r="J18" i="2"/>
  <c r="AA18" i="2" s="1"/>
  <c r="J19" i="2"/>
  <c r="AA19" i="2" s="1"/>
  <c r="J20" i="2"/>
  <c r="AA20" i="2" s="1"/>
  <c r="J21" i="2"/>
  <c r="AA21" i="2" s="1"/>
  <c r="J22" i="2"/>
  <c r="AA22" i="2" s="1"/>
  <c r="J23" i="2"/>
  <c r="AA23" i="2" s="1"/>
  <c r="J24" i="2"/>
  <c r="J25" i="2"/>
  <c r="AA25" i="2" s="1"/>
  <c r="J26" i="2"/>
  <c r="AA26" i="2" s="1"/>
  <c r="J27" i="2"/>
  <c r="AA27" i="2" s="1"/>
  <c r="J28" i="2"/>
  <c r="AA28" i="2" s="1"/>
  <c r="J29" i="2"/>
  <c r="J30" i="2"/>
  <c r="AA30" i="2" s="1"/>
  <c r="J31" i="2"/>
  <c r="AA31" i="2" s="1"/>
  <c r="J32" i="2"/>
  <c r="AA32" i="2" s="1"/>
  <c r="J33" i="2"/>
  <c r="AA33" i="2" s="1"/>
  <c r="J34" i="2"/>
  <c r="AA34" i="2" s="1"/>
  <c r="J35" i="2"/>
  <c r="AA35" i="2" s="1"/>
  <c r="J36" i="2"/>
  <c r="J37" i="2"/>
  <c r="AA37" i="2" s="1"/>
  <c r="J38" i="2"/>
  <c r="AA38" i="2" s="1"/>
  <c r="J39" i="2"/>
  <c r="AA39" i="2" s="1"/>
  <c r="J40" i="2"/>
  <c r="J41" i="2"/>
  <c r="AA41" i="2" s="1"/>
  <c r="J42" i="2"/>
  <c r="AA42" i="2" s="1"/>
  <c r="J43" i="2"/>
  <c r="AA43" i="2" s="1"/>
  <c r="J44" i="2"/>
  <c r="AA44" i="2" s="1"/>
  <c r="J45" i="2"/>
  <c r="J46" i="2"/>
  <c r="AA46" i="2" s="1"/>
  <c r="J47" i="2"/>
  <c r="AA47" i="2" s="1"/>
  <c r="J48" i="2"/>
  <c r="J49" i="2"/>
  <c r="AA49" i="2" s="1"/>
  <c r="J50" i="2"/>
  <c r="AA50" i="2" s="1"/>
  <c r="J51" i="2"/>
  <c r="AA51" i="2" s="1"/>
  <c r="J52" i="2"/>
  <c r="AA52" i="2" s="1"/>
  <c r="J53" i="2"/>
  <c r="AA53" i="2" s="1"/>
  <c r="J54" i="2"/>
  <c r="AA54" i="2" s="1"/>
  <c r="J55" i="2"/>
  <c r="AA55" i="2" s="1"/>
  <c r="J56" i="2"/>
  <c r="J57" i="2"/>
  <c r="AA57" i="2" s="1"/>
  <c r="J58" i="2"/>
  <c r="AA58" i="2" s="1"/>
  <c r="J59" i="2"/>
  <c r="AA59" i="2" s="1"/>
  <c r="J60" i="2"/>
  <c r="J61" i="2"/>
  <c r="J62" i="2"/>
  <c r="AA62" i="2" s="1"/>
  <c r="J63" i="2"/>
  <c r="AA63" i="2" s="1"/>
  <c r="J64" i="2"/>
  <c r="AA64" i="2" s="1"/>
  <c r="J65" i="2"/>
  <c r="AA65" i="2" s="1"/>
  <c r="J66" i="2"/>
  <c r="AA66" i="2" s="1"/>
  <c r="J67" i="2"/>
  <c r="AA67" i="2" s="1"/>
  <c r="J68" i="2"/>
  <c r="AA68" i="2" s="1"/>
  <c r="J69" i="2"/>
  <c r="AA69" i="2" s="1"/>
  <c r="J70" i="2"/>
  <c r="AA70" i="2" s="1"/>
  <c r="J71" i="2"/>
  <c r="AA71" i="2" s="1"/>
  <c r="J72" i="2"/>
  <c r="J73" i="2"/>
  <c r="AA73" i="2" s="1"/>
  <c r="J74" i="2"/>
  <c r="AA74" i="2" s="1"/>
  <c r="J75" i="2"/>
  <c r="AA75" i="2" s="1"/>
  <c r="J76" i="2"/>
  <c r="AA76" i="2" s="1"/>
  <c r="J77" i="2"/>
  <c r="J78" i="2"/>
  <c r="AA78" i="2" s="1"/>
  <c r="J79" i="2"/>
  <c r="AA79" i="2" s="1"/>
  <c r="J80" i="2"/>
  <c r="AA80" i="2" s="1"/>
  <c r="J81" i="2"/>
  <c r="AA81" i="2" s="1"/>
  <c r="J82" i="2"/>
  <c r="AA82" i="2" s="1"/>
  <c r="J83" i="2"/>
  <c r="AA83" i="2" s="1"/>
  <c r="J84" i="2"/>
  <c r="J85" i="2"/>
  <c r="AA85" i="2" s="1"/>
  <c r="J86" i="2"/>
  <c r="AA86" i="2" s="1"/>
  <c r="J87" i="2"/>
  <c r="AA87" i="2" s="1"/>
  <c r="J88" i="2"/>
  <c r="J89" i="2"/>
  <c r="AA89" i="2" s="1"/>
  <c r="J90" i="2"/>
  <c r="AA90" i="2" s="1"/>
  <c r="J91" i="2"/>
  <c r="AA91" i="2" s="1"/>
  <c r="J92" i="2"/>
  <c r="AA92" i="2" s="1"/>
  <c r="J93" i="2"/>
  <c r="J94" i="2"/>
  <c r="AA94" i="2" s="1"/>
  <c r="J95" i="2"/>
  <c r="AA95" i="2" s="1"/>
  <c r="J96" i="2"/>
  <c r="J97" i="2"/>
  <c r="AA97" i="2" s="1"/>
  <c r="J98" i="2"/>
  <c r="AA98" i="2" s="1"/>
  <c r="J99" i="2"/>
  <c r="AA99" i="2" s="1"/>
  <c r="J100" i="2"/>
  <c r="AA100" i="2" s="1"/>
  <c r="J101" i="2"/>
  <c r="AA101" i="2" s="1"/>
  <c r="J102" i="2"/>
  <c r="AA102" i="2" s="1"/>
  <c r="J103" i="2"/>
  <c r="AA103" i="2" s="1"/>
  <c r="J104" i="2"/>
  <c r="J105" i="2"/>
  <c r="AA105" i="2" s="1"/>
  <c r="J106" i="2"/>
  <c r="AA106" i="2" s="1"/>
  <c r="J107" i="2"/>
  <c r="AA107" i="2" s="1"/>
  <c r="J108" i="2"/>
  <c r="J109" i="2"/>
  <c r="J110" i="2"/>
  <c r="AA110" i="2" s="1"/>
  <c r="J111" i="2"/>
  <c r="AA111" i="2" s="1"/>
  <c r="J112" i="2"/>
  <c r="AA112" i="2" s="1"/>
  <c r="J113" i="2"/>
  <c r="AA113" i="2" s="1"/>
  <c r="J114" i="2"/>
  <c r="AA114" i="2" s="1"/>
  <c r="J115" i="2"/>
  <c r="AA115" i="2" s="1"/>
  <c r="J116" i="2"/>
  <c r="AA116" i="2" s="1"/>
  <c r="J117" i="2"/>
  <c r="AA117" i="2" s="1"/>
  <c r="J118" i="2"/>
  <c r="AA118" i="2" s="1"/>
  <c r="J119" i="2"/>
  <c r="AA119" i="2" s="1"/>
  <c r="J120" i="2"/>
  <c r="J121" i="2"/>
  <c r="AA121" i="2" s="1"/>
  <c r="J122" i="2"/>
  <c r="AA122" i="2" s="1"/>
  <c r="J123" i="2"/>
  <c r="AA123" i="2" s="1"/>
  <c r="J124" i="2"/>
  <c r="AA124" i="2" s="1"/>
  <c r="J125" i="2"/>
  <c r="J126" i="2"/>
  <c r="AA126" i="2" s="1"/>
  <c r="J127" i="2"/>
  <c r="AA127" i="2" s="1"/>
  <c r="J128" i="2"/>
  <c r="AA128" i="2" s="1"/>
  <c r="J129" i="2"/>
  <c r="AA129" i="2" s="1"/>
  <c r="J130" i="2"/>
  <c r="AA130" i="2" s="1"/>
  <c r="J131" i="2"/>
  <c r="AA131" i="2" s="1"/>
  <c r="J132" i="2"/>
  <c r="J133" i="2"/>
  <c r="AA133" i="2" s="1"/>
  <c r="J134" i="2"/>
  <c r="AA134" i="2" s="1"/>
  <c r="J135" i="2"/>
  <c r="AA135" i="2" s="1"/>
  <c r="J136" i="2"/>
  <c r="J137" i="2"/>
  <c r="AA137" i="2" s="1"/>
  <c r="J138" i="2"/>
  <c r="AA138" i="2" s="1"/>
  <c r="J139" i="2"/>
  <c r="AA139" i="2" s="1"/>
  <c r="J140" i="2"/>
  <c r="AA140" i="2" s="1"/>
  <c r="J141" i="2"/>
  <c r="J142" i="2"/>
  <c r="AA142" i="2" s="1"/>
  <c r="J143" i="2"/>
  <c r="AA143" i="2" s="1"/>
  <c r="J144" i="2"/>
  <c r="J145" i="2"/>
  <c r="AA145" i="2" s="1"/>
  <c r="J146" i="2"/>
  <c r="AA146" i="2" s="1"/>
  <c r="J147" i="2"/>
  <c r="AA147" i="2" s="1"/>
  <c r="AB68" i="2" l="1"/>
  <c r="AB52" i="2"/>
  <c r="AB36" i="2"/>
  <c r="AB136" i="2"/>
  <c r="AB120" i="2"/>
  <c r="AB104" i="2"/>
  <c r="AB88" i="2"/>
  <c r="AB72" i="2"/>
  <c r="AB56" i="2"/>
  <c r="AB40" i="2"/>
  <c r="AB24" i="2"/>
  <c r="AB2" i="2"/>
  <c r="AB132" i="2"/>
  <c r="AB116" i="2"/>
  <c r="AB100" i="2"/>
  <c r="AB84" i="2"/>
  <c r="AB20" i="2"/>
  <c r="AB147" i="2"/>
  <c r="AB139" i="2"/>
  <c r="AB123" i="2"/>
  <c r="AB115" i="2"/>
  <c r="AB99" i="2"/>
  <c r="AB91" i="2"/>
  <c r="AB75" i="2"/>
  <c r="AB67" i="2"/>
  <c r="AB51" i="2"/>
  <c r="AB43" i="2"/>
  <c r="AB27" i="2"/>
  <c r="AB9" i="2"/>
  <c r="AB118" i="2"/>
  <c r="AB102" i="2"/>
  <c r="AB86" i="2"/>
  <c r="AB70" i="2"/>
  <c r="AB54" i="2"/>
  <c r="AB38" i="2"/>
  <c r="AB22" i="2"/>
  <c r="AB6" i="2"/>
  <c r="AA136" i="2"/>
  <c r="AA104" i="2"/>
  <c r="AA88" i="2"/>
  <c r="AA56" i="2"/>
  <c r="AA40" i="2"/>
  <c r="AB138" i="2"/>
  <c r="AB122" i="2"/>
  <c r="AB135" i="2"/>
  <c r="AB103" i="2"/>
  <c r="AA141" i="2"/>
  <c r="AA109" i="2"/>
  <c r="AA77" i="2"/>
  <c r="AA45" i="2"/>
  <c r="AA13" i="2"/>
  <c r="AA125" i="2"/>
  <c r="AA93" i="2"/>
  <c r="AA61" i="2"/>
  <c r="AA29" i="2"/>
  <c r="AB133" i="2"/>
  <c r="AB117" i="2"/>
  <c r="AB101" i="2"/>
  <c r="AB85" i="2"/>
  <c r="AB69" i="2"/>
  <c r="AB53" i="2"/>
  <c r="AB37" i="2"/>
  <c r="AB21" i="2"/>
  <c r="AB5" i="2"/>
  <c r="AB140" i="2"/>
  <c r="AB124" i="2"/>
  <c r="AB108" i="2"/>
  <c r="AB92" i="2"/>
  <c r="AB76" i="2"/>
  <c r="AB60" i="2"/>
  <c r="AB44" i="2"/>
  <c r="AB28" i="2"/>
  <c r="AB12" i="2"/>
  <c r="AB106" i="2"/>
  <c r="AB90" i="2"/>
  <c r="AB74" i="2"/>
  <c r="AB58" i="2"/>
  <c r="AB42" i="2"/>
  <c r="AB26" i="2"/>
  <c r="AB10" i="2"/>
  <c r="AB87" i="2"/>
  <c r="AB55" i="2"/>
  <c r="AB39" i="2"/>
  <c r="AB7" i="2"/>
  <c r="AB146" i="2"/>
  <c r="AB130" i="2"/>
  <c r="AB114" i="2"/>
  <c r="AB98" i="2"/>
  <c r="AB82" i="2"/>
  <c r="AB66" i="2"/>
  <c r="AB50" i="2"/>
  <c r="AB34" i="2"/>
  <c r="AB18" i="2"/>
  <c r="AC3" i="2"/>
  <c r="AB16" i="2"/>
  <c r="AB127" i="2"/>
  <c r="AB111" i="2"/>
  <c r="AB79" i="2"/>
  <c r="AB63" i="2"/>
  <c r="AB31" i="2"/>
  <c r="AB15" i="2"/>
  <c r="AB112" i="2"/>
  <c r="AB128" i="2"/>
  <c r="AB64" i="2"/>
  <c r="AB96" i="2"/>
  <c r="AB80" i="2"/>
  <c r="AB48" i="2"/>
  <c r="AB144" i="2"/>
  <c r="AB32" i="2"/>
  <c r="N151" i="2"/>
  <c r="O151" i="2"/>
  <c r="P151" i="2"/>
  <c r="AB141" i="2"/>
  <c r="AB125" i="2"/>
  <c r="AB109" i="2"/>
  <c r="AB93" i="2"/>
  <c r="AB77" i="2"/>
  <c r="AB61" i="2"/>
  <c r="AB45" i="2"/>
  <c r="AB29" i="2"/>
  <c r="AB13" i="2"/>
  <c r="L13" i="2"/>
  <c r="AC13" i="2" s="1"/>
  <c r="L133" i="2"/>
  <c r="AC133" i="2" s="1"/>
  <c r="L61" i="2"/>
  <c r="AC61" i="2" s="1"/>
  <c r="L31" i="2"/>
  <c r="AC31" i="2" s="1"/>
  <c r="L19" i="2"/>
  <c r="AC19" i="2" s="1"/>
  <c r="L139" i="2"/>
  <c r="AC139" i="2" s="1"/>
  <c r="L37" i="2"/>
  <c r="AC37" i="2" s="1"/>
  <c r="L120" i="2"/>
  <c r="AC120" i="2" s="1"/>
  <c r="L24" i="2"/>
  <c r="AC24" i="2" s="1"/>
  <c r="L115" i="2"/>
  <c r="AC115" i="2" s="1"/>
  <c r="L109" i="2"/>
  <c r="AC109" i="2" s="1"/>
  <c r="L91" i="2"/>
  <c r="AC91" i="2" s="1"/>
  <c r="L85" i="2"/>
  <c r="AC85" i="2" s="1"/>
  <c r="L79" i="2"/>
  <c r="AC79" i="2" s="1"/>
  <c r="L72" i="2"/>
  <c r="AC72" i="2" s="1"/>
  <c r="L67" i="2"/>
  <c r="AC67" i="2" s="1"/>
  <c r="L43" i="2"/>
  <c r="AC43" i="2" s="1"/>
  <c r="L121" i="2"/>
  <c r="AC121" i="2" s="1"/>
  <c r="L73" i="2"/>
  <c r="AC73" i="2" s="1"/>
  <c r="L25" i="2"/>
  <c r="AC25" i="2" s="1"/>
  <c r="L108" i="2"/>
  <c r="AC108" i="2" s="1"/>
  <c r="L60" i="2"/>
  <c r="AC60" i="2" s="1"/>
  <c r="L12" i="2"/>
  <c r="AC12" i="2" s="1"/>
  <c r="AA144" i="2"/>
  <c r="AA132" i="2"/>
  <c r="AA120" i="2"/>
  <c r="AA108" i="2"/>
  <c r="AA96" i="2"/>
  <c r="AA84" i="2"/>
  <c r="AA72" i="2"/>
  <c r="AA60" i="2"/>
  <c r="AA48" i="2"/>
  <c r="AA36" i="2"/>
  <c r="AA24" i="2"/>
  <c r="AA12" i="2"/>
  <c r="AC2" i="2"/>
  <c r="L103" i="2"/>
  <c r="AC103" i="2" s="1"/>
  <c r="L55" i="2"/>
  <c r="AC55" i="2" s="1"/>
  <c r="L7" i="2"/>
  <c r="AC7" i="2" s="1"/>
  <c r="L145" i="2"/>
  <c r="AC145" i="2" s="1"/>
  <c r="L97" i="2"/>
  <c r="AC97" i="2" s="1"/>
  <c r="L49" i="2"/>
  <c r="AC49" i="2" s="1"/>
  <c r="L144" i="2"/>
  <c r="AC144" i="2" s="1"/>
  <c r="L96" i="2"/>
  <c r="AC96" i="2" s="1"/>
  <c r="L48" i="2"/>
  <c r="AC48" i="2" s="1"/>
  <c r="AB143" i="2"/>
  <c r="AB131" i="2"/>
  <c r="AB119" i="2"/>
  <c r="AB107" i="2"/>
  <c r="AB95" i="2"/>
  <c r="AB83" i="2"/>
  <c r="AB71" i="2"/>
  <c r="AB59" i="2"/>
  <c r="AB47" i="2"/>
  <c r="AB35" i="2"/>
  <c r="AB23" i="2"/>
  <c r="AB11" i="2"/>
  <c r="L132" i="2"/>
  <c r="AC132" i="2" s="1"/>
  <c r="L84" i="2"/>
  <c r="AC84" i="2" s="1"/>
  <c r="L36" i="2"/>
  <c r="AC36" i="2" s="1"/>
  <c r="L127" i="2"/>
  <c r="AC127" i="2" s="1"/>
  <c r="AA2" i="2"/>
  <c r="L146" i="2"/>
  <c r="AC146" i="2" s="1"/>
  <c r="L134" i="2"/>
  <c r="AC134" i="2" s="1"/>
  <c r="L122" i="2"/>
  <c r="AC122" i="2" s="1"/>
  <c r="L110" i="2"/>
  <c r="AC110" i="2" s="1"/>
  <c r="L98" i="2"/>
  <c r="AC98" i="2" s="1"/>
  <c r="L86" i="2"/>
  <c r="AC86" i="2" s="1"/>
  <c r="L74" i="2"/>
  <c r="AC74" i="2" s="1"/>
  <c r="L62" i="2"/>
  <c r="AC62" i="2" s="1"/>
  <c r="L50" i="2"/>
  <c r="AC50" i="2" s="1"/>
  <c r="L38" i="2"/>
  <c r="AC38" i="2" s="1"/>
  <c r="L26" i="2"/>
  <c r="AC26" i="2" s="1"/>
  <c r="L14" i="2"/>
  <c r="AC14" i="2" s="1"/>
  <c r="L143" i="2"/>
  <c r="AC143" i="2" s="1"/>
  <c r="L131" i="2"/>
  <c r="AC131" i="2" s="1"/>
  <c r="L119" i="2"/>
  <c r="AC119" i="2" s="1"/>
  <c r="L107" i="2"/>
  <c r="AC107" i="2" s="1"/>
  <c r="L95" i="2"/>
  <c r="AC95" i="2" s="1"/>
  <c r="L83" i="2"/>
  <c r="AC83" i="2" s="1"/>
  <c r="L71" i="2"/>
  <c r="AC71" i="2" s="1"/>
  <c r="L59" i="2"/>
  <c r="AC59" i="2" s="1"/>
  <c r="L47" i="2"/>
  <c r="AC47" i="2" s="1"/>
  <c r="L35" i="2"/>
  <c r="AC35" i="2" s="1"/>
  <c r="L23" i="2"/>
  <c r="AC23" i="2" s="1"/>
  <c r="L11" i="2"/>
  <c r="AC11" i="2" s="1"/>
  <c r="L142" i="2"/>
  <c r="AC142" i="2" s="1"/>
  <c r="L130" i="2"/>
  <c r="AC130" i="2" s="1"/>
  <c r="L118" i="2"/>
  <c r="AC118" i="2" s="1"/>
  <c r="L106" i="2"/>
  <c r="AC106" i="2" s="1"/>
  <c r="L94" i="2"/>
  <c r="AC94" i="2" s="1"/>
  <c r="L82" i="2"/>
  <c r="AC82" i="2" s="1"/>
  <c r="L70" i="2"/>
  <c r="AC70" i="2" s="1"/>
  <c r="L58" i="2"/>
  <c r="AC58" i="2" s="1"/>
  <c r="L46" i="2"/>
  <c r="AC46" i="2" s="1"/>
  <c r="L34" i="2"/>
  <c r="AC34" i="2" s="1"/>
  <c r="L22" i="2"/>
  <c r="AC22" i="2" s="1"/>
  <c r="L10" i="2"/>
  <c r="AC10" i="2" s="1"/>
  <c r="L141" i="2"/>
  <c r="AC141" i="2" s="1"/>
  <c r="L129" i="2"/>
  <c r="AC129" i="2" s="1"/>
  <c r="L117" i="2"/>
  <c r="AC117" i="2" s="1"/>
  <c r="L105" i="2"/>
  <c r="AC105" i="2" s="1"/>
  <c r="L93" i="2"/>
  <c r="AC93" i="2" s="1"/>
  <c r="L81" i="2"/>
  <c r="AC81" i="2" s="1"/>
  <c r="L69" i="2"/>
  <c r="AC69" i="2" s="1"/>
  <c r="L57" i="2"/>
  <c r="AC57" i="2" s="1"/>
  <c r="L45" i="2"/>
  <c r="AC45" i="2" s="1"/>
  <c r="L33" i="2"/>
  <c r="AC33" i="2" s="1"/>
  <c r="L21" i="2"/>
  <c r="AC21" i="2" s="1"/>
  <c r="L9" i="2"/>
  <c r="AC9" i="2" s="1"/>
  <c r="L140" i="2"/>
  <c r="AC140" i="2" s="1"/>
  <c r="L128" i="2"/>
  <c r="AC128" i="2" s="1"/>
  <c r="L116" i="2"/>
  <c r="AC116" i="2" s="1"/>
  <c r="L104" i="2"/>
  <c r="AC104" i="2" s="1"/>
  <c r="L92" i="2"/>
  <c r="AC92" i="2" s="1"/>
  <c r="L80" i="2"/>
  <c r="AC80" i="2" s="1"/>
  <c r="L68" i="2"/>
  <c r="AC68" i="2" s="1"/>
  <c r="L56" i="2"/>
  <c r="AC56" i="2" s="1"/>
  <c r="L44" i="2"/>
  <c r="AC44" i="2" s="1"/>
  <c r="L32" i="2"/>
  <c r="AC32" i="2" s="1"/>
  <c r="L20" i="2"/>
  <c r="AC20" i="2" s="1"/>
  <c r="L8" i="2"/>
  <c r="AC8" i="2" s="1"/>
  <c r="L138" i="2"/>
  <c r="AC138" i="2" s="1"/>
  <c r="L126" i="2"/>
  <c r="AC126" i="2" s="1"/>
  <c r="L114" i="2"/>
  <c r="AC114" i="2" s="1"/>
  <c r="L102" i="2"/>
  <c r="AC102" i="2" s="1"/>
  <c r="L90" i="2"/>
  <c r="AC90" i="2" s="1"/>
  <c r="L78" i="2"/>
  <c r="AC78" i="2" s="1"/>
  <c r="L66" i="2"/>
  <c r="AC66" i="2" s="1"/>
  <c r="L54" i="2"/>
  <c r="AC54" i="2" s="1"/>
  <c r="L42" i="2"/>
  <c r="AC42" i="2" s="1"/>
  <c r="L30" i="2"/>
  <c r="AC30" i="2" s="1"/>
  <c r="L18" i="2"/>
  <c r="AC18" i="2" s="1"/>
  <c r="L6" i="2"/>
  <c r="AC6" i="2" s="1"/>
  <c r="L137" i="2"/>
  <c r="AC137" i="2" s="1"/>
  <c r="L125" i="2"/>
  <c r="AC125" i="2" s="1"/>
  <c r="L113" i="2"/>
  <c r="AC113" i="2" s="1"/>
  <c r="L101" i="2"/>
  <c r="AC101" i="2" s="1"/>
  <c r="L89" i="2"/>
  <c r="AC89" i="2" s="1"/>
  <c r="L77" i="2"/>
  <c r="AC77" i="2" s="1"/>
  <c r="L65" i="2"/>
  <c r="AC65" i="2" s="1"/>
  <c r="L53" i="2"/>
  <c r="AC53" i="2" s="1"/>
  <c r="L41" i="2"/>
  <c r="AC41" i="2" s="1"/>
  <c r="L29" i="2"/>
  <c r="AC29" i="2" s="1"/>
  <c r="L17" i="2"/>
  <c r="AC17" i="2" s="1"/>
  <c r="L5" i="2"/>
  <c r="AC5" i="2" s="1"/>
  <c r="L136" i="2"/>
  <c r="AC136" i="2" s="1"/>
  <c r="L124" i="2"/>
  <c r="AC124" i="2" s="1"/>
  <c r="L112" i="2"/>
  <c r="AC112" i="2" s="1"/>
  <c r="L100" i="2"/>
  <c r="AC100" i="2" s="1"/>
  <c r="L88" i="2"/>
  <c r="AC88" i="2" s="1"/>
  <c r="L76" i="2"/>
  <c r="AC76" i="2" s="1"/>
  <c r="L64" i="2"/>
  <c r="AC64" i="2" s="1"/>
  <c r="L52" i="2"/>
  <c r="AC52" i="2" s="1"/>
  <c r="L40" i="2"/>
  <c r="AC40" i="2" s="1"/>
  <c r="L28" i="2"/>
  <c r="AC28" i="2" s="1"/>
  <c r="L16" i="2"/>
  <c r="AC16" i="2" s="1"/>
  <c r="L4" i="2"/>
  <c r="AC4" i="2" s="1"/>
  <c r="L147" i="2"/>
  <c r="AC147" i="2" s="1"/>
  <c r="L135" i="2"/>
  <c r="AC135" i="2" s="1"/>
  <c r="L123" i="2"/>
  <c r="AC123" i="2" s="1"/>
  <c r="L111" i="2"/>
  <c r="AC111" i="2" s="1"/>
  <c r="L99" i="2"/>
  <c r="AC99" i="2" s="1"/>
  <c r="L87" i="2"/>
  <c r="AC87" i="2" s="1"/>
  <c r="L75" i="2"/>
  <c r="AC75" i="2" s="1"/>
  <c r="L63" i="2"/>
  <c r="AC63" i="2" s="1"/>
  <c r="L51" i="2"/>
  <c r="AC51" i="2" s="1"/>
  <c r="L39" i="2"/>
  <c r="AC39" i="2" s="1"/>
  <c r="L27" i="2"/>
  <c r="AC27" i="2" s="1"/>
  <c r="L15" i="2"/>
  <c r="AC15" i="2" s="1"/>
</calcChain>
</file>

<file path=xl/sharedStrings.xml><?xml version="1.0" encoding="utf-8"?>
<sst xmlns="http://schemas.openxmlformats.org/spreadsheetml/2006/main" count="2668" uniqueCount="274">
  <si>
    <t>outils</t>
  </si>
  <si>
    <t>poinçon</t>
  </si>
  <si>
    <t>matrice</t>
  </si>
  <si>
    <t>dévêtisseur</t>
  </si>
  <si>
    <t>SQ 7</t>
  </si>
  <si>
    <t>SQ 10 MT5</t>
  </si>
  <si>
    <t>SQ 10 U</t>
  </si>
  <si>
    <t>SQ 10 / 0,5</t>
  </si>
  <si>
    <t>SQ 20</t>
  </si>
  <si>
    <t>SQ 20 / 0,5</t>
  </si>
  <si>
    <t>SQ 25</t>
  </si>
  <si>
    <t>SQ 25 / 0,5</t>
  </si>
  <si>
    <t xml:space="preserve">SQ 30 </t>
  </si>
  <si>
    <t xml:space="preserve">SQ 30 / 0,5 </t>
  </si>
  <si>
    <t>SQ 50</t>
  </si>
  <si>
    <t>RT 6X3</t>
  </si>
  <si>
    <t>RT 7,5X7,25</t>
  </si>
  <si>
    <t>RT 8X3</t>
  </si>
  <si>
    <t>RT 10X5</t>
  </si>
  <si>
    <t>RT 10X5 / 0,5</t>
  </si>
  <si>
    <t>RT 13X3</t>
  </si>
  <si>
    <t>RT 13X3 / 0,5</t>
  </si>
  <si>
    <t>RT 15 X 5</t>
  </si>
  <si>
    <t>RT 15X5 / 0,5</t>
  </si>
  <si>
    <t>RT 15X6</t>
  </si>
  <si>
    <t>RT 18,7X14,5</t>
  </si>
  <si>
    <t>RT 30X9</t>
  </si>
  <si>
    <t>RT 50X5</t>
  </si>
  <si>
    <t>RT 55X13</t>
  </si>
  <si>
    <t>RT 60X20</t>
  </si>
  <si>
    <t>RT 76,2X5</t>
  </si>
  <si>
    <t>RT 76,2X5 / 0,5</t>
  </si>
  <si>
    <t>RD 2</t>
  </si>
  <si>
    <t>RD 2,7</t>
  </si>
  <si>
    <t>RD 3</t>
  </si>
  <si>
    <t>RD 3,2</t>
  </si>
  <si>
    <t>RD 3,3</t>
  </si>
  <si>
    <t>RD 3,5</t>
  </si>
  <si>
    <t>RD 3,6</t>
  </si>
  <si>
    <t>RD 3,7</t>
  </si>
  <si>
    <t>RD 3,7  / 0,5</t>
  </si>
  <si>
    <t>RD 4</t>
  </si>
  <si>
    <t>RD 4  / 0,5</t>
  </si>
  <si>
    <t>RD 4,25</t>
  </si>
  <si>
    <t>RD 4,5</t>
  </si>
  <si>
    <t>RD 4,75</t>
  </si>
  <si>
    <t>RD 5</t>
  </si>
  <si>
    <t>RD 5 / 0,5</t>
  </si>
  <si>
    <t>RD 5,1</t>
  </si>
  <si>
    <t>RD 5,2</t>
  </si>
  <si>
    <t>RD 5,3</t>
  </si>
  <si>
    <t>RD 5,3  / 0,5</t>
  </si>
  <si>
    <t>RD 5,5</t>
  </si>
  <si>
    <t>RD 5,5  / 0,5</t>
  </si>
  <si>
    <t>RD 6</t>
  </si>
  <si>
    <t>RD 6 / 0,5</t>
  </si>
  <si>
    <t>RD 6,2</t>
  </si>
  <si>
    <t>RD 6,3</t>
  </si>
  <si>
    <t>RD 6,5</t>
  </si>
  <si>
    <t>RD 6,5 / 0,5</t>
  </si>
  <si>
    <t>RD 7</t>
  </si>
  <si>
    <t>RD 7  / 0,5</t>
  </si>
  <si>
    <t>RD 7,4</t>
  </si>
  <si>
    <t>RD 8 MT10</t>
  </si>
  <si>
    <t>RD 8 MT5</t>
  </si>
  <si>
    <t>RD 8,5</t>
  </si>
  <si>
    <t>RD 9 MT 10</t>
  </si>
  <si>
    <t>RD 9 MT5</t>
  </si>
  <si>
    <t>RD 9,3</t>
  </si>
  <si>
    <t>RD 10 MT10</t>
  </si>
  <si>
    <t>RD 10  / 0,5</t>
  </si>
  <si>
    <t>RD 10 MT5</t>
  </si>
  <si>
    <t>RD 10,2</t>
  </si>
  <si>
    <t>RD 11,1</t>
  </si>
  <si>
    <t>RD 12 MT5</t>
  </si>
  <si>
    <t>RD 12,5 MT5</t>
  </si>
  <si>
    <t>RD 13</t>
  </si>
  <si>
    <t>RD 15 U</t>
  </si>
  <si>
    <t>RD 15 MT5</t>
  </si>
  <si>
    <t>RD 16 U</t>
  </si>
  <si>
    <t>RD 16 MT5</t>
  </si>
  <si>
    <t>RD 17,5</t>
  </si>
  <si>
    <t>RD 18</t>
  </si>
  <si>
    <t>RD 20</t>
  </si>
  <si>
    <t>RD 22</t>
  </si>
  <si>
    <t>RD 22,2</t>
  </si>
  <si>
    <t>RD 23</t>
  </si>
  <si>
    <t>RD 23,25</t>
  </si>
  <si>
    <t>RD 25,5</t>
  </si>
  <si>
    <t>RD 30</t>
  </si>
  <si>
    <t>RD 32,5</t>
  </si>
  <si>
    <t>RD 34</t>
  </si>
  <si>
    <t>RD 35</t>
  </si>
  <si>
    <t>RD 38,1</t>
  </si>
  <si>
    <t>RD 44</t>
  </si>
  <si>
    <t>RD 45</t>
  </si>
  <si>
    <t>RD 46</t>
  </si>
  <si>
    <t>RD 47</t>
  </si>
  <si>
    <t>RD 50,8</t>
  </si>
  <si>
    <t>OB 8 X 4,5</t>
  </si>
  <si>
    <t>OB 12 X 1,2</t>
  </si>
  <si>
    <t>OB 5 X 7</t>
  </si>
  <si>
    <t>OB 8 X 5</t>
  </si>
  <si>
    <t>OB 6,5 X 12</t>
  </si>
  <si>
    <t>OB 18 X 8</t>
  </si>
  <si>
    <t>OB 23,5 X 4,5</t>
  </si>
  <si>
    <t>OB 6 X 4,5 MT10</t>
  </si>
  <si>
    <t>OB 6 / 4,5 U</t>
  </si>
  <si>
    <t>OB 4,5 X 8,5</t>
  </si>
  <si>
    <t>OB 8 X 10</t>
  </si>
  <si>
    <t>OB 5,5 X 18</t>
  </si>
  <si>
    <t>OB 8 X 16</t>
  </si>
  <si>
    <t>OB 18 X 32</t>
  </si>
  <si>
    <t>OB 10 x 1,2</t>
  </si>
  <si>
    <t>OB 18 X 22</t>
  </si>
  <si>
    <t>OB 6,5X12 / 0,5</t>
  </si>
  <si>
    <t>HX 7,2</t>
  </si>
  <si>
    <t>HX 8,3</t>
  </si>
  <si>
    <t xml:space="preserve">HX 27 </t>
  </si>
  <si>
    <t xml:space="preserve">HX 22 </t>
  </si>
  <si>
    <t>HX 11,3</t>
  </si>
  <si>
    <t>SP1</t>
  </si>
  <si>
    <t>SP2</t>
  </si>
  <si>
    <t>SP3</t>
  </si>
  <si>
    <t>SP4</t>
  </si>
  <si>
    <t>SP5</t>
  </si>
  <si>
    <t>SP6</t>
  </si>
  <si>
    <t>SP7</t>
  </si>
  <si>
    <t>SP8</t>
  </si>
  <si>
    <t>SP9</t>
  </si>
  <si>
    <t>SP10</t>
  </si>
  <si>
    <t>SP11</t>
  </si>
  <si>
    <t>SP12</t>
  </si>
  <si>
    <t>SP13</t>
  </si>
  <si>
    <t>SP14</t>
  </si>
  <si>
    <t>SP15</t>
  </si>
  <si>
    <t>SP16</t>
  </si>
  <si>
    <t>triangle 30</t>
  </si>
  <si>
    <t>refendeur MJ</t>
  </si>
  <si>
    <t>banane</t>
  </si>
  <si>
    <t>RT multiple</t>
  </si>
  <si>
    <t>croix</t>
  </si>
  <si>
    <t>trapèze</t>
  </si>
  <si>
    <t>serrure 25</t>
  </si>
  <si>
    <t>serrure 20</t>
  </si>
  <si>
    <t>outils semi-découpe</t>
  </si>
  <si>
    <t>RD 10,2 MT5</t>
  </si>
  <si>
    <t>RD 11,1 MT5</t>
  </si>
  <si>
    <t>RD 2,7 MT10</t>
  </si>
  <si>
    <t>Trumpf</t>
  </si>
  <si>
    <t>LVD</t>
  </si>
  <si>
    <t>x</t>
  </si>
  <si>
    <t>SP12 / 0,5</t>
  </si>
  <si>
    <t>outils supplement</t>
  </si>
  <si>
    <t>RT 28*3</t>
  </si>
  <si>
    <t xml:space="preserve">machine </t>
  </si>
  <si>
    <t>SP18</t>
  </si>
  <si>
    <t>MT</t>
  </si>
  <si>
    <t xml:space="preserve"> </t>
  </si>
  <si>
    <t>embouti oblong</t>
  </si>
  <si>
    <t>molette soyage</t>
  </si>
  <si>
    <t>RD 9,2</t>
  </si>
  <si>
    <t>terrre</t>
  </si>
  <si>
    <t>RT 29X11,3</t>
  </si>
  <si>
    <t>trumpf</t>
  </si>
  <si>
    <t>sourire</t>
  </si>
  <si>
    <t>ebarbage</t>
  </si>
  <si>
    <t>supplément P</t>
  </si>
  <si>
    <t>supplément m</t>
  </si>
  <si>
    <t>MT / Unitaire</t>
  </si>
  <si>
    <t>MT10</t>
  </si>
  <si>
    <t>MT5</t>
  </si>
  <si>
    <t>SQ 10</t>
  </si>
  <si>
    <t>Unitaire</t>
  </si>
  <si>
    <t>besoin P</t>
  </si>
  <si>
    <t>besoin M</t>
  </si>
  <si>
    <t>besoin D</t>
  </si>
  <si>
    <t>limite basse P</t>
  </si>
  <si>
    <t>limite basse M</t>
  </si>
  <si>
    <t>limite basse D</t>
  </si>
  <si>
    <t>X</t>
  </si>
  <si>
    <t xml:space="preserve">Outils </t>
  </si>
  <si>
    <t>nbr Cassette</t>
  </si>
  <si>
    <t>unitaire</t>
  </si>
  <si>
    <t>nbr Porte poinçon unitaire</t>
  </si>
  <si>
    <t>PM LVD</t>
  </si>
  <si>
    <t>SABOT T</t>
  </si>
  <si>
    <t>PO MT</t>
  </si>
  <si>
    <t>dévêtisseur MT5</t>
  </si>
  <si>
    <t>PO LVD</t>
  </si>
  <si>
    <t>cassettes trumpf</t>
  </si>
  <si>
    <t xml:space="preserve">somme </t>
  </si>
  <si>
    <t>machine</t>
  </si>
  <si>
    <t xml:space="preserve">n° d'outils </t>
  </si>
  <si>
    <t xml:space="preserve">côte actuelle </t>
  </si>
  <si>
    <t xml:space="preserve">côte réctifié </t>
  </si>
  <si>
    <t xml:space="preserve">nombre de frappes </t>
  </si>
  <si>
    <t xml:space="preserve">Machines </t>
  </si>
  <si>
    <t>LVD 1</t>
  </si>
  <si>
    <t>LVD 2</t>
  </si>
  <si>
    <t>Trumpf 1</t>
  </si>
  <si>
    <t>Trumpf 2</t>
  </si>
  <si>
    <t xml:space="preserve">outils </t>
  </si>
  <si>
    <t xml:space="preserve">Type d'outi </t>
  </si>
  <si>
    <t xml:space="preserve">Poinçon </t>
  </si>
  <si>
    <t xml:space="preserve">poinçon unitaire plat </t>
  </si>
  <si>
    <t xml:space="preserve">poinçon multitool 10 postes </t>
  </si>
  <si>
    <t xml:space="preserve">poinçon multitool 5 postes </t>
  </si>
  <si>
    <t>Longueur d'origine</t>
  </si>
  <si>
    <t>Longueur mini acceptée</t>
  </si>
  <si>
    <t xml:space="preserve">Matrice </t>
  </si>
  <si>
    <t>Type de matrice</t>
  </si>
  <si>
    <t>Epaisseur d'origine</t>
  </si>
  <si>
    <t>Epaisseur mini acceptée</t>
  </si>
  <si>
    <t>petite matrice unitaire</t>
  </si>
  <si>
    <t xml:space="preserve">grande matrcie unitaire </t>
  </si>
  <si>
    <t>Matrice multitool 10 postes</t>
  </si>
  <si>
    <t>Matrice multitool 5 postes</t>
  </si>
  <si>
    <t>Matrice pour refendage</t>
  </si>
  <si>
    <t xml:space="preserve">Dimention des outils </t>
  </si>
  <si>
    <t xml:space="preserve">type </t>
  </si>
  <si>
    <t>Matrice</t>
  </si>
  <si>
    <t>Poinçon</t>
  </si>
  <si>
    <t>Dévêtisseur</t>
  </si>
  <si>
    <t>Machines</t>
  </si>
  <si>
    <t xml:space="preserve">LVD </t>
  </si>
  <si>
    <t>nombre de frappes</t>
  </si>
  <si>
    <t>porte poinçon</t>
  </si>
  <si>
    <t xml:space="preserve">porte matrice </t>
  </si>
  <si>
    <t xml:space="preserve">Porte_outil </t>
  </si>
  <si>
    <t xml:space="preserve">porte_outil </t>
  </si>
  <si>
    <t>Porte_poinçon</t>
  </si>
  <si>
    <t>Porte_matrice</t>
  </si>
  <si>
    <t>porte_matrice</t>
  </si>
  <si>
    <t>porte_poinçon</t>
  </si>
  <si>
    <t xml:space="preserve">machines </t>
  </si>
  <si>
    <t xml:space="preserve">nb de frappes </t>
  </si>
  <si>
    <t>dissocié</t>
  </si>
  <si>
    <t>reference</t>
  </si>
  <si>
    <t>cote</t>
  </si>
  <si>
    <t>S</t>
  </si>
  <si>
    <t>date</t>
  </si>
  <si>
    <t>cote matrice</t>
  </si>
  <si>
    <t>cote poinçon</t>
  </si>
  <si>
    <t>Type</t>
  </si>
  <si>
    <t>30</t>
  </si>
  <si>
    <t>oui</t>
  </si>
  <si>
    <t>SQ 6</t>
  </si>
  <si>
    <t>SQ 9</t>
  </si>
  <si>
    <t>132000</t>
  </si>
  <si>
    <t>SQ 72</t>
  </si>
  <si>
    <t>LVD1</t>
  </si>
  <si>
    <t>Trumpf1</t>
  </si>
  <si>
    <t>LVD2</t>
  </si>
  <si>
    <t>Trumpf2</t>
  </si>
  <si>
    <t>Sabot</t>
  </si>
  <si>
    <t>Cassette</t>
  </si>
  <si>
    <t>TRUMPF</t>
  </si>
  <si>
    <t>SQ0700000010LTPP0001</t>
  </si>
  <si>
    <t>SQ0700000010LTPM0001</t>
  </si>
  <si>
    <t>SQ0700000010LT0S0001</t>
  </si>
  <si>
    <t>SQ0700000010LT0C0001</t>
  </si>
  <si>
    <t>SQ7</t>
  </si>
  <si>
    <t>SQ0700000010LT0P0001</t>
  </si>
  <si>
    <t>SQ0700000010LT0M0001</t>
  </si>
  <si>
    <t>SQ0700000010LT0D0001</t>
  </si>
  <si>
    <t>SQ07000000</t>
  </si>
  <si>
    <t>porte_outil / cassette</t>
  </si>
  <si>
    <t xml:space="preserve">sabot </t>
  </si>
  <si>
    <t>120000</t>
  </si>
  <si>
    <t>Porte outil</t>
  </si>
  <si>
    <t>Porte matrice</t>
  </si>
  <si>
    <t>Porte poinçon</t>
  </si>
  <si>
    <t>;sqsfgs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</si>
</sst>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4"/>
      <color rgb="FFFF0000"/>
      <name val="Calibri"/>
      <family val="2"/>
      <scheme val="minor"/>
    </font>
    <font>
      <sz val="8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sz val="11"/>
      <color rgb="FF000000"/>
      <name val="Calibri"/>
      <family val="2"/>
    </font>
  </fonts>
  <fills count="1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ED7D31"/>
        <bgColor indexed="64"/>
      </patternFill>
    </fill>
    <fill>
      <patternFill patternType="solid">
        <fgColor rgb="FF70AD47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5"/>
        <bgColor theme="5"/>
      </patternFill>
    </fill>
  </fills>
  <borders count="4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theme="5" tint="0.39997558519241921"/>
      </left>
      <right/>
      <top style="thin">
        <color theme="5" tint="0.39997558519241921"/>
      </top>
      <bottom style="thin">
        <color theme="5" tint="0.39997558519241921"/>
      </bottom>
      <diagonal/>
    </border>
    <border>
      <left/>
      <right/>
      <top style="thin">
        <color theme="5" tint="0.39997558519241921"/>
      </top>
      <bottom style="thin">
        <color theme="5" tint="0.39997558519241921"/>
      </bottom>
      <diagonal/>
    </border>
  </borders>
  <cellStyleXfs count="1">
    <xf numFmtId="0" fontId="0" fillId="0" borderId="0"/>
  </cellStyleXfs>
  <cellXfs count="124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1" fontId="1" fillId="0" borderId="0" xfId="0" applyNumberFormat="1" applyFont="1" applyAlignment="1">
      <alignment horizontal="center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1" fillId="0" borderId="10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1" fillId="3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6" xfId="0" applyFont="1" applyBorder="1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1" fillId="0" borderId="11" xfId="0" applyFont="1" applyBorder="1" applyAlignment="1">
      <alignment horizontal="center" vertical="center"/>
    </xf>
    <xf numFmtId="0" fontId="1" fillId="6" borderId="5" xfId="0" applyFont="1" applyFill="1" applyBorder="1" applyAlignment="1">
      <alignment horizontal="center" vertical="center"/>
    </xf>
    <xf numFmtId="0" fontId="1" fillId="7" borderId="5" xfId="0" applyFont="1" applyFill="1" applyBorder="1" applyAlignment="1">
      <alignment horizontal="center" vertical="center"/>
    </xf>
    <xf numFmtId="0" fontId="0" fillId="8" borderId="0" xfId="0" applyFill="1" applyAlignment="1">
      <alignment horizontal="center"/>
    </xf>
    <xf numFmtId="0" fontId="1" fillId="8" borderId="9" xfId="0" applyFont="1" applyFill="1" applyBorder="1" applyAlignment="1">
      <alignment horizontal="center" vertical="center"/>
    </xf>
    <xf numFmtId="0" fontId="1" fillId="8" borderId="10" xfId="0" applyFont="1" applyFill="1" applyBorder="1" applyAlignment="1">
      <alignment horizontal="center" vertical="center"/>
    </xf>
    <xf numFmtId="0" fontId="1" fillId="8" borderId="8" xfId="0" applyFont="1" applyFill="1" applyBorder="1" applyAlignment="1">
      <alignment horizontal="center" vertical="center"/>
    </xf>
    <xf numFmtId="0" fontId="1" fillId="9" borderId="0" xfId="0" applyFont="1" applyFill="1" applyAlignment="1">
      <alignment horizontal="center" vertical="center"/>
    </xf>
    <xf numFmtId="0" fontId="1" fillId="9" borderId="9" xfId="0" applyFont="1" applyFill="1" applyBorder="1" applyAlignment="1">
      <alignment horizontal="center" vertical="center"/>
    </xf>
    <xf numFmtId="0" fontId="1" fillId="9" borderId="10" xfId="0" applyFont="1" applyFill="1" applyBorder="1" applyAlignment="1">
      <alignment horizontal="center" vertical="center"/>
    </xf>
    <xf numFmtId="0" fontId="1" fillId="9" borderId="8" xfId="0" applyFont="1" applyFill="1" applyBorder="1" applyAlignment="1">
      <alignment horizontal="center" vertical="center"/>
    </xf>
    <xf numFmtId="0" fontId="0" fillId="9" borderId="0" xfId="0" applyFill="1" applyAlignment="1">
      <alignment horizontal="center"/>
    </xf>
    <xf numFmtId="0" fontId="0" fillId="9" borderId="1" xfId="0" applyFill="1" applyBorder="1" applyAlignment="1">
      <alignment horizontal="center"/>
    </xf>
    <xf numFmtId="0" fontId="0" fillId="0" borderId="1" xfId="0" applyBorder="1"/>
    <xf numFmtId="0" fontId="0" fillId="0" borderId="14" xfId="0" applyBorder="1"/>
    <xf numFmtId="0" fontId="0" fillId="10" borderId="15" xfId="0" applyFill="1" applyBorder="1"/>
    <xf numFmtId="0" fontId="0" fillId="10" borderId="13" xfId="0" applyFill="1" applyBorder="1"/>
    <xf numFmtId="0" fontId="0" fillId="0" borderId="22" xfId="0" applyBorder="1"/>
    <xf numFmtId="0" fontId="0" fillId="12" borderId="35" xfId="0" applyFill="1" applyBorder="1"/>
    <xf numFmtId="0" fontId="0" fillId="12" borderId="21" xfId="0" applyFill="1" applyBorder="1"/>
    <xf numFmtId="0" fontId="0" fillId="12" borderId="23" xfId="0" applyFill="1" applyBorder="1"/>
    <xf numFmtId="0" fontId="0" fillId="14" borderId="21" xfId="0" applyFill="1" applyBorder="1"/>
    <xf numFmtId="0" fontId="0" fillId="12" borderId="3" xfId="0" applyFill="1" applyBorder="1"/>
    <xf numFmtId="0" fontId="0" fillId="12" borderId="34" xfId="0" applyFill="1" applyBorder="1"/>
    <xf numFmtId="0" fontId="0" fillId="12" borderId="24" xfId="0" applyFill="1" applyBorder="1"/>
    <xf numFmtId="0" fontId="0" fillId="12" borderId="25" xfId="0" applyFill="1" applyBorder="1"/>
    <xf numFmtId="0" fontId="0" fillId="12" borderId="1" xfId="0" applyFill="1" applyBorder="1"/>
    <xf numFmtId="0" fontId="0" fillId="14" borderId="28" xfId="0" applyFill="1" applyBorder="1"/>
    <xf numFmtId="0" fontId="0" fillId="14" borderId="32" xfId="0" applyFill="1" applyBorder="1"/>
    <xf numFmtId="0" fontId="0" fillId="14" borderId="26" xfId="0" applyFill="1" applyBorder="1"/>
    <xf numFmtId="0" fontId="0" fillId="14" borderId="0" xfId="0" applyFill="1"/>
    <xf numFmtId="0" fontId="0" fillId="14" borderId="27" xfId="0" applyFill="1" applyBorder="1"/>
    <xf numFmtId="0" fontId="0" fillId="14" borderId="29" xfId="0" applyFill="1" applyBorder="1"/>
    <xf numFmtId="0" fontId="0" fillId="14" borderId="31" xfId="0" applyFill="1" applyBorder="1"/>
    <xf numFmtId="0" fontId="0" fillId="14" borderId="33" xfId="0" applyFill="1" applyBorder="1"/>
    <xf numFmtId="0" fontId="0" fillId="12" borderId="22" xfId="0" applyFill="1" applyBorder="1"/>
    <xf numFmtId="0" fontId="0" fillId="2" borderId="0" xfId="0" applyFill="1"/>
    <xf numFmtId="0" fontId="6" fillId="16" borderId="37" xfId="0" applyFont="1" applyFill="1" applyBorder="1"/>
    <xf numFmtId="0" fontId="6" fillId="16" borderId="38" xfId="0" applyFont="1" applyFill="1" applyBorder="1"/>
    <xf numFmtId="0" fontId="6" fillId="16" borderId="39" xfId="0" applyFont="1" applyFill="1" applyBorder="1"/>
    <xf numFmtId="0" fontId="1" fillId="15" borderId="5" xfId="0" applyFont="1" applyFill="1" applyBorder="1" applyAlignment="1">
      <alignment horizontal="center" vertical="center"/>
    </xf>
    <xf numFmtId="0" fontId="0" fillId="10" borderId="17" xfId="0" applyFill="1" applyBorder="1"/>
    <xf numFmtId="0" fontId="0" fillId="10" borderId="14" xfId="0" applyFill="1" applyBorder="1"/>
    <xf numFmtId="0" fontId="0" fillId="14" borderId="1" xfId="0" applyFill="1" applyBorder="1"/>
    <xf numFmtId="0" fontId="0" fillId="14" borderId="3" xfId="0" applyFill="1" applyBorder="1"/>
    <xf numFmtId="0" fontId="0" fillId="14" borderId="40" xfId="0" applyFill="1" applyBorder="1"/>
    <xf numFmtId="0" fontId="0" fillId="14" borderId="7" xfId="0" applyFill="1" applyBorder="1"/>
    <xf numFmtId="0" fontId="0" fillId="14" borderId="13" xfId="0" applyFill="1" applyBorder="1"/>
    <xf numFmtId="0" fontId="0" fillId="14" borderId="17" xfId="0" applyFill="1" applyBorder="1"/>
    <xf numFmtId="0" fontId="0" fillId="14" borderId="14" xfId="0" applyFill="1" applyBorder="1"/>
    <xf numFmtId="0" fontId="0" fillId="8" borderId="13" xfId="0" applyFill="1" applyBorder="1"/>
    <xf numFmtId="0" fontId="0" fillId="8" borderId="17" xfId="0" applyFill="1" applyBorder="1"/>
    <xf numFmtId="0" fontId="0" fillId="8" borderId="14" xfId="0" applyFill="1" applyBorder="1"/>
    <xf numFmtId="0" fontId="0" fillId="11" borderId="13" xfId="0" applyFill="1" applyBorder="1"/>
    <xf numFmtId="0" fontId="0" fillId="11" borderId="17" xfId="0" applyFill="1" applyBorder="1"/>
    <xf numFmtId="0" fontId="0" fillId="11" borderId="14" xfId="0" applyFill="1" applyBorder="1"/>
    <xf numFmtId="0" fontId="7" fillId="2" borderId="13" xfId="0" applyFont="1" applyFill="1" applyBorder="1"/>
    <xf numFmtId="0" fontId="7" fillId="2" borderId="17" xfId="0" applyFont="1" applyFill="1" applyBorder="1"/>
    <xf numFmtId="0" fontId="7" fillId="2" borderId="14" xfId="0" applyFont="1" applyFill="1" applyBorder="1"/>
    <xf numFmtId="0" fontId="7" fillId="2" borderId="41" xfId="0" applyFont="1" applyFill="1" applyBorder="1"/>
    <xf numFmtId="0" fontId="0" fillId="0" borderId="4" xfId="0" applyBorder="1"/>
    <xf numFmtId="0" fontId="0" fillId="0" borderId="12" xfId="0" applyBorder="1"/>
    <xf numFmtId="14" fontId="0" fillId="0" borderId="3" xfId="0" applyNumberFormat="1" applyBorder="1"/>
    <xf numFmtId="0" fontId="0" fillId="2" borderId="1" xfId="0" applyFill="1" applyBorder="1"/>
    <xf numFmtId="0" fontId="0" fillId="0" borderId="42" xfId="0" applyBorder="1"/>
    <xf numFmtId="0" fontId="0" fillId="0" borderId="43" xfId="0" applyBorder="1"/>
    <xf numFmtId="0" fontId="0" fillId="13" borderId="15" xfId="0" applyFill="1" applyBorder="1" applyAlignment="1">
      <alignment horizontal="center"/>
    </xf>
    <xf numFmtId="0" fontId="0" fillId="13" borderId="36" xfId="0" applyFill="1" applyBorder="1" applyAlignment="1">
      <alignment horizontal="center"/>
    </xf>
    <xf numFmtId="0" fontId="0" fillId="13" borderId="16" xfId="0" applyFill="1" applyBorder="1" applyAlignment="1">
      <alignment horizontal="center"/>
    </xf>
    <xf numFmtId="0" fontId="0" fillId="13" borderId="18" xfId="0" applyFill="1" applyBorder="1" applyAlignment="1">
      <alignment horizontal="center" vertical="center"/>
    </xf>
    <xf numFmtId="0" fontId="0" fillId="13" borderId="23" xfId="0" applyFill="1" applyBorder="1" applyAlignment="1">
      <alignment horizontal="center" vertical="center"/>
    </xf>
    <xf numFmtId="0" fontId="0" fillId="13" borderId="19" xfId="0" applyFill="1" applyBorder="1" applyAlignment="1">
      <alignment horizontal="center" vertical="center"/>
    </xf>
    <xf numFmtId="0" fontId="0" fillId="13" borderId="24" xfId="0" applyFill="1" applyBorder="1" applyAlignment="1">
      <alignment horizontal="center" vertical="center"/>
    </xf>
    <xf numFmtId="0" fontId="0" fillId="13" borderId="20" xfId="0" applyFill="1" applyBorder="1" applyAlignment="1">
      <alignment horizontal="center" vertical="center"/>
    </xf>
    <xf numFmtId="0" fontId="0" fillId="13" borderId="25" xfId="0" applyFill="1" applyBorder="1" applyAlignment="1">
      <alignment horizontal="center" vertical="center"/>
    </xf>
    <xf numFmtId="0" fontId="5" fillId="14" borderId="30" xfId="0" applyFont="1" applyFill="1" applyBorder="1" applyAlignment="1">
      <alignment horizontal="center"/>
    </xf>
    <xf numFmtId="0" fontId="0" fillId="14" borderId="30" xfId="0" applyFill="1" applyBorder="1" applyAlignment="1">
      <alignment horizontal="center"/>
    </xf>
    <xf numFmtId="0" fontId="0" fillId="11" borderId="13" xfId="0" applyFill="1" applyBorder="1" applyAlignment="1">
      <alignment horizontal="center"/>
    </xf>
    <xf numFmtId="0" fontId="0" fillId="11" borderId="17" xfId="0" applyFill="1" applyBorder="1" applyAlignment="1">
      <alignment horizontal="center"/>
    </xf>
    <xf numFmtId="0" fontId="0" fillId="11" borderId="14" xfId="0" applyFill="1" applyBorder="1" applyAlignment="1">
      <alignment horizontal="center"/>
    </xf>
    <xf numFmtId="0" fontId="0" fillId="11" borderId="18" xfId="0" applyFill="1" applyBorder="1" applyAlignment="1">
      <alignment horizontal="center" vertical="center"/>
    </xf>
    <xf numFmtId="0" fontId="0" fillId="11" borderId="23" xfId="0" applyFill="1" applyBorder="1" applyAlignment="1">
      <alignment horizontal="center" vertical="center"/>
    </xf>
    <xf numFmtId="0" fontId="0" fillId="11" borderId="19" xfId="0" applyFill="1" applyBorder="1" applyAlignment="1">
      <alignment horizontal="center" vertical="center"/>
    </xf>
    <xf numFmtId="0" fontId="0" fillId="11" borderId="24" xfId="0" applyFill="1" applyBorder="1" applyAlignment="1">
      <alignment horizontal="center" vertical="center"/>
    </xf>
    <xf numFmtId="0" fontId="0" fillId="11" borderId="20" xfId="0" applyFill="1" applyBorder="1" applyAlignment="1">
      <alignment horizontal="center" vertical="center"/>
    </xf>
    <xf numFmtId="0" fontId="0" fillId="11" borderId="25" xfId="0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/>
    </xf>
    <xf numFmtId="0" fontId="1" fillId="0" borderId="7" xfId="0" applyNumberFormat="1" applyFont="1" applyFill="1" applyBorder="1" applyAlignment="1">
      <alignment horizontal="center"/>
    </xf>
    <xf numFmtId="0" fontId="1" fillId="0" borderId="7" xfId="0" applyFont="1" applyFill="1" applyBorder="1" applyAlignment="1">
      <alignment horizontal="center"/>
    </xf>
    <xf numFmtId="0" fontId="1" fillId="0" borderId="11" xfId="0" applyFont="1" applyFill="1" applyBorder="1" applyAlignment="1">
      <alignment horizontal="center"/>
    </xf>
  </cellXfs>
  <cellStyles count="1">
    <cellStyle name="Normal" xfId="0" builtinId="0"/>
  </cellStyles>
  <dxfs count="111">
    <dxf>
      <numFmt numFmtId="0" formatCode="General"/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5"/>
          <bgColor theme="5"/>
        </patternFill>
      </fill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5"/>
          <bgColor theme="5"/>
        </patternFill>
      </fill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5"/>
          <bgColor theme="5"/>
        </patternFill>
      </fill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5"/>
          <bgColor theme="5"/>
        </patternFill>
      </fill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4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4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70AD47"/>
      <color rgb="FFED7D3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259080</xdr:colOff>
          <xdr:row>1</xdr:row>
          <xdr:rowOff>198120</xdr:rowOff>
        </xdr:from>
        <xdr:to>
          <xdr:col>7</xdr:col>
          <xdr:colOff>1272540</xdr:colOff>
          <xdr:row>4</xdr:row>
          <xdr:rowOff>205740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7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861060</xdr:colOff>
          <xdr:row>13</xdr:row>
          <xdr:rowOff>0</xdr:rowOff>
        </xdr:from>
        <xdr:to>
          <xdr:col>5</xdr:col>
          <xdr:colOff>0</xdr:colOff>
          <xdr:row>15</xdr:row>
          <xdr:rowOff>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8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 dans recap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670560</xdr:colOff>
          <xdr:row>12</xdr:row>
          <xdr:rowOff>0</xdr:rowOff>
        </xdr:from>
        <xdr:to>
          <xdr:col>6</xdr:col>
          <xdr:colOff>632460</xdr:colOff>
          <xdr:row>15</xdr:row>
          <xdr:rowOff>22860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8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nouvel ensemble prod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45720</xdr:colOff>
          <xdr:row>16</xdr:row>
          <xdr:rowOff>45720</xdr:rowOff>
        </xdr:from>
        <xdr:to>
          <xdr:col>4</xdr:col>
          <xdr:colOff>1394460</xdr:colOff>
          <xdr:row>18</xdr:row>
          <xdr:rowOff>22860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8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outil Neuf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563880</xdr:colOff>
          <xdr:row>16</xdr:row>
          <xdr:rowOff>83820</xdr:rowOff>
        </xdr:from>
        <xdr:to>
          <xdr:col>6</xdr:col>
          <xdr:colOff>975360</xdr:colOff>
          <xdr:row>18</xdr:row>
          <xdr:rowOff>99060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8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outil à rectifier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AED2696-2F83-45F7-BD63-4C83CD95E2C1}" name="Tableau13" displayName="Tableau13" ref="A1:D147" totalsRowShown="0" headerRowDxfId="110" dataDxfId="109">
  <autoFilter ref="A1:D147" xr:uid="{B93739EB-6F03-4876-A871-0CBA2E233A64}"/>
  <tableColumns count="4">
    <tableColumn id="1" xr3:uid="{B6FD95B0-8EDF-4E57-B09E-57B80DD01478}" name="outils" dataDxfId="108"/>
    <tableColumn id="2" xr3:uid="{C909FF35-5E4D-4DD2-B8DC-E882974C1A5B}" name="poinçon" dataDxfId="107"/>
    <tableColumn id="3" xr3:uid="{787341A4-B340-40F1-9391-22BF303C598F}" name="matrice" dataDxfId="106"/>
    <tableColumn id="4" xr3:uid="{52AFD7B6-8E0C-4287-BDB5-4A353E721223}" name="dévêtisseur" dataDxfId="105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6B5BDA8-A2F9-4A34-8A5A-FAA478EDBC02}" name="Tableau134" displayName="Tableau134" ref="A1:D148" totalsRowShown="0" headerRowDxfId="104" dataDxfId="103">
  <autoFilter ref="A1:D148" xr:uid="{81F233C8-F7F6-4FCD-9AF3-2036A2287730}"/>
  <tableColumns count="4">
    <tableColumn id="1" xr3:uid="{E1F9AA42-95B2-4EEF-A9C2-67E06B530B89}" name="outils" dataDxfId="102"/>
    <tableColumn id="2" xr3:uid="{9C9FD5A6-2119-45CC-9F21-59AC52A926E4}" name="poinçon" dataDxfId="101"/>
    <tableColumn id="3" xr3:uid="{CBDCDE32-552B-4887-A1CB-ED3850139443}" name="matrice" dataDxfId="100"/>
    <tableColumn id="4" xr3:uid="{E04D2502-F649-443D-8D47-D9436E1D34B3}" name="dévêtisseur" dataDxfId="99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66E4918-1B3D-4309-B599-666EA7EF57D4}" name="Tableau135" displayName="Tableau135" ref="A1:D147" totalsRowShown="0" headerRowDxfId="98" dataDxfId="97">
  <autoFilter ref="A1:D147" xr:uid="{108D00F7-D9E8-43AD-AD79-482037F92A92}"/>
  <tableColumns count="4">
    <tableColumn id="1" xr3:uid="{91A68615-5ABC-4372-BBD1-92C54CE6DD75}" name="outils" dataDxfId="96"/>
    <tableColumn id="2" xr3:uid="{7DE0791D-3D41-4084-A228-2BB2B81ED29A}" name="poinçon" dataDxfId="95"/>
    <tableColumn id="3" xr3:uid="{6441F8EC-7028-4311-AAF7-D1A70B9829E5}" name="matrice" dataDxfId="94"/>
    <tableColumn id="4" xr3:uid="{6C285E64-2FC6-4B0C-8D75-723EAA9B3EDE}" name="dévêtisseur" dataDxfId="93"/>
  </tableColumns>
  <tableStyleInfo name="TableStyleMedium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3D8A7206-8608-4832-B1B1-BCC7917CF149}" name="Tableau136" displayName="Tableau136" ref="A1:D147" totalsRowShown="0" headerRowDxfId="92" dataDxfId="91">
  <autoFilter ref="A1:D147" xr:uid="{F435AE85-46EB-45CC-8FAC-C26F2CF1224C}"/>
  <tableColumns count="4">
    <tableColumn id="1" xr3:uid="{2799D08D-9C1F-42F3-AD23-509AED38BF22}" name="outils" dataDxfId="90"/>
    <tableColumn id="2" xr3:uid="{7910B7E1-AD5D-4C72-BAAA-11A692FD8CF6}" name="poinçon" dataDxfId="89"/>
    <tableColumn id="3" xr3:uid="{C5691BAF-B93D-47E9-B6F9-20BB8F904B2D}" name="matrice" dataDxfId="88"/>
    <tableColumn id="4" xr3:uid="{BC2D75B3-BAC4-4628-BD67-EF96C4933BFE}" name="dévêtisseur" dataDxfId="87"/>
  </tableColumns>
  <tableStyleInfo name="TableStyleMedium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BD3F2B43-A071-4F0C-B528-A57F14912D28}" name="Tableau137" displayName="Tableau137" ref="A1:D149" totalsRowShown="0" headerRowDxfId="86" dataDxfId="85">
  <autoFilter ref="A1:D149" xr:uid="{69FD7F72-B81A-4578-BB09-A0CEDF7E7C68}"/>
  <tableColumns count="4">
    <tableColumn id="1" xr3:uid="{1A1C68A0-D6B5-4B6C-A4C2-AA7EF1A051A5}" name="outils" dataDxfId="84"/>
    <tableColumn id="2" xr3:uid="{9009F429-0168-422F-A310-ADC6F9E333F9}" name="poinçon" dataDxfId="83"/>
    <tableColumn id="3" xr3:uid="{C58B2CDB-EDDE-468C-9C79-ADE631B72E32}" name="matrice" dataDxfId="82"/>
    <tableColumn id="4" xr3:uid="{D3276E42-B303-44F7-977D-5700E5C70B73}" name="dévêtisseur" dataDxfId="81"/>
  </tableColumns>
  <tableStyleInfo name="TableStyleMedium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DA62ED7-A20E-46EF-B8D9-054CFC459B25}" name="Tableau1373" displayName="Tableau1373" ref="H1:K149" totalsRowShown="0" headerRowDxfId="80" dataDxfId="79">
  <autoFilter ref="H1:K149" xr:uid="{D8950254-E441-40B7-BC36-24CD6B26829E}"/>
  <tableColumns count="4">
    <tableColumn id="1" xr3:uid="{2D6296CB-9916-4D9B-BEB3-2759BE5CE5D4}" name="outils" dataDxfId="78"/>
    <tableColumn id="2" xr3:uid="{0D4CDFF9-D8D3-4C62-A9BF-8EA3642C5A2A}" name="poinçon" dataDxfId="77"/>
    <tableColumn id="3" xr3:uid="{4BB52DB9-A136-4432-9E83-C22884DE6BA9}" name="matrice" dataDxfId="76"/>
    <tableColumn id="4" xr3:uid="{630A5BC0-DA9A-45A6-AFD7-2886F123A334}" name="dévêtisseur" dataDxfId="75"/>
  </tableColumns>
  <tableStyleInfo name="TableStyleMedium1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32438429-4E66-45FA-B636-2813DFED7365}" name="Tableau13913" displayName="Tableau13913" ref="A1:D146" totalsRowShown="0" headerRowDxfId="74" dataDxfId="72" headerRowBorderDxfId="73" tableBorderDxfId="71" totalsRowBorderDxfId="70">
  <autoFilter ref="A1:D146" xr:uid="{2EC6FE4F-1222-4DCC-B14F-27C1C447CBBA}"/>
  <tableColumns count="4">
    <tableColumn id="1" xr3:uid="{301DF1E7-61D6-4F15-93D8-7461437EA273}" name="outils" dataDxfId="69"/>
    <tableColumn id="7" xr3:uid="{6034E530-A5E9-4483-9770-0BD0E9DF7AD8}" name="MT / Unitaire" dataDxfId="68"/>
    <tableColumn id="6" xr3:uid="{AFEC3C7F-DE15-4B20-9BB1-51A425701E54}" name="Trumpf" dataDxfId="67"/>
    <tableColumn id="5" xr3:uid="{FB1B03E0-3B50-493B-BC95-E38AE58D4DF8}" name="LVD" dataDxfId="66"/>
  </tableColumns>
  <tableStyleInfo name="TableStyleMedium1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BD236E55-EC4B-4FFB-ADFE-679BF60A0F1B}" name="Tableau1015" displayName="Tableau1015" ref="F1:T146" totalsRowShown="0" headerRowDxfId="65" dataDxfId="64">
  <autoFilter ref="F1:T146" xr:uid="{D73E408E-4592-416C-9ABA-A63EFF63F63D}"/>
  <tableColumns count="15">
    <tableColumn id="1" xr3:uid="{5CABDB59-30C4-480D-A8FF-52E759A00BAD}" name="limite basse P" dataDxfId="63">
      <calculatedColumnFormula>IF(AND(Tableau13913[[#This Row],[Trumpf]]="x",Tableau13913[[#This Row],[LVD]]="x"),6,IF(OR(Tableau13913[[#This Row],[Trumpf]]="x",Tableau13913[[#This Row],[LVD]]="x"),3,0))</calculatedColumnFormula>
    </tableColumn>
    <tableColumn id="2" xr3:uid="{E025EF90-DBED-4E6E-91EC-2CD9C2F23752}" name="limite basse M" dataDxfId="62">
      <calculatedColumnFormula>IF(AND(Tableau13913[[#This Row],[LVD]]="x",Tableau13913[[#This Row],[Trumpf]]="x"),6,IF(OR(Tableau13913[[#This Row],[LVD]]="x",Tableau13913[[#This Row],[Trumpf]]="x"),3,0))</calculatedColumnFormula>
    </tableColumn>
    <tableColumn id="3" xr3:uid="{FBF1D532-BE93-40BA-960E-5A8268B15A2E}" name="limite basse D" dataDxfId="61">
      <calculatedColumnFormula>IF(OR(Tableau13913[[#This Row],[MT / Unitaire]]="MT10",Tableau13913[[#This Row],[MT / Unitaire]]="MT5"),0,G2)</calculatedColumnFormula>
    </tableColumn>
    <tableColumn id="4" xr3:uid="{0D7F42D2-2FFE-4D73-A107-D2CAAD2E6640}" name="unitaire" dataDxfId="60">
      <calculatedColumnFormula>IF(Tableau13913[[#This Row],[MT / Unitaire]]&lt;&gt;"Unitaire",0,1)</calculatedColumnFormula>
    </tableColumn>
    <tableColumn id="5" xr3:uid="{E118DD9B-FF36-4896-93A6-CCFFEA521371}" name="MT10" dataDxfId="59">
      <calculatedColumnFormula>IF(Tableau13913[[#This Row],[MT / Unitaire]]="MT10",1,0)</calculatedColumnFormula>
    </tableColumn>
    <tableColumn id="6" xr3:uid="{C93CEF54-373F-42FC-8A5A-1370DD950F41}" name="MT5" dataDxfId="58">
      <calculatedColumnFormula>IF(Tableau13913[[#This Row],[MT / Unitaire]]="MT5",1,0)</calculatedColumnFormula>
    </tableColumn>
    <tableColumn id="9" xr3:uid="{46A392F8-C934-4B98-A7F4-8E0E994D77CE}" name="Trumpf" dataDxfId="57">
      <calculatedColumnFormula>IF(Tableau13913[[#This Row],[Trumpf]]="x",1,0)</calculatedColumnFormula>
    </tableColumn>
    <tableColumn id="8" xr3:uid="{6CF4AC5D-0D1D-48CC-B9F4-0A150232297F}" name="LVD" dataDxfId="56">
      <calculatedColumnFormula>IF(Tableau13913[[#This Row],[LVD]]="x",1,0)</calculatedColumnFormula>
    </tableColumn>
    <tableColumn id="7" xr3:uid="{D1D603BA-6C3D-40A5-8F3F-C5DCD2F69E7D}" name="nbr Porte poinçon unitaire" dataDxfId="55">
      <calculatedColumnFormula>Tableau1015[[#This Row],[unitaire]]*Tableau1015[[#This Row],[limite basse P]]</calculatedColumnFormula>
    </tableColumn>
    <tableColumn id="10" xr3:uid="{8BF66110-D81E-4E7B-913A-C819371D6272}" name="PM LVD" dataDxfId="54">
      <calculatedColumnFormula>Tableau1015[[#This Row],[LVD]]*2*Tableau1015[[#This Row],[unitaire]]</calculatedColumnFormula>
    </tableColumn>
    <tableColumn id="11" xr3:uid="{8036ECE0-838E-4F19-9E0D-D21A3013001D}" name="SABOT T" dataDxfId="53">
      <calculatedColumnFormula>Tableau1015[[#This Row],[Trumpf]]*Tableau1015[[#This Row],[limite basse M]]</calculatedColumnFormula>
    </tableColumn>
    <tableColumn id="12" xr3:uid="{510BDDD0-B79E-4FD7-AC2F-FB9D8340D950}" name="PO MT" dataDxfId="52">
      <calculatedColumnFormula>(1/10*Tableau1015[[#This Row],[MT10]])+(1/5*Tableau1015[[#This Row],[MT5]])</calculatedColumnFormula>
    </tableColumn>
    <tableColumn id="14" xr3:uid="{F76CFF6D-520F-46DE-AD5A-F7B1086AF3E3}" name="dévêtisseur MT5" dataDxfId="51">
      <calculatedColumnFormula>(1/10*Tableau1015[[#This Row],[MT10]])+(1/5*Tableau1015[[#This Row],[MT5]])+(Tableau1015[[#This Row],[unitaire]]*Tableau1015[[#This Row],[limite basse D]])</calculatedColumnFormula>
    </tableColumn>
    <tableColumn id="16" xr3:uid="{54B706FB-CECF-4CC1-B0F4-2F24CA219351}" name="PO LVD" dataDxfId="50">
      <calculatedColumnFormula>Tableau1015[[#This Row],[LVD]]*2*Tableau1015[[#This Row],[unitaire]]</calculatedColumnFormula>
    </tableColumn>
    <tableColumn id="17" xr3:uid="{CB3BB540-1F1E-4B56-A738-2DF8C61D40FC}" name="cassettes trumpf" dataDxfId="49">
      <calculatedColumnFormula>Tableau1015[[#This Row],[Trumpf]]*Tableau1015[[#This Row],[unitaire]]*2</calculatedColumnFormula>
    </tableColumn>
  </tableColumns>
  <tableStyleInfo name="TableStyleMedium1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76CD6EDE-3655-4E88-B214-3A8FB26521CB}" name="Tableau138" displayName="Tableau138" ref="A1:D147" totalsRowShown="0" headerRowDxfId="48" dataDxfId="47">
  <autoFilter ref="A1:D147" xr:uid="{47155250-C524-4B7B-A0BC-F3E4AA915414}"/>
  <tableColumns count="4">
    <tableColumn id="1" xr3:uid="{0FE0D678-09B1-4D83-A80B-07EBA693F385}" name="outils" dataDxfId="46"/>
    <tableColumn id="2" xr3:uid="{93B817B2-469F-4B3E-B45C-B2B8CBCA1C0E}" name="poinçon" dataDxfId="45"/>
    <tableColumn id="3" xr3:uid="{B590C30B-A7DF-4A5A-B0D4-E37A32356FBF}" name="matrice" dataDxfId="44"/>
    <tableColumn id="4" xr3:uid="{4634C1CF-35E5-447E-9460-F51F7C26C0C3}" name="dévêtisseur" dataDxfId="43"/>
  </tableColumns>
  <tableStyleInfo name="TableStyleMedium1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5ED8C50B-AE1B-42B0-BFAB-A3BBE92EF5CB}" name="Tableau139" displayName="Tableau139" ref="A1:G149" totalsRowShown="0" headerRowDxfId="42" dataDxfId="40" headerRowBorderDxfId="41" tableBorderDxfId="39" totalsRowBorderDxfId="38">
  <autoFilter ref="A1:G149" xr:uid="{12DD0D31-2F3B-4A31-84E0-F7012ED5A70D}"/>
  <tableColumns count="7">
    <tableColumn id="1" xr3:uid="{D10F8B7A-4264-48A5-967F-78DD8A6ED7BF}" name="outils" dataDxfId="37"/>
    <tableColumn id="7" xr3:uid="{DBA39EF1-BAB7-45C1-80A5-CF0327777380}" name="MT / Unitaire" dataDxfId="36"/>
    <tableColumn id="6" xr3:uid="{B96A12A3-3946-452D-B0CB-51533807DC99}" name="Trumpf" dataDxfId="35"/>
    <tableColumn id="5" xr3:uid="{1A060E1D-6268-4A74-B949-C4AD27D083E9}" name="LVD" dataDxfId="34"/>
    <tableColumn id="2" xr3:uid="{0D708A78-9403-4C89-A0EA-A564976F5F33}" name="poinçon" dataDxfId="33">
      <calculatedColumnFormula>(IFERROR(Tableau13[[#This Row],[poinçon]]+Tableau134[[#This Row],[poinçon]]+Tableau135[[#This Row],[poinçon]]+Tableau136[[#This Row],[poinçon]]+Tableau137[[#This Row],[poinçon]]+Tableau138[[#This Row],[poinçon]]+Tableau1373[[#This Row],[poinçon]]+'Back up'!E2,""))</calculatedColumnFormula>
    </tableColumn>
    <tableColumn id="3" xr3:uid="{F7BF24EB-BBE1-4A58-853F-41657DD53BF6}" name="matrice" dataDxfId="32">
      <calculatedColumnFormula>IFERROR(Tableau13[[#This Row],[matrice]]+Tableau134[[#This Row],[matrice]]+Tableau135[[#This Row],[matrice]]+Tableau136[[#This Row],[matrice]]+Tableau137[[#This Row],[matrice]]+Tableau138[[#This Row],[matrice]]+Tableau1373[[#This Row],[matrice]]+'Back up'!F2,"")</calculatedColumnFormula>
    </tableColumn>
    <tableColumn id="4" xr3:uid="{5318B4E2-5B15-4479-B321-8944CA1BD030}" name="dévêtisseur" dataDxfId="31">
      <calculatedColumnFormula>IFERROR(Tableau13[[#This Row],[dévêtisseur]]+Tableau134[[#This Row],[dévêtisseur]]+Tableau135[[#This Row],[dévêtisseur]]+Tableau136[[#This Row],[dévêtisseur]]+Tableau137[[#This Row],[dévêtisseur]]+Tableau138[[#This Row],[dévêtisseur]]+Tableau1373[[#This Row],[dévêtisseur]],"")</calculatedColumnFormula>
    </tableColumn>
  </tableColumns>
  <tableStyleInfo name="TableStyleMedium1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8F5A1504-ED37-495D-9747-237AFDAA907E}" name="Tableau9" displayName="Tableau9" ref="I1:L147" totalsRowShown="0" headerRowDxfId="30" dataDxfId="28" headerRowBorderDxfId="29" tableBorderDxfId="27" totalsRowBorderDxfId="26">
  <autoFilter ref="I1:L147" xr:uid="{D43E3E1B-A617-4474-9F36-112CBAF2FE81}"/>
  <tableColumns count="4">
    <tableColumn id="1" xr3:uid="{8750CA20-A939-48DC-9786-8ED1868D9527}" name="outils" dataDxfId="25"/>
    <tableColumn id="2" xr3:uid="{D29BA944-9473-4FF3-A1A1-CDA3FE7AF022}" name="besoin P" dataDxfId="24">
      <calculatedColumnFormula>IF(AND(Tableau139[[#This Row],[Trumpf]]="x",Tableau139[[#This Row],[LVD]]="x"),8,IF(OR(Tableau139[[#This Row],[Trumpf]]="x",Tableau139[[#This Row],[LVD]]="x"),5,0))</calculatedColumnFormula>
    </tableColumn>
    <tableColumn id="3" xr3:uid="{C8370FB0-28D8-47AF-91F4-DB3E54CD9AA6}" name="besoin M" dataDxfId="23">
      <calculatedColumnFormula>IF(AND(Tableau139[[#This Row],[LVD]]="x",Tableau139[[#This Row],[Trumpf]]="x"),8,IF(OR(Tableau139[[#This Row],[LVD]]="x",Tableau139[[#This Row],[Trumpf]]="x"),5,0))</calculatedColumnFormula>
    </tableColumn>
    <tableColumn id="4" xr3:uid="{A2A68187-D12B-4085-A067-BD8EB4B6CC75}" name="besoin D" dataDxfId="22">
      <calculatedColumnFormula>IF(OR(Tableau139[[#This Row],[MT / Unitaire]]="MT10",Tableau139[[#This Row],[MT / Unitaire]]="MT5"),0,Tableau9[[#This Row],[besoin M]])</calculatedColumnFormula>
    </tableColumn>
  </tableColumns>
  <tableStyleInfo name="TableStyleMedium1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7C73BD20-EC93-4EB6-819C-38020CCF230E}" name="Tableau10" displayName="Tableau10" ref="N1:Q147" totalsRowShown="0" dataDxfId="21">
  <autoFilter ref="N1:Q147" xr:uid="{E40B2072-8E26-4918-8834-8BCF637484B2}"/>
  <tableColumns count="4">
    <tableColumn id="1" xr3:uid="{B9605465-8B7D-4C58-9B2B-697B6F99C03F}" name="limite basse P" dataDxfId="20">
      <calculatedColumnFormula>IF(AND(Tableau139[[#This Row],[Trumpf]]="x",Tableau139[[#This Row],[LVD]]="x"),6,IF(OR(Tableau139[[#This Row],[Trumpf]]="x",Tableau139[[#This Row],[LVD]]="x"),3,0))</calculatedColumnFormula>
    </tableColumn>
    <tableColumn id="2" xr3:uid="{E2587CE6-D47F-4EEC-8E4C-53466F7BD349}" name="limite basse M" dataDxfId="19">
      <calculatedColumnFormula>IF(AND(Tableau139[[#This Row],[LVD]]="x",Tableau139[[#This Row],[Trumpf]]="x"),6,IF(OR(Tableau139[[#This Row],[LVD]]="x",Tableau139[[#This Row],[Trumpf]]="x"),3,0))</calculatedColumnFormula>
    </tableColumn>
    <tableColumn id="3" xr3:uid="{95A86CBB-B3A0-4950-8663-64C1AD0A9465}" name="limite basse D" dataDxfId="18">
      <calculatedColumnFormula>IF(OR(Tableau139[[#This Row],[MT / Unitaire]]="MT10",Tableau139[[#This Row],[MT / Unitaire]]="MT5"),0,O2)</calculatedColumnFormula>
    </tableColumn>
    <tableColumn id="4" xr3:uid="{45556B4F-BAE3-437A-859C-DF5D3A610E3E}" name="nbr Cassette" dataDxfId="17">
      <calculatedColumnFormula>IF(Tableau139[[#This Row],[MT / Unitaire]]&lt;&gt;"Unitaire",1,0)</calculatedColumnFormula>
    </tableColumn>
  </tableColumns>
  <tableStyleInfo name="TableStyleMedium1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29F59944-803A-4EF1-9007-EF597AC267CE}" name="Tableau11" displayName="Tableau11" ref="AA1:AD147" totalsRowShown="0" headerRowDxfId="16" headerRowBorderDxfId="15" tableBorderDxfId="14" totalsRowBorderDxfId="13">
  <autoFilter ref="AA1:AD147" xr:uid="{9A6E90EB-AC17-4A82-9FD8-5354FD3D5E3C}"/>
  <tableColumns count="4">
    <tableColumn id="1" xr3:uid="{98D01D16-E06B-4C2B-A991-A12D0C4C63FA}" name="poinçon" dataDxfId="12">
      <calculatedColumnFormula>IFERROR(IF(Tableau9[[#This Row],[besoin P]]-Tableau139[[#This Row],[poinçon]]&lt;=0,"",Tableau9[[#This Row],[besoin P]]-Tableau139[[#This Row],[poinçon]]),"")</calculatedColumnFormula>
    </tableColumn>
    <tableColumn id="2" xr3:uid="{6B131E67-B1BF-406A-A89A-8EF76158AF47}" name="matrice" dataDxfId="11">
      <calculatedColumnFormula>IFERROR(IF(Tableau9[[#This Row],[besoin M]]-Tableau139[[#This Row],[matrice]]&lt;=0,"",Tableau9[[#This Row],[besoin M]]-Tableau139[[#This Row],[matrice]]),"")</calculatedColumnFormula>
    </tableColumn>
    <tableColumn id="3" xr3:uid="{A2BAC90F-B76C-4AD2-AC61-995034975228}" name="dévêtisseur" dataDxfId="10">
      <calculatedColumnFormula>IFERROR(IF(Tableau9[[#This Row],[besoin D]]-Tableau139[[#This Row],[dévêtisseur]]&lt;=0,"",Tableau9[[#This Row],[besoin D]]-Tableau139[[#This Row],[dévêtisseur]]),"")</calculatedColumnFormula>
    </tableColumn>
    <tableColumn id="4" xr3:uid="{0652253F-D6CA-4EBF-B05C-940A72939279}" name="Outils " dataDxfId="9"/>
  </tableColumns>
  <tableStyleInfo name="TableStyleMedium1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BB853B2F-D856-4CBC-ADCC-83F03AA421BF}" name="Tableau17" displayName="Tableau17" ref="AA1:AB5" totalsRowShown="0">
  <autoFilter ref="AA1:AB5" xr:uid="{BB853B2F-D856-4CBC-ADCC-83F03AA421BF}"/>
  <tableColumns count="2">
    <tableColumn id="1" xr3:uid="{117B0AB2-BE2E-4E5E-B923-7C4892DC04D7}" name="Machines "/>
    <tableColumn id="2" xr3:uid="{9C81F15D-8131-424A-9A5A-22FF6E5B82B3}" name="type 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B62DE4A4-9FD8-460C-AFB9-A736ACBC0E54}" name="Tableau15" displayName="Tableau15" ref="A1:C37" totalsRowShown="0" headerRowDxfId="8" headerRowBorderDxfId="7">
  <autoFilter ref="A1:C37" xr:uid="{B62DE4A4-9FD8-460C-AFB9-A736ACBC0E54}"/>
  <tableColumns count="3">
    <tableColumn id="1" xr3:uid="{09DCD3AA-6128-4FDA-8598-D58B5D719141}" name="Machines"/>
    <tableColumn id="2" xr3:uid="{0A4CAA7D-9939-4177-BBA1-09E84A6261F9}" name="Porte_poinçon"/>
    <tableColumn id="3" xr3:uid="{2714C1B8-E25B-48EA-8406-492EAE9DDCDB}" name="nombre de frappes"/>
  </tableColumns>
  <tableStyleInfo name="TableStyleMedium3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285E776B-0DC8-469E-941E-0AC831130133}" name="Tableau16" displayName="Tableau16" ref="A1:C38" totalsRowShown="0" headerRowDxfId="6" headerRowBorderDxfId="5">
  <autoFilter ref="A1:C38" xr:uid="{285E776B-0DC8-469E-941E-0AC831130133}"/>
  <tableColumns count="3">
    <tableColumn id="1" xr3:uid="{489224E0-76BF-4DE7-A3F6-072F5A166AF9}" name="Machines"/>
    <tableColumn id="2" xr3:uid="{D4124ADF-3C88-4900-BB1A-E566BED27F96}" name="Porte_matrice"/>
    <tableColumn id="3" xr3:uid="{05CE3C3D-BFD6-4147-B915-698D220348C7}" name="nombre de frappes"/>
  </tableColumns>
  <tableStyleInfo name="TableStyleMedium3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DEE25C27-017B-4F6E-8E22-799637D68BF9}" name="Tableau1619" displayName="Tableau1619" ref="A1:C38" totalsRowShown="0" headerRowDxfId="4" headerRowBorderDxfId="3">
  <autoFilter ref="A1:C38" xr:uid="{DEE25C27-017B-4F6E-8E22-799637D68BF9}"/>
  <tableColumns count="3">
    <tableColumn id="1" xr3:uid="{FE528494-974E-42A6-8C71-F17D19FFAD41}" name="Machines"/>
    <tableColumn id="2" xr3:uid="{7C2C2933-EF36-4420-86F7-7353C28C6307}" name="Sabot"/>
    <tableColumn id="3" xr3:uid="{B9F1A60E-ACCA-427E-956C-459C67ECC7A1}" name="nombre de frappes"/>
  </tableColumns>
  <tableStyleInfo name="TableStyleMedium3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24683AF1-4C69-4D4A-B2E8-2BA3A2A38D9E}" name="Tableau1620" displayName="Tableau1620" ref="A1:C38" totalsRowShown="0" headerRowDxfId="2" headerRowBorderDxfId="1">
  <autoFilter ref="A1:C38" xr:uid="{24683AF1-4C69-4D4A-B2E8-2BA3A2A38D9E}"/>
  <tableColumns count="3">
    <tableColumn id="1" xr3:uid="{8D694EEA-4E9C-4E4A-B35C-F7D0140A545F}" name="Machines"/>
    <tableColumn id="2" xr3:uid="{8DC84788-0CEC-4C86-8109-1BDDF7D4367C}" name="Cassette"/>
    <tableColumn id="3" xr3:uid="{66733569-38E6-4ECA-BD81-24220094F5D0}" name="nombre de frappes"/>
  </tableColumns>
  <tableStyleInfo name="TableStyleMedium3" showFirstColumn="0" showLastColumn="0" showRowStripes="1" showColumnStripes="0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869A406B-22A3-4E00-8106-D62934F98AFB}" name="Tableau14" displayName="Tableau14" ref="A1:C37" totalsRowShown="0">
  <autoFilter ref="A1:C37" xr:uid="{869A406B-22A3-4E00-8106-D62934F98AFB}"/>
  <tableColumns count="3">
    <tableColumn id="1" xr3:uid="{9AA13047-3989-45F0-BFFD-127C375B217C}" name="Machines"/>
    <tableColumn id="2" xr3:uid="{74898528-1053-4AF3-BAD3-F1E5B9CDC11C}" name="Porte_outil "/>
    <tableColumn id="5" xr3:uid="{FC46848C-22FD-4E58-938B-84D917982860}" name="nombre de frappes" dataDxfId="0">
      <calculatedColumnFormula>12</calculatedColumnFormula>
    </tableColumn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table" Target="../tables/table7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3.xml"/><Relationship Id="rId3" Type="http://schemas.openxmlformats.org/officeDocument/2006/relationships/vmlDrawing" Target="../drawings/vmlDrawing1.vml"/><Relationship Id="rId7" Type="http://schemas.openxmlformats.org/officeDocument/2006/relationships/table" Target="../tables/table1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11.xml"/><Relationship Id="rId5" Type="http://schemas.openxmlformats.org/officeDocument/2006/relationships/table" Target="../tables/table10.xml"/><Relationship Id="rId4" Type="http://schemas.openxmlformats.org/officeDocument/2006/relationships/ctrlProp" Target="../ctrlProps/ctrlProp1.xml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4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5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5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6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7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8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94FBF7-892B-4626-8A71-638014F43581}">
  <sheetPr codeName="Feuil1"/>
  <dimension ref="A1:D147"/>
  <sheetViews>
    <sheetView zoomScaleNormal="100" zoomScalePageLayoutView="85" workbookViewId="0">
      <selection activeCell="G9" sqref="G9"/>
    </sheetView>
  </sheetViews>
  <sheetFormatPr baseColWidth="10" defaultRowHeight="14.4" x14ac:dyDescent="0.3"/>
  <cols>
    <col min="1" max="1" width="23.5546875" bestFit="1" customWidth="1"/>
    <col min="2" max="2" width="14.88671875" bestFit="1" customWidth="1"/>
    <col min="3" max="3" width="14.5546875" bestFit="1" customWidth="1"/>
    <col min="4" max="4" width="19.33203125" bestFit="1" customWidth="1"/>
  </cols>
  <sheetData>
    <row r="1" spans="1:4" ht="18" x14ac:dyDescent="0.35">
      <c r="A1" s="1" t="s">
        <v>0</v>
      </c>
      <c r="B1" s="2" t="s">
        <v>1</v>
      </c>
      <c r="C1" s="2" t="s">
        <v>2</v>
      </c>
      <c r="D1" s="2" t="s">
        <v>3</v>
      </c>
    </row>
    <row r="2" spans="1:4" ht="18" x14ac:dyDescent="0.35">
      <c r="A2" s="1" t="s">
        <v>4</v>
      </c>
      <c r="B2" s="2">
        <v>1</v>
      </c>
      <c r="C2" s="2">
        <v>1</v>
      </c>
      <c r="D2" s="2"/>
    </row>
    <row r="3" spans="1:4" ht="18" x14ac:dyDescent="0.35">
      <c r="A3" s="1" t="s">
        <v>5</v>
      </c>
      <c r="B3" s="2"/>
      <c r="C3" s="2"/>
      <c r="D3" s="2"/>
    </row>
    <row r="4" spans="1:4" ht="18" x14ac:dyDescent="0.35">
      <c r="A4" s="1" t="s">
        <v>6</v>
      </c>
      <c r="B4" s="2">
        <v>1</v>
      </c>
      <c r="C4" s="2">
        <v>1</v>
      </c>
      <c r="D4" s="2">
        <v>1</v>
      </c>
    </row>
    <row r="5" spans="1:4" ht="18" x14ac:dyDescent="0.35">
      <c r="A5" s="1" t="s">
        <v>7</v>
      </c>
      <c r="B5" s="2"/>
      <c r="C5" s="2"/>
      <c r="D5" s="2"/>
    </row>
    <row r="6" spans="1:4" ht="18" x14ac:dyDescent="0.35">
      <c r="A6" s="1" t="s">
        <v>8</v>
      </c>
      <c r="B6" s="2"/>
      <c r="C6" s="2"/>
      <c r="D6" s="2"/>
    </row>
    <row r="7" spans="1:4" ht="18" x14ac:dyDescent="0.35">
      <c r="A7" s="1" t="s">
        <v>9</v>
      </c>
      <c r="B7" s="2"/>
      <c r="C7" s="2"/>
      <c r="D7" s="2"/>
    </row>
    <row r="8" spans="1:4" ht="18" x14ac:dyDescent="0.35">
      <c r="A8" s="1" t="s">
        <v>10</v>
      </c>
      <c r="B8" s="2">
        <v>1</v>
      </c>
      <c r="C8" s="2">
        <v>1</v>
      </c>
      <c r="D8" s="2">
        <v>1</v>
      </c>
    </row>
    <row r="9" spans="1:4" ht="18" x14ac:dyDescent="0.35">
      <c r="A9" s="1" t="s">
        <v>11</v>
      </c>
      <c r="B9" s="2"/>
      <c r="C9" s="2"/>
      <c r="D9" s="2"/>
    </row>
    <row r="10" spans="1:4" ht="18" x14ac:dyDescent="0.35">
      <c r="A10" s="1" t="s">
        <v>12</v>
      </c>
      <c r="B10" s="2"/>
      <c r="C10" s="2"/>
      <c r="D10" s="2"/>
    </row>
    <row r="11" spans="1:4" ht="18" x14ac:dyDescent="0.35">
      <c r="A11" s="1" t="s">
        <v>13</v>
      </c>
      <c r="B11" s="2"/>
      <c r="C11" s="2"/>
      <c r="D11" s="2"/>
    </row>
    <row r="12" spans="1:4" ht="18" x14ac:dyDescent="0.35">
      <c r="A12" s="1" t="s">
        <v>14</v>
      </c>
      <c r="B12" s="2">
        <v>1</v>
      </c>
      <c r="C12" s="2">
        <v>1</v>
      </c>
      <c r="D12" s="2">
        <v>1</v>
      </c>
    </row>
    <row r="13" spans="1:4" ht="18" x14ac:dyDescent="0.35">
      <c r="A13" s="1" t="s">
        <v>15</v>
      </c>
      <c r="B13" s="2">
        <v>1</v>
      </c>
      <c r="C13" s="2">
        <v>1</v>
      </c>
      <c r="D13" s="2"/>
    </row>
    <row r="14" spans="1:4" ht="18" x14ac:dyDescent="0.35">
      <c r="A14" s="1" t="s">
        <v>16</v>
      </c>
      <c r="B14" s="2">
        <v>1</v>
      </c>
      <c r="C14" s="2">
        <v>1</v>
      </c>
      <c r="D14" s="2"/>
    </row>
    <row r="15" spans="1:4" ht="18" x14ac:dyDescent="0.35">
      <c r="A15" s="1" t="s">
        <v>17</v>
      </c>
      <c r="B15" s="2">
        <v>1</v>
      </c>
      <c r="C15" s="2">
        <v>1</v>
      </c>
      <c r="D15" s="2"/>
    </row>
    <row r="16" spans="1:4" ht="18" x14ac:dyDescent="0.35">
      <c r="A16" s="1" t="s">
        <v>18</v>
      </c>
      <c r="B16" s="2">
        <v>1</v>
      </c>
      <c r="C16" s="2">
        <v>1</v>
      </c>
      <c r="D16" s="2"/>
    </row>
    <row r="17" spans="1:4" ht="18" x14ac:dyDescent="0.35">
      <c r="A17" s="1" t="s">
        <v>19</v>
      </c>
      <c r="B17" s="2"/>
      <c r="C17" s="2"/>
      <c r="D17" s="2"/>
    </row>
    <row r="18" spans="1:4" ht="18" x14ac:dyDescent="0.35">
      <c r="A18" s="1" t="s">
        <v>20</v>
      </c>
      <c r="B18" s="2">
        <v>1</v>
      </c>
      <c r="C18" s="2">
        <v>1</v>
      </c>
      <c r="D18" s="2"/>
    </row>
    <row r="19" spans="1:4" ht="18" x14ac:dyDescent="0.35">
      <c r="A19" s="1" t="s">
        <v>21</v>
      </c>
      <c r="B19" s="2"/>
      <c r="C19" s="2"/>
      <c r="D19" s="2"/>
    </row>
    <row r="20" spans="1:4" ht="18" x14ac:dyDescent="0.35">
      <c r="A20" s="1" t="s">
        <v>22</v>
      </c>
      <c r="B20" s="2">
        <v>1</v>
      </c>
      <c r="C20" s="2">
        <v>1</v>
      </c>
      <c r="D20" s="2"/>
    </row>
    <row r="21" spans="1:4" ht="18" x14ac:dyDescent="0.35">
      <c r="A21" s="1" t="s">
        <v>23</v>
      </c>
      <c r="B21" s="2"/>
      <c r="C21" s="2"/>
      <c r="D21" s="2"/>
    </row>
    <row r="22" spans="1:4" ht="18" x14ac:dyDescent="0.35">
      <c r="A22" s="1" t="s">
        <v>24</v>
      </c>
      <c r="B22" s="2">
        <v>1</v>
      </c>
      <c r="C22" s="2">
        <v>1</v>
      </c>
      <c r="D22" s="2">
        <v>1</v>
      </c>
    </row>
    <row r="23" spans="1:4" ht="18" x14ac:dyDescent="0.35">
      <c r="A23" s="1" t="s">
        <v>25</v>
      </c>
      <c r="B23" s="2">
        <v>1</v>
      </c>
      <c r="C23" s="2">
        <v>1</v>
      </c>
      <c r="D23" s="2">
        <v>1</v>
      </c>
    </row>
    <row r="24" spans="1:4" ht="18" x14ac:dyDescent="0.35">
      <c r="A24" s="1" t="s">
        <v>26</v>
      </c>
      <c r="B24" s="2"/>
      <c r="C24" s="2"/>
      <c r="D24" s="2"/>
    </row>
    <row r="25" spans="1:4" ht="18" x14ac:dyDescent="0.35">
      <c r="A25" s="1" t="s">
        <v>27</v>
      </c>
      <c r="B25" s="2">
        <v>1</v>
      </c>
      <c r="C25" s="2">
        <v>1</v>
      </c>
      <c r="D25" s="2">
        <v>1</v>
      </c>
    </row>
    <row r="26" spans="1:4" ht="18" x14ac:dyDescent="0.35">
      <c r="A26" s="1" t="s">
        <v>28</v>
      </c>
      <c r="B26" s="2">
        <v>1</v>
      </c>
      <c r="C26" s="2">
        <v>1</v>
      </c>
      <c r="D26" s="2">
        <v>1</v>
      </c>
    </row>
    <row r="27" spans="1:4" ht="18" x14ac:dyDescent="0.35">
      <c r="A27" s="1" t="s">
        <v>29</v>
      </c>
      <c r="B27" s="2"/>
      <c r="C27" s="2"/>
      <c r="D27" s="2"/>
    </row>
    <row r="28" spans="1:4" ht="18" x14ac:dyDescent="0.35">
      <c r="A28" s="1" t="s">
        <v>30</v>
      </c>
      <c r="B28" s="2">
        <v>1</v>
      </c>
      <c r="C28" s="2">
        <v>1</v>
      </c>
      <c r="D28" s="2">
        <v>1</v>
      </c>
    </row>
    <row r="29" spans="1:4" ht="18" x14ac:dyDescent="0.35">
      <c r="A29" s="1" t="s">
        <v>31</v>
      </c>
      <c r="B29" s="2"/>
      <c r="C29" s="2"/>
      <c r="D29" s="2"/>
    </row>
    <row r="30" spans="1:4" ht="18" x14ac:dyDescent="0.35">
      <c r="A30" s="1" t="s">
        <v>32</v>
      </c>
      <c r="B30" s="2"/>
      <c r="C30" s="2"/>
      <c r="D30" s="2"/>
    </row>
    <row r="31" spans="1:4" ht="18" x14ac:dyDescent="0.35">
      <c r="A31" s="1" t="s">
        <v>148</v>
      </c>
      <c r="B31" s="2">
        <v>1</v>
      </c>
      <c r="C31" s="2">
        <v>1</v>
      </c>
      <c r="D31" s="2"/>
    </row>
    <row r="32" spans="1:4" ht="18" x14ac:dyDescent="0.35">
      <c r="A32" s="1" t="s">
        <v>34</v>
      </c>
      <c r="B32" s="2">
        <v>1</v>
      </c>
      <c r="C32" s="2">
        <v>1</v>
      </c>
      <c r="D32" s="2"/>
    </row>
    <row r="33" spans="1:4" ht="18" x14ac:dyDescent="0.35">
      <c r="A33" s="1" t="s">
        <v>35</v>
      </c>
      <c r="B33" s="2"/>
      <c r="C33" s="2"/>
      <c r="D33" s="2"/>
    </row>
    <row r="34" spans="1:4" ht="18" x14ac:dyDescent="0.35">
      <c r="A34" s="1" t="s">
        <v>36</v>
      </c>
      <c r="B34" s="2">
        <v>1</v>
      </c>
      <c r="C34" s="2">
        <v>1</v>
      </c>
      <c r="D34" s="2"/>
    </row>
    <row r="35" spans="1:4" ht="18" x14ac:dyDescent="0.35">
      <c r="A35" s="1" t="s">
        <v>37</v>
      </c>
      <c r="B35" s="2">
        <v>1</v>
      </c>
      <c r="C35" s="2">
        <v>1</v>
      </c>
      <c r="D35" s="2"/>
    </row>
    <row r="36" spans="1:4" ht="18" x14ac:dyDescent="0.35">
      <c r="A36" s="1" t="s">
        <v>38</v>
      </c>
      <c r="B36" s="2">
        <v>1</v>
      </c>
      <c r="C36" s="2">
        <v>1</v>
      </c>
      <c r="D36" s="2"/>
    </row>
    <row r="37" spans="1:4" ht="18" x14ac:dyDescent="0.35">
      <c r="A37" s="1" t="s">
        <v>39</v>
      </c>
      <c r="B37" s="2"/>
      <c r="C37" s="2"/>
      <c r="D37" s="2"/>
    </row>
    <row r="38" spans="1:4" ht="18" x14ac:dyDescent="0.35">
      <c r="A38" s="1" t="s">
        <v>40</v>
      </c>
      <c r="B38" s="2"/>
      <c r="C38" s="2"/>
      <c r="D38" s="2"/>
    </row>
    <row r="39" spans="1:4" ht="18" x14ac:dyDescent="0.35">
      <c r="A39" s="1" t="s">
        <v>41</v>
      </c>
      <c r="B39" s="2">
        <v>1</v>
      </c>
      <c r="C39" s="2">
        <v>1</v>
      </c>
      <c r="D39" s="2"/>
    </row>
    <row r="40" spans="1:4" ht="18" x14ac:dyDescent="0.35">
      <c r="A40" s="1" t="s">
        <v>42</v>
      </c>
      <c r="B40" s="2"/>
      <c r="C40" s="2"/>
      <c r="D40" s="2"/>
    </row>
    <row r="41" spans="1:4" ht="18" x14ac:dyDescent="0.35">
      <c r="A41" s="1" t="s">
        <v>43</v>
      </c>
      <c r="B41" s="2">
        <v>1</v>
      </c>
      <c r="C41" s="2">
        <v>1</v>
      </c>
      <c r="D41" s="2"/>
    </row>
    <row r="42" spans="1:4" ht="18" x14ac:dyDescent="0.35">
      <c r="A42" s="1" t="s">
        <v>44</v>
      </c>
      <c r="B42" s="2">
        <v>1</v>
      </c>
      <c r="C42" s="2">
        <v>1</v>
      </c>
      <c r="D42" s="2"/>
    </row>
    <row r="43" spans="1:4" ht="18" x14ac:dyDescent="0.35">
      <c r="A43" s="1" t="s">
        <v>45</v>
      </c>
      <c r="B43" s="2">
        <v>1</v>
      </c>
      <c r="C43" s="2">
        <v>1</v>
      </c>
      <c r="D43" s="2"/>
    </row>
    <row r="44" spans="1:4" ht="18" x14ac:dyDescent="0.35">
      <c r="A44" s="1" t="s">
        <v>46</v>
      </c>
      <c r="B44" s="2">
        <v>1</v>
      </c>
      <c r="C44" s="2">
        <v>1</v>
      </c>
      <c r="D44" s="2"/>
    </row>
    <row r="45" spans="1:4" ht="18" x14ac:dyDescent="0.35">
      <c r="A45" s="1" t="s">
        <v>47</v>
      </c>
      <c r="B45" s="2"/>
      <c r="C45" s="2"/>
      <c r="D45" s="2"/>
    </row>
    <row r="46" spans="1:4" ht="18" x14ac:dyDescent="0.35">
      <c r="A46" s="1" t="s">
        <v>48</v>
      </c>
      <c r="B46" s="2">
        <v>1</v>
      </c>
      <c r="C46" s="2">
        <v>1</v>
      </c>
      <c r="D46" s="2"/>
    </row>
    <row r="47" spans="1:4" ht="18" x14ac:dyDescent="0.35">
      <c r="A47" s="1" t="s">
        <v>49</v>
      </c>
      <c r="B47" s="2">
        <v>1</v>
      </c>
      <c r="C47" s="2">
        <v>1</v>
      </c>
      <c r="D47" s="2"/>
    </row>
    <row r="48" spans="1:4" ht="18" x14ac:dyDescent="0.35">
      <c r="A48" s="1" t="s">
        <v>50</v>
      </c>
      <c r="B48" s="2">
        <v>1</v>
      </c>
      <c r="C48" s="2">
        <v>1</v>
      </c>
      <c r="D48" s="2"/>
    </row>
    <row r="49" spans="1:4" ht="18" x14ac:dyDescent="0.35">
      <c r="A49" s="1" t="s">
        <v>51</v>
      </c>
      <c r="B49" s="2"/>
      <c r="C49" s="2"/>
      <c r="D49" s="2"/>
    </row>
    <row r="50" spans="1:4" ht="18" x14ac:dyDescent="0.35">
      <c r="A50" s="1" t="s">
        <v>52</v>
      </c>
      <c r="B50" s="2">
        <v>1</v>
      </c>
      <c r="C50" s="2">
        <v>1</v>
      </c>
      <c r="D50" s="2"/>
    </row>
    <row r="51" spans="1:4" ht="18" x14ac:dyDescent="0.35">
      <c r="A51" s="1" t="s">
        <v>53</v>
      </c>
      <c r="B51" s="2"/>
      <c r="C51" s="2"/>
      <c r="D51" s="2"/>
    </row>
    <row r="52" spans="1:4" ht="18" x14ac:dyDescent="0.35">
      <c r="A52" s="1" t="s">
        <v>54</v>
      </c>
      <c r="B52" s="2">
        <v>1</v>
      </c>
      <c r="C52" s="2">
        <v>1</v>
      </c>
      <c r="D52" s="2"/>
    </row>
    <row r="53" spans="1:4" ht="18" x14ac:dyDescent="0.35">
      <c r="A53" s="1" t="s">
        <v>55</v>
      </c>
      <c r="B53" s="2"/>
      <c r="C53" s="2"/>
      <c r="D53" s="2"/>
    </row>
    <row r="54" spans="1:4" ht="18" x14ac:dyDescent="0.35">
      <c r="A54" s="1" t="s">
        <v>56</v>
      </c>
      <c r="B54" s="2"/>
      <c r="C54" s="2"/>
      <c r="D54" s="2"/>
    </row>
    <row r="55" spans="1:4" ht="18" x14ac:dyDescent="0.35">
      <c r="A55" s="1" t="s">
        <v>57</v>
      </c>
      <c r="B55" s="2">
        <v>1</v>
      </c>
      <c r="C55" s="2">
        <v>1</v>
      </c>
      <c r="D55" s="2"/>
    </row>
    <row r="56" spans="1:4" ht="18" x14ac:dyDescent="0.35">
      <c r="A56" s="1" t="s">
        <v>58</v>
      </c>
      <c r="B56" s="2"/>
      <c r="C56" s="2"/>
      <c r="D56" s="2"/>
    </row>
    <row r="57" spans="1:4" ht="18" x14ac:dyDescent="0.35">
      <c r="A57" s="1" t="s">
        <v>59</v>
      </c>
      <c r="B57" s="2"/>
      <c r="C57" s="2"/>
      <c r="D57" s="2"/>
    </row>
    <row r="58" spans="1:4" ht="18" x14ac:dyDescent="0.35">
      <c r="A58" s="1" t="s">
        <v>60</v>
      </c>
      <c r="B58" s="2">
        <v>1</v>
      </c>
      <c r="C58" s="2">
        <v>1</v>
      </c>
      <c r="D58" s="2"/>
    </row>
    <row r="59" spans="1:4" ht="18" x14ac:dyDescent="0.35">
      <c r="A59" s="1" t="s">
        <v>61</v>
      </c>
      <c r="B59" s="2"/>
      <c r="C59" s="2"/>
      <c r="D59" s="2"/>
    </row>
    <row r="60" spans="1:4" ht="18" x14ac:dyDescent="0.35">
      <c r="A60" s="1" t="s">
        <v>62</v>
      </c>
      <c r="B60" s="2">
        <v>1</v>
      </c>
      <c r="C60" s="2">
        <v>1</v>
      </c>
      <c r="D60" s="2"/>
    </row>
    <row r="61" spans="1:4" ht="18" x14ac:dyDescent="0.35">
      <c r="A61" s="1" t="s">
        <v>63</v>
      </c>
      <c r="B61" s="2"/>
      <c r="C61" s="2"/>
      <c r="D61" s="2"/>
    </row>
    <row r="62" spans="1:4" ht="18" x14ac:dyDescent="0.35">
      <c r="A62" s="1" t="s">
        <v>64</v>
      </c>
      <c r="B62" s="2">
        <v>1</v>
      </c>
      <c r="C62" s="2">
        <v>1</v>
      </c>
      <c r="D62" s="2"/>
    </row>
    <row r="63" spans="1:4" ht="18" x14ac:dyDescent="0.35">
      <c r="A63" s="1" t="s">
        <v>65</v>
      </c>
      <c r="B63" s="2">
        <v>1</v>
      </c>
      <c r="C63" s="2">
        <v>1</v>
      </c>
      <c r="D63" s="2"/>
    </row>
    <row r="64" spans="1:4" ht="18" x14ac:dyDescent="0.35">
      <c r="A64" s="1" t="s">
        <v>66</v>
      </c>
      <c r="B64" s="2"/>
      <c r="C64" s="2"/>
      <c r="D64" s="2"/>
    </row>
    <row r="65" spans="1:4" ht="18" x14ac:dyDescent="0.35">
      <c r="A65" s="1" t="s">
        <v>67</v>
      </c>
      <c r="B65" s="2">
        <v>1</v>
      </c>
      <c r="C65" s="2">
        <v>1</v>
      </c>
      <c r="D65" s="2"/>
    </row>
    <row r="66" spans="1:4" ht="18" x14ac:dyDescent="0.35">
      <c r="A66" s="1" t="s">
        <v>68</v>
      </c>
      <c r="B66" s="2"/>
      <c r="C66" s="2"/>
      <c r="D66" s="2"/>
    </row>
    <row r="67" spans="1:4" ht="18" x14ac:dyDescent="0.35">
      <c r="A67" s="1" t="s">
        <v>69</v>
      </c>
      <c r="B67" s="2"/>
      <c r="C67" s="2"/>
      <c r="D67" s="2"/>
    </row>
    <row r="68" spans="1:4" ht="18" x14ac:dyDescent="0.35">
      <c r="A68" s="1" t="s">
        <v>70</v>
      </c>
      <c r="B68" s="2"/>
      <c r="C68" s="2"/>
      <c r="D68" s="2"/>
    </row>
    <row r="69" spans="1:4" ht="18" x14ac:dyDescent="0.35">
      <c r="A69" s="1" t="s">
        <v>71</v>
      </c>
      <c r="B69" s="2">
        <v>1</v>
      </c>
      <c r="C69" s="2">
        <v>1</v>
      </c>
      <c r="D69" s="2"/>
    </row>
    <row r="70" spans="1:4" ht="18" x14ac:dyDescent="0.35">
      <c r="A70" s="1" t="s">
        <v>146</v>
      </c>
      <c r="B70" s="2">
        <v>1</v>
      </c>
      <c r="C70" s="2">
        <v>1</v>
      </c>
      <c r="D70" s="2"/>
    </row>
    <row r="71" spans="1:4" ht="18" x14ac:dyDescent="0.35">
      <c r="A71" s="1" t="s">
        <v>147</v>
      </c>
      <c r="B71" s="2">
        <v>1</v>
      </c>
      <c r="C71" s="2">
        <v>1</v>
      </c>
      <c r="D71" s="2"/>
    </row>
    <row r="72" spans="1:4" ht="18" x14ac:dyDescent="0.35">
      <c r="A72" s="1" t="s">
        <v>74</v>
      </c>
      <c r="B72" s="2">
        <v>1</v>
      </c>
      <c r="C72" s="2">
        <v>1</v>
      </c>
      <c r="D72" s="2"/>
    </row>
    <row r="73" spans="1:4" ht="18" x14ac:dyDescent="0.35">
      <c r="A73" s="1" t="s">
        <v>75</v>
      </c>
      <c r="B73" s="2"/>
      <c r="C73" s="2"/>
      <c r="D73" s="2"/>
    </row>
    <row r="74" spans="1:4" ht="18" x14ac:dyDescent="0.35">
      <c r="A74" s="1" t="s">
        <v>76</v>
      </c>
      <c r="B74" s="2">
        <v>1</v>
      </c>
      <c r="C74" s="2">
        <v>1</v>
      </c>
      <c r="D74" s="2">
        <v>1</v>
      </c>
    </row>
    <row r="75" spans="1:4" ht="18" x14ac:dyDescent="0.35">
      <c r="A75" s="1" t="s">
        <v>77</v>
      </c>
      <c r="B75" s="2">
        <v>1</v>
      </c>
      <c r="C75" s="2">
        <v>1</v>
      </c>
      <c r="D75" s="2">
        <v>1</v>
      </c>
    </row>
    <row r="76" spans="1:4" ht="18" x14ac:dyDescent="0.35">
      <c r="A76" s="1" t="s">
        <v>78</v>
      </c>
      <c r="B76" s="2"/>
      <c r="C76" s="2"/>
      <c r="D76" s="2"/>
    </row>
    <row r="77" spans="1:4" ht="18" x14ac:dyDescent="0.35">
      <c r="A77" s="1" t="s">
        <v>79</v>
      </c>
      <c r="B77" s="2">
        <v>1</v>
      </c>
      <c r="C77" s="2">
        <v>1</v>
      </c>
      <c r="D77" s="2">
        <v>1</v>
      </c>
    </row>
    <row r="78" spans="1:4" ht="18" x14ac:dyDescent="0.35">
      <c r="A78" s="1" t="s">
        <v>80</v>
      </c>
      <c r="B78" s="2"/>
      <c r="C78" s="2"/>
      <c r="D78" s="2"/>
    </row>
    <row r="79" spans="1:4" ht="18" x14ac:dyDescent="0.35">
      <c r="A79" s="1" t="s">
        <v>81</v>
      </c>
      <c r="B79" s="2">
        <v>1</v>
      </c>
      <c r="C79" s="2">
        <v>1</v>
      </c>
      <c r="D79" s="2">
        <v>1</v>
      </c>
    </row>
    <row r="80" spans="1:4" ht="18" x14ac:dyDescent="0.35">
      <c r="A80" s="1" t="s">
        <v>82</v>
      </c>
      <c r="B80" s="2"/>
      <c r="C80" s="2"/>
      <c r="D80" s="2"/>
    </row>
    <row r="81" spans="1:4" ht="18" x14ac:dyDescent="0.35">
      <c r="A81" s="1" t="s">
        <v>83</v>
      </c>
      <c r="B81" s="2"/>
      <c r="C81" s="2"/>
      <c r="D81" s="2"/>
    </row>
    <row r="82" spans="1:4" ht="18" x14ac:dyDescent="0.35">
      <c r="A82" s="1" t="s">
        <v>84</v>
      </c>
      <c r="B82" s="2">
        <v>1</v>
      </c>
      <c r="C82" s="2">
        <v>1</v>
      </c>
      <c r="D82" s="2">
        <v>1</v>
      </c>
    </row>
    <row r="83" spans="1:4" ht="18" x14ac:dyDescent="0.35">
      <c r="A83" s="1" t="s">
        <v>85</v>
      </c>
      <c r="B83" s="2"/>
      <c r="C83" s="2"/>
      <c r="D83" s="2"/>
    </row>
    <row r="84" spans="1:4" ht="18" x14ac:dyDescent="0.35">
      <c r="A84" s="1" t="s">
        <v>86</v>
      </c>
      <c r="B84" s="2">
        <v>1</v>
      </c>
      <c r="C84" s="2">
        <v>1</v>
      </c>
      <c r="D84" s="2">
        <v>1</v>
      </c>
    </row>
    <row r="85" spans="1:4" ht="18" x14ac:dyDescent="0.35">
      <c r="A85" s="1" t="s">
        <v>87</v>
      </c>
      <c r="B85" s="2"/>
      <c r="C85" s="2"/>
      <c r="D85" s="2"/>
    </row>
    <row r="86" spans="1:4" ht="18" x14ac:dyDescent="0.35">
      <c r="A86" s="1" t="s">
        <v>88</v>
      </c>
      <c r="B86" s="2"/>
      <c r="C86" s="2"/>
      <c r="D86" s="2"/>
    </row>
    <row r="87" spans="1:4" ht="18" x14ac:dyDescent="0.35">
      <c r="A87" s="1" t="s">
        <v>89</v>
      </c>
      <c r="B87" s="2"/>
      <c r="C87" s="2"/>
      <c r="D87" s="2"/>
    </row>
    <row r="88" spans="1:4" ht="18" x14ac:dyDescent="0.35">
      <c r="A88" s="1" t="s">
        <v>90</v>
      </c>
      <c r="B88" s="2"/>
      <c r="C88" s="2"/>
      <c r="D88" s="2"/>
    </row>
    <row r="89" spans="1:4" ht="18" x14ac:dyDescent="0.35">
      <c r="A89" s="1" t="s">
        <v>91</v>
      </c>
      <c r="B89" s="2"/>
      <c r="C89" s="2"/>
      <c r="D89" s="2"/>
    </row>
    <row r="90" spans="1:4" ht="18" x14ac:dyDescent="0.35">
      <c r="A90" s="1" t="s">
        <v>92</v>
      </c>
      <c r="B90" s="2"/>
      <c r="C90" s="2"/>
      <c r="D90" s="2"/>
    </row>
    <row r="91" spans="1:4" ht="18" x14ac:dyDescent="0.35">
      <c r="A91" s="1" t="s">
        <v>93</v>
      </c>
      <c r="B91" s="2">
        <v>1</v>
      </c>
      <c r="C91" s="2">
        <v>1</v>
      </c>
      <c r="D91" s="2">
        <v>1</v>
      </c>
    </row>
    <row r="92" spans="1:4" ht="18" x14ac:dyDescent="0.35">
      <c r="A92" s="1" t="s">
        <v>94</v>
      </c>
      <c r="B92" s="2"/>
      <c r="C92" s="2"/>
      <c r="D92" s="2"/>
    </row>
    <row r="93" spans="1:4" ht="18" x14ac:dyDescent="0.35">
      <c r="A93" s="1" t="s">
        <v>95</v>
      </c>
      <c r="B93" s="2"/>
      <c r="C93" s="2"/>
      <c r="D93" s="2"/>
    </row>
    <row r="94" spans="1:4" ht="18" x14ac:dyDescent="0.35">
      <c r="A94" s="1" t="s">
        <v>96</v>
      </c>
      <c r="B94" s="2"/>
      <c r="C94" s="2"/>
      <c r="D94" s="2"/>
    </row>
    <row r="95" spans="1:4" ht="18" x14ac:dyDescent="0.35">
      <c r="A95" s="1" t="s">
        <v>97</v>
      </c>
      <c r="B95" s="2"/>
      <c r="C95" s="2"/>
      <c r="D95" s="2"/>
    </row>
    <row r="96" spans="1:4" ht="18" x14ac:dyDescent="0.35">
      <c r="A96" s="1" t="s">
        <v>98</v>
      </c>
      <c r="B96" s="2">
        <v>1</v>
      </c>
      <c r="C96" s="2">
        <v>1</v>
      </c>
      <c r="D96" s="2">
        <v>1</v>
      </c>
    </row>
    <row r="97" spans="1:4" ht="18" x14ac:dyDescent="0.35">
      <c r="A97" s="1" t="s">
        <v>99</v>
      </c>
      <c r="B97" s="2">
        <v>1</v>
      </c>
      <c r="C97" s="2">
        <v>1</v>
      </c>
      <c r="D97" s="2"/>
    </row>
    <row r="98" spans="1:4" ht="18" x14ac:dyDescent="0.35">
      <c r="A98" s="1" t="s">
        <v>100</v>
      </c>
      <c r="B98" s="2"/>
      <c r="C98" s="2"/>
      <c r="D98" s="2"/>
    </row>
    <row r="99" spans="1:4" ht="18" x14ac:dyDescent="0.35">
      <c r="A99" s="1" t="s">
        <v>101</v>
      </c>
      <c r="B99" s="2"/>
      <c r="C99" s="2"/>
      <c r="D99" s="2"/>
    </row>
    <row r="100" spans="1:4" ht="18" x14ac:dyDescent="0.35">
      <c r="A100" s="1" t="s">
        <v>102</v>
      </c>
      <c r="B100" s="2">
        <v>1</v>
      </c>
      <c r="C100" s="2">
        <v>1</v>
      </c>
      <c r="D100" s="2"/>
    </row>
    <row r="101" spans="1:4" ht="18" x14ac:dyDescent="0.35">
      <c r="A101" s="1" t="s">
        <v>103</v>
      </c>
      <c r="B101" s="2"/>
      <c r="C101" s="2"/>
      <c r="D101" s="2"/>
    </row>
    <row r="102" spans="1:4" ht="18" x14ac:dyDescent="0.35">
      <c r="A102" s="1" t="s">
        <v>104</v>
      </c>
      <c r="B102" s="2"/>
      <c r="C102" s="2"/>
      <c r="D102" s="2"/>
    </row>
    <row r="103" spans="1:4" ht="18" x14ac:dyDescent="0.35">
      <c r="A103" s="1" t="s">
        <v>105</v>
      </c>
      <c r="B103" s="2"/>
      <c r="C103" s="2"/>
      <c r="D103" s="2"/>
    </row>
    <row r="104" spans="1:4" ht="18" x14ac:dyDescent="0.35">
      <c r="A104" s="1" t="s">
        <v>106</v>
      </c>
      <c r="B104" s="2"/>
      <c r="C104" s="2"/>
      <c r="D104" s="2"/>
    </row>
    <row r="105" spans="1:4" ht="18" x14ac:dyDescent="0.35">
      <c r="A105" s="1" t="s">
        <v>107</v>
      </c>
      <c r="B105" s="2">
        <v>1</v>
      </c>
      <c r="C105" s="2">
        <v>1</v>
      </c>
      <c r="D105" s="2">
        <v>1</v>
      </c>
    </row>
    <row r="106" spans="1:4" ht="18" x14ac:dyDescent="0.35">
      <c r="A106" s="1" t="s">
        <v>108</v>
      </c>
      <c r="B106" s="2">
        <v>1</v>
      </c>
      <c r="C106" s="2">
        <v>1</v>
      </c>
      <c r="D106" s="2"/>
    </row>
    <row r="107" spans="1:4" ht="18" x14ac:dyDescent="0.35">
      <c r="A107" s="1" t="s">
        <v>109</v>
      </c>
      <c r="B107" s="2">
        <v>1</v>
      </c>
      <c r="C107" s="2">
        <v>1</v>
      </c>
      <c r="D107" s="2"/>
    </row>
    <row r="108" spans="1:4" ht="18" x14ac:dyDescent="0.35">
      <c r="A108" s="1" t="s">
        <v>110</v>
      </c>
      <c r="B108" s="2">
        <v>1</v>
      </c>
      <c r="C108" s="2">
        <v>1</v>
      </c>
      <c r="D108" s="2">
        <v>1</v>
      </c>
    </row>
    <row r="109" spans="1:4" ht="18" x14ac:dyDescent="0.35">
      <c r="A109" s="1" t="s">
        <v>111</v>
      </c>
      <c r="B109" s="2">
        <v>1</v>
      </c>
      <c r="C109" s="2">
        <v>1</v>
      </c>
      <c r="D109" s="2">
        <v>1</v>
      </c>
    </row>
    <row r="110" spans="1:4" ht="18" x14ac:dyDescent="0.35">
      <c r="A110" s="1" t="s">
        <v>112</v>
      </c>
      <c r="B110" s="2">
        <v>1</v>
      </c>
      <c r="C110" s="2">
        <v>1</v>
      </c>
      <c r="D110" s="2">
        <v>1</v>
      </c>
    </row>
    <row r="111" spans="1:4" ht="18" x14ac:dyDescent="0.35">
      <c r="A111" s="1" t="s">
        <v>113</v>
      </c>
      <c r="B111" s="2">
        <v>1</v>
      </c>
      <c r="C111" s="2">
        <v>1</v>
      </c>
      <c r="D111" s="2"/>
    </row>
    <row r="112" spans="1:4" ht="18" x14ac:dyDescent="0.35">
      <c r="A112" s="1" t="s">
        <v>114</v>
      </c>
      <c r="B112" s="2"/>
      <c r="C112" s="2"/>
      <c r="D112" s="2"/>
    </row>
    <row r="113" spans="1:4" ht="18" x14ac:dyDescent="0.35">
      <c r="A113" s="1" t="s">
        <v>115</v>
      </c>
      <c r="B113" s="2"/>
      <c r="C113" s="2"/>
      <c r="D113" s="2"/>
    </row>
    <row r="114" spans="1:4" ht="18" x14ac:dyDescent="0.35">
      <c r="A114" s="1" t="s">
        <v>116</v>
      </c>
      <c r="B114" s="2"/>
      <c r="C114" s="2"/>
      <c r="D114" s="2"/>
    </row>
    <row r="115" spans="1:4" ht="18" x14ac:dyDescent="0.35">
      <c r="A115" s="1" t="s">
        <v>117</v>
      </c>
      <c r="B115" s="2">
        <v>1</v>
      </c>
      <c r="C115" s="2">
        <v>1</v>
      </c>
      <c r="D115" s="2"/>
    </row>
    <row r="116" spans="1:4" ht="18" x14ac:dyDescent="0.35">
      <c r="A116" s="1" t="s">
        <v>118</v>
      </c>
      <c r="B116" s="2"/>
      <c r="C116" s="2"/>
      <c r="D116" s="2"/>
    </row>
    <row r="117" spans="1:4" ht="18" x14ac:dyDescent="0.35">
      <c r="A117" s="1" t="s">
        <v>119</v>
      </c>
      <c r="B117" s="2"/>
      <c r="C117" s="2"/>
      <c r="D117" s="2"/>
    </row>
    <row r="118" spans="1:4" ht="18" x14ac:dyDescent="0.35">
      <c r="A118" s="1" t="s">
        <v>120</v>
      </c>
      <c r="B118" s="2">
        <v>1</v>
      </c>
      <c r="C118" s="2">
        <v>1</v>
      </c>
      <c r="D118" s="2">
        <v>1</v>
      </c>
    </row>
    <row r="119" spans="1:4" ht="18" x14ac:dyDescent="0.35">
      <c r="A119" s="1" t="s">
        <v>121</v>
      </c>
      <c r="B119" s="3"/>
      <c r="C119" s="2"/>
      <c r="D119" s="2"/>
    </row>
    <row r="120" spans="1:4" ht="18" x14ac:dyDescent="0.35">
      <c r="A120" s="1" t="s">
        <v>122</v>
      </c>
      <c r="B120" s="2"/>
      <c r="C120" s="2"/>
      <c r="D120" s="2"/>
    </row>
    <row r="121" spans="1:4" ht="18" x14ac:dyDescent="0.35">
      <c r="A121" s="1" t="s">
        <v>123</v>
      </c>
      <c r="B121" s="3"/>
      <c r="C121" s="2"/>
      <c r="D121" s="2"/>
    </row>
    <row r="122" spans="1:4" ht="18" x14ac:dyDescent="0.35">
      <c r="A122" s="1" t="s">
        <v>124</v>
      </c>
      <c r="B122" s="2"/>
      <c r="C122" s="2"/>
      <c r="D122" s="2"/>
    </row>
    <row r="123" spans="1:4" ht="18" x14ac:dyDescent="0.35">
      <c r="A123" s="1" t="s">
        <v>125</v>
      </c>
      <c r="B123" s="3"/>
      <c r="C123" s="2"/>
      <c r="D123" s="2"/>
    </row>
    <row r="124" spans="1:4" ht="18" x14ac:dyDescent="0.35">
      <c r="A124" s="1" t="s">
        <v>126</v>
      </c>
      <c r="B124" s="2"/>
      <c r="C124" s="2"/>
      <c r="D124" s="2"/>
    </row>
    <row r="125" spans="1:4" ht="18" x14ac:dyDescent="0.35">
      <c r="A125" s="1" t="s">
        <v>127</v>
      </c>
      <c r="B125" s="3"/>
      <c r="C125" s="2"/>
      <c r="D125" s="2"/>
    </row>
    <row r="126" spans="1:4" ht="18" x14ac:dyDescent="0.35">
      <c r="A126" s="1" t="s">
        <v>128</v>
      </c>
      <c r="B126" s="2"/>
      <c r="C126" s="2"/>
      <c r="D126" s="2"/>
    </row>
    <row r="127" spans="1:4" ht="18" x14ac:dyDescent="0.35">
      <c r="A127" s="1" t="s">
        <v>129</v>
      </c>
      <c r="B127" s="3"/>
      <c r="C127" s="2"/>
      <c r="D127" s="2"/>
    </row>
    <row r="128" spans="1:4" ht="18" x14ac:dyDescent="0.35">
      <c r="A128" s="1" t="s">
        <v>130</v>
      </c>
      <c r="B128" s="2"/>
      <c r="C128" s="2"/>
      <c r="D128" s="2"/>
    </row>
    <row r="129" spans="1:4" ht="18" x14ac:dyDescent="0.35">
      <c r="A129" s="1" t="s">
        <v>131</v>
      </c>
      <c r="B129" s="3"/>
      <c r="C129" s="2"/>
      <c r="D129" s="2"/>
    </row>
    <row r="130" spans="1:4" ht="18" x14ac:dyDescent="0.35">
      <c r="A130" s="1" t="s">
        <v>132</v>
      </c>
      <c r="B130" s="2"/>
      <c r="C130" s="2"/>
      <c r="D130" s="2"/>
    </row>
    <row r="131" spans="1:4" ht="18" x14ac:dyDescent="0.35">
      <c r="A131" s="1" t="s">
        <v>133</v>
      </c>
      <c r="B131" s="3"/>
      <c r="C131" s="2"/>
      <c r="D131" s="2"/>
    </row>
    <row r="132" spans="1:4" ht="18" x14ac:dyDescent="0.35">
      <c r="A132" s="1" t="s">
        <v>134</v>
      </c>
      <c r="B132" s="2"/>
      <c r="C132" s="2"/>
      <c r="D132" s="2"/>
    </row>
    <row r="133" spans="1:4" ht="18" x14ac:dyDescent="0.35">
      <c r="A133" s="1" t="s">
        <v>135</v>
      </c>
      <c r="B133" s="2"/>
      <c r="C133" s="2"/>
      <c r="D133" s="2"/>
    </row>
    <row r="134" spans="1:4" ht="18" x14ac:dyDescent="0.35">
      <c r="A134" s="1" t="s">
        <v>136</v>
      </c>
      <c r="B134" s="2"/>
      <c r="C134" s="2"/>
      <c r="D134" s="2"/>
    </row>
    <row r="135" spans="1:4" ht="18" x14ac:dyDescent="0.35">
      <c r="A135" s="1" t="s">
        <v>137</v>
      </c>
      <c r="B135" s="2">
        <v>1</v>
      </c>
      <c r="C135" s="2">
        <v>1</v>
      </c>
      <c r="D135" s="2">
        <v>1</v>
      </c>
    </row>
    <row r="136" spans="1:4" ht="18" x14ac:dyDescent="0.35">
      <c r="A136" s="1" t="s">
        <v>138</v>
      </c>
      <c r="B136" s="2"/>
      <c r="C136" s="2"/>
      <c r="D136" s="2"/>
    </row>
    <row r="137" spans="1:4" ht="18" x14ac:dyDescent="0.35">
      <c r="A137" s="1" t="s">
        <v>139</v>
      </c>
      <c r="B137" s="2">
        <v>1</v>
      </c>
      <c r="C137" s="2">
        <v>1</v>
      </c>
      <c r="D137" s="2">
        <v>1</v>
      </c>
    </row>
    <row r="138" spans="1:4" ht="18" x14ac:dyDescent="0.35">
      <c r="A138" s="1" t="s">
        <v>140</v>
      </c>
      <c r="B138" s="2">
        <v>1</v>
      </c>
      <c r="C138" s="2">
        <v>1</v>
      </c>
      <c r="D138" s="2">
        <v>1</v>
      </c>
    </row>
    <row r="139" spans="1:4" ht="18" x14ac:dyDescent="0.35">
      <c r="A139" s="1" t="s">
        <v>141</v>
      </c>
      <c r="B139" s="2"/>
      <c r="C139" s="2"/>
      <c r="D139" s="2"/>
    </row>
    <row r="140" spans="1:4" ht="18" x14ac:dyDescent="0.35">
      <c r="A140" s="1" t="s">
        <v>142</v>
      </c>
      <c r="B140" s="2"/>
      <c r="C140" s="2"/>
      <c r="D140" s="2"/>
    </row>
    <row r="141" spans="1:4" ht="18" x14ac:dyDescent="0.35">
      <c r="A141" s="1" t="s">
        <v>143</v>
      </c>
      <c r="B141" s="2">
        <v>1</v>
      </c>
      <c r="C141" s="2">
        <v>1</v>
      </c>
      <c r="D141" s="2">
        <v>1</v>
      </c>
    </row>
    <row r="142" spans="1:4" ht="18" x14ac:dyDescent="0.35">
      <c r="A142" s="1" t="s">
        <v>144</v>
      </c>
      <c r="B142" s="2">
        <v>1</v>
      </c>
      <c r="C142" s="2">
        <v>1</v>
      </c>
      <c r="D142" s="2">
        <v>1</v>
      </c>
    </row>
    <row r="143" spans="1:4" ht="18" x14ac:dyDescent="0.35">
      <c r="A143" s="1" t="s">
        <v>145</v>
      </c>
      <c r="B143" s="2"/>
      <c r="C143" s="2"/>
      <c r="D143" s="2"/>
    </row>
    <row r="144" spans="1:4" ht="18" x14ac:dyDescent="0.35">
      <c r="A144" s="4" t="s">
        <v>159</v>
      </c>
      <c r="B144" s="5">
        <v>1</v>
      </c>
      <c r="C144" s="5">
        <v>1</v>
      </c>
      <c r="D144" s="5"/>
    </row>
    <row r="145" spans="1:4" ht="18" x14ac:dyDescent="0.35">
      <c r="A145" s="4" t="s">
        <v>160</v>
      </c>
      <c r="B145" s="5">
        <v>1</v>
      </c>
      <c r="C145" s="5">
        <v>1</v>
      </c>
      <c r="D145" s="5"/>
    </row>
    <row r="146" spans="1:4" ht="18" x14ac:dyDescent="0.35">
      <c r="A146" s="4" t="s">
        <v>161</v>
      </c>
      <c r="B146" s="5">
        <v>1</v>
      </c>
      <c r="C146" s="5">
        <v>1</v>
      </c>
      <c r="D146" s="5">
        <v>1</v>
      </c>
    </row>
    <row r="147" spans="1:4" ht="18" x14ac:dyDescent="0.35">
      <c r="A147" s="1" t="s">
        <v>163</v>
      </c>
      <c r="B147" s="2"/>
      <c r="C147" s="2"/>
      <c r="D147" s="2"/>
    </row>
  </sheetData>
  <pageMargins left="0.25" right="0.25" top="0.75" bottom="0.75" header="0.3" footer="0.3"/>
  <pageSetup paperSize="8" scale="80" orientation="portrait" horizontalDpi="1200" verticalDpi="12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724B58-0E53-425C-AA8D-38FC329408FD}">
  <sheetPr codeName="Feuil2"/>
  <dimension ref="A1:D148"/>
  <sheetViews>
    <sheetView workbookViewId="0">
      <selection activeCell="A30" sqref="A30"/>
    </sheetView>
  </sheetViews>
  <sheetFormatPr baseColWidth="10" defaultRowHeight="14.4" x14ac:dyDescent="0.3"/>
  <cols>
    <col min="1" max="1" width="23.5546875" bestFit="1" customWidth="1"/>
    <col min="2" max="2" width="14.88671875" bestFit="1" customWidth="1"/>
    <col min="3" max="3" width="14.5546875" bestFit="1" customWidth="1"/>
    <col min="4" max="4" width="19.33203125" bestFit="1" customWidth="1"/>
  </cols>
  <sheetData>
    <row r="1" spans="1:4" ht="18" x14ac:dyDescent="0.35">
      <c r="A1" s="1" t="s">
        <v>0</v>
      </c>
      <c r="B1" s="2" t="s">
        <v>1</v>
      </c>
      <c r="C1" s="2" t="s">
        <v>2</v>
      </c>
      <c r="D1" s="2" t="s">
        <v>3</v>
      </c>
    </row>
    <row r="2" spans="1:4" ht="18" x14ac:dyDescent="0.35">
      <c r="A2" s="1" t="s">
        <v>4</v>
      </c>
      <c r="B2" s="2">
        <v>1</v>
      </c>
      <c r="C2" s="2">
        <v>1</v>
      </c>
      <c r="D2" s="2"/>
    </row>
    <row r="3" spans="1:4" ht="18" x14ac:dyDescent="0.35">
      <c r="A3" s="1" t="s">
        <v>5</v>
      </c>
      <c r="B3" s="2"/>
      <c r="C3" s="2"/>
      <c r="D3" s="2"/>
    </row>
    <row r="4" spans="1:4" ht="18" x14ac:dyDescent="0.35">
      <c r="A4" s="1" t="s">
        <v>6</v>
      </c>
      <c r="B4" s="2">
        <v>1</v>
      </c>
      <c r="C4" s="2">
        <v>1</v>
      </c>
      <c r="D4" s="2">
        <v>1</v>
      </c>
    </row>
    <row r="5" spans="1:4" ht="18" x14ac:dyDescent="0.35">
      <c r="A5" s="1" t="s">
        <v>7</v>
      </c>
      <c r="B5" s="2"/>
      <c r="C5" s="2"/>
      <c r="D5" s="2"/>
    </row>
    <row r="6" spans="1:4" ht="18" x14ac:dyDescent="0.35">
      <c r="A6" s="1" t="s">
        <v>8</v>
      </c>
      <c r="B6" s="2"/>
      <c r="C6" s="2"/>
      <c r="D6" s="2"/>
    </row>
    <row r="7" spans="1:4" ht="18" x14ac:dyDescent="0.35">
      <c r="A7" s="1" t="s">
        <v>9</v>
      </c>
      <c r="B7" s="2"/>
      <c r="C7" s="2"/>
      <c r="D7" s="2"/>
    </row>
    <row r="8" spans="1:4" ht="18" x14ac:dyDescent="0.35">
      <c r="A8" s="1" t="s">
        <v>10</v>
      </c>
      <c r="B8" s="2">
        <v>1</v>
      </c>
      <c r="C8" s="2">
        <v>1</v>
      </c>
      <c r="D8" s="2">
        <v>1</v>
      </c>
    </row>
    <row r="9" spans="1:4" ht="18" x14ac:dyDescent="0.35">
      <c r="A9" s="1" t="s">
        <v>11</v>
      </c>
      <c r="B9" s="2"/>
      <c r="C9" s="2"/>
      <c r="D9" s="2"/>
    </row>
    <row r="10" spans="1:4" ht="18" x14ac:dyDescent="0.35">
      <c r="A10" s="1" t="s">
        <v>12</v>
      </c>
      <c r="B10" s="2"/>
      <c r="C10" s="2"/>
      <c r="D10" s="2"/>
    </row>
    <row r="11" spans="1:4" ht="18" x14ac:dyDescent="0.35">
      <c r="A11" s="1" t="s">
        <v>13</v>
      </c>
      <c r="B11" s="2"/>
      <c r="C11" s="2"/>
      <c r="D11" s="2"/>
    </row>
    <row r="12" spans="1:4" ht="18" x14ac:dyDescent="0.35">
      <c r="A12" s="1" t="s">
        <v>14</v>
      </c>
      <c r="B12" s="2">
        <v>1</v>
      </c>
      <c r="C12" s="2">
        <v>1</v>
      </c>
      <c r="D12" s="2">
        <v>1</v>
      </c>
    </row>
    <row r="13" spans="1:4" ht="18" x14ac:dyDescent="0.35">
      <c r="A13" s="1" t="s">
        <v>15</v>
      </c>
      <c r="B13" s="2">
        <v>1</v>
      </c>
      <c r="C13" s="2">
        <v>1</v>
      </c>
      <c r="D13" s="2"/>
    </row>
    <row r="14" spans="1:4" ht="18" x14ac:dyDescent="0.35">
      <c r="A14" s="1" t="s">
        <v>16</v>
      </c>
      <c r="B14" s="2">
        <v>1</v>
      </c>
      <c r="C14" s="2">
        <v>1</v>
      </c>
      <c r="D14" s="2"/>
    </row>
    <row r="15" spans="1:4" ht="18" x14ac:dyDescent="0.35">
      <c r="A15" s="1" t="s">
        <v>17</v>
      </c>
      <c r="B15" s="2">
        <v>1</v>
      </c>
      <c r="C15" s="2">
        <v>1</v>
      </c>
      <c r="D15" s="2"/>
    </row>
    <row r="16" spans="1:4" ht="18" x14ac:dyDescent="0.35">
      <c r="A16" s="1" t="s">
        <v>18</v>
      </c>
      <c r="B16" s="2">
        <v>1</v>
      </c>
      <c r="C16" s="2">
        <v>1</v>
      </c>
      <c r="D16" s="2"/>
    </row>
    <row r="17" spans="1:4" ht="18" x14ac:dyDescent="0.35">
      <c r="A17" s="1" t="s">
        <v>19</v>
      </c>
      <c r="B17" s="2"/>
      <c r="C17" s="2"/>
      <c r="D17" s="2"/>
    </row>
    <row r="18" spans="1:4" ht="18" x14ac:dyDescent="0.35">
      <c r="A18" s="1" t="s">
        <v>20</v>
      </c>
      <c r="B18" s="2">
        <v>1</v>
      </c>
      <c r="C18" s="2">
        <v>1</v>
      </c>
      <c r="D18" s="2"/>
    </row>
    <row r="19" spans="1:4" ht="18" x14ac:dyDescent="0.35">
      <c r="A19" s="1" t="s">
        <v>21</v>
      </c>
      <c r="B19" s="2"/>
      <c r="C19" s="2"/>
      <c r="D19" s="2"/>
    </row>
    <row r="20" spans="1:4" ht="18" x14ac:dyDescent="0.35">
      <c r="A20" s="1" t="s">
        <v>22</v>
      </c>
      <c r="B20" s="2">
        <v>1</v>
      </c>
      <c r="C20" s="2">
        <v>1</v>
      </c>
      <c r="D20" s="2"/>
    </row>
    <row r="21" spans="1:4" ht="18" x14ac:dyDescent="0.35">
      <c r="A21" s="1" t="s">
        <v>23</v>
      </c>
      <c r="B21" s="2"/>
      <c r="C21" s="2"/>
      <c r="D21" s="2"/>
    </row>
    <row r="22" spans="1:4" ht="18" x14ac:dyDescent="0.35">
      <c r="A22" s="1" t="s">
        <v>24</v>
      </c>
      <c r="B22" s="2">
        <v>1</v>
      </c>
      <c r="C22" s="2">
        <v>1</v>
      </c>
      <c r="D22" s="2">
        <v>1</v>
      </c>
    </row>
    <row r="23" spans="1:4" ht="18" x14ac:dyDescent="0.35">
      <c r="A23" s="1" t="s">
        <v>25</v>
      </c>
      <c r="B23" s="2">
        <v>1</v>
      </c>
      <c r="C23" s="2">
        <v>1</v>
      </c>
      <c r="D23" s="2">
        <v>1</v>
      </c>
    </row>
    <row r="24" spans="1:4" ht="18" x14ac:dyDescent="0.35">
      <c r="A24" s="1" t="s">
        <v>26</v>
      </c>
      <c r="B24" s="2">
        <v>1</v>
      </c>
      <c r="C24" s="2">
        <v>1</v>
      </c>
      <c r="D24" s="2">
        <v>1</v>
      </c>
    </row>
    <row r="25" spans="1:4" ht="18" x14ac:dyDescent="0.35">
      <c r="A25" s="1" t="s">
        <v>27</v>
      </c>
      <c r="B25" s="2">
        <v>1</v>
      </c>
      <c r="C25" s="2">
        <v>1</v>
      </c>
      <c r="D25" s="2">
        <v>1</v>
      </c>
    </row>
    <row r="26" spans="1:4" ht="18" x14ac:dyDescent="0.35">
      <c r="A26" s="1" t="s">
        <v>28</v>
      </c>
      <c r="B26" s="2">
        <v>1</v>
      </c>
      <c r="C26" s="2">
        <v>1</v>
      </c>
      <c r="D26" s="2">
        <v>1</v>
      </c>
    </row>
    <row r="27" spans="1:4" ht="18" x14ac:dyDescent="0.35">
      <c r="A27" s="1" t="s">
        <v>29</v>
      </c>
      <c r="B27" s="2">
        <v>1</v>
      </c>
      <c r="C27" s="2">
        <v>1</v>
      </c>
      <c r="D27" s="2">
        <v>1</v>
      </c>
    </row>
    <row r="28" spans="1:4" ht="18" x14ac:dyDescent="0.35">
      <c r="A28" s="1" t="s">
        <v>30</v>
      </c>
      <c r="B28" s="2">
        <v>1</v>
      </c>
      <c r="C28" s="2">
        <v>1</v>
      </c>
      <c r="D28" s="2">
        <v>1</v>
      </c>
    </row>
    <row r="29" spans="1:4" ht="18" x14ac:dyDescent="0.35">
      <c r="A29" s="1" t="s">
        <v>31</v>
      </c>
      <c r="B29" s="2"/>
      <c r="C29" s="2"/>
      <c r="D29" s="2"/>
    </row>
    <row r="30" spans="1:4" ht="18" x14ac:dyDescent="0.35">
      <c r="A30" s="1" t="s">
        <v>32</v>
      </c>
      <c r="B30" s="2"/>
      <c r="C30" s="2"/>
      <c r="D30" s="2"/>
    </row>
    <row r="31" spans="1:4" ht="18" x14ac:dyDescent="0.35">
      <c r="A31" s="1" t="s">
        <v>33</v>
      </c>
      <c r="B31" s="2">
        <v>1</v>
      </c>
      <c r="C31" s="2">
        <v>1</v>
      </c>
      <c r="D31" s="2"/>
    </row>
    <row r="32" spans="1:4" ht="18" x14ac:dyDescent="0.35">
      <c r="A32" s="1" t="s">
        <v>34</v>
      </c>
      <c r="B32" s="2">
        <v>1</v>
      </c>
      <c r="C32" s="2">
        <v>1</v>
      </c>
      <c r="D32" s="2"/>
    </row>
    <row r="33" spans="1:4" ht="18" x14ac:dyDescent="0.35">
      <c r="A33" s="1" t="s">
        <v>35</v>
      </c>
      <c r="B33" s="2"/>
      <c r="C33" s="2"/>
      <c r="D33" s="2"/>
    </row>
    <row r="34" spans="1:4" ht="18" x14ac:dyDescent="0.35">
      <c r="A34" s="1" t="s">
        <v>36</v>
      </c>
      <c r="B34" s="2">
        <v>1</v>
      </c>
      <c r="C34" s="2">
        <v>1</v>
      </c>
      <c r="D34" s="2"/>
    </row>
    <row r="35" spans="1:4" ht="18" x14ac:dyDescent="0.35">
      <c r="A35" s="1" t="s">
        <v>37</v>
      </c>
      <c r="B35" s="2">
        <v>1</v>
      </c>
      <c r="C35" s="2">
        <v>1</v>
      </c>
      <c r="D35" s="2"/>
    </row>
    <row r="36" spans="1:4" ht="18" x14ac:dyDescent="0.35">
      <c r="A36" s="1" t="s">
        <v>38</v>
      </c>
      <c r="B36" s="2">
        <v>1</v>
      </c>
      <c r="C36" s="2">
        <v>1</v>
      </c>
      <c r="D36" s="2"/>
    </row>
    <row r="37" spans="1:4" ht="18" x14ac:dyDescent="0.35">
      <c r="A37" s="1" t="s">
        <v>39</v>
      </c>
      <c r="B37" s="2"/>
      <c r="C37" s="2"/>
      <c r="D37" s="2"/>
    </row>
    <row r="38" spans="1:4" ht="18" x14ac:dyDescent="0.35">
      <c r="A38" s="1" t="s">
        <v>40</v>
      </c>
      <c r="B38" s="2"/>
      <c r="C38" s="2"/>
      <c r="D38" s="2"/>
    </row>
    <row r="39" spans="1:4" ht="18" x14ac:dyDescent="0.35">
      <c r="A39" s="1" t="s">
        <v>41</v>
      </c>
      <c r="B39" s="2">
        <v>1</v>
      </c>
      <c r="C39" s="2">
        <v>1</v>
      </c>
      <c r="D39" s="2"/>
    </row>
    <row r="40" spans="1:4" ht="18" x14ac:dyDescent="0.35">
      <c r="A40" s="1" t="s">
        <v>42</v>
      </c>
      <c r="B40" s="2"/>
      <c r="C40" s="2"/>
      <c r="D40" s="2"/>
    </row>
    <row r="41" spans="1:4" ht="18" x14ac:dyDescent="0.35">
      <c r="A41" s="1" t="s">
        <v>43</v>
      </c>
      <c r="B41" s="2">
        <v>1</v>
      </c>
      <c r="C41" s="2">
        <v>1</v>
      </c>
      <c r="D41" s="2"/>
    </row>
    <row r="42" spans="1:4" ht="18" x14ac:dyDescent="0.35">
      <c r="A42" s="1" t="s">
        <v>44</v>
      </c>
      <c r="B42" s="2">
        <v>1</v>
      </c>
      <c r="C42" s="2">
        <v>1</v>
      </c>
      <c r="D42" s="2"/>
    </row>
    <row r="43" spans="1:4" ht="18" x14ac:dyDescent="0.35">
      <c r="A43" s="1" t="s">
        <v>45</v>
      </c>
      <c r="B43" s="2">
        <v>1</v>
      </c>
      <c r="C43" s="2">
        <v>1</v>
      </c>
      <c r="D43" s="2"/>
    </row>
    <row r="44" spans="1:4" ht="18" x14ac:dyDescent="0.35">
      <c r="A44" s="1" t="s">
        <v>46</v>
      </c>
      <c r="B44" s="2">
        <v>1</v>
      </c>
      <c r="C44" s="2">
        <v>1</v>
      </c>
      <c r="D44" s="2"/>
    </row>
    <row r="45" spans="1:4" ht="18" x14ac:dyDescent="0.35">
      <c r="A45" s="1" t="s">
        <v>47</v>
      </c>
      <c r="B45" s="2"/>
      <c r="C45" s="2"/>
      <c r="D45" s="2"/>
    </row>
    <row r="46" spans="1:4" ht="18" x14ac:dyDescent="0.35">
      <c r="A46" s="1" t="s">
        <v>48</v>
      </c>
      <c r="B46" s="2">
        <v>1</v>
      </c>
      <c r="C46" s="2">
        <v>1</v>
      </c>
      <c r="D46" s="2"/>
    </row>
    <row r="47" spans="1:4" ht="18" x14ac:dyDescent="0.35">
      <c r="A47" s="1" t="s">
        <v>49</v>
      </c>
      <c r="B47" s="2">
        <v>1</v>
      </c>
      <c r="C47" s="2">
        <v>1</v>
      </c>
      <c r="D47" s="2"/>
    </row>
    <row r="48" spans="1:4" ht="18" x14ac:dyDescent="0.35">
      <c r="A48" s="1" t="s">
        <v>50</v>
      </c>
      <c r="B48" s="2">
        <v>1</v>
      </c>
      <c r="C48" s="2">
        <v>1</v>
      </c>
      <c r="D48" s="2"/>
    </row>
    <row r="49" spans="1:4" ht="18" x14ac:dyDescent="0.35">
      <c r="A49" s="1" t="s">
        <v>51</v>
      </c>
      <c r="B49" s="2"/>
      <c r="C49" s="2"/>
      <c r="D49" s="2"/>
    </row>
    <row r="50" spans="1:4" ht="18" x14ac:dyDescent="0.35">
      <c r="A50" s="1" t="s">
        <v>52</v>
      </c>
      <c r="B50" s="2">
        <v>1</v>
      </c>
      <c r="C50" s="2">
        <v>1</v>
      </c>
      <c r="D50" s="2"/>
    </row>
    <row r="51" spans="1:4" ht="18" x14ac:dyDescent="0.35">
      <c r="A51" s="1" t="s">
        <v>53</v>
      </c>
      <c r="B51" s="2"/>
      <c r="C51" s="2"/>
      <c r="D51" s="2"/>
    </row>
    <row r="52" spans="1:4" ht="18" x14ac:dyDescent="0.35">
      <c r="A52" s="1" t="s">
        <v>54</v>
      </c>
      <c r="B52" s="2">
        <v>1</v>
      </c>
      <c r="C52" s="2">
        <v>1</v>
      </c>
      <c r="D52" s="2"/>
    </row>
    <row r="53" spans="1:4" ht="18" x14ac:dyDescent="0.35">
      <c r="A53" s="1" t="s">
        <v>55</v>
      </c>
      <c r="B53" s="2"/>
      <c r="C53" s="2"/>
      <c r="D53" s="2"/>
    </row>
    <row r="54" spans="1:4" ht="18" x14ac:dyDescent="0.35">
      <c r="A54" s="1" t="s">
        <v>56</v>
      </c>
      <c r="B54" s="2"/>
      <c r="C54" s="2"/>
      <c r="D54" s="2"/>
    </row>
    <row r="55" spans="1:4" ht="18" x14ac:dyDescent="0.35">
      <c r="A55" s="1" t="s">
        <v>57</v>
      </c>
      <c r="B55" s="2">
        <v>1</v>
      </c>
      <c r="C55" s="2">
        <v>1</v>
      </c>
      <c r="D55" s="2"/>
    </row>
    <row r="56" spans="1:4" ht="18" x14ac:dyDescent="0.35">
      <c r="A56" s="1" t="s">
        <v>58</v>
      </c>
      <c r="B56" s="2"/>
      <c r="C56" s="2"/>
      <c r="D56" s="2"/>
    </row>
    <row r="57" spans="1:4" ht="18" x14ac:dyDescent="0.35">
      <c r="A57" s="1" t="s">
        <v>59</v>
      </c>
      <c r="B57" s="2"/>
      <c r="C57" s="2"/>
      <c r="D57" s="2"/>
    </row>
    <row r="58" spans="1:4" ht="18" x14ac:dyDescent="0.35">
      <c r="A58" s="1" t="s">
        <v>60</v>
      </c>
      <c r="B58" s="2">
        <v>1</v>
      </c>
      <c r="C58" s="2">
        <v>1</v>
      </c>
      <c r="D58" s="2"/>
    </row>
    <row r="59" spans="1:4" ht="18" x14ac:dyDescent="0.35">
      <c r="A59" s="1" t="s">
        <v>61</v>
      </c>
      <c r="B59" s="2"/>
      <c r="C59" s="2"/>
      <c r="D59" s="2"/>
    </row>
    <row r="60" spans="1:4" ht="18" x14ac:dyDescent="0.35">
      <c r="A60" s="1" t="s">
        <v>62</v>
      </c>
      <c r="B60" s="2">
        <v>1</v>
      </c>
      <c r="C60" s="2">
        <v>1</v>
      </c>
      <c r="D60" s="2"/>
    </row>
    <row r="61" spans="1:4" ht="18" x14ac:dyDescent="0.35">
      <c r="A61" s="1" t="s">
        <v>63</v>
      </c>
      <c r="B61" s="2"/>
      <c r="C61" s="2"/>
      <c r="D61" s="2"/>
    </row>
    <row r="62" spans="1:4" ht="18" x14ac:dyDescent="0.35">
      <c r="A62" s="1" t="s">
        <v>64</v>
      </c>
      <c r="B62" s="2">
        <v>1</v>
      </c>
      <c r="C62" s="2">
        <v>1</v>
      </c>
      <c r="D62" s="2"/>
    </row>
    <row r="63" spans="1:4" ht="18" x14ac:dyDescent="0.35">
      <c r="A63" s="1" t="s">
        <v>65</v>
      </c>
      <c r="B63" s="2">
        <v>1</v>
      </c>
      <c r="C63" s="2">
        <v>1</v>
      </c>
      <c r="D63" s="2"/>
    </row>
    <row r="64" spans="1:4" ht="18" x14ac:dyDescent="0.35">
      <c r="A64" s="1" t="s">
        <v>66</v>
      </c>
      <c r="B64" s="2"/>
      <c r="C64" s="2"/>
      <c r="D64" s="2"/>
    </row>
    <row r="65" spans="1:4" ht="18" x14ac:dyDescent="0.35">
      <c r="A65" s="1" t="s">
        <v>67</v>
      </c>
      <c r="B65" s="2">
        <v>1</v>
      </c>
      <c r="C65" s="2">
        <v>1</v>
      </c>
      <c r="D65" s="2"/>
    </row>
    <row r="66" spans="1:4" ht="18" x14ac:dyDescent="0.35">
      <c r="A66" s="1" t="s">
        <v>68</v>
      </c>
      <c r="B66" s="2"/>
      <c r="C66" s="2"/>
      <c r="D66" s="2"/>
    </row>
    <row r="67" spans="1:4" ht="18" x14ac:dyDescent="0.35">
      <c r="A67" s="1" t="s">
        <v>69</v>
      </c>
      <c r="B67" s="2"/>
      <c r="C67" s="2"/>
      <c r="D67" s="2"/>
    </row>
    <row r="68" spans="1:4" ht="18" x14ac:dyDescent="0.35">
      <c r="A68" s="1" t="s">
        <v>70</v>
      </c>
      <c r="B68" s="2"/>
      <c r="C68" s="2"/>
      <c r="D68" s="2"/>
    </row>
    <row r="69" spans="1:4" ht="18" x14ac:dyDescent="0.35">
      <c r="A69" s="1" t="s">
        <v>71</v>
      </c>
      <c r="B69" s="2">
        <v>1</v>
      </c>
      <c r="C69" s="2">
        <v>1</v>
      </c>
      <c r="D69" s="2"/>
    </row>
    <row r="70" spans="1:4" ht="18" x14ac:dyDescent="0.35">
      <c r="A70" s="1" t="s">
        <v>72</v>
      </c>
      <c r="B70" s="2">
        <v>1</v>
      </c>
      <c r="C70" s="2">
        <v>1</v>
      </c>
      <c r="D70" s="2"/>
    </row>
    <row r="71" spans="1:4" ht="18" x14ac:dyDescent="0.35">
      <c r="A71" s="1" t="s">
        <v>73</v>
      </c>
      <c r="B71" s="2">
        <v>1</v>
      </c>
      <c r="C71" s="2">
        <v>1</v>
      </c>
      <c r="D71" s="2"/>
    </row>
    <row r="72" spans="1:4" ht="18" x14ac:dyDescent="0.35">
      <c r="A72" s="1" t="s">
        <v>74</v>
      </c>
      <c r="B72" s="2">
        <v>1</v>
      </c>
      <c r="C72" s="2">
        <v>1</v>
      </c>
      <c r="D72" s="2"/>
    </row>
    <row r="73" spans="1:4" ht="18" x14ac:dyDescent="0.35">
      <c r="A73" s="1" t="s">
        <v>75</v>
      </c>
      <c r="B73" s="2"/>
      <c r="C73" s="2"/>
      <c r="D73" s="2"/>
    </row>
    <row r="74" spans="1:4" ht="18" x14ac:dyDescent="0.35">
      <c r="A74" s="1" t="s">
        <v>76</v>
      </c>
      <c r="B74" s="2">
        <v>1</v>
      </c>
      <c r="C74" s="2">
        <v>1</v>
      </c>
      <c r="D74" s="2">
        <v>1</v>
      </c>
    </row>
    <row r="75" spans="1:4" ht="18" x14ac:dyDescent="0.35">
      <c r="A75" s="1" t="s">
        <v>77</v>
      </c>
      <c r="B75" s="2">
        <v>1</v>
      </c>
      <c r="C75" s="2">
        <v>1</v>
      </c>
      <c r="D75" s="2">
        <v>1</v>
      </c>
    </row>
    <row r="76" spans="1:4" ht="18" x14ac:dyDescent="0.35">
      <c r="A76" s="1" t="s">
        <v>78</v>
      </c>
      <c r="B76" s="2"/>
      <c r="C76" s="2"/>
      <c r="D76" s="2"/>
    </row>
    <row r="77" spans="1:4" ht="18" x14ac:dyDescent="0.35">
      <c r="A77" s="1" t="s">
        <v>79</v>
      </c>
      <c r="B77" s="2">
        <v>1</v>
      </c>
      <c r="C77" s="2">
        <v>1</v>
      </c>
      <c r="D77" s="2">
        <v>1</v>
      </c>
    </row>
    <row r="78" spans="1:4" ht="18" x14ac:dyDescent="0.35">
      <c r="A78" s="1" t="s">
        <v>80</v>
      </c>
      <c r="B78" s="2"/>
      <c r="C78" s="2"/>
      <c r="D78" s="2"/>
    </row>
    <row r="79" spans="1:4" ht="18" x14ac:dyDescent="0.35">
      <c r="A79" s="1" t="s">
        <v>81</v>
      </c>
      <c r="B79" s="2"/>
      <c r="C79" s="2"/>
      <c r="D79" s="2"/>
    </row>
    <row r="80" spans="1:4" ht="18" x14ac:dyDescent="0.35">
      <c r="A80" s="1" t="s">
        <v>82</v>
      </c>
      <c r="B80" s="2">
        <v>1</v>
      </c>
      <c r="C80" s="2">
        <v>1</v>
      </c>
      <c r="D80" s="2">
        <v>1</v>
      </c>
    </row>
    <row r="81" spans="1:4" ht="18" x14ac:dyDescent="0.35">
      <c r="A81" s="1" t="s">
        <v>83</v>
      </c>
      <c r="B81" s="2"/>
      <c r="C81" s="2"/>
      <c r="D81" s="2"/>
    </row>
    <row r="82" spans="1:4" ht="18" x14ac:dyDescent="0.35">
      <c r="A82" s="1" t="s">
        <v>84</v>
      </c>
      <c r="B82" s="2"/>
      <c r="C82" s="2"/>
      <c r="D82" s="2"/>
    </row>
    <row r="83" spans="1:4" ht="18" x14ac:dyDescent="0.35">
      <c r="A83" s="1" t="s">
        <v>85</v>
      </c>
      <c r="B83" s="2">
        <v>1</v>
      </c>
      <c r="C83" s="2">
        <v>1</v>
      </c>
      <c r="D83" s="2">
        <v>1</v>
      </c>
    </row>
    <row r="84" spans="1:4" ht="18" x14ac:dyDescent="0.35">
      <c r="A84" s="1" t="s">
        <v>86</v>
      </c>
      <c r="B84" s="2">
        <v>1</v>
      </c>
      <c r="C84" s="2">
        <v>1</v>
      </c>
      <c r="D84" s="2">
        <v>1</v>
      </c>
    </row>
    <row r="85" spans="1:4" ht="18" x14ac:dyDescent="0.35">
      <c r="A85" s="1" t="s">
        <v>87</v>
      </c>
      <c r="B85" s="2">
        <v>1</v>
      </c>
      <c r="C85" s="2">
        <v>1</v>
      </c>
      <c r="D85" s="2">
        <v>1</v>
      </c>
    </row>
    <row r="86" spans="1:4" ht="18" x14ac:dyDescent="0.35">
      <c r="A86" s="1" t="s">
        <v>88</v>
      </c>
      <c r="B86" s="2"/>
      <c r="C86" s="2"/>
      <c r="D86" s="2"/>
    </row>
    <row r="87" spans="1:4" ht="18" x14ac:dyDescent="0.35">
      <c r="A87" s="1" t="s">
        <v>89</v>
      </c>
      <c r="B87" s="2"/>
      <c r="C87" s="2"/>
      <c r="D87" s="2"/>
    </row>
    <row r="88" spans="1:4" ht="18" x14ac:dyDescent="0.35">
      <c r="A88" s="1" t="s">
        <v>90</v>
      </c>
      <c r="B88" s="2"/>
      <c r="C88" s="2"/>
      <c r="D88" s="2"/>
    </row>
    <row r="89" spans="1:4" ht="18" x14ac:dyDescent="0.35">
      <c r="A89" s="1" t="s">
        <v>91</v>
      </c>
      <c r="B89" s="2"/>
      <c r="C89" s="2"/>
      <c r="D89" s="2"/>
    </row>
    <row r="90" spans="1:4" ht="18" x14ac:dyDescent="0.35">
      <c r="A90" s="1" t="s">
        <v>92</v>
      </c>
      <c r="B90" s="2">
        <v>1</v>
      </c>
      <c r="C90" s="2">
        <v>1</v>
      </c>
      <c r="D90" s="2">
        <v>1</v>
      </c>
    </row>
    <row r="91" spans="1:4" ht="18" x14ac:dyDescent="0.35">
      <c r="A91" s="1" t="s">
        <v>93</v>
      </c>
      <c r="B91" s="2">
        <v>1</v>
      </c>
      <c r="C91" s="2">
        <v>1</v>
      </c>
      <c r="D91" s="2">
        <v>1</v>
      </c>
    </row>
    <row r="92" spans="1:4" ht="18" x14ac:dyDescent="0.35">
      <c r="A92" s="1" t="s">
        <v>94</v>
      </c>
      <c r="B92" s="2"/>
      <c r="C92" s="2"/>
      <c r="D92" s="2"/>
    </row>
    <row r="93" spans="1:4" ht="18" x14ac:dyDescent="0.35">
      <c r="A93" s="1" t="s">
        <v>95</v>
      </c>
      <c r="B93" s="2">
        <v>1</v>
      </c>
      <c r="C93" s="2">
        <v>1</v>
      </c>
      <c r="D93" s="2">
        <v>1</v>
      </c>
    </row>
    <row r="94" spans="1:4" ht="18" x14ac:dyDescent="0.35">
      <c r="A94" s="1" t="s">
        <v>96</v>
      </c>
      <c r="B94" s="2"/>
      <c r="C94" s="2"/>
      <c r="D94" s="2"/>
    </row>
    <row r="95" spans="1:4" ht="18" x14ac:dyDescent="0.35">
      <c r="A95" s="1" t="s">
        <v>97</v>
      </c>
      <c r="B95" s="2">
        <v>1</v>
      </c>
      <c r="C95" s="2">
        <v>1</v>
      </c>
      <c r="D95" s="2">
        <v>1</v>
      </c>
    </row>
    <row r="96" spans="1:4" ht="18" x14ac:dyDescent="0.35">
      <c r="A96" s="1" t="s">
        <v>98</v>
      </c>
      <c r="B96" s="2">
        <v>1</v>
      </c>
      <c r="C96" s="2">
        <v>1</v>
      </c>
      <c r="D96" s="2">
        <v>1</v>
      </c>
    </row>
    <row r="97" spans="1:4" ht="18" x14ac:dyDescent="0.35">
      <c r="A97" s="1" t="s">
        <v>99</v>
      </c>
      <c r="B97" s="2">
        <v>1</v>
      </c>
      <c r="C97" s="2">
        <v>1</v>
      </c>
      <c r="D97" s="2"/>
    </row>
    <row r="98" spans="1:4" ht="18" x14ac:dyDescent="0.35">
      <c r="A98" s="1" t="s">
        <v>100</v>
      </c>
      <c r="B98" s="2"/>
      <c r="C98" s="2"/>
      <c r="D98" s="2"/>
    </row>
    <row r="99" spans="1:4" ht="18" x14ac:dyDescent="0.35">
      <c r="A99" s="1" t="s">
        <v>101</v>
      </c>
      <c r="B99" s="2"/>
      <c r="C99" s="2"/>
      <c r="D99" s="2"/>
    </row>
    <row r="100" spans="1:4" ht="18" x14ac:dyDescent="0.35">
      <c r="A100" s="1" t="s">
        <v>102</v>
      </c>
      <c r="B100" s="2">
        <v>1</v>
      </c>
      <c r="C100" s="2">
        <v>1</v>
      </c>
      <c r="D100" s="2"/>
    </row>
    <row r="101" spans="1:4" ht="18" x14ac:dyDescent="0.35">
      <c r="A101" s="1" t="s">
        <v>103</v>
      </c>
      <c r="B101" s="2"/>
      <c r="C101" s="2"/>
      <c r="D101" s="2"/>
    </row>
    <row r="102" spans="1:4" ht="18" x14ac:dyDescent="0.35">
      <c r="A102" s="1" t="s">
        <v>104</v>
      </c>
      <c r="B102" s="2"/>
      <c r="C102" s="2"/>
      <c r="D102" s="2"/>
    </row>
    <row r="103" spans="1:4" ht="18" x14ac:dyDescent="0.35">
      <c r="A103" s="1" t="s">
        <v>105</v>
      </c>
      <c r="B103" s="2"/>
      <c r="C103" s="2"/>
      <c r="D103" s="2"/>
    </row>
    <row r="104" spans="1:4" ht="18" x14ac:dyDescent="0.35">
      <c r="A104" s="1" t="s">
        <v>106</v>
      </c>
      <c r="B104" s="2"/>
      <c r="C104" s="2"/>
      <c r="D104" s="2"/>
    </row>
    <row r="105" spans="1:4" ht="18" x14ac:dyDescent="0.35">
      <c r="A105" s="1" t="s">
        <v>107</v>
      </c>
      <c r="B105" s="2">
        <v>1</v>
      </c>
      <c r="C105" s="2">
        <v>1</v>
      </c>
      <c r="D105" s="2">
        <v>1</v>
      </c>
    </row>
    <row r="106" spans="1:4" ht="18" x14ac:dyDescent="0.35">
      <c r="A106" s="1" t="s">
        <v>108</v>
      </c>
      <c r="B106" s="2">
        <v>1</v>
      </c>
      <c r="C106" s="2">
        <v>1</v>
      </c>
      <c r="D106" s="2"/>
    </row>
    <row r="107" spans="1:4" ht="18" x14ac:dyDescent="0.35">
      <c r="A107" s="1" t="s">
        <v>109</v>
      </c>
      <c r="B107" s="2">
        <v>1</v>
      </c>
      <c r="C107" s="2">
        <v>1</v>
      </c>
      <c r="D107" s="2"/>
    </row>
    <row r="108" spans="1:4" ht="18" x14ac:dyDescent="0.35">
      <c r="A108" s="1" t="s">
        <v>110</v>
      </c>
      <c r="B108" s="2"/>
      <c r="C108" s="2"/>
      <c r="D108" s="2"/>
    </row>
    <row r="109" spans="1:4" ht="18" x14ac:dyDescent="0.35">
      <c r="A109" s="1" t="s">
        <v>111</v>
      </c>
      <c r="B109" s="2">
        <v>1</v>
      </c>
      <c r="C109" s="2">
        <v>1</v>
      </c>
      <c r="D109" s="2">
        <v>1</v>
      </c>
    </row>
    <row r="110" spans="1:4" ht="18" x14ac:dyDescent="0.35">
      <c r="A110" s="1" t="s">
        <v>112</v>
      </c>
      <c r="B110" s="2">
        <v>1</v>
      </c>
      <c r="C110" s="2">
        <v>1</v>
      </c>
      <c r="D110" s="2">
        <v>1</v>
      </c>
    </row>
    <row r="111" spans="1:4" ht="18" x14ac:dyDescent="0.35">
      <c r="A111" s="1" t="s">
        <v>113</v>
      </c>
      <c r="B111" s="2">
        <v>1</v>
      </c>
      <c r="C111" s="2">
        <v>1</v>
      </c>
      <c r="D111" s="2"/>
    </row>
    <row r="112" spans="1:4" ht="18" x14ac:dyDescent="0.35">
      <c r="A112" s="1" t="s">
        <v>114</v>
      </c>
      <c r="B112" s="2"/>
      <c r="C112" s="2"/>
      <c r="D112" s="2"/>
    </row>
    <row r="113" spans="1:4" ht="18" x14ac:dyDescent="0.35">
      <c r="A113" s="1" t="s">
        <v>115</v>
      </c>
      <c r="B113" s="2"/>
      <c r="C113" s="2"/>
      <c r="D113" s="2"/>
    </row>
    <row r="114" spans="1:4" ht="18" x14ac:dyDescent="0.35">
      <c r="A114" s="1" t="s">
        <v>116</v>
      </c>
      <c r="B114" s="2"/>
      <c r="C114" s="2"/>
      <c r="D114" s="2"/>
    </row>
    <row r="115" spans="1:4" ht="18" x14ac:dyDescent="0.35">
      <c r="A115" s="1" t="s">
        <v>117</v>
      </c>
      <c r="B115" s="2">
        <v>1</v>
      </c>
      <c r="C115" s="2">
        <v>1</v>
      </c>
      <c r="D115" s="2"/>
    </row>
    <row r="116" spans="1:4" ht="18" x14ac:dyDescent="0.35">
      <c r="A116" s="1" t="s">
        <v>118</v>
      </c>
      <c r="B116" s="2">
        <v>1</v>
      </c>
      <c r="C116" s="2">
        <v>1</v>
      </c>
      <c r="D116" s="2">
        <v>1</v>
      </c>
    </row>
    <row r="117" spans="1:4" ht="18" x14ac:dyDescent="0.35">
      <c r="A117" s="1" t="s">
        <v>119</v>
      </c>
      <c r="B117" s="2">
        <v>1</v>
      </c>
      <c r="C117" s="2">
        <v>1</v>
      </c>
      <c r="D117" s="2">
        <v>1</v>
      </c>
    </row>
    <row r="118" spans="1:4" ht="18" x14ac:dyDescent="0.35">
      <c r="A118" s="1" t="s">
        <v>120</v>
      </c>
      <c r="B118" s="2"/>
      <c r="C118" s="2"/>
      <c r="D118" s="2"/>
    </row>
    <row r="119" spans="1:4" ht="18" x14ac:dyDescent="0.35">
      <c r="A119" s="1" t="s">
        <v>121</v>
      </c>
      <c r="B119" s="3"/>
      <c r="C119" s="2"/>
      <c r="D119" s="2"/>
    </row>
    <row r="120" spans="1:4" ht="18" x14ac:dyDescent="0.35">
      <c r="A120" s="1" t="s">
        <v>122</v>
      </c>
      <c r="B120" s="2"/>
      <c r="C120" s="2"/>
      <c r="D120" s="2"/>
    </row>
    <row r="121" spans="1:4" ht="18" x14ac:dyDescent="0.35">
      <c r="A121" s="1" t="s">
        <v>123</v>
      </c>
      <c r="B121" s="3"/>
      <c r="C121" s="2"/>
      <c r="D121" s="2"/>
    </row>
    <row r="122" spans="1:4" ht="18" x14ac:dyDescent="0.35">
      <c r="A122" s="1" t="s">
        <v>124</v>
      </c>
      <c r="B122" s="2"/>
      <c r="C122" s="2"/>
      <c r="D122" s="2"/>
    </row>
    <row r="123" spans="1:4" ht="18" x14ac:dyDescent="0.35">
      <c r="A123" s="1" t="s">
        <v>125</v>
      </c>
      <c r="B123" s="3"/>
      <c r="C123" s="2"/>
      <c r="D123" s="2"/>
    </row>
    <row r="124" spans="1:4" ht="18" x14ac:dyDescent="0.35">
      <c r="A124" s="1" t="s">
        <v>126</v>
      </c>
      <c r="B124" s="2"/>
      <c r="C124" s="2"/>
      <c r="D124" s="2"/>
    </row>
    <row r="125" spans="1:4" ht="18" x14ac:dyDescent="0.35">
      <c r="A125" s="1" t="s">
        <v>127</v>
      </c>
      <c r="B125" s="3"/>
      <c r="C125" s="2"/>
      <c r="D125" s="2"/>
    </row>
    <row r="126" spans="1:4" ht="18" x14ac:dyDescent="0.35">
      <c r="A126" s="1" t="s">
        <v>128</v>
      </c>
      <c r="B126" s="2"/>
      <c r="C126" s="2"/>
      <c r="D126" s="2"/>
    </row>
    <row r="127" spans="1:4" ht="18" x14ac:dyDescent="0.35">
      <c r="A127" s="1" t="s">
        <v>129</v>
      </c>
      <c r="B127" s="3"/>
      <c r="C127" s="2"/>
      <c r="D127" s="2"/>
    </row>
    <row r="128" spans="1:4" ht="18" x14ac:dyDescent="0.35">
      <c r="A128" s="1" t="s">
        <v>130</v>
      </c>
      <c r="B128" s="2"/>
      <c r="C128" s="2"/>
      <c r="D128" s="2"/>
    </row>
    <row r="129" spans="1:4" ht="18" x14ac:dyDescent="0.35">
      <c r="A129" s="1" t="s">
        <v>131</v>
      </c>
      <c r="B129" s="3"/>
      <c r="C129" s="2"/>
      <c r="D129" s="2"/>
    </row>
    <row r="130" spans="1:4" ht="18" x14ac:dyDescent="0.35">
      <c r="A130" s="1" t="s">
        <v>132</v>
      </c>
      <c r="B130" s="2"/>
      <c r="C130" s="2"/>
      <c r="D130" s="2"/>
    </row>
    <row r="131" spans="1:4" ht="18" x14ac:dyDescent="0.35">
      <c r="A131" s="1" t="s">
        <v>133</v>
      </c>
      <c r="B131" s="3"/>
      <c r="C131" s="2"/>
      <c r="D131" s="2"/>
    </row>
    <row r="132" spans="1:4" ht="18" x14ac:dyDescent="0.35">
      <c r="A132" s="1" t="s">
        <v>134</v>
      </c>
      <c r="B132" s="2"/>
      <c r="C132" s="2"/>
      <c r="D132" s="2"/>
    </row>
    <row r="133" spans="1:4" ht="18" x14ac:dyDescent="0.35">
      <c r="A133" s="1" t="s">
        <v>135</v>
      </c>
      <c r="B133" s="2"/>
      <c r="C133" s="2"/>
      <c r="D133" s="2"/>
    </row>
    <row r="134" spans="1:4" ht="18" x14ac:dyDescent="0.35">
      <c r="A134" s="1" t="s">
        <v>136</v>
      </c>
      <c r="B134" s="2"/>
      <c r="C134" s="2"/>
      <c r="D134" s="2"/>
    </row>
    <row r="135" spans="1:4" ht="18" x14ac:dyDescent="0.35">
      <c r="A135" s="1" t="s">
        <v>137</v>
      </c>
      <c r="B135" s="2">
        <v>1</v>
      </c>
      <c r="C135" s="2">
        <v>1</v>
      </c>
      <c r="D135" s="2">
        <v>1</v>
      </c>
    </row>
    <row r="136" spans="1:4" ht="18" x14ac:dyDescent="0.35">
      <c r="A136" s="1" t="s">
        <v>138</v>
      </c>
      <c r="B136" s="2"/>
      <c r="C136" s="2"/>
      <c r="D136" s="2"/>
    </row>
    <row r="137" spans="1:4" ht="18" x14ac:dyDescent="0.35">
      <c r="A137" s="1" t="s">
        <v>139</v>
      </c>
      <c r="B137" s="2"/>
      <c r="C137" s="2"/>
      <c r="D137" s="2"/>
    </row>
    <row r="138" spans="1:4" ht="18" x14ac:dyDescent="0.35">
      <c r="A138" s="1" t="s">
        <v>140</v>
      </c>
      <c r="B138" s="2"/>
      <c r="C138" s="2"/>
      <c r="D138" s="2"/>
    </row>
    <row r="139" spans="1:4" ht="18" x14ac:dyDescent="0.35">
      <c r="A139" s="1" t="s">
        <v>141</v>
      </c>
      <c r="B139" s="2">
        <v>1</v>
      </c>
      <c r="C139" s="2">
        <v>1</v>
      </c>
      <c r="D139" s="2">
        <v>1</v>
      </c>
    </row>
    <row r="140" spans="1:4" ht="18" x14ac:dyDescent="0.35">
      <c r="A140" s="1" t="s">
        <v>142</v>
      </c>
      <c r="B140" s="2"/>
      <c r="C140" s="2"/>
      <c r="D140" s="2"/>
    </row>
    <row r="141" spans="1:4" ht="18" x14ac:dyDescent="0.35">
      <c r="A141" s="1" t="s">
        <v>143</v>
      </c>
      <c r="B141" s="2">
        <v>1</v>
      </c>
      <c r="C141" s="2">
        <v>1</v>
      </c>
      <c r="D141" s="2">
        <v>1</v>
      </c>
    </row>
    <row r="142" spans="1:4" ht="18" x14ac:dyDescent="0.35">
      <c r="A142" s="1" t="s">
        <v>144</v>
      </c>
      <c r="B142" s="2"/>
      <c r="C142" s="2"/>
      <c r="D142" s="2"/>
    </row>
    <row r="143" spans="1:4" ht="18" x14ac:dyDescent="0.35">
      <c r="A143" s="1" t="s">
        <v>145</v>
      </c>
      <c r="B143" s="2"/>
      <c r="C143" s="2"/>
      <c r="D143" s="2"/>
    </row>
    <row r="144" spans="1:4" ht="18" x14ac:dyDescent="0.35">
      <c r="A144" s="4" t="s">
        <v>159</v>
      </c>
      <c r="B144" s="2">
        <v>1</v>
      </c>
      <c r="C144" s="2">
        <v>1</v>
      </c>
      <c r="D144" s="2">
        <v>1</v>
      </c>
    </row>
    <row r="145" spans="1:4" ht="18" x14ac:dyDescent="0.35">
      <c r="A145" s="4" t="s">
        <v>160</v>
      </c>
      <c r="B145" s="2"/>
      <c r="C145" s="2"/>
      <c r="D145" s="2"/>
    </row>
    <row r="146" spans="1:4" ht="18" x14ac:dyDescent="0.35">
      <c r="A146" s="4" t="s">
        <v>161</v>
      </c>
      <c r="B146" s="2">
        <v>1</v>
      </c>
      <c r="C146" s="2">
        <v>1</v>
      </c>
      <c r="D146" s="2">
        <v>1</v>
      </c>
    </row>
    <row r="147" spans="1:4" ht="18" x14ac:dyDescent="0.35">
      <c r="A147" s="4" t="s">
        <v>162</v>
      </c>
      <c r="B147" s="2">
        <v>1</v>
      </c>
      <c r="C147" s="2">
        <v>1</v>
      </c>
      <c r="D147" s="2"/>
    </row>
    <row r="148" spans="1:4" ht="18" x14ac:dyDescent="0.35">
      <c r="A148" s="4" t="s">
        <v>163</v>
      </c>
      <c r="B148" s="2">
        <v>1</v>
      </c>
      <c r="C148" s="2">
        <v>1</v>
      </c>
      <c r="D148" s="2">
        <v>1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4FBA4E-AC1A-4C1B-83EB-14C9FE43B4F0}">
  <sheetPr codeName="Feuil3"/>
  <dimension ref="A1:F147"/>
  <sheetViews>
    <sheetView workbookViewId="0">
      <selection activeCell="C160" sqref="C160"/>
    </sheetView>
  </sheetViews>
  <sheetFormatPr baseColWidth="10" defaultRowHeight="14.4" x14ac:dyDescent="0.3"/>
  <cols>
    <col min="1" max="1" width="23.5546875" bestFit="1" customWidth="1"/>
    <col min="2" max="2" width="14.88671875" bestFit="1" customWidth="1"/>
    <col min="3" max="3" width="14.5546875" bestFit="1" customWidth="1"/>
    <col min="4" max="4" width="19.33203125" bestFit="1" customWidth="1"/>
  </cols>
  <sheetData>
    <row r="1" spans="1:6" ht="18" x14ac:dyDescent="0.35">
      <c r="A1" s="1" t="s">
        <v>0</v>
      </c>
      <c r="B1" s="2" t="s">
        <v>1</v>
      </c>
      <c r="C1" s="2" t="s">
        <v>2</v>
      </c>
      <c r="D1" s="2" t="s">
        <v>3</v>
      </c>
    </row>
    <row r="2" spans="1:6" ht="18" x14ac:dyDescent="0.35">
      <c r="A2" s="1" t="s">
        <v>4</v>
      </c>
      <c r="B2" s="2">
        <v>1</v>
      </c>
      <c r="C2" s="2">
        <v>1</v>
      </c>
      <c r="D2" s="2"/>
      <c r="F2" t="s">
        <v>157</v>
      </c>
    </row>
    <row r="3" spans="1:6" ht="18" x14ac:dyDescent="0.35">
      <c r="A3" s="1" t="s">
        <v>5</v>
      </c>
      <c r="B3" s="2">
        <v>1</v>
      </c>
      <c r="C3" s="2">
        <v>1</v>
      </c>
      <c r="D3" s="2"/>
    </row>
    <row r="4" spans="1:6" ht="18" x14ac:dyDescent="0.35">
      <c r="A4" s="1" t="s">
        <v>6</v>
      </c>
      <c r="B4" s="2"/>
      <c r="C4" s="2"/>
      <c r="D4" s="2"/>
    </row>
    <row r="5" spans="1:6" ht="18" x14ac:dyDescent="0.35">
      <c r="A5" s="1" t="s">
        <v>7</v>
      </c>
      <c r="B5" s="2"/>
      <c r="C5" s="2"/>
      <c r="D5" s="2"/>
    </row>
    <row r="6" spans="1:6" ht="18" x14ac:dyDescent="0.35">
      <c r="A6" s="1" t="s">
        <v>8</v>
      </c>
      <c r="B6" s="2">
        <v>1</v>
      </c>
      <c r="C6" s="2">
        <v>1</v>
      </c>
      <c r="D6" s="2">
        <v>1</v>
      </c>
    </row>
    <row r="7" spans="1:6" ht="18" x14ac:dyDescent="0.35">
      <c r="A7" s="1" t="s">
        <v>9</v>
      </c>
      <c r="B7" s="2"/>
      <c r="C7" s="2"/>
      <c r="D7" s="2"/>
    </row>
    <row r="8" spans="1:6" ht="18" x14ac:dyDescent="0.35">
      <c r="A8" s="1" t="s">
        <v>10</v>
      </c>
      <c r="B8" s="2">
        <v>1</v>
      </c>
      <c r="C8" s="2">
        <v>1</v>
      </c>
      <c r="D8" s="2">
        <v>1</v>
      </c>
    </row>
    <row r="9" spans="1:6" ht="18" x14ac:dyDescent="0.35">
      <c r="A9" s="1" t="s">
        <v>11</v>
      </c>
      <c r="B9" s="2"/>
      <c r="C9" s="2"/>
      <c r="D9" s="2"/>
    </row>
    <row r="10" spans="1:6" ht="18" x14ac:dyDescent="0.35">
      <c r="A10" s="1" t="s">
        <v>12</v>
      </c>
      <c r="B10" s="2">
        <v>1</v>
      </c>
      <c r="C10" s="2">
        <v>1</v>
      </c>
      <c r="D10" s="2">
        <v>1</v>
      </c>
    </row>
    <row r="11" spans="1:6" ht="18" x14ac:dyDescent="0.35">
      <c r="A11" s="1" t="s">
        <v>13</v>
      </c>
      <c r="B11" s="2"/>
      <c r="C11" s="2"/>
      <c r="D11" s="2"/>
    </row>
    <row r="12" spans="1:6" ht="18" x14ac:dyDescent="0.35">
      <c r="A12" s="1" t="s">
        <v>14</v>
      </c>
      <c r="B12" s="2">
        <v>1</v>
      </c>
      <c r="C12" s="2">
        <v>1</v>
      </c>
      <c r="D12" s="2">
        <v>1</v>
      </c>
    </row>
    <row r="13" spans="1:6" ht="18" x14ac:dyDescent="0.35">
      <c r="A13" s="1" t="s">
        <v>15</v>
      </c>
      <c r="B13" s="2">
        <v>1</v>
      </c>
      <c r="C13" s="2">
        <v>1</v>
      </c>
      <c r="D13" s="2"/>
    </row>
    <row r="14" spans="1:6" ht="18" x14ac:dyDescent="0.35">
      <c r="A14" s="1" t="s">
        <v>16</v>
      </c>
      <c r="B14" s="2">
        <v>1</v>
      </c>
      <c r="C14" s="2">
        <v>1</v>
      </c>
      <c r="D14" s="2"/>
    </row>
    <row r="15" spans="1:6" ht="18" x14ac:dyDescent="0.35">
      <c r="A15" s="1" t="s">
        <v>17</v>
      </c>
      <c r="B15" s="2">
        <v>1</v>
      </c>
      <c r="C15" s="2">
        <v>1</v>
      </c>
      <c r="D15" s="2"/>
    </row>
    <row r="16" spans="1:6" ht="18" x14ac:dyDescent="0.35">
      <c r="A16" s="1" t="s">
        <v>18</v>
      </c>
      <c r="B16" s="2">
        <v>1</v>
      </c>
      <c r="C16" s="2">
        <v>1</v>
      </c>
      <c r="D16" s="2"/>
    </row>
    <row r="17" spans="1:4" ht="18" x14ac:dyDescent="0.35">
      <c r="A17" s="1" t="s">
        <v>19</v>
      </c>
      <c r="B17" s="2"/>
      <c r="C17" s="2"/>
      <c r="D17" s="2"/>
    </row>
    <row r="18" spans="1:4" ht="18" x14ac:dyDescent="0.35">
      <c r="A18" s="1" t="s">
        <v>20</v>
      </c>
      <c r="B18" s="2">
        <v>1</v>
      </c>
      <c r="C18" s="2">
        <v>1</v>
      </c>
      <c r="D18" s="2"/>
    </row>
    <row r="19" spans="1:4" ht="18" x14ac:dyDescent="0.35">
      <c r="A19" s="1" t="s">
        <v>21</v>
      </c>
      <c r="B19" s="2"/>
      <c r="C19" s="2"/>
      <c r="D19" s="2"/>
    </row>
    <row r="20" spans="1:4" ht="18" x14ac:dyDescent="0.35">
      <c r="A20" s="1" t="s">
        <v>22</v>
      </c>
      <c r="B20" s="2">
        <v>1</v>
      </c>
      <c r="C20" s="2">
        <v>1</v>
      </c>
      <c r="D20" s="2"/>
    </row>
    <row r="21" spans="1:4" ht="18" x14ac:dyDescent="0.35">
      <c r="A21" s="1" t="s">
        <v>23</v>
      </c>
      <c r="B21" s="2"/>
      <c r="C21" s="2"/>
      <c r="D21" s="2"/>
    </row>
    <row r="22" spans="1:4" ht="18" x14ac:dyDescent="0.35">
      <c r="A22" s="1" t="s">
        <v>24</v>
      </c>
      <c r="B22" s="2"/>
      <c r="C22" s="2"/>
      <c r="D22" s="2"/>
    </row>
    <row r="23" spans="1:4" ht="18" x14ac:dyDescent="0.35">
      <c r="A23" s="1" t="s">
        <v>25</v>
      </c>
      <c r="B23" s="2">
        <v>1</v>
      </c>
      <c r="C23" s="2">
        <v>1</v>
      </c>
      <c r="D23" s="2">
        <v>1</v>
      </c>
    </row>
    <row r="24" spans="1:4" ht="18" x14ac:dyDescent="0.35">
      <c r="A24" s="1" t="s">
        <v>26</v>
      </c>
      <c r="B24" s="2"/>
      <c r="C24" s="2"/>
      <c r="D24" s="2"/>
    </row>
    <row r="25" spans="1:4" ht="18" x14ac:dyDescent="0.35">
      <c r="A25" s="1" t="s">
        <v>27</v>
      </c>
      <c r="B25" s="2">
        <v>1</v>
      </c>
      <c r="C25" s="2">
        <v>1</v>
      </c>
      <c r="D25" s="2">
        <v>1</v>
      </c>
    </row>
    <row r="26" spans="1:4" ht="18" x14ac:dyDescent="0.35">
      <c r="A26" s="1" t="s">
        <v>28</v>
      </c>
      <c r="B26" s="2">
        <v>1</v>
      </c>
      <c r="C26" s="2">
        <v>1</v>
      </c>
      <c r="D26" s="2">
        <v>1</v>
      </c>
    </row>
    <row r="27" spans="1:4" ht="18" x14ac:dyDescent="0.35">
      <c r="A27" s="1" t="s">
        <v>29</v>
      </c>
      <c r="B27" s="2"/>
      <c r="C27" s="2"/>
      <c r="D27" s="2"/>
    </row>
    <row r="28" spans="1:4" ht="18" x14ac:dyDescent="0.35">
      <c r="A28" s="1" t="s">
        <v>30</v>
      </c>
      <c r="B28" s="2">
        <v>1</v>
      </c>
      <c r="C28" s="2">
        <v>1</v>
      </c>
      <c r="D28" s="2">
        <v>1</v>
      </c>
    </row>
    <row r="29" spans="1:4" ht="18" x14ac:dyDescent="0.35">
      <c r="A29" s="1" t="s">
        <v>31</v>
      </c>
      <c r="B29" s="2"/>
      <c r="C29" s="2"/>
      <c r="D29" s="2"/>
    </row>
    <row r="30" spans="1:4" ht="18" x14ac:dyDescent="0.35">
      <c r="A30" s="1" t="s">
        <v>32</v>
      </c>
      <c r="B30" s="2">
        <v>1</v>
      </c>
      <c r="C30" s="2">
        <v>1</v>
      </c>
      <c r="D30" s="2"/>
    </row>
    <row r="31" spans="1:4" ht="18" x14ac:dyDescent="0.35">
      <c r="A31" s="1" t="s">
        <v>33</v>
      </c>
      <c r="B31" s="2">
        <v>1</v>
      </c>
      <c r="C31" s="2">
        <v>1</v>
      </c>
      <c r="D31" s="2"/>
    </row>
    <row r="32" spans="1:4" ht="18" x14ac:dyDescent="0.35">
      <c r="A32" s="1" t="s">
        <v>34</v>
      </c>
      <c r="B32" s="2">
        <v>1</v>
      </c>
      <c r="C32" s="2">
        <v>1</v>
      </c>
      <c r="D32" s="2"/>
    </row>
    <row r="33" spans="1:4" ht="18" x14ac:dyDescent="0.35">
      <c r="A33" s="1" t="s">
        <v>35</v>
      </c>
      <c r="B33" s="2">
        <v>1</v>
      </c>
      <c r="C33" s="2">
        <v>1</v>
      </c>
      <c r="D33" s="2"/>
    </row>
    <row r="34" spans="1:4" ht="18" x14ac:dyDescent="0.35">
      <c r="A34" s="1" t="s">
        <v>36</v>
      </c>
      <c r="B34" s="2">
        <v>1</v>
      </c>
      <c r="C34" s="2">
        <v>1</v>
      </c>
      <c r="D34" s="2"/>
    </row>
    <row r="35" spans="1:4" ht="18" x14ac:dyDescent="0.35">
      <c r="A35" s="1" t="s">
        <v>37</v>
      </c>
      <c r="B35" s="2">
        <v>1</v>
      </c>
      <c r="C35" s="2">
        <v>1</v>
      </c>
      <c r="D35" s="2"/>
    </row>
    <row r="36" spans="1:4" ht="18" x14ac:dyDescent="0.35">
      <c r="A36" s="1" t="s">
        <v>38</v>
      </c>
      <c r="B36" s="2">
        <v>1</v>
      </c>
      <c r="C36" s="2">
        <v>1</v>
      </c>
      <c r="D36" s="2"/>
    </row>
    <row r="37" spans="1:4" ht="18" x14ac:dyDescent="0.35">
      <c r="A37" s="1" t="s">
        <v>39</v>
      </c>
      <c r="B37" s="2">
        <v>1</v>
      </c>
      <c r="C37" s="2">
        <v>1</v>
      </c>
      <c r="D37" s="2"/>
    </row>
    <row r="38" spans="1:4" ht="18" x14ac:dyDescent="0.35">
      <c r="A38" s="1" t="s">
        <v>40</v>
      </c>
      <c r="B38" s="2"/>
      <c r="C38" s="2"/>
      <c r="D38" s="2"/>
    </row>
    <row r="39" spans="1:4" ht="18" x14ac:dyDescent="0.35">
      <c r="A39" s="1" t="s">
        <v>41</v>
      </c>
      <c r="B39" s="2">
        <v>1</v>
      </c>
      <c r="C39" s="2">
        <v>1</v>
      </c>
      <c r="D39" s="2"/>
    </row>
    <row r="40" spans="1:4" ht="18" x14ac:dyDescent="0.35">
      <c r="A40" s="1" t="s">
        <v>42</v>
      </c>
      <c r="B40" s="2"/>
      <c r="C40" s="2"/>
      <c r="D40" s="2"/>
    </row>
    <row r="41" spans="1:4" ht="18" x14ac:dyDescent="0.35">
      <c r="A41" s="1" t="s">
        <v>43</v>
      </c>
      <c r="B41" s="2">
        <v>1</v>
      </c>
      <c r="C41" s="2">
        <v>1</v>
      </c>
      <c r="D41" s="2"/>
    </row>
    <row r="42" spans="1:4" ht="18" x14ac:dyDescent="0.35">
      <c r="A42" s="1" t="s">
        <v>44</v>
      </c>
      <c r="B42" s="2">
        <v>1</v>
      </c>
      <c r="C42" s="2">
        <v>1</v>
      </c>
      <c r="D42" s="2"/>
    </row>
    <row r="43" spans="1:4" ht="18" x14ac:dyDescent="0.35">
      <c r="A43" s="1" t="s">
        <v>45</v>
      </c>
      <c r="B43" s="2">
        <v>1</v>
      </c>
      <c r="C43" s="2">
        <v>1</v>
      </c>
      <c r="D43" s="2"/>
    </row>
    <row r="44" spans="1:4" ht="18" x14ac:dyDescent="0.35">
      <c r="A44" s="1" t="s">
        <v>46</v>
      </c>
      <c r="B44" s="2">
        <v>1</v>
      </c>
      <c r="C44" s="2">
        <v>1</v>
      </c>
      <c r="D44" s="2"/>
    </row>
    <row r="45" spans="1:4" ht="18" x14ac:dyDescent="0.35">
      <c r="A45" s="1" t="s">
        <v>47</v>
      </c>
      <c r="B45" s="2"/>
      <c r="C45" s="2"/>
      <c r="D45" s="2"/>
    </row>
    <row r="46" spans="1:4" ht="18" x14ac:dyDescent="0.35">
      <c r="A46" s="1" t="s">
        <v>48</v>
      </c>
      <c r="B46" s="2"/>
      <c r="C46" s="2"/>
      <c r="D46" s="2"/>
    </row>
    <row r="47" spans="1:4" ht="18" x14ac:dyDescent="0.35">
      <c r="A47" s="1" t="s">
        <v>49</v>
      </c>
      <c r="B47" s="2">
        <v>1</v>
      </c>
      <c r="C47" s="2">
        <v>1</v>
      </c>
      <c r="D47" s="2"/>
    </row>
    <row r="48" spans="1:4" ht="18" x14ac:dyDescent="0.35">
      <c r="A48" s="1" t="s">
        <v>50</v>
      </c>
      <c r="B48" s="2">
        <v>1</v>
      </c>
      <c r="C48" s="2">
        <v>1</v>
      </c>
      <c r="D48" s="2"/>
    </row>
    <row r="49" spans="1:4" ht="18" x14ac:dyDescent="0.35">
      <c r="A49" s="1" t="s">
        <v>51</v>
      </c>
      <c r="B49" s="2"/>
      <c r="C49" s="2"/>
      <c r="D49" s="2"/>
    </row>
    <row r="50" spans="1:4" ht="18" x14ac:dyDescent="0.35">
      <c r="A50" s="1" t="s">
        <v>52</v>
      </c>
      <c r="B50" s="2">
        <v>1</v>
      </c>
      <c r="C50" s="2">
        <v>1</v>
      </c>
      <c r="D50" s="2"/>
    </row>
    <row r="51" spans="1:4" ht="18" x14ac:dyDescent="0.35">
      <c r="A51" s="1" t="s">
        <v>53</v>
      </c>
      <c r="B51" s="2"/>
      <c r="C51" s="2"/>
      <c r="D51" s="2"/>
    </row>
    <row r="52" spans="1:4" ht="18" x14ac:dyDescent="0.35">
      <c r="A52" s="1" t="s">
        <v>54</v>
      </c>
      <c r="B52" s="2">
        <v>1</v>
      </c>
      <c r="C52" s="2">
        <v>1</v>
      </c>
      <c r="D52" s="2"/>
    </row>
    <row r="53" spans="1:4" ht="18" x14ac:dyDescent="0.35">
      <c r="A53" s="1" t="s">
        <v>55</v>
      </c>
      <c r="B53" s="2"/>
      <c r="C53" s="2"/>
      <c r="D53" s="2"/>
    </row>
    <row r="54" spans="1:4" ht="18" x14ac:dyDescent="0.35">
      <c r="A54" s="1" t="s">
        <v>56</v>
      </c>
      <c r="B54" s="2">
        <v>1</v>
      </c>
      <c r="C54" s="2">
        <v>1</v>
      </c>
      <c r="D54" s="2"/>
    </row>
    <row r="55" spans="1:4" ht="18" x14ac:dyDescent="0.35">
      <c r="A55" s="1" t="s">
        <v>57</v>
      </c>
      <c r="B55" s="2">
        <v>1</v>
      </c>
      <c r="C55" s="2">
        <v>1</v>
      </c>
      <c r="D55" s="2"/>
    </row>
    <row r="56" spans="1:4" ht="18" x14ac:dyDescent="0.35">
      <c r="A56" s="1" t="s">
        <v>58</v>
      </c>
      <c r="B56" s="2"/>
      <c r="C56" s="2"/>
      <c r="D56" s="2"/>
    </row>
    <row r="57" spans="1:4" ht="18" x14ac:dyDescent="0.35">
      <c r="A57" s="1" t="s">
        <v>59</v>
      </c>
      <c r="B57" s="2"/>
      <c r="C57" s="2"/>
      <c r="D57" s="2"/>
    </row>
    <row r="58" spans="1:4" ht="18" x14ac:dyDescent="0.35">
      <c r="A58" s="1" t="s">
        <v>60</v>
      </c>
      <c r="B58" s="2">
        <v>1</v>
      </c>
      <c r="C58" s="2">
        <v>1</v>
      </c>
      <c r="D58" s="2"/>
    </row>
    <row r="59" spans="1:4" ht="18" x14ac:dyDescent="0.35">
      <c r="A59" s="1" t="s">
        <v>61</v>
      </c>
      <c r="B59" s="2"/>
      <c r="C59" s="2"/>
      <c r="D59" s="2"/>
    </row>
    <row r="60" spans="1:4" ht="18" x14ac:dyDescent="0.35">
      <c r="A60" s="1" t="s">
        <v>62</v>
      </c>
      <c r="B60" s="2">
        <v>1</v>
      </c>
      <c r="C60" s="2">
        <v>1</v>
      </c>
      <c r="D60" s="2"/>
    </row>
    <row r="61" spans="1:4" ht="18" x14ac:dyDescent="0.35">
      <c r="A61" s="1" t="s">
        <v>63</v>
      </c>
      <c r="B61" s="2">
        <v>1</v>
      </c>
      <c r="C61" s="2">
        <v>1</v>
      </c>
      <c r="D61" s="2"/>
    </row>
    <row r="62" spans="1:4" ht="18" x14ac:dyDescent="0.35">
      <c r="A62" s="1" t="s">
        <v>64</v>
      </c>
      <c r="B62" s="2"/>
      <c r="C62" s="2"/>
      <c r="D62" s="2"/>
    </row>
    <row r="63" spans="1:4" ht="18" x14ac:dyDescent="0.35">
      <c r="A63" s="1" t="s">
        <v>65</v>
      </c>
      <c r="B63" s="2">
        <v>1</v>
      </c>
      <c r="C63" s="2">
        <v>1</v>
      </c>
      <c r="D63" s="2"/>
    </row>
    <row r="64" spans="1:4" ht="18" x14ac:dyDescent="0.35">
      <c r="A64" s="1" t="s">
        <v>66</v>
      </c>
      <c r="B64" s="2">
        <v>1</v>
      </c>
      <c r="C64" s="2">
        <v>1</v>
      </c>
      <c r="D64" s="2"/>
    </row>
    <row r="65" spans="1:4" ht="18" x14ac:dyDescent="0.35">
      <c r="A65" s="1" t="s">
        <v>67</v>
      </c>
      <c r="B65" s="2"/>
      <c r="C65" s="2"/>
      <c r="D65" s="2"/>
    </row>
    <row r="66" spans="1:4" ht="18" x14ac:dyDescent="0.35">
      <c r="A66" s="1" t="s">
        <v>68</v>
      </c>
      <c r="B66" s="2"/>
      <c r="C66" s="2"/>
      <c r="D66" s="2"/>
    </row>
    <row r="67" spans="1:4" ht="18" x14ac:dyDescent="0.35">
      <c r="A67" s="1" t="s">
        <v>69</v>
      </c>
      <c r="B67" s="2">
        <v>1</v>
      </c>
      <c r="C67" s="2">
        <v>1</v>
      </c>
      <c r="D67" s="2"/>
    </row>
    <row r="68" spans="1:4" ht="18" x14ac:dyDescent="0.35">
      <c r="A68" s="1" t="s">
        <v>70</v>
      </c>
      <c r="B68" s="2"/>
      <c r="C68" s="2"/>
      <c r="D68" s="2"/>
    </row>
    <row r="69" spans="1:4" ht="18" x14ac:dyDescent="0.35">
      <c r="A69" s="1" t="s">
        <v>71</v>
      </c>
      <c r="B69" s="2"/>
      <c r="C69" s="2"/>
      <c r="D69" s="2"/>
    </row>
    <row r="70" spans="1:4" ht="18" x14ac:dyDescent="0.35">
      <c r="A70" s="1" t="s">
        <v>72</v>
      </c>
      <c r="B70" s="2"/>
      <c r="C70" s="2"/>
      <c r="D70" s="2"/>
    </row>
    <row r="71" spans="1:4" ht="18" x14ac:dyDescent="0.35">
      <c r="A71" s="1" t="s">
        <v>73</v>
      </c>
      <c r="B71" s="2">
        <v>1</v>
      </c>
      <c r="C71" s="2">
        <v>1</v>
      </c>
      <c r="D71" s="2"/>
    </row>
    <row r="72" spans="1:4" ht="18" x14ac:dyDescent="0.35">
      <c r="A72" s="1" t="s">
        <v>74</v>
      </c>
      <c r="B72" s="2"/>
      <c r="C72" s="2"/>
      <c r="D72" s="2"/>
    </row>
    <row r="73" spans="1:4" ht="18" x14ac:dyDescent="0.35">
      <c r="A73" s="1" t="s">
        <v>75</v>
      </c>
      <c r="B73" s="2">
        <v>1</v>
      </c>
      <c r="C73" s="2">
        <v>1</v>
      </c>
      <c r="D73" s="2"/>
    </row>
    <row r="74" spans="1:4" ht="18" x14ac:dyDescent="0.35">
      <c r="A74" s="1" t="s">
        <v>76</v>
      </c>
      <c r="B74" s="2"/>
      <c r="C74" s="2"/>
      <c r="D74" s="2"/>
    </row>
    <row r="75" spans="1:4" ht="18" x14ac:dyDescent="0.35">
      <c r="A75" s="1" t="s">
        <v>77</v>
      </c>
      <c r="B75" s="2"/>
      <c r="C75" s="2"/>
      <c r="D75" s="2"/>
    </row>
    <row r="76" spans="1:4" ht="18" x14ac:dyDescent="0.35">
      <c r="A76" s="1" t="s">
        <v>78</v>
      </c>
      <c r="B76" s="2">
        <v>1</v>
      </c>
      <c r="C76" s="2">
        <v>1</v>
      </c>
      <c r="D76" s="2"/>
    </row>
    <row r="77" spans="1:4" ht="18" x14ac:dyDescent="0.35">
      <c r="A77" s="1" t="s">
        <v>79</v>
      </c>
      <c r="B77" s="2"/>
      <c r="C77" s="2"/>
      <c r="D77" s="2"/>
    </row>
    <row r="78" spans="1:4" ht="18" x14ac:dyDescent="0.35">
      <c r="A78" s="1" t="s">
        <v>80</v>
      </c>
      <c r="B78" s="2">
        <v>1</v>
      </c>
      <c r="C78" s="2">
        <v>1</v>
      </c>
      <c r="D78" s="2"/>
    </row>
    <row r="79" spans="1:4" ht="18" x14ac:dyDescent="0.35">
      <c r="A79" s="1" t="s">
        <v>81</v>
      </c>
      <c r="B79" s="2"/>
      <c r="C79" s="2"/>
      <c r="D79" s="2"/>
    </row>
    <row r="80" spans="1:4" ht="18" x14ac:dyDescent="0.35">
      <c r="A80" s="1" t="s">
        <v>82</v>
      </c>
      <c r="B80" s="2">
        <v>1</v>
      </c>
      <c r="C80" s="2">
        <v>1</v>
      </c>
      <c r="D80" s="2">
        <v>1</v>
      </c>
    </row>
    <row r="81" spans="1:4" ht="18" x14ac:dyDescent="0.35">
      <c r="A81" s="1" t="s">
        <v>83</v>
      </c>
      <c r="B81" s="2">
        <v>1</v>
      </c>
      <c r="C81" s="2">
        <v>1</v>
      </c>
      <c r="D81" s="2">
        <v>1</v>
      </c>
    </row>
    <row r="82" spans="1:4" ht="18" x14ac:dyDescent="0.35">
      <c r="A82" s="1" t="s">
        <v>84</v>
      </c>
      <c r="B82" s="2">
        <v>1</v>
      </c>
      <c r="C82" s="2">
        <v>1</v>
      </c>
      <c r="D82" s="2">
        <v>1</v>
      </c>
    </row>
    <row r="83" spans="1:4" ht="18" x14ac:dyDescent="0.35">
      <c r="A83" s="1" t="s">
        <v>85</v>
      </c>
      <c r="B83" s="2">
        <v>1</v>
      </c>
      <c r="C83" s="2">
        <v>1</v>
      </c>
      <c r="D83" s="2">
        <v>1</v>
      </c>
    </row>
    <row r="84" spans="1:4" ht="18" x14ac:dyDescent="0.35">
      <c r="A84" s="1" t="s">
        <v>86</v>
      </c>
      <c r="B84" s="2"/>
      <c r="C84" s="2"/>
      <c r="D84" s="2"/>
    </row>
    <row r="85" spans="1:4" ht="18" x14ac:dyDescent="0.35">
      <c r="A85" s="1" t="s">
        <v>87</v>
      </c>
      <c r="B85" s="2"/>
      <c r="C85" s="2"/>
      <c r="D85" s="2"/>
    </row>
    <row r="86" spans="1:4" ht="18" x14ac:dyDescent="0.35">
      <c r="A86" s="1" t="s">
        <v>88</v>
      </c>
      <c r="B86" s="2">
        <v>1</v>
      </c>
      <c r="C86" s="2">
        <v>1</v>
      </c>
      <c r="D86" s="2">
        <v>1</v>
      </c>
    </row>
    <row r="87" spans="1:4" ht="18" x14ac:dyDescent="0.35">
      <c r="A87" s="1" t="s">
        <v>89</v>
      </c>
      <c r="B87" s="2">
        <v>1</v>
      </c>
      <c r="C87" s="2">
        <v>1</v>
      </c>
      <c r="D87" s="2">
        <v>1</v>
      </c>
    </row>
    <row r="88" spans="1:4" ht="18" x14ac:dyDescent="0.35">
      <c r="A88" s="1" t="s">
        <v>90</v>
      </c>
      <c r="B88" s="2">
        <v>1</v>
      </c>
      <c r="C88" s="2">
        <v>1</v>
      </c>
      <c r="D88" s="2">
        <v>1</v>
      </c>
    </row>
    <row r="89" spans="1:4" ht="18" x14ac:dyDescent="0.35">
      <c r="A89" s="1" t="s">
        <v>91</v>
      </c>
      <c r="B89" s="2">
        <v>1</v>
      </c>
      <c r="C89" s="2">
        <v>1</v>
      </c>
      <c r="D89" s="2">
        <v>1</v>
      </c>
    </row>
    <row r="90" spans="1:4" ht="18" x14ac:dyDescent="0.35">
      <c r="A90" s="1" t="s">
        <v>92</v>
      </c>
      <c r="B90" s="2"/>
      <c r="C90" s="2"/>
      <c r="D90" s="2"/>
    </row>
    <row r="91" spans="1:4" ht="18" x14ac:dyDescent="0.35">
      <c r="A91" s="1" t="s">
        <v>93</v>
      </c>
      <c r="B91" s="2">
        <v>1</v>
      </c>
      <c r="C91" s="2">
        <v>1</v>
      </c>
      <c r="D91" s="2">
        <v>1</v>
      </c>
    </row>
    <row r="92" spans="1:4" ht="18" x14ac:dyDescent="0.35">
      <c r="A92" s="1" t="s">
        <v>94</v>
      </c>
      <c r="B92" s="2">
        <v>1</v>
      </c>
      <c r="C92" s="2">
        <v>1</v>
      </c>
      <c r="D92" s="2">
        <v>1</v>
      </c>
    </row>
    <row r="93" spans="1:4" ht="18" x14ac:dyDescent="0.35">
      <c r="A93" s="1" t="s">
        <v>95</v>
      </c>
      <c r="B93" s="2"/>
      <c r="C93" s="2"/>
      <c r="D93" s="2"/>
    </row>
    <row r="94" spans="1:4" ht="18" x14ac:dyDescent="0.35">
      <c r="A94" s="1" t="s">
        <v>96</v>
      </c>
      <c r="B94" s="2">
        <v>1</v>
      </c>
      <c r="C94" s="2">
        <v>1</v>
      </c>
      <c r="D94" s="2">
        <v>1</v>
      </c>
    </row>
    <row r="95" spans="1:4" ht="18" x14ac:dyDescent="0.35">
      <c r="A95" s="1" t="s">
        <v>97</v>
      </c>
      <c r="B95" s="2"/>
      <c r="C95" s="2"/>
      <c r="D95" s="2"/>
    </row>
    <row r="96" spans="1:4" ht="18" x14ac:dyDescent="0.35">
      <c r="A96" s="1" t="s">
        <v>98</v>
      </c>
      <c r="B96" s="2">
        <v>1</v>
      </c>
      <c r="C96" s="2">
        <v>1</v>
      </c>
      <c r="D96" s="2">
        <v>1</v>
      </c>
    </row>
    <row r="97" spans="1:4" ht="18" x14ac:dyDescent="0.35">
      <c r="A97" s="1" t="s">
        <v>99</v>
      </c>
      <c r="B97" s="2">
        <v>1</v>
      </c>
      <c r="C97" s="2">
        <v>1</v>
      </c>
      <c r="D97" s="2"/>
    </row>
    <row r="98" spans="1:4" ht="18" x14ac:dyDescent="0.35">
      <c r="A98" s="1" t="s">
        <v>100</v>
      </c>
      <c r="B98" s="2">
        <v>1</v>
      </c>
      <c r="C98" s="2">
        <v>1</v>
      </c>
      <c r="D98" s="2"/>
    </row>
    <row r="99" spans="1:4" ht="18" x14ac:dyDescent="0.35">
      <c r="A99" s="1" t="s">
        <v>101</v>
      </c>
      <c r="B99" s="2">
        <v>1</v>
      </c>
      <c r="C99" s="2">
        <v>1</v>
      </c>
      <c r="D99" s="2"/>
    </row>
    <row r="100" spans="1:4" ht="18" x14ac:dyDescent="0.35">
      <c r="A100" s="1" t="s">
        <v>102</v>
      </c>
      <c r="B100" s="2">
        <v>1</v>
      </c>
      <c r="C100" s="2">
        <v>1</v>
      </c>
      <c r="D100" s="2"/>
    </row>
    <row r="101" spans="1:4" ht="18" x14ac:dyDescent="0.35">
      <c r="A101" s="1" t="s">
        <v>103</v>
      </c>
      <c r="B101" s="2">
        <v>1</v>
      </c>
      <c r="C101" s="2">
        <v>1</v>
      </c>
      <c r="D101" s="2">
        <v>1</v>
      </c>
    </row>
    <row r="102" spans="1:4" ht="18" x14ac:dyDescent="0.35">
      <c r="A102" s="1" t="s">
        <v>104</v>
      </c>
      <c r="B102" s="2">
        <v>1</v>
      </c>
      <c r="C102" s="2">
        <v>1</v>
      </c>
      <c r="D102" s="2">
        <v>1</v>
      </c>
    </row>
    <row r="103" spans="1:4" ht="18" x14ac:dyDescent="0.35">
      <c r="A103" s="1" t="s">
        <v>105</v>
      </c>
      <c r="B103" s="2">
        <v>1</v>
      </c>
      <c r="C103" s="2">
        <v>1</v>
      </c>
      <c r="D103" s="2">
        <v>1</v>
      </c>
    </row>
    <row r="104" spans="1:4" ht="18" x14ac:dyDescent="0.35">
      <c r="A104" s="1" t="s">
        <v>106</v>
      </c>
      <c r="B104" s="2">
        <v>1</v>
      </c>
      <c r="C104" s="2">
        <v>1</v>
      </c>
      <c r="D104" s="2"/>
    </row>
    <row r="105" spans="1:4" ht="18" x14ac:dyDescent="0.35">
      <c r="A105" s="1" t="s">
        <v>107</v>
      </c>
      <c r="B105" s="2"/>
      <c r="C105" s="2"/>
      <c r="D105" s="2"/>
    </row>
    <row r="106" spans="1:4" ht="18" x14ac:dyDescent="0.35">
      <c r="A106" s="1" t="s">
        <v>108</v>
      </c>
      <c r="B106" s="2"/>
      <c r="C106" s="2"/>
      <c r="D106" s="2"/>
    </row>
    <row r="107" spans="1:4" ht="18" x14ac:dyDescent="0.35">
      <c r="A107" s="1" t="s">
        <v>109</v>
      </c>
      <c r="B107" s="2"/>
      <c r="C107" s="2"/>
      <c r="D107" s="2"/>
    </row>
    <row r="108" spans="1:4" ht="18" x14ac:dyDescent="0.35">
      <c r="A108" s="1" t="s">
        <v>110</v>
      </c>
      <c r="B108" s="2"/>
      <c r="C108" s="2"/>
      <c r="D108" s="2"/>
    </row>
    <row r="109" spans="1:4" ht="18" x14ac:dyDescent="0.35">
      <c r="A109" s="1" t="s">
        <v>111</v>
      </c>
      <c r="B109" s="2"/>
      <c r="C109" s="2"/>
      <c r="D109" s="2"/>
    </row>
    <row r="110" spans="1:4" ht="18" x14ac:dyDescent="0.35">
      <c r="A110" s="1" t="s">
        <v>112</v>
      </c>
      <c r="B110" s="2"/>
      <c r="C110" s="2"/>
      <c r="D110" s="2"/>
    </row>
    <row r="111" spans="1:4" ht="18" x14ac:dyDescent="0.35">
      <c r="A111" s="1" t="s">
        <v>113</v>
      </c>
      <c r="B111" s="2"/>
      <c r="C111" s="2"/>
      <c r="D111" s="2"/>
    </row>
    <row r="112" spans="1:4" ht="18" x14ac:dyDescent="0.35">
      <c r="A112" s="1" t="s">
        <v>114</v>
      </c>
      <c r="B112" s="2"/>
      <c r="C112" s="2"/>
      <c r="D112" s="2"/>
    </row>
    <row r="113" spans="1:4" ht="18" x14ac:dyDescent="0.35">
      <c r="A113" s="1" t="s">
        <v>115</v>
      </c>
      <c r="B113" s="2"/>
      <c r="C113" s="2"/>
      <c r="D113" s="2"/>
    </row>
    <row r="114" spans="1:4" ht="18" x14ac:dyDescent="0.35">
      <c r="A114" s="1" t="s">
        <v>116</v>
      </c>
      <c r="B114" s="2">
        <v>1</v>
      </c>
      <c r="C114" s="2">
        <v>1</v>
      </c>
      <c r="D114" s="2"/>
    </row>
    <row r="115" spans="1:4" ht="18" x14ac:dyDescent="0.35">
      <c r="A115" s="1" t="s">
        <v>117</v>
      </c>
      <c r="B115" s="2"/>
      <c r="C115" s="2"/>
      <c r="D115" s="2"/>
    </row>
    <row r="116" spans="1:4" ht="18" x14ac:dyDescent="0.35">
      <c r="A116" s="1" t="s">
        <v>118</v>
      </c>
      <c r="B116" s="2"/>
      <c r="C116" s="2"/>
      <c r="D116" s="2"/>
    </row>
    <row r="117" spans="1:4" ht="18" x14ac:dyDescent="0.35">
      <c r="A117" s="1" t="s">
        <v>119</v>
      </c>
      <c r="B117" s="2"/>
      <c r="C117" s="2"/>
      <c r="D117" s="2"/>
    </row>
    <row r="118" spans="1:4" ht="18" x14ac:dyDescent="0.35">
      <c r="A118" s="1" t="s">
        <v>120</v>
      </c>
      <c r="B118" s="2">
        <v>1</v>
      </c>
      <c r="C118" s="2">
        <v>1</v>
      </c>
      <c r="D118" s="2">
        <v>1</v>
      </c>
    </row>
    <row r="119" spans="1:4" ht="18" x14ac:dyDescent="0.35">
      <c r="A119" s="1" t="s">
        <v>121</v>
      </c>
      <c r="B119" s="2">
        <v>1</v>
      </c>
      <c r="C119" s="2">
        <v>1</v>
      </c>
      <c r="D119" s="2">
        <v>1</v>
      </c>
    </row>
    <row r="120" spans="1:4" ht="18" x14ac:dyDescent="0.35">
      <c r="A120" s="1" t="s">
        <v>122</v>
      </c>
      <c r="B120" s="2">
        <v>1</v>
      </c>
      <c r="C120" s="2">
        <v>1</v>
      </c>
      <c r="D120" s="2">
        <v>1</v>
      </c>
    </row>
    <row r="121" spans="1:4" ht="18" x14ac:dyDescent="0.35">
      <c r="A121" s="1" t="s">
        <v>123</v>
      </c>
      <c r="B121" s="2">
        <v>1</v>
      </c>
      <c r="C121" s="2">
        <v>1</v>
      </c>
      <c r="D121" s="2">
        <v>1</v>
      </c>
    </row>
    <row r="122" spans="1:4" ht="18" x14ac:dyDescent="0.35">
      <c r="A122" s="1" t="s">
        <v>124</v>
      </c>
      <c r="B122" s="2">
        <v>1</v>
      </c>
      <c r="C122" s="2">
        <v>1</v>
      </c>
      <c r="D122" s="2">
        <v>1</v>
      </c>
    </row>
    <row r="123" spans="1:4" ht="18" x14ac:dyDescent="0.35">
      <c r="A123" s="1" t="s">
        <v>125</v>
      </c>
      <c r="B123" s="3"/>
      <c r="C123" s="2"/>
      <c r="D123" s="2"/>
    </row>
    <row r="124" spans="1:4" ht="18" x14ac:dyDescent="0.35">
      <c r="A124" s="1" t="s">
        <v>126</v>
      </c>
      <c r="B124" s="2">
        <v>1</v>
      </c>
      <c r="C124" s="2">
        <v>1</v>
      </c>
      <c r="D124" s="2">
        <v>1</v>
      </c>
    </row>
    <row r="125" spans="1:4" ht="18" x14ac:dyDescent="0.35">
      <c r="A125" s="1" t="s">
        <v>127</v>
      </c>
      <c r="B125" s="2">
        <v>1</v>
      </c>
      <c r="C125" s="2">
        <v>1</v>
      </c>
      <c r="D125" s="2">
        <v>1</v>
      </c>
    </row>
    <row r="126" spans="1:4" ht="18" x14ac:dyDescent="0.35">
      <c r="A126" s="1" t="s">
        <v>128</v>
      </c>
      <c r="B126" s="2">
        <v>1</v>
      </c>
      <c r="C126" s="2">
        <v>1</v>
      </c>
      <c r="D126" s="2">
        <v>1</v>
      </c>
    </row>
    <row r="127" spans="1:4" ht="18" x14ac:dyDescent="0.35">
      <c r="A127" s="1" t="s">
        <v>129</v>
      </c>
      <c r="B127" s="3"/>
      <c r="C127" s="2"/>
      <c r="D127" s="2"/>
    </row>
    <row r="128" spans="1:4" ht="18" x14ac:dyDescent="0.35">
      <c r="A128" s="1" t="s">
        <v>130</v>
      </c>
      <c r="B128" s="2"/>
      <c r="C128" s="2"/>
      <c r="D128" s="2"/>
    </row>
    <row r="129" spans="1:4" ht="18" x14ac:dyDescent="0.35">
      <c r="A129" s="1" t="s">
        <v>131</v>
      </c>
      <c r="B129" s="2">
        <v>1</v>
      </c>
      <c r="C129" s="2">
        <v>1</v>
      </c>
      <c r="D129" s="2">
        <v>1</v>
      </c>
    </row>
    <row r="130" spans="1:4" ht="18" x14ac:dyDescent="0.35">
      <c r="A130" s="1" t="s">
        <v>132</v>
      </c>
      <c r="B130" s="2">
        <v>1</v>
      </c>
      <c r="C130" s="2">
        <v>1</v>
      </c>
      <c r="D130" s="2">
        <v>1</v>
      </c>
    </row>
    <row r="131" spans="1:4" ht="18" x14ac:dyDescent="0.35">
      <c r="A131" s="1" t="s">
        <v>133</v>
      </c>
      <c r="B131" s="2">
        <v>1</v>
      </c>
      <c r="C131" s="2">
        <v>1</v>
      </c>
      <c r="D131" s="2">
        <v>1</v>
      </c>
    </row>
    <row r="132" spans="1:4" ht="18" x14ac:dyDescent="0.35">
      <c r="A132" s="1" t="s">
        <v>134</v>
      </c>
      <c r="B132" s="2">
        <v>1</v>
      </c>
      <c r="C132" s="2">
        <v>1</v>
      </c>
      <c r="D132" s="2">
        <v>1</v>
      </c>
    </row>
    <row r="133" spans="1:4" ht="18" x14ac:dyDescent="0.35">
      <c r="A133" s="1" t="s">
        <v>135</v>
      </c>
      <c r="B133" s="2">
        <v>1</v>
      </c>
      <c r="C133" s="2">
        <v>1</v>
      </c>
      <c r="D133" s="2">
        <v>1</v>
      </c>
    </row>
    <row r="134" spans="1:4" ht="18" x14ac:dyDescent="0.35">
      <c r="A134" s="1" t="s">
        <v>136</v>
      </c>
      <c r="B134" s="2"/>
      <c r="C134" s="2"/>
      <c r="D134" s="2"/>
    </row>
    <row r="135" spans="1:4" ht="18" x14ac:dyDescent="0.35">
      <c r="A135" s="1" t="s">
        <v>137</v>
      </c>
      <c r="B135" s="2"/>
      <c r="C135" s="2"/>
      <c r="D135" s="2"/>
    </row>
    <row r="136" spans="1:4" ht="18" x14ac:dyDescent="0.35">
      <c r="A136" s="1" t="s">
        <v>138</v>
      </c>
      <c r="B136" s="2"/>
      <c r="C136" s="2"/>
      <c r="D136" s="2"/>
    </row>
    <row r="137" spans="1:4" ht="18" x14ac:dyDescent="0.35">
      <c r="A137" s="1" t="s">
        <v>139</v>
      </c>
      <c r="B137" s="2"/>
      <c r="C137" s="2"/>
      <c r="D137" s="2"/>
    </row>
    <row r="138" spans="1:4" ht="18" x14ac:dyDescent="0.35">
      <c r="A138" s="1" t="s">
        <v>140</v>
      </c>
      <c r="B138" s="2"/>
      <c r="C138" s="2"/>
      <c r="D138" s="2"/>
    </row>
    <row r="139" spans="1:4" ht="18" x14ac:dyDescent="0.35">
      <c r="A139" s="1" t="s">
        <v>141</v>
      </c>
      <c r="B139" s="2"/>
      <c r="C139" s="2"/>
      <c r="D139" s="2"/>
    </row>
    <row r="140" spans="1:4" ht="18" x14ac:dyDescent="0.35">
      <c r="A140" s="1" t="s">
        <v>142</v>
      </c>
      <c r="B140" s="2"/>
      <c r="C140" s="2"/>
      <c r="D140" s="2"/>
    </row>
    <row r="141" spans="1:4" ht="18" x14ac:dyDescent="0.35">
      <c r="A141" s="1" t="s">
        <v>143</v>
      </c>
      <c r="B141" s="2"/>
      <c r="C141" s="2"/>
      <c r="D141" s="2"/>
    </row>
    <row r="142" spans="1:4" ht="18" x14ac:dyDescent="0.35">
      <c r="A142" s="1" t="s">
        <v>144</v>
      </c>
      <c r="B142" s="2"/>
      <c r="C142" s="2"/>
      <c r="D142" s="2"/>
    </row>
    <row r="143" spans="1:4" ht="18" x14ac:dyDescent="0.35">
      <c r="A143" s="1" t="s">
        <v>145</v>
      </c>
      <c r="B143" s="2"/>
      <c r="C143" s="2"/>
      <c r="D143" s="2"/>
    </row>
    <row r="144" spans="1:4" ht="18" x14ac:dyDescent="0.35">
      <c r="A144" s="4" t="s">
        <v>159</v>
      </c>
      <c r="B144" s="2"/>
      <c r="C144" s="2"/>
      <c r="D144" s="2"/>
    </row>
    <row r="145" spans="1:4" ht="18" x14ac:dyDescent="0.35">
      <c r="A145" s="4" t="s">
        <v>160</v>
      </c>
      <c r="B145" s="2"/>
      <c r="C145" s="2"/>
      <c r="D145" s="2"/>
    </row>
    <row r="146" spans="1:4" ht="18" x14ac:dyDescent="0.35">
      <c r="A146" s="4" t="s">
        <v>161</v>
      </c>
      <c r="B146" s="2"/>
      <c r="C146" s="2"/>
      <c r="D146" s="2"/>
    </row>
    <row r="147" spans="1:4" ht="18" x14ac:dyDescent="0.35">
      <c r="A147" s="4" t="s">
        <v>163</v>
      </c>
      <c r="B147" s="2"/>
      <c r="C147" s="2"/>
      <c r="D147" s="2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046A75-34D9-4D5F-9301-1E669F87347D}">
  <sheetPr codeName="Feuil4"/>
  <dimension ref="A1:N147"/>
  <sheetViews>
    <sheetView workbookViewId="0">
      <selection activeCell="B85" sqref="B85"/>
    </sheetView>
  </sheetViews>
  <sheetFormatPr baseColWidth="10" defaultRowHeight="14.4" x14ac:dyDescent="0.3"/>
  <cols>
    <col min="1" max="1" width="23.5546875" bestFit="1" customWidth="1"/>
    <col min="2" max="2" width="14.88671875" bestFit="1" customWidth="1"/>
    <col min="3" max="3" width="14.5546875" bestFit="1" customWidth="1"/>
    <col min="4" max="4" width="19.33203125" bestFit="1" customWidth="1"/>
  </cols>
  <sheetData>
    <row r="1" spans="1:14" ht="18" x14ac:dyDescent="0.35">
      <c r="A1" s="1" t="s">
        <v>0</v>
      </c>
      <c r="B1" s="2" t="s">
        <v>1</v>
      </c>
      <c r="C1" s="2" t="s">
        <v>2</v>
      </c>
      <c r="D1" s="2" t="s">
        <v>3</v>
      </c>
    </row>
    <row r="2" spans="1:14" ht="18" x14ac:dyDescent="0.35">
      <c r="A2" s="1" t="s">
        <v>4</v>
      </c>
      <c r="B2" s="2">
        <v>1</v>
      </c>
      <c r="C2" s="2">
        <v>1</v>
      </c>
      <c r="D2" s="2"/>
      <c r="F2" t="s">
        <v>157</v>
      </c>
    </row>
    <row r="3" spans="1:14" ht="18" x14ac:dyDescent="0.35">
      <c r="A3" s="1" t="s">
        <v>5</v>
      </c>
      <c r="B3" s="2">
        <v>1</v>
      </c>
      <c r="C3" s="2">
        <v>1</v>
      </c>
      <c r="D3" s="2"/>
    </row>
    <row r="4" spans="1:14" ht="18" x14ac:dyDescent="0.35">
      <c r="A4" s="1" t="s">
        <v>6</v>
      </c>
      <c r="B4" s="2"/>
      <c r="C4" s="2"/>
      <c r="D4" s="2"/>
    </row>
    <row r="5" spans="1:14" ht="18" x14ac:dyDescent="0.35">
      <c r="A5" s="1" t="s">
        <v>7</v>
      </c>
      <c r="B5" s="2"/>
      <c r="C5" s="2"/>
      <c r="D5" s="2"/>
    </row>
    <row r="6" spans="1:14" ht="18" x14ac:dyDescent="0.35">
      <c r="A6" s="1" t="s">
        <v>8</v>
      </c>
      <c r="B6" s="2">
        <v>1</v>
      </c>
      <c r="C6" s="2">
        <v>1</v>
      </c>
      <c r="D6" s="2">
        <v>1</v>
      </c>
    </row>
    <row r="7" spans="1:14" ht="18" x14ac:dyDescent="0.35">
      <c r="A7" s="1" t="s">
        <v>9</v>
      </c>
      <c r="B7" s="2"/>
      <c r="C7" s="2"/>
      <c r="D7" s="2"/>
    </row>
    <row r="8" spans="1:14" ht="18" x14ac:dyDescent="0.35">
      <c r="A8" s="1" t="s">
        <v>10</v>
      </c>
      <c r="B8" s="2">
        <v>1</v>
      </c>
      <c r="C8" s="2">
        <v>1</v>
      </c>
      <c r="D8" s="2">
        <v>1</v>
      </c>
    </row>
    <row r="9" spans="1:14" ht="18" x14ac:dyDescent="0.35">
      <c r="A9" s="1" t="s">
        <v>11</v>
      </c>
      <c r="B9" s="2"/>
      <c r="C9" s="2"/>
      <c r="D9" s="2"/>
    </row>
    <row r="10" spans="1:14" ht="18" x14ac:dyDescent="0.35">
      <c r="A10" s="1" t="s">
        <v>12</v>
      </c>
      <c r="B10" s="2">
        <v>1</v>
      </c>
      <c r="C10" s="2">
        <v>1</v>
      </c>
      <c r="D10" s="2">
        <v>1</v>
      </c>
      <c r="N10" t="s">
        <v>158</v>
      </c>
    </row>
    <row r="11" spans="1:14" ht="18" x14ac:dyDescent="0.35">
      <c r="A11" s="1" t="s">
        <v>13</v>
      </c>
      <c r="B11" s="2"/>
      <c r="C11" s="2"/>
      <c r="D11" s="2"/>
    </row>
    <row r="12" spans="1:14" ht="18" x14ac:dyDescent="0.35">
      <c r="A12" s="1" t="s">
        <v>14</v>
      </c>
      <c r="B12" s="2">
        <v>1</v>
      </c>
      <c r="C12" s="2">
        <v>1</v>
      </c>
      <c r="D12" s="2">
        <v>1</v>
      </c>
    </row>
    <row r="13" spans="1:14" ht="18" x14ac:dyDescent="0.35">
      <c r="A13" s="1" t="s">
        <v>15</v>
      </c>
      <c r="B13" s="2">
        <v>1</v>
      </c>
      <c r="C13" s="2">
        <v>1</v>
      </c>
      <c r="D13" s="2"/>
    </row>
    <row r="14" spans="1:14" ht="18" x14ac:dyDescent="0.35">
      <c r="A14" s="1" t="s">
        <v>16</v>
      </c>
      <c r="B14" s="2">
        <v>1</v>
      </c>
      <c r="C14" s="2">
        <v>1</v>
      </c>
      <c r="D14" s="2"/>
    </row>
    <row r="15" spans="1:14" ht="18" x14ac:dyDescent="0.35">
      <c r="A15" s="1" t="s">
        <v>17</v>
      </c>
      <c r="B15" s="2">
        <v>1</v>
      </c>
      <c r="C15" s="2">
        <v>1</v>
      </c>
      <c r="D15" s="2"/>
    </row>
    <row r="16" spans="1:14" ht="18" x14ac:dyDescent="0.35">
      <c r="A16" s="1" t="s">
        <v>18</v>
      </c>
      <c r="B16" s="2">
        <v>1</v>
      </c>
      <c r="C16" s="2">
        <v>1</v>
      </c>
      <c r="D16" s="2"/>
    </row>
    <row r="17" spans="1:4" ht="18" x14ac:dyDescent="0.35">
      <c r="A17" s="1" t="s">
        <v>19</v>
      </c>
      <c r="B17" s="2"/>
      <c r="C17" s="2"/>
      <c r="D17" s="2"/>
    </row>
    <row r="18" spans="1:4" ht="18" x14ac:dyDescent="0.35">
      <c r="A18" s="1" t="s">
        <v>20</v>
      </c>
      <c r="B18" s="2">
        <v>1</v>
      </c>
      <c r="C18" s="2">
        <v>1</v>
      </c>
      <c r="D18" s="2"/>
    </row>
    <row r="19" spans="1:4" ht="18" x14ac:dyDescent="0.35">
      <c r="A19" s="1" t="s">
        <v>21</v>
      </c>
      <c r="B19" s="2"/>
      <c r="C19" s="2"/>
      <c r="D19" s="2"/>
    </row>
    <row r="20" spans="1:4" ht="18" x14ac:dyDescent="0.35">
      <c r="A20" s="1" t="s">
        <v>22</v>
      </c>
      <c r="B20" s="2">
        <v>1</v>
      </c>
      <c r="C20" s="2">
        <v>1</v>
      </c>
      <c r="D20" s="2"/>
    </row>
    <row r="21" spans="1:4" ht="18" x14ac:dyDescent="0.35">
      <c r="A21" s="1" t="s">
        <v>23</v>
      </c>
      <c r="B21" s="2"/>
      <c r="C21" s="2"/>
      <c r="D21" s="2"/>
    </row>
    <row r="22" spans="1:4" ht="18" x14ac:dyDescent="0.35">
      <c r="A22" s="1" t="s">
        <v>24</v>
      </c>
      <c r="B22" s="2"/>
      <c r="C22" s="2"/>
      <c r="D22" s="2"/>
    </row>
    <row r="23" spans="1:4" ht="18" x14ac:dyDescent="0.35">
      <c r="A23" s="1" t="s">
        <v>25</v>
      </c>
      <c r="B23" s="2">
        <v>1</v>
      </c>
      <c r="C23" s="2">
        <v>1</v>
      </c>
      <c r="D23" s="2">
        <v>1</v>
      </c>
    </row>
    <row r="24" spans="1:4" ht="18" x14ac:dyDescent="0.35">
      <c r="A24" s="1" t="s">
        <v>26</v>
      </c>
      <c r="B24" s="2"/>
      <c r="C24" s="2"/>
      <c r="D24" s="2"/>
    </row>
    <row r="25" spans="1:4" ht="18" x14ac:dyDescent="0.35">
      <c r="A25" s="1" t="s">
        <v>27</v>
      </c>
      <c r="B25" s="2">
        <v>1</v>
      </c>
      <c r="C25" s="2">
        <v>1</v>
      </c>
      <c r="D25" s="2">
        <v>1</v>
      </c>
    </row>
    <row r="26" spans="1:4" ht="18" x14ac:dyDescent="0.35">
      <c r="A26" s="1" t="s">
        <v>28</v>
      </c>
      <c r="B26" s="2">
        <v>1</v>
      </c>
      <c r="C26" s="2">
        <v>1</v>
      </c>
      <c r="D26" s="2">
        <v>1</v>
      </c>
    </row>
    <row r="27" spans="1:4" ht="18" x14ac:dyDescent="0.35">
      <c r="A27" s="1" t="s">
        <v>29</v>
      </c>
      <c r="B27" s="2"/>
      <c r="C27" s="2"/>
      <c r="D27" s="2"/>
    </row>
    <row r="28" spans="1:4" ht="18" x14ac:dyDescent="0.35">
      <c r="A28" s="1" t="s">
        <v>30</v>
      </c>
      <c r="B28" s="2">
        <v>1</v>
      </c>
      <c r="C28" s="2">
        <v>1</v>
      </c>
      <c r="D28" s="2">
        <v>1</v>
      </c>
    </row>
    <row r="29" spans="1:4" ht="18" x14ac:dyDescent="0.35">
      <c r="A29" s="1" t="s">
        <v>31</v>
      </c>
      <c r="B29" s="2"/>
      <c r="C29" s="2"/>
      <c r="D29" s="2"/>
    </row>
    <row r="30" spans="1:4" ht="18" x14ac:dyDescent="0.35">
      <c r="A30" s="1" t="s">
        <v>32</v>
      </c>
      <c r="B30" s="2">
        <v>1</v>
      </c>
      <c r="C30" s="2">
        <v>1</v>
      </c>
      <c r="D30" s="2"/>
    </row>
    <row r="31" spans="1:4" ht="18" x14ac:dyDescent="0.35">
      <c r="A31" s="1" t="s">
        <v>33</v>
      </c>
      <c r="B31" s="2">
        <v>1</v>
      </c>
      <c r="C31" s="2">
        <v>1</v>
      </c>
      <c r="D31" s="2"/>
    </row>
    <row r="32" spans="1:4" ht="18" x14ac:dyDescent="0.35">
      <c r="A32" s="1" t="s">
        <v>34</v>
      </c>
      <c r="B32" s="2">
        <v>1</v>
      </c>
      <c r="C32" s="2">
        <v>1</v>
      </c>
      <c r="D32" s="2"/>
    </row>
    <row r="33" spans="1:4" ht="18" x14ac:dyDescent="0.35">
      <c r="A33" s="1" t="s">
        <v>35</v>
      </c>
      <c r="B33" s="2">
        <v>1</v>
      </c>
      <c r="C33" s="2">
        <v>1</v>
      </c>
      <c r="D33" s="2"/>
    </row>
    <row r="34" spans="1:4" ht="18" x14ac:dyDescent="0.35">
      <c r="A34" s="1" t="s">
        <v>36</v>
      </c>
      <c r="B34" s="2">
        <v>1</v>
      </c>
      <c r="C34" s="2">
        <v>1</v>
      </c>
      <c r="D34" s="2"/>
    </row>
    <row r="35" spans="1:4" ht="18" x14ac:dyDescent="0.35">
      <c r="A35" s="1" t="s">
        <v>37</v>
      </c>
      <c r="B35" s="2">
        <v>1</v>
      </c>
      <c r="C35" s="2">
        <v>1</v>
      </c>
      <c r="D35" s="2"/>
    </row>
    <row r="36" spans="1:4" ht="18" x14ac:dyDescent="0.35">
      <c r="A36" s="1" t="s">
        <v>38</v>
      </c>
      <c r="B36" s="2">
        <v>1</v>
      </c>
      <c r="C36" s="2">
        <v>1</v>
      </c>
      <c r="D36" s="2"/>
    </row>
    <row r="37" spans="1:4" ht="18" x14ac:dyDescent="0.35">
      <c r="A37" s="1" t="s">
        <v>39</v>
      </c>
      <c r="B37" s="2">
        <v>1</v>
      </c>
      <c r="C37" s="2">
        <v>1</v>
      </c>
      <c r="D37" s="2"/>
    </row>
    <row r="38" spans="1:4" ht="18" x14ac:dyDescent="0.35">
      <c r="A38" s="1" t="s">
        <v>40</v>
      </c>
      <c r="B38" s="2"/>
      <c r="C38" s="2"/>
      <c r="D38" s="2"/>
    </row>
    <row r="39" spans="1:4" ht="18" x14ac:dyDescent="0.35">
      <c r="A39" s="1" t="s">
        <v>41</v>
      </c>
      <c r="B39" s="2">
        <v>1</v>
      </c>
      <c r="C39" s="2">
        <v>1</v>
      </c>
      <c r="D39" s="2"/>
    </row>
    <row r="40" spans="1:4" ht="18" x14ac:dyDescent="0.35">
      <c r="A40" s="1" t="s">
        <v>42</v>
      </c>
      <c r="B40" s="2"/>
      <c r="C40" s="2"/>
      <c r="D40" s="2"/>
    </row>
    <row r="41" spans="1:4" ht="18" x14ac:dyDescent="0.35">
      <c r="A41" s="1" t="s">
        <v>43</v>
      </c>
      <c r="B41" s="2">
        <v>1</v>
      </c>
      <c r="C41" s="2">
        <v>1</v>
      </c>
      <c r="D41" s="2"/>
    </row>
    <row r="42" spans="1:4" ht="18" x14ac:dyDescent="0.35">
      <c r="A42" s="1" t="s">
        <v>44</v>
      </c>
      <c r="B42" s="2">
        <v>1</v>
      </c>
      <c r="C42" s="2">
        <v>1</v>
      </c>
      <c r="D42" s="2"/>
    </row>
    <row r="43" spans="1:4" ht="18" x14ac:dyDescent="0.35">
      <c r="A43" s="1" t="s">
        <v>45</v>
      </c>
      <c r="B43" s="2">
        <v>1</v>
      </c>
      <c r="C43" s="2">
        <v>1</v>
      </c>
      <c r="D43" s="2"/>
    </row>
    <row r="44" spans="1:4" ht="18" x14ac:dyDescent="0.35">
      <c r="A44" s="1" t="s">
        <v>46</v>
      </c>
      <c r="B44" s="2">
        <v>1</v>
      </c>
      <c r="C44" s="2">
        <v>1</v>
      </c>
      <c r="D44" s="2"/>
    </row>
    <row r="45" spans="1:4" ht="18" x14ac:dyDescent="0.35">
      <c r="A45" s="1" t="s">
        <v>47</v>
      </c>
      <c r="B45" s="2"/>
      <c r="C45" s="2"/>
      <c r="D45" s="2"/>
    </row>
    <row r="46" spans="1:4" ht="18" x14ac:dyDescent="0.35">
      <c r="A46" s="1" t="s">
        <v>48</v>
      </c>
      <c r="B46" s="2"/>
      <c r="C46" s="2"/>
      <c r="D46" s="2"/>
    </row>
    <row r="47" spans="1:4" ht="18" x14ac:dyDescent="0.35">
      <c r="A47" s="1" t="s">
        <v>49</v>
      </c>
      <c r="B47" s="2">
        <v>1</v>
      </c>
      <c r="C47" s="2">
        <v>1</v>
      </c>
      <c r="D47" s="2"/>
    </row>
    <row r="48" spans="1:4" ht="18" x14ac:dyDescent="0.35">
      <c r="A48" s="1" t="s">
        <v>50</v>
      </c>
      <c r="B48" s="2">
        <v>1</v>
      </c>
      <c r="C48" s="2">
        <v>1</v>
      </c>
      <c r="D48" s="2"/>
    </row>
    <row r="49" spans="1:4" ht="18" x14ac:dyDescent="0.35">
      <c r="A49" s="1" t="s">
        <v>51</v>
      </c>
      <c r="B49" s="2"/>
      <c r="C49" s="2"/>
      <c r="D49" s="2"/>
    </row>
    <row r="50" spans="1:4" ht="18" x14ac:dyDescent="0.35">
      <c r="A50" s="1" t="s">
        <v>52</v>
      </c>
      <c r="B50" s="2">
        <v>1</v>
      </c>
      <c r="C50" s="2">
        <v>1</v>
      </c>
      <c r="D50" s="2"/>
    </row>
    <row r="51" spans="1:4" ht="18" x14ac:dyDescent="0.35">
      <c r="A51" s="1" t="s">
        <v>53</v>
      </c>
      <c r="B51" s="2"/>
      <c r="C51" s="2"/>
      <c r="D51" s="2"/>
    </row>
    <row r="52" spans="1:4" ht="18" x14ac:dyDescent="0.35">
      <c r="A52" s="1" t="s">
        <v>54</v>
      </c>
      <c r="B52" s="2">
        <v>1</v>
      </c>
      <c r="C52" s="2">
        <v>1</v>
      </c>
      <c r="D52" s="2"/>
    </row>
    <row r="53" spans="1:4" ht="18" x14ac:dyDescent="0.35">
      <c r="A53" s="1" t="s">
        <v>55</v>
      </c>
      <c r="B53" s="2"/>
      <c r="C53" s="2"/>
      <c r="D53" s="2"/>
    </row>
    <row r="54" spans="1:4" ht="18" x14ac:dyDescent="0.35">
      <c r="A54" s="1" t="s">
        <v>56</v>
      </c>
      <c r="B54" s="2">
        <v>1</v>
      </c>
      <c r="C54" s="2">
        <v>1</v>
      </c>
      <c r="D54" s="2"/>
    </row>
    <row r="55" spans="1:4" ht="18" x14ac:dyDescent="0.35">
      <c r="A55" s="1" t="s">
        <v>57</v>
      </c>
      <c r="B55" s="2">
        <v>1</v>
      </c>
      <c r="C55" s="2">
        <v>1</v>
      </c>
      <c r="D55" s="2"/>
    </row>
    <row r="56" spans="1:4" ht="18" x14ac:dyDescent="0.35">
      <c r="A56" s="1" t="s">
        <v>58</v>
      </c>
      <c r="B56" s="2"/>
      <c r="C56" s="2"/>
      <c r="D56" s="2"/>
    </row>
    <row r="57" spans="1:4" ht="18" x14ac:dyDescent="0.35">
      <c r="A57" s="1" t="s">
        <v>59</v>
      </c>
      <c r="B57" s="2"/>
      <c r="C57" s="2"/>
      <c r="D57" s="2"/>
    </row>
    <row r="58" spans="1:4" ht="18" x14ac:dyDescent="0.35">
      <c r="A58" s="1" t="s">
        <v>60</v>
      </c>
      <c r="B58" s="2">
        <v>1</v>
      </c>
      <c r="C58" s="2">
        <v>1</v>
      </c>
      <c r="D58" s="2"/>
    </row>
    <row r="59" spans="1:4" ht="18" x14ac:dyDescent="0.35">
      <c r="A59" s="1" t="s">
        <v>61</v>
      </c>
      <c r="B59" s="2"/>
      <c r="C59" s="2"/>
      <c r="D59" s="2"/>
    </row>
    <row r="60" spans="1:4" ht="18" x14ac:dyDescent="0.35">
      <c r="A60" s="1" t="s">
        <v>62</v>
      </c>
      <c r="B60" s="2">
        <v>1</v>
      </c>
      <c r="C60" s="2">
        <v>1</v>
      </c>
      <c r="D60" s="2"/>
    </row>
    <row r="61" spans="1:4" ht="18" x14ac:dyDescent="0.35">
      <c r="A61" s="1" t="s">
        <v>63</v>
      </c>
      <c r="B61" s="2">
        <v>1</v>
      </c>
      <c r="C61" s="2">
        <v>1</v>
      </c>
      <c r="D61" s="2"/>
    </row>
    <row r="62" spans="1:4" ht="18" x14ac:dyDescent="0.35">
      <c r="A62" s="1" t="s">
        <v>64</v>
      </c>
      <c r="B62" s="2"/>
      <c r="C62" s="2"/>
      <c r="D62" s="2"/>
    </row>
    <row r="63" spans="1:4" ht="18" x14ac:dyDescent="0.35">
      <c r="A63" s="1" t="s">
        <v>65</v>
      </c>
      <c r="B63" s="2">
        <v>1</v>
      </c>
      <c r="C63" s="2">
        <v>1</v>
      </c>
      <c r="D63" s="2"/>
    </row>
    <row r="64" spans="1:4" ht="18" x14ac:dyDescent="0.35">
      <c r="A64" s="1" t="s">
        <v>66</v>
      </c>
      <c r="B64" s="2">
        <v>1</v>
      </c>
      <c r="C64" s="2">
        <v>1</v>
      </c>
      <c r="D64" s="2"/>
    </row>
    <row r="65" spans="1:4" ht="18" x14ac:dyDescent="0.35">
      <c r="A65" s="1" t="s">
        <v>67</v>
      </c>
      <c r="B65" s="2"/>
      <c r="C65" s="2"/>
      <c r="D65" s="2"/>
    </row>
    <row r="66" spans="1:4" ht="18" x14ac:dyDescent="0.35">
      <c r="A66" s="1" t="s">
        <v>68</v>
      </c>
      <c r="B66" s="2"/>
      <c r="C66" s="2"/>
      <c r="D66" s="2"/>
    </row>
    <row r="67" spans="1:4" ht="18" x14ac:dyDescent="0.35">
      <c r="A67" s="1" t="s">
        <v>69</v>
      </c>
      <c r="B67" s="2">
        <v>1</v>
      </c>
      <c r="C67" s="2">
        <v>1</v>
      </c>
      <c r="D67" s="2"/>
    </row>
    <row r="68" spans="1:4" ht="18" x14ac:dyDescent="0.35">
      <c r="A68" s="1" t="s">
        <v>70</v>
      </c>
      <c r="B68" s="2"/>
      <c r="C68" s="2"/>
      <c r="D68" s="2"/>
    </row>
    <row r="69" spans="1:4" ht="18" x14ac:dyDescent="0.35">
      <c r="A69" s="1" t="s">
        <v>71</v>
      </c>
      <c r="B69" s="2"/>
      <c r="C69" s="2"/>
      <c r="D69" s="2"/>
    </row>
    <row r="70" spans="1:4" ht="18" x14ac:dyDescent="0.35">
      <c r="A70" s="1" t="s">
        <v>72</v>
      </c>
      <c r="B70" s="2"/>
      <c r="C70" s="2"/>
      <c r="D70" s="2"/>
    </row>
    <row r="71" spans="1:4" ht="18" x14ac:dyDescent="0.35">
      <c r="A71" s="1" t="s">
        <v>73</v>
      </c>
      <c r="B71" s="2">
        <v>1</v>
      </c>
      <c r="C71" s="2">
        <v>1</v>
      </c>
      <c r="D71" s="2"/>
    </row>
    <row r="72" spans="1:4" ht="18" x14ac:dyDescent="0.35">
      <c r="A72" s="1" t="s">
        <v>74</v>
      </c>
      <c r="B72" s="2">
        <v>1</v>
      </c>
      <c r="C72" s="2">
        <v>1</v>
      </c>
      <c r="D72" s="2"/>
    </row>
    <row r="73" spans="1:4" ht="18" x14ac:dyDescent="0.35">
      <c r="A73" s="1" t="s">
        <v>75</v>
      </c>
      <c r="B73" s="2">
        <v>1</v>
      </c>
      <c r="C73" s="2">
        <v>1</v>
      </c>
      <c r="D73" s="2"/>
    </row>
    <row r="74" spans="1:4" ht="18" x14ac:dyDescent="0.35">
      <c r="A74" s="1" t="s">
        <v>76</v>
      </c>
      <c r="B74" s="2"/>
      <c r="C74" s="2"/>
      <c r="D74" s="2"/>
    </row>
    <row r="75" spans="1:4" ht="18" x14ac:dyDescent="0.35">
      <c r="A75" s="1" t="s">
        <v>77</v>
      </c>
      <c r="B75" s="2"/>
      <c r="C75" s="2"/>
      <c r="D75" s="2"/>
    </row>
    <row r="76" spans="1:4" ht="18" x14ac:dyDescent="0.35">
      <c r="A76" s="1" t="s">
        <v>78</v>
      </c>
      <c r="B76" s="2">
        <v>1</v>
      </c>
      <c r="C76" s="2">
        <v>1</v>
      </c>
      <c r="D76" s="2"/>
    </row>
    <row r="77" spans="1:4" ht="18" x14ac:dyDescent="0.35">
      <c r="A77" s="1" t="s">
        <v>79</v>
      </c>
      <c r="B77" s="2"/>
      <c r="C77" s="2"/>
      <c r="D77" s="2"/>
    </row>
    <row r="78" spans="1:4" ht="18" x14ac:dyDescent="0.35">
      <c r="A78" s="1" t="s">
        <v>80</v>
      </c>
      <c r="B78" s="2">
        <v>1</v>
      </c>
      <c r="C78" s="2">
        <v>1</v>
      </c>
      <c r="D78" s="2"/>
    </row>
    <row r="79" spans="1:4" ht="18" x14ac:dyDescent="0.35">
      <c r="A79" s="1" t="s">
        <v>81</v>
      </c>
      <c r="B79" s="2"/>
      <c r="C79" s="2"/>
      <c r="D79" s="2"/>
    </row>
    <row r="80" spans="1:4" ht="18" x14ac:dyDescent="0.35">
      <c r="A80" s="1" t="s">
        <v>82</v>
      </c>
      <c r="B80" s="2">
        <v>1</v>
      </c>
      <c r="C80" s="2">
        <v>1</v>
      </c>
      <c r="D80" s="2">
        <v>1</v>
      </c>
    </row>
    <row r="81" spans="1:4" ht="18" x14ac:dyDescent="0.35">
      <c r="A81" s="1" t="s">
        <v>83</v>
      </c>
      <c r="B81" s="2">
        <v>1</v>
      </c>
      <c r="C81" s="2">
        <v>1</v>
      </c>
      <c r="D81" s="2">
        <v>1</v>
      </c>
    </row>
    <row r="82" spans="1:4" ht="18" x14ac:dyDescent="0.35">
      <c r="A82" s="1" t="s">
        <v>84</v>
      </c>
      <c r="B82" s="2">
        <v>1</v>
      </c>
      <c r="C82" s="2">
        <v>1</v>
      </c>
      <c r="D82" s="2">
        <v>1</v>
      </c>
    </row>
    <row r="83" spans="1:4" ht="18" x14ac:dyDescent="0.35">
      <c r="A83" s="1" t="s">
        <v>85</v>
      </c>
      <c r="B83" s="2">
        <v>1</v>
      </c>
      <c r="C83" s="2">
        <v>1</v>
      </c>
      <c r="D83" s="2">
        <v>1</v>
      </c>
    </row>
    <row r="84" spans="1:4" ht="18" x14ac:dyDescent="0.35">
      <c r="A84" s="1" t="s">
        <v>86</v>
      </c>
      <c r="B84" s="2"/>
      <c r="C84" s="2"/>
      <c r="D84" s="2"/>
    </row>
    <row r="85" spans="1:4" ht="18" x14ac:dyDescent="0.35">
      <c r="A85" s="1" t="s">
        <v>87</v>
      </c>
      <c r="B85" s="2"/>
      <c r="C85" s="2"/>
      <c r="D85" s="2"/>
    </row>
    <row r="86" spans="1:4" ht="18" x14ac:dyDescent="0.35">
      <c r="A86" s="1" t="s">
        <v>88</v>
      </c>
      <c r="B86" s="2">
        <v>1</v>
      </c>
      <c r="C86" s="2">
        <v>1</v>
      </c>
      <c r="D86" s="2">
        <v>1</v>
      </c>
    </row>
    <row r="87" spans="1:4" ht="18" x14ac:dyDescent="0.35">
      <c r="A87" s="1" t="s">
        <v>89</v>
      </c>
      <c r="B87" s="2">
        <v>1</v>
      </c>
      <c r="C87" s="2">
        <v>1</v>
      </c>
      <c r="D87" s="2">
        <v>1</v>
      </c>
    </row>
    <row r="88" spans="1:4" ht="18" x14ac:dyDescent="0.35">
      <c r="A88" s="1" t="s">
        <v>90</v>
      </c>
      <c r="B88" s="2">
        <v>1</v>
      </c>
      <c r="C88" s="2">
        <v>1</v>
      </c>
      <c r="D88" s="2">
        <v>1</v>
      </c>
    </row>
    <row r="89" spans="1:4" ht="18" x14ac:dyDescent="0.35">
      <c r="A89" s="1" t="s">
        <v>91</v>
      </c>
      <c r="B89" s="2">
        <v>1</v>
      </c>
      <c r="C89" s="2">
        <v>1</v>
      </c>
      <c r="D89" s="2">
        <v>1</v>
      </c>
    </row>
    <row r="90" spans="1:4" ht="18" x14ac:dyDescent="0.35">
      <c r="A90" s="1" t="s">
        <v>92</v>
      </c>
      <c r="B90" s="2"/>
      <c r="C90" s="2"/>
      <c r="D90" s="2"/>
    </row>
    <row r="91" spans="1:4" ht="18" x14ac:dyDescent="0.35">
      <c r="A91" s="1" t="s">
        <v>93</v>
      </c>
      <c r="B91" s="2">
        <v>1</v>
      </c>
      <c r="C91" s="2">
        <v>1</v>
      </c>
      <c r="D91" s="2">
        <v>1</v>
      </c>
    </row>
    <row r="92" spans="1:4" ht="18" x14ac:dyDescent="0.35">
      <c r="A92" s="1" t="s">
        <v>94</v>
      </c>
      <c r="B92" s="2">
        <v>1</v>
      </c>
      <c r="C92" s="2">
        <v>1</v>
      </c>
      <c r="D92" s="2">
        <v>1</v>
      </c>
    </row>
    <row r="93" spans="1:4" ht="18" x14ac:dyDescent="0.35">
      <c r="A93" s="1" t="s">
        <v>95</v>
      </c>
      <c r="B93" s="2"/>
      <c r="C93" s="2"/>
      <c r="D93" s="2"/>
    </row>
    <row r="94" spans="1:4" ht="18" x14ac:dyDescent="0.35">
      <c r="A94" s="1" t="s">
        <v>96</v>
      </c>
      <c r="B94" s="2">
        <v>1</v>
      </c>
      <c r="C94" s="2">
        <v>1</v>
      </c>
      <c r="D94" s="2">
        <v>1</v>
      </c>
    </row>
    <row r="95" spans="1:4" ht="18" x14ac:dyDescent="0.35">
      <c r="A95" s="1" t="s">
        <v>97</v>
      </c>
      <c r="B95" s="2">
        <v>1</v>
      </c>
      <c r="C95" s="2">
        <v>1</v>
      </c>
      <c r="D95" s="2">
        <v>1</v>
      </c>
    </row>
    <row r="96" spans="1:4" ht="18" x14ac:dyDescent="0.35">
      <c r="A96" s="1" t="s">
        <v>98</v>
      </c>
      <c r="B96" s="2"/>
      <c r="C96" s="2"/>
      <c r="D96" s="2"/>
    </row>
    <row r="97" spans="1:4" ht="18" x14ac:dyDescent="0.35">
      <c r="A97" s="1" t="s">
        <v>99</v>
      </c>
      <c r="B97" s="2">
        <v>1</v>
      </c>
      <c r="C97" s="2">
        <v>1</v>
      </c>
      <c r="D97" s="2"/>
    </row>
    <row r="98" spans="1:4" ht="18" x14ac:dyDescent="0.35">
      <c r="A98" s="1" t="s">
        <v>100</v>
      </c>
      <c r="B98" s="2">
        <v>1</v>
      </c>
      <c r="C98" s="2">
        <v>1</v>
      </c>
      <c r="D98" s="2"/>
    </row>
    <row r="99" spans="1:4" ht="18" x14ac:dyDescent="0.35">
      <c r="A99" s="1" t="s">
        <v>101</v>
      </c>
      <c r="B99" s="2">
        <v>1</v>
      </c>
      <c r="C99" s="2">
        <v>1</v>
      </c>
      <c r="D99" s="2"/>
    </row>
    <row r="100" spans="1:4" ht="18" x14ac:dyDescent="0.35">
      <c r="A100" s="1" t="s">
        <v>102</v>
      </c>
      <c r="B100" s="2">
        <v>1</v>
      </c>
      <c r="C100" s="2">
        <v>1</v>
      </c>
      <c r="D100" s="2"/>
    </row>
    <row r="101" spans="1:4" ht="18" x14ac:dyDescent="0.35">
      <c r="A101" s="1" t="s">
        <v>103</v>
      </c>
      <c r="B101" s="2"/>
      <c r="C101" s="2"/>
      <c r="D101" s="2"/>
    </row>
    <row r="102" spans="1:4" ht="18" x14ac:dyDescent="0.35">
      <c r="A102" s="1" t="s">
        <v>104</v>
      </c>
      <c r="B102" s="2">
        <v>1</v>
      </c>
      <c r="C102" s="2">
        <v>1</v>
      </c>
      <c r="D102" s="2">
        <v>1</v>
      </c>
    </row>
    <row r="103" spans="1:4" ht="18" x14ac:dyDescent="0.35">
      <c r="A103" s="1" t="s">
        <v>105</v>
      </c>
      <c r="B103" s="2">
        <v>1</v>
      </c>
      <c r="C103" s="2">
        <v>1</v>
      </c>
      <c r="D103" s="2">
        <v>1</v>
      </c>
    </row>
    <row r="104" spans="1:4" ht="18" x14ac:dyDescent="0.35">
      <c r="A104" s="1" t="s">
        <v>106</v>
      </c>
      <c r="B104" s="2">
        <v>1</v>
      </c>
      <c r="C104" s="2">
        <v>1</v>
      </c>
      <c r="D104" s="2"/>
    </row>
    <row r="105" spans="1:4" ht="18" x14ac:dyDescent="0.35">
      <c r="A105" s="1" t="s">
        <v>107</v>
      </c>
      <c r="B105" s="2"/>
      <c r="C105" s="2"/>
      <c r="D105" s="2"/>
    </row>
    <row r="106" spans="1:4" ht="18" x14ac:dyDescent="0.35">
      <c r="A106" s="1" t="s">
        <v>108</v>
      </c>
      <c r="B106" s="2"/>
      <c r="C106" s="2"/>
      <c r="D106" s="2"/>
    </row>
    <row r="107" spans="1:4" ht="18" x14ac:dyDescent="0.35">
      <c r="A107" s="1" t="s">
        <v>109</v>
      </c>
      <c r="B107" s="2"/>
      <c r="C107" s="2"/>
      <c r="D107" s="2"/>
    </row>
    <row r="108" spans="1:4" ht="18" x14ac:dyDescent="0.35">
      <c r="A108" s="1" t="s">
        <v>110</v>
      </c>
      <c r="B108" s="2"/>
      <c r="C108" s="2"/>
      <c r="D108" s="2"/>
    </row>
    <row r="109" spans="1:4" ht="18" x14ac:dyDescent="0.35">
      <c r="A109" s="1" t="s">
        <v>111</v>
      </c>
      <c r="B109" s="2"/>
      <c r="C109" s="2"/>
      <c r="D109" s="2"/>
    </row>
    <row r="110" spans="1:4" ht="18" x14ac:dyDescent="0.35">
      <c r="A110" s="1" t="s">
        <v>112</v>
      </c>
      <c r="B110" s="2"/>
      <c r="C110" s="2"/>
      <c r="D110" s="2"/>
    </row>
    <row r="111" spans="1:4" ht="18" x14ac:dyDescent="0.35">
      <c r="A111" s="1" t="s">
        <v>113</v>
      </c>
      <c r="B111" s="2"/>
      <c r="C111" s="2"/>
      <c r="D111" s="2"/>
    </row>
    <row r="112" spans="1:4" ht="18" x14ac:dyDescent="0.35">
      <c r="A112" s="1" t="s">
        <v>114</v>
      </c>
      <c r="B112" s="2"/>
      <c r="C112" s="2"/>
      <c r="D112" s="2"/>
    </row>
    <row r="113" spans="1:4" ht="18" x14ac:dyDescent="0.35">
      <c r="A113" s="1" t="s">
        <v>115</v>
      </c>
      <c r="B113" s="2"/>
      <c r="C113" s="2"/>
      <c r="D113" s="2"/>
    </row>
    <row r="114" spans="1:4" ht="18" x14ac:dyDescent="0.35">
      <c r="A114" s="1" t="s">
        <v>116</v>
      </c>
      <c r="B114" s="2">
        <v>1</v>
      </c>
      <c r="C114" s="2">
        <v>1</v>
      </c>
      <c r="D114" s="2"/>
    </row>
    <row r="115" spans="1:4" ht="18" x14ac:dyDescent="0.35">
      <c r="A115" s="1" t="s">
        <v>117</v>
      </c>
      <c r="B115" s="2"/>
      <c r="C115" s="2"/>
      <c r="D115" s="2"/>
    </row>
    <row r="116" spans="1:4" ht="18" x14ac:dyDescent="0.35">
      <c r="A116" s="1" t="s">
        <v>118</v>
      </c>
      <c r="B116" s="2"/>
      <c r="C116" s="2"/>
      <c r="D116" s="2"/>
    </row>
    <row r="117" spans="1:4" ht="18" x14ac:dyDescent="0.35">
      <c r="A117" s="1" t="s">
        <v>119</v>
      </c>
      <c r="B117" s="2"/>
      <c r="C117" s="2"/>
      <c r="D117" s="2"/>
    </row>
    <row r="118" spans="1:4" ht="18" x14ac:dyDescent="0.35">
      <c r="A118" s="1" t="s">
        <v>120</v>
      </c>
      <c r="B118" s="2"/>
      <c r="C118" s="2"/>
      <c r="D118" s="2"/>
    </row>
    <row r="119" spans="1:4" ht="18" x14ac:dyDescent="0.35">
      <c r="A119" s="1" t="s">
        <v>121</v>
      </c>
      <c r="B119" s="2">
        <v>1</v>
      </c>
      <c r="C119" s="2">
        <v>1</v>
      </c>
      <c r="D119" s="2">
        <v>1</v>
      </c>
    </row>
    <row r="120" spans="1:4" ht="18" x14ac:dyDescent="0.35">
      <c r="A120" s="1" t="s">
        <v>122</v>
      </c>
      <c r="B120" s="2">
        <v>1</v>
      </c>
      <c r="C120" s="2">
        <v>1</v>
      </c>
      <c r="D120" s="2">
        <v>1</v>
      </c>
    </row>
    <row r="121" spans="1:4" ht="18" x14ac:dyDescent="0.35">
      <c r="A121" s="1" t="s">
        <v>123</v>
      </c>
      <c r="B121" s="2">
        <v>1</v>
      </c>
      <c r="C121" s="2">
        <v>1</v>
      </c>
      <c r="D121" s="2">
        <v>1</v>
      </c>
    </row>
    <row r="122" spans="1:4" ht="18" x14ac:dyDescent="0.35">
      <c r="A122" s="1" t="s">
        <v>124</v>
      </c>
      <c r="B122" s="2">
        <v>1</v>
      </c>
      <c r="C122" s="2">
        <v>1</v>
      </c>
      <c r="D122" s="2">
        <v>1</v>
      </c>
    </row>
    <row r="123" spans="1:4" ht="18" x14ac:dyDescent="0.35">
      <c r="A123" s="1" t="s">
        <v>125</v>
      </c>
      <c r="B123" s="3"/>
      <c r="C123" s="2"/>
      <c r="D123" s="2"/>
    </row>
    <row r="124" spans="1:4" ht="18" x14ac:dyDescent="0.35">
      <c r="A124" s="1" t="s">
        <v>126</v>
      </c>
      <c r="B124" s="2">
        <v>1</v>
      </c>
      <c r="C124" s="2">
        <v>1</v>
      </c>
      <c r="D124" s="2">
        <v>1</v>
      </c>
    </row>
    <row r="125" spans="1:4" ht="18" x14ac:dyDescent="0.35">
      <c r="A125" s="1" t="s">
        <v>127</v>
      </c>
      <c r="B125" s="2">
        <v>1</v>
      </c>
      <c r="C125" s="2">
        <v>1</v>
      </c>
      <c r="D125" s="2">
        <v>1</v>
      </c>
    </row>
    <row r="126" spans="1:4" ht="18" x14ac:dyDescent="0.35">
      <c r="A126" s="1" t="s">
        <v>128</v>
      </c>
      <c r="B126" s="2">
        <v>1</v>
      </c>
      <c r="C126" s="2">
        <v>1</v>
      </c>
      <c r="D126" s="2">
        <v>1</v>
      </c>
    </row>
    <row r="127" spans="1:4" ht="18" x14ac:dyDescent="0.35">
      <c r="A127" s="1" t="s">
        <v>129</v>
      </c>
      <c r="B127" s="3"/>
      <c r="C127" s="2"/>
      <c r="D127" s="2"/>
    </row>
    <row r="128" spans="1:4" ht="18" x14ac:dyDescent="0.35">
      <c r="A128" s="1" t="s">
        <v>130</v>
      </c>
      <c r="B128" s="2"/>
      <c r="C128" s="2"/>
      <c r="D128" s="2"/>
    </row>
    <row r="129" spans="1:4" ht="18" x14ac:dyDescent="0.35">
      <c r="A129" s="1" t="s">
        <v>131</v>
      </c>
      <c r="B129" s="3"/>
      <c r="C129" s="2"/>
      <c r="D129" s="2"/>
    </row>
    <row r="130" spans="1:4" ht="18" x14ac:dyDescent="0.35">
      <c r="A130" s="1" t="s">
        <v>132</v>
      </c>
      <c r="B130" s="2">
        <v>1</v>
      </c>
      <c r="C130" s="2">
        <v>1</v>
      </c>
      <c r="D130" s="2">
        <v>1</v>
      </c>
    </row>
    <row r="131" spans="1:4" ht="18" x14ac:dyDescent="0.35">
      <c r="A131" s="1" t="s">
        <v>133</v>
      </c>
      <c r="B131" s="2">
        <v>1</v>
      </c>
      <c r="C131" s="2">
        <v>1</v>
      </c>
      <c r="D131" s="2">
        <v>1</v>
      </c>
    </row>
    <row r="132" spans="1:4" ht="18" x14ac:dyDescent="0.35">
      <c r="A132" s="1" t="s">
        <v>134</v>
      </c>
      <c r="B132" s="2">
        <v>1</v>
      </c>
      <c r="C132" s="2">
        <v>1</v>
      </c>
      <c r="D132" s="2">
        <v>1</v>
      </c>
    </row>
    <row r="133" spans="1:4" ht="18" x14ac:dyDescent="0.35">
      <c r="A133" s="1" t="s">
        <v>135</v>
      </c>
      <c r="B133" s="2">
        <v>1</v>
      </c>
      <c r="C133" s="2">
        <v>1</v>
      </c>
      <c r="D133" s="2">
        <v>1</v>
      </c>
    </row>
    <row r="134" spans="1:4" ht="18" x14ac:dyDescent="0.35">
      <c r="A134" s="1" t="s">
        <v>136</v>
      </c>
      <c r="B134" s="2"/>
      <c r="C134" s="2"/>
      <c r="D134" s="2"/>
    </row>
    <row r="135" spans="1:4" ht="18" x14ac:dyDescent="0.35">
      <c r="A135" s="1" t="s">
        <v>137</v>
      </c>
      <c r="B135" s="2"/>
      <c r="C135" s="2"/>
      <c r="D135" s="2"/>
    </row>
    <row r="136" spans="1:4" ht="18" x14ac:dyDescent="0.35">
      <c r="A136" s="1" t="s">
        <v>138</v>
      </c>
      <c r="B136" s="2"/>
      <c r="C136" s="2"/>
      <c r="D136" s="2"/>
    </row>
    <row r="137" spans="1:4" ht="18" x14ac:dyDescent="0.35">
      <c r="A137" s="1" t="s">
        <v>139</v>
      </c>
      <c r="B137" s="2"/>
      <c r="C137" s="2"/>
      <c r="D137" s="2"/>
    </row>
    <row r="138" spans="1:4" ht="18" x14ac:dyDescent="0.35">
      <c r="A138" s="1" t="s">
        <v>140</v>
      </c>
      <c r="B138" s="2"/>
      <c r="C138" s="2"/>
      <c r="D138" s="2"/>
    </row>
    <row r="139" spans="1:4" ht="18" x14ac:dyDescent="0.35">
      <c r="A139" s="1" t="s">
        <v>141</v>
      </c>
      <c r="B139" s="2"/>
      <c r="C139" s="2"/>
      <c r="D139" s="2"/>
    </row>
    <row r="140" spans="1:4" ht="18" x14ac:dyDescent="0.35">
      <c r="A140" s="1" t="s">
        <v>142</v>
      </c>
      <c r="B140" s="2"/>
      <c r="C140" s="2"/>
      <c r="D140" s="2"/>
    </row>
    <row r="141" spans="1:4" ht="18" x14ac:dyDescent="0.35">
      <c r="A141" s="1" t="s">
        <v>143</v>
      </c>
      <c r="B141" s="2"/>
      <c r="C141" s="2"/>
      <c r="D141" s="2"/>
    </row>
    <row r="142" spans="1:4" ht="18" x14ac:dyDescent="0.35">
      <c r="A142" s="1" t="s">
        <v>144</v>
      </c>
      <c r="B142" s="2"/>
      <c r="C142" s="2"/>
      <c r="D142" s="2"/>
    </row>
    <row r="143" spans="1:4" ht="18" x14ac:dyDescent="0.35">
      <c r="A143" s="1" t="s">
        <v>145</v>
      </c>
      <c r="B143" s="2"/>
      <c r="C143" s="2"/>
      <c r="D143" s="2"/>
    </row>
    <row r="144" spans="1:4" ht="18" x14ac:dyDescent="0.35">
      <c r="A144" s="4" t="s">
        <v>159</v>
      </c>
      <c r="B144" s="2"/>
      <c r="C144" s="2"/>
      <c r="D144" s="2"/>
    </row>
    <row r="145" spans="1:4" ht="18" x14ac:dyDescent="0.35">
      <c r="A145" s="4" t="s">
        <v>160</v>
      </c>
      <c r="B145" s="2"/>
      <c r="C145" s="2"/>
      <c r="D145" s="2"/>
    </row>
    <row r="146" spans="1:4" ht="18" x14ac:dyDescent="0.35">
      <c r="A146" s="4" t="s">
        <v>161</v>
      </c>
      <c r="B146" s="2"/>
      <c r="C146" s="2"/>
      <c r="D146" s="2"/>
    </row>
    <row r="147" spans="1:4" ht="18" x14ac:dyDescent="0.35">
      <c r="A147" s="4" t="s">
        <v>163</v>
      </c>
      <c r="B147" s="2"/>
      <c r="C147" s="2"/>
      <c r="D147" s="2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D2CA6A-5C3B-4F09-9FCA-C295D10DBC73}">
  <sheetPr codeName="Feuil5"/>
  <dimension ref="A1:L151"/>
  <sheetViews>
    <sheetView workbookViewId="0">
      <selection activeCell="K6" sqref="K6"/>
    </sheetView>
  </sheetViews>
  <sheetFormatPr baseColWidth="10" defaultRowHeight="14.4" x14ac:dyDescent="0.3"/>
  <cols>
    <col min="1" max="1" width="23.5546875" bestFit="1" customWidth="1"/>
    <col min="2" max="2" width="14.88671875" bestFit="1" customWidth="1"/>
    <col min="3" max="3" width="14.5546875" bestFit="1" customWidth="1"/>
    <col min="4" max="4" width="19.33203125" bestFit="1" customWidth="1"/>
    <col min="8" max="8" width="23.5546875" bestFit="1" customWidth="1"/>
    <col min="9" max="9" width="14.88671875" bestFit="1" customWidth="1"/>
    <col min="10" max="10" width="14.5546875" bestFit="1" customWidth="1"/>
    <col min="11" max="11" width="19.33203125" bestFit="1" customWidth="1"/>
  </cols>
  <sheetData>
    <row r="1" spans="1:12" ht="18" x14ac:dyDescent="0.35">
      <c r="A1" s="1" t="s">
        <v>0</v>
      </c>
      <c r="B1" s="2" t="s">
        <v>1</v>
      </c>
      <c r="C1" s="2" t="s">
        <v>2</v>
      </c>
      <c r="D1" s="2" t="s">
        <v>3</v>
      </c>
      <c r="H1" s="1" t="s">
        <v>0</v>
      </c>
      <c r="I1" s="2" t="s">
        <v>1</v>
      </c>
      <c r="J1" s="2" t="s">
        <v>2</v>
      </c>
      <c r="K1" s="2" t="s">
        <v>3</v>
      </c>
    </row>
    <row r="2" spans="1:12" ht="18" x14ac:dyDescent="0.35">
      <c r="A2" s="1" t="s">
        <v>4</v>
      </c>
      <c r="B2" s="2">
        <v>1</v>
      </c>
      <c r="C2" s="2">
        <v>1</v>
      </c>
      <c r="D2" s="2"/>
      <c r="E2" t="s">
        <v>164</v>
      </c>
      <c r="H2" s="1" t="s">
        <v>4</v>
      </c>
      <c r="I2" s="2">
        <v>1</v>
      </c>
      <c r="J2" s="2">
        <v>1</v>
      </c>
      <c r="K2" s="2"/>
      <c r="L2" t="s">
        <v>150</v>
      </c>
    </row>
    <row r="3" spans="1:12" ht="18" x14ac:dyDescent="0.35">
      <c r="A3" s="1" t="s">
        <v>5</v>
      </c>
      <c r="B3" s="2"/>
      <c r="C3" s="2"/>
      <c r="D3" s="2"/>
      <c r="H3" s="1" t="s">
        <v>5</v>
      </c>
      <c r="I3" s="2">
        <v>1</v>
      </c>
      <c r="J3" s="2">
        <v>1</v>
      </c>
      <c r="K3" s="2"/>
    </row>
    <row r="4" spans="1:12" ht="18" x14ac:dyDescent="0.35">
      <c r="A4" s="1" t="s">
        <v>6</v>
      </c>
      <c r="B4" s="2">
        <v>1</v>
      </c>
      <c r="C4" s="2">
        <v>1</v>
      </c>
      <c r="D4" s="2">
        <v>1</v>
      </c>
      <c r="H4" s="1" t="s">
        <v>6</v>
      </c>
      <c r="I4" s="2"/>
      <c r="J4" s="2"/>
      <c r="K4" s="2"/>
    </row>
    <row r="5" spans="1:12" ht="18" x14ac:dyDescent="0.35">
      <c r="A5" s="1" t="s">
        <v>7</v>
      </c>
      <c r="B5" s="2"/>
      <c r="C5" s="2"/>
      <c r="D5" s="2"/>
      <c r="H5" s="1" t="s">
        <v>7</v>
      </c>
      <c r="I5" s="2"/>
      <c r="J5" s="2"/>
      <c r="K5" s="2"/>
    </row>
    <row r="6" spans="1:12" ht="18" x14ac:dyDescent="0.35">
      <c r="A6" s="1" t="s">
        <v>8</v>
      </c>
      <c r="B6" s="2"/>
      <c r="C6" s="2"/>
      <c r="D6" s="2"/>
      <c r="H6" s="1" t="s">
        <v>8</v>
      </c>
      <c r="I6" s="2">
        <v>1</v>
      </c>
      <c r="J6" s="2">
        <v>1</v>
      </c>
      <c r="K6" s="2">
        <v>1</v>
      </c>
    </row>
    <row r="7" spans="1:12" ht="18" x14ac:dyDescent="0.35">
      <c r="A7" s="1" t="s">
        <v>9</v>
      </c>
      <c r="B7" s="2"/>
      <c r="C7" s="2"/>
      <c r="D7" s="2"/>
      <c r="H7" s="1" t="s">
        <v>9</v>
      </c>
      <c r="I7" s="2"/>
      <c r="J7" s="2"/>
      <c r="K7" s="2"/>
    </row>
    <row r="8" spans="1:12" ht="18" x14ac:dyDescent="0.35">
      <c r="A8" s="1" t="s">
        <v>10</v>
      </c>
      <c r="B8" s="2">
        <v>1</v>
      </c>
      <c r="C8" s="2">
        <v>1</v>
      </c>
      <c r="D8" s="2">
        <v>1</v>
      </c>
      <c r="H8" s="1" t="s">
        <v>10</v>
      </c>
      <c r="I8" s="2">
        <v>1</v>
      </c>
      <c r="J8" s="2">
        <v>1</v>
      </c>
      <c r="K8" s="2">
        <v>1</v>
      </c>
    </row>
    <row r="9" spans="1:12" ht="18" x14ac:dyDescent="0.35">
      <c r="A9" s="1" t="s">
        <v>11</v>
      </c>
      <c r="B9" s="2"/>
      <c r="C9" s="2"/>
      <c r="D9" s="2"/>
      <c r="H9" s="1" t="s">
        <v>11</v>
      </c>
      <c r="I9" s="2"/>
      <c r="J9" s="2"/>
      <c r="K9" s="2"/>
    </row>
    <row r="10" spans="1:12" ht="18" x14ac:dyDescent="0.35">
      <c r="A10" s="1" t="s">
        <v>12</v>
      </c>
      <c r="B10" s="2"/>
      <c r="C10" s="2"/>
      <c r="D10" s="2"/>
      <c r="H10" s="1" t="s">
        <v>12</v>
      </c>
      <c r="I10" s="2">
        <v>1</v>
      </c>
      <c r="J10" s="2">
        <v>1</v>
      </c>
      <c r="K10" s="2">
        <v>1</v>
      </c>
    </row>
    <row r="11" spans="1:12" ht="18" x14ac:dyDescent="0.35">
      <c r="A11" s="1" t="s">
        <v>13</v>
      </c>
      <c r="B11" s="2"/>
      <c r="C11" s="2"/>
      <c r="D11" s="2"/>
      <c r="H11" s="1" t="s">
        <v>13</v>
      </c>
      <c r="I11" s="2"/>
      <c r="J11" s="2"/>
      <c r="K11" s="2"/>
    </row>
    <row r="12" spans="1:12" ht="18" x14ac:dyDescent="0.35">
      <c r="A12" s="1" t="s">
        <v>14</v>
      </c>
      <c r="B12" s="2">
        <v>1</v>
      </c>
      <c r="C12" s="2">
        <v>1</v>
      </c>
      <c r="D12" s="2">
        <v>1</v>
      </c>
      <c r="H12" s="1" t="s">
        <v>14</v>
      </c>
      <c r="I12" s="2">
        <v>1</v>
      </c>
      <c r="J12" s="2">
        <v>1</v>
      </c>
      <c r="K12" s="2">
        <v>1</v>
      </c>
    </row>
    <row r="13" spans="1:12" ht="18" x14ac:dyDescent="0.35">
      <c r="A13" s="1" t="s">
        <v>15</v>
      </c>
      <c r="B13" s="2">
        <v>1</v>
      </c>
      <c r="C13" s="2">
        <v>1</v>
      </c>
      <c r="D13" s="2"/>
      <c r="H13" s="1" t="s">
        <v>15</v>
      </c>
      <c r="I13" s="2">
        <v>1</v>
      </c>
      <c r="J13" s="2">
        <v>1</v>
      </c>
      <c r="K13" s="2"/>
    </row>
    <row r="14" spans="1:12" ht="18" x14ac:dyDescent="0.35">
      <c r="A14" s="1" t="s">
        <v>16</v>
      </c>
      <c r="B14" s="2">
        <v>1</v>
      </c>
      <c r="C14" s="2">
        <v>1</v>
      </c>
      <c r="D14" s="2"/>
      <c r="H14" s="1" t="s">
        <v>16</v>
      </c>
      <c r="I14" s="2">
        <v>1</v>
      </c>
      <c r="J14" s="2">
        <v>1</v>
      </c>
      <c r="K14" s="2"/>
    </row>
    <row r="15" spans="1:12" ht="18" x14ac:dyDescent="0.35">
      <c r="A15" s="1" t="s">
        <v>17</v>
      </c>
      <c r="B15" s="2">
        <v>1</v>
      </c>
      <c r="C15" s="2">
        <v>1</v>
      </c>
      <c r="D15" s="2"/>
      <c r="H15" s="1" t="s">
        <v>17</v>
      </c>
      <c r="I15" s="2">
        <v>1</v>
      </c>
      <c r="J15" s="2">
        <v>1</v>
      </c>
      <c r="K15" s="2"/>
    </row>
    <row r="16" spans="1:12" ht="18" x14ac:dyDescent="0.35">
      <c r="A16" s="1" t="s">
        <v>18</v>
      </c>
      <c r="B16" s="2">
        <v>1</v>
      </c>
      <c r="C16" s="2">
        <v>1</v>
      </c>
      <c r="D16" s="2"/>
      <c r="H16" s="1" t="s">
        <v>18</v>
      </c>
      <c r="I16" s="2">
        <v>1</v>
      </c>
      <c r="J16" s="2">
        <v>1</v>
      </c>
      <c r="K16" s="2"/>
    </row>
    <row r="17" spans="1:11" ht="18" x14ac:dyDescent="0.35">
      <c r="A17" s="1" t="s">
        <v>19</v>
      </c>
      <c r="B17" s="2"/>
      <c r="C17" s="2"/>
      <c r="D17" s="2"/>
      <c r="H17" s="1" t="s">
        <v>19</v>
      </c>
      <c r="I17" s="2"/>
      <c r="J17" s="2"/>
      <c r="K17" s="2"/>
    </row>
    <row r="18" spans="1:11" ht="18" x14ac:dyDescent="0.35">
      <c r="A18" s="1" t="s">
        <v>20</v>
      </c>
      <c r="B18" s="2">
        <v>1</v>
      </c>
      <c r="C18" s="2">
        <v>1</v>
      </c>
      <c r="D18" s="2"/>
      <c r="H18" s="1" t="s">
        <v>20</v>
      </c>
      <c r="I18" s="2">
        <v>1</v>
      </c>
      <c r="J18" s="2">
        <v>1</v>
      </c>
      <c r="K18" s="2"/>
    </row>
    <row r="19" spans="1:11" ht="18" x14ac:dyDescent="0.35">
      <c r="A19" s="1" t="s">
        <v>21</v>
      </c>
      <c r="B19" s="2"/>
      <c r="C19" s="2"/>
      <c r="D19" s="2"/>
      <c r="H19" s="1" t="s">
        <v>21</v>
      </c>
      <c r="I19" s="2"/>
      <c r="J19" s="2"/>
      <c r="K19" s="2"/>
    </row>
    <row r="20" spans="1:11" ht="18" x14ac:dyDescent="0.35">
      <c r="A20" s="1" t="s">
        <v>22</v>
      </c>
      <c r="B20" s="2">
        <v>1</v>
      </c>
      <c r="C20" s="2">
        <v>1</v>
      </c>
      <c r="D20" s="2"/>
      <c r="H20" s="1" t="s">
        <v>22</v>
      </c>
      <c r="I20" s="2">
        <v>1</v>
      </c>
      <c r="J20" s="2">
        <v>1</v>
      </c>
      <c r="K20" s="2"/>
    </row>
    <row r="21" spans="1:11" ht="18" x14ac:dyDescent="0.35">
      <c r="A21" s="1" t="s">
        <v>23</v>
      </c>
      <c r="B21" s="2"/>
      <c r="C21" s="2"/>
      <c r="D21" s="2"/>
      <c r="H21" s="1" t="s">
        <v>23</v>
      </c>
      <c r="I21" s="2"/>
      <c r="J21" s="2"/>
      <c r="K21" s="2"/>
    </row>
    <row r="22" spans="1:11" ht="18" x14ac:dyDescent="0.35">
      <c r="A22" s="1" t="s">
        <v>24</v>
      </c>
      <c r="B22" s="2">
        <v>1</v>
      </c>
      <c r="C22" s="2">
        <v>0</v>
      </c>
      <c r="D22" s="2">
        <v>1</v>
      </c>
      <c r="H22" s="1" t="s">
        <v>24</v>
      </c>
      <c r="I22" s="2"/>
      <c r="J22" s="2"/>
      <c r="K22" s="2"/>
    </row>
    <row r="23" spans="1:11" ht="18" x14ac:dyDescent="0.35">
      <c r="A23" s="1" t="s">
        <v>25</v>
      </c>
      <c r="B23" s="2">
        <v>1</v>
      </c>
      <c r="C23" s="2">
        <v>1</v>
      </c>
      <c r="D23" s="2">
        <v>1</v>
      </c>
      <c r="H23" s="1" t="s">
        <v>25</v>
      </c>
      <c r="I23" s="2">
        <v>1</v>
      </c>
      <c r="J23" s="2">
        <v>1</v>
      </c>
      <c r="K23" s="2">
        <v>1</v>
      </c>
    </row>
    <row r="24" spans="1:11" ht="18" x14ac:dyDescent="0.35">
      <c r="A24" s="1" t="s">
        <v>26</v>
      </c>
      <c r="B24" s="2">
        <v>1</v>
      </c>
      <c r="C24" s="2">
        <v>1</v>
      </c>
      <c r="D24" s="2">
        <v>1</v>
      </c>
      <c r="H24" s="1" t="s">
        <v>26</v>
      </c>
      <c r="I24" s="2"/>
      <c r="J24" s="2"/>
      <c r="K24" s="2"/>
    </row>
    <row r="25" spans="1:11" ht="18" x14ac:dyDescent="0.35">
      <c r="A25" s="1" t="s">
        <v>27</v>
      </c>
      <c r="B25" s="2">
        <v>1</v>
      </c>
      <c r="C25" s="2">
        <v>1</v>
      </c>
      <c r="D25" s="2">
        <v>1</v>
      </c>
      <c r="H25" s="1" t="s">
        <v>27</v>
      </c>
      <c r="I25" s="2">
        <v>1</v>
      </c>
      <c r="J25" s="2">
        <v>1</v>
      </c>
      <c r="K25" s="2">
        <v>1</v>
      </c>
    </row>
    <row r="26" spans="1:11" ht="18" x14ac:dyDescent="0.35">
      <c r="A26" s="1" t="s">
        <v>28</v>
      </c>
      <c r="B26" s="2">
        <v>1</v>
      </c>
      <c r="C26" s="2">
        <v>1</v>
      </c>
      <c r="D26" s="2">
        <v>1</v>
      </c>
      <c r="H26" s="1" t="s">
        <v>28</v>
      </c>
      <c r="I26" s="2">
        <v>1</v>
      </c>
      <c r="J26" s="2">
        <v>1</v>
      </c>
      <c r="K26" s="2">
        <v>1</v>
      </c>
    </row>
    <row r="27" spans="1:11" ht="18" x14ac:dyDescent="0.35">
      <c r="A27" s="1" t="s">
        <v>29</v>
      </c>
      <c r="B27" s="2">
        <v>1</v>
      </c>
      <c r="C27" s="2">
        <v>1</v>
      </c>
      <c r="D27" s="2">
        <v>1</v>
      </c>
      <c r="H27" s="1" t="s">
        <v>29</v>
      </c>
      <c r="I27" s="2"/>
      <c r="J27" s="2"/>
      <c r="K27" s="2"/>
    </row>
    <row r="28" spans="1:11" ht="18" x14ac:dyDescent="0.35">
      <c r="A28" s="1" t="s">
        <v>30</v>
      </c>
      <c r="B28" s="2">
        <v>1</v>
      </c>
      <c r="C28" s="2">
        <v>1</v>
      </c>
      <c r="D28" s="2">
        <v>1</v>
      </c>
      <c r="H28" s="1" t="s">
        <v>30</v>
      </c>
      <c r="I28" s="2">
        <v>1</v>
      </c>
      <c r="J28" s="2">
        <v>1</v>
      </c>
      <c r="K28" s="2">
        <v>1</v>
      </c>
    </row>
    <row r="29" spans="1:11" ht="18" x14ac:dyDescent="0.35">
      <c r="A29" s="1" t="s">
        <v>31</v>
      </c>
      <c r="B29" s="2"/>
      <c r="C29" s="2"/>
      <c r="D29" s="2"/>
      <c r="H29" s="1" t="s">
        <v>31</v>
      </c>
      <c r="I29" s="2"/>
      <c r="J29" s="2"/>
      <c r="K29" s="2"/>
    </row>
    <row r="30" spans="1:11" ht="18" x14ac:dyDescent="0.35">
      <c r="A30" s="1" t="s">
        <v>32</v>
      </c>
      <c r="B30" s="2"/>
      <c r="C30" s="2"/>
      <c r="D30" s="2"/>
      <c r="H30" s="1" t="s">
        <v>32</v>
      </c>
      <c r="I30" s="2">
        <v>1</v>
      </c>
      <c r="J30" s="2">
        <v>1</v>
      </c>
      <c r="K30" s="2"/>
    </row>
    <row r="31" spans="1:11" ht="18" x14ac:dyDescent="0.35">
      <c r="A31" s="1" t="s">
        <v>33</v>
      </c>
      <c r="B31" s="2">
        <v>1</v>
      </c>
      <c r="C31" s="2">
        <v>1</v>
      </c>
      <c r="D31" s="2"/>
      <c r="H31" s="1" t="s">
        <v>33</v>
      </c>
      <c r="I31" s="2">
        <v>1</v>
      </c>
      <c r="J31" s="2">
        <v>1</v>
      </c>
      <c r="K31" s="2"/>
    </row>
    <row r="32" spans="1:11" ht="18" x14ac:dyDescent="0.35">
      <c r="A32" s="1" t="s">
        <v>34</v>
      </c>
      <c r="B32" s="2">
        <v>1</v>
      </c>
      <c r="C32" s="2">
        <v>1</v>
      </c>
      <c r="D32" s="2"/>
      <c r="H32" s="1" t="s">
        <v>34</v>
      </c>
      <c r="I32" s="2">
        <v>1</v>
      </c>
      <c r="J32" s="2">
        <v>1</v>
      </c>
      <c r="K32" s="2"/>
    </row>
    <row r="33" spans="1:11" ht="18" x14ac:dyDescent="0.35">
      <c r="A33" s="1" t="s">
        <v>35</v>
      </c>
      <c r="B33" s="2"/>
      <c r="C33" s="2"/>
      <c r="D33" s="2"/>
      <c r="H33" s="1" t="s">
        <v>35</v>
      </c>
      <c r="I33" s="2">
        <v>1</v>
      </c>
      <c r="J33" s="2">
        <v>1</v>
      </c>
      <c r="K33" s="2"/>
    </row>
    <row r="34" spans="1:11" ht="18" x14ac:dyDescent="0.35">
      <c r="A34" s="1" t="s">
        <v>36</v>
      </c>
      <c r="B34" s="2">
        <v>1</v>
      </c>
      <c r="C34" s="2">
        <v>1</v>
      </c>
      <c r="D34" s="2"/>
      <c r="H34" s="1" t="s">
        <v>36</v>
      </c>
      <c r="I34" s="2">
        <v>1</v>
      </c>
      <c r="J34" s="2">
        <v>1</v>
      </c>
      <c r="K34" s="2"/>
    </row>
    <row r="35" spans="1:11" ht="18" x14ac:dyDescent="0.35">
      <c r="A35" s="1" t="s">
        <v>37</v>
      </c>
      <c r="B35" s="2">
        <v>1</v>
      </c>
      <c r="C35" s="2">
        <v>1</v>
      </c>
      <c r="D35" s="2"/>
      <c r="H35" s="1" t="s">
        <v>37</v>
      </c>
      <c r="I35" s="2">
        <v>1</v>
      </c>
      <c r="J35" s="2">
        <v>1</v>
      </c>
      <c r="K35" s="2"/>
    </row>
    <row r="36" spans="1:11" ht="18" x14ac:dyDescent="0.35">
      <c r="A36" s="1" t="s">
        <v>38</v>
      </c>
      <c r="B36" s="2">
        <v>1</v>
      </c>
      <c r="C36" s="2">
        <v>1</v>
      </c>
      <c r="D36" s="2"/>
      <c r="H36" s="1" t="s">
        <v>38</v>
      </c>
      <c r="I36" s="2">
        <v>1</v>
      </c>
      <c r="J36" s="2">
        <v>1</v>
      </c>
      <c r="K36" s="2"/>
    </row>
    <row r="37" spans="1:11" ht="18" x14ac:dyDescent="0.35">
      <c r="A37" s="1" t="s">
        <v>39</v>
      </c>
      <c r="B37" s="2"/>
      <c r="C37" s="2"/>
      <c r="D37" s="2"/>
      <c r="H37" s="1" t="s">
        <v>39</v>
      </c>
      <c r="I37" s="2">
        <v>1</v>
      </c>
      <c r="J37" s="2">
        <v>1</v>
      </c>
      <c r="K37" s="2"/>
    </row>
    <row r="38" spans="1:11" ht="18" x14ac:dyDescent="0.35">
      <c r="A38" s="1" t="s">
        <v>40</v>
      </c>
      <c r="B38" s="2"/>
      <c r="C38" s="2"/>
      <c r="D38" s="2"/>
      <c r="H38" s="1" t="s">
        <v>40</v>
      </c>
      <c r="I38" s="2"/>
      <c r="J38" s="2"/>
      <c r="K38" s="2"/>
    </row>
    <row r="39" spans="1:11" ht="18" x14ac:dyDescent="0.35">
      <c r="A39" s="1" t="s">
        <v>41</v>
      </c>
      <c r="B39" s="2">
        <v>1</v>
      </c>
      <c r="C39" s="2">
        <v>1</v>
      </c>
      <c r="D39" s="2"/>
      <c r="H39" s="1" t="s">
        <v>41</v>
      </c>
      <c r="I39" s="2">
        <v>1</v>
      </c>
      <c r="J39" s="2">
        <v>1</v>
      </c>
      <c r="K39" s="2"/>
    </row>
    <row r="40" spans="1:11" ht="18" x14ac:dyDescent="0.35">
      <c r="A40" s="1" t="s">
        <v>42</v>
      </c>
      <c r="B40" s="2"/>
      <c r="C40" s="2"/>
      <c r="D40" s="2"/>
      <c r="H40" s="1" t="s">
        <v>42</v>
      </c>
      <c r="I40" s="2"/>
      <c r="J40" s="2"/>
      <c r="K40" s="2"/>
    </row>
    <row r="41" spans="1:11" ht="18" x14ac:dyDescent="0.35">
      <c r="A41" s="1" t="s">
        <v>43</v>
      </c>
      <c r="B41" s="2">
        <v>1</v>
      </c>
      <c r="C41" s="2">
        <v>1</v>
      </c>
      <c r="D41" s="2"/>
      <c r="H41" s="1" t="s">
        <v>43</v>
      </c>
      <c r="I41" s="2">
        <v>1</v>
      </c>
      <c r="J41" s="2">
        <v>1</v>
      </c>
      <c r="K41" s="2"/>
    </row>
    <row r="42" spans="1:11" ht="18" x14ac:dyDescent="0.35">
      <c r="A42" s="1" t="s">
        <v>44</v>
      </c>
      <c r="B42" s="2"/>
      <c r="C42" s="2"/>
      <c r="D42" s="2"/>
      <c r="H42" s="1" t="s">
        <v>44</v>
      </c>
      <c r="I42" s="2">
        <v>1</v>
      </c>
      <c r="J42" s="2">
        <v>1</v>
      </c>
      <c r="K42" s="2"/>
    </row>
    <row r="43" spans="1:11" ht="18" x14ac:dyDescent="0.35">
      <c r="A43" s="1" t="s">
        <v>45</v>
      </c>
      <c r="B43" s="2">
        <v>1</v>
      </c>
      <c r="C43" s="2">
        <v>1</v>
      </c>
      <c r="D43" s="2"/>
      <c r="H43" s="1" t="s">
        <v>45</v>
      </c>
      <c r="I43" s="2">
        <v>1</v>
      </c>
      <c r="J43" s="2">
        <v>1</v>
      </c>
      <c r="K43" s="2"/>
    </row>
    <row r="44" spans="1:11" ht="18" x14ac:dyDescent="0.35">
      <c r="A44" s="1" t="s">
        <v>46</v>
      </c>
      <c r="B44" s="2">
        <v>1</v>
      </c>
      <c r="C44" s="2">
        <v>1</v>
      </c>
      <c r="D44" s="2"/>
      <c r="H44" s="1" t="s">
        <v>46</v>
      </c>
      <c r="I44" s="2">
        <v>1</v>
      </c>
      <c r="J44" s="2">
        <v>1</v>
      </c>
      <c r="K44" s="2"/>
    </row>
    <row r="45" spans="1:11" ht="18" x14ac:dyDescent="0.35">
      <c r="A45" s="1" t="s">
        <v>47</v>
      </c>
      <c r="B45" s="2"/>
      <c r="C45" s="2"/>
      <c r="D45" s="2"/>
      <c r="H45" s="1" t="s">
        <v>47</v>
      </c>
      <c r="I45" s="2"/>
      <c r="J45" s="2"/>
      <c r="K45" s="2"/>
    </row>
    <row r="46" spans="1:11" ht="18" x14ac:dyDescent="0.35">
      <c r="A46" s="1" t="s">
        <v>48</v>
      </c>
      <c r="B46" s="2">
        <v>1</v>
      </c>
      <c r="C46" s="2">
        <v>1</v>
      </c>
      <c r="D46" s="2"/>
      <c r="H46" s="1" t="s">
        <v>48</v>
      </c>
      <c r="I46" s="2"/>
      <c r="J46" s="2"/>
      <c r="K46" s="2"/>
    </row>
    <row r="47" spans="1:11" ht="18" x14ac:dyDescent="0.35">
      <c r="A47" s="1" t="s">
        <v>49</v>
      </c>
      <c r="B47" s="2">
        <v>1</v>
      </c>
      <c r="C47" s="2">
        <v>1</v>
      </c>
      <c r="D47" s="2"/>
      <c r="H47" s="1" t="s">
        <v>49</v>
      </c>
      <c r="I47" s="2">
        <v>1</v>
      </c>
      <c r="J47" s="2">
        <v>1</v>
      </c>
      <c r="K47" s="2"/>
    </row>
    <row r="48" spans="1:11" ht="18" x14ac:dyDescent="0.35">
      <c r="A48" s="1" t="s">
        <v>50</v>
      </c>
      <c r="B48" s="2">
        <v>1</v>
      </c>
      <c r="C48" s="2">
        <v>1</v>
      </c>
      <c r="D48" s="2"/>
      <c r="H48" s="1" t="s">
        <v>50</v>
      </c>
      <c r="I48" s="2">
        <v>1</v>
      </c>
      <c r="J48" s="2">
        <v>1</v>
      </c>
      <c r="K48" s="2"/>
    </row>
    <row r="49" spans="1:11" ht="18" x14ac:dyDescent="0.35">
      <c r="A49" s="1" t="s">
        <v>51</v>
      </c>
      <c r="B49" s="2"/>
      <c r="C49" s="2"/>
      <c r="D49" s="2"/>
      <c r="H49" s="1" t="s">
        <v>51</v>
      </c>
      <c r="I49" s="2"/>
      <c r="J49" s="2"/>
      <c r="K49" s="2"/>
    </row>
    <row r="50" spans="1:11" ht="18" x14ac:dyDescent="0.35">
      <c r="A50" s="1" t="s">
        <v>52</v>
      </c>
      <c r="B50" s="2">
        <v>1</v>
      </c>
      <c r="C50" s="2">
        <v>1</v>
      </c>
      <c r="D50" s="2"/>
      <c r="H50" s="1" t="s">
        <v>52</v>
      </c>
      <c r="I50" s="2">
        <v>1</v>
      </c>
      <c r="J50" s="2">
        <v>1</v>
      </c>
      <c r="K50" s="2"/>
    </row>
    <row r="51" spans="1:11" ht="18" x14ac:dyDescent="0.35">
      <c r="A51" s="1" t="s">
        <v>53</v>
      </c>
      <c r="B51" s="2"/>
      <c r="C51" s="2"/>
      <c r="D51" s="2"/>
      <c r="H51" s="1" t="s">
        <v>53</v>
      </c>
      <c r="I51" s="2"/>
      <c r="J51" s="2"/>
      <c r="K51" s="2"/>
    </row>
    <row r="52" spans="1:11" ht="18" x14ac:dyDescent="0.35">
      <c r="A52" s="1" t="s">
        <v>54</v>
      </c>
      <c r="B52" s="2">
        <v>1</v>
      </c>
      <c r="C52" s="2">
        <v>1</v>
      </c>
      <c r="D52" s="2"/>
      <c r="H52" s="1" t="s">
        <v>54</v>
      </c>
      <c r="I52" s="2">
        <v>1</v>
      </c>
      <c r="J52" s="2">
        <v>1</v>
      </c>
      <c r="K52" s="2"/>
    </row>
    <row r="53" spans="1:11" ht="18" x14ac:dyDescent="0.35">
      <c r="A53" s="1" t="s">
        <v>55</v>
      </c>
      <c r="B53" s="2"/>
      <c r="C53" s="2"/>
      <c r="D53" s="2"/>
      <c r="H53" s="1" t="s">
        <v>55</v>
      </c>
      <c r="I53" s="2"/>
      <c r="J53" s="2"/>
      <c r="K53" s="2"/>
    </row>
    <row r="54" spans="1:11" ht="18" x14ac:dyDescent="0.35">
      <c r="A54" s="1" t="s">
        <v>56</v>
      </c>
      <c r="B54" s="2"/>
      <c r="C54" s="2"/>
      <c r="D54" s="2"/>
      <c r="H54" s="1" t="s">
        <v>56</v>
      </c>
      <c r="I54" s="2">
        <v>1</v>
      </c>
      <c r="J54" s="2">
        <v>1</v>
      </c>
      <c r="K54" s="2"/>
    </row>
    <row r="55" spans="1:11" ht="18" x14ac:dyDescent="0.35">
      <c r="A55" s="1" t="s">
        <v>57</v>
      </c>
      <c r="B55" s="2">
        <v>1</v>
      </c>
      <c r="C55" s="2">
        <v>1</v>
      </c>
      <c r="D55" s="2"/>
      <c r="H55" s="1" t="s">
        <v>57</v>
      </c>
      <c r="I55" s="2">
        <v>1</v>
      </c>
      <c r="J55" s="2">
        <v>1</v>
      </c>
      <c r="K55" s="2"/>
    </row>
    <row r="56" spans="1:11" ht="18" x14ac:dyDescent="0.35">
      <c r="A56" s="1" t="s">
        <v>58</v>
      </c>
      <c r="B56" s="2"/>
      <c r="C56" s="2"/>
      <c r="D56" s="2"/>
      <c r="H56" s="1" t="s">
        <v>58</v>
      </c>
      <c r="I56" s="2"/>
      <c r="J56" s="2"/>
      <c r="K56" s="2"/>
    </row>
    <row r="57" spans="1:11" ht="18" x14ac:dyDescent="0.35">
      <c r="A57" s="1" t="s">
        <v>59</v>
      </c>
      <c r="B57" s="2"/>
      <c r="C57" s="2"/>
      <c r="D57" s="2"/>
      <c r="H57" s="1" t="s">
        <v>59</v>
      </c>
      <c r="I57" s="2"/>
      <c r="J57" s="2"/>
      <c r="K57" s="2"/>
    </row>
    <row r="58" spans="1:11" ht="18" x14ac:dyDescent="0.35">
      <c r="A58" s="1" t="s">
        <v>60</v>
      </c>
      <c r="B58" s="2">
        <v>1</v>
      </c>
      <c r="C58" s="2">
        <v>1</v>
      </c>
      <c r="D58" s="2"/>
      <c r="H58" s="1" t="s">
        <v>60</v>
      </c>
      <c r="I58" s="2">
        <v>1</v>
      </c>
      <c r="J58" s="2">
        <v>1</v>
      </c>
      <c r="K58" s="2"/>
    </row>
    <row r="59" spans="1:11" ht="18" x14ac:dyDescent="0.35">
      <c r="A59" s="1" t="s">
        <v>61</v>
      </c>
      <c r="B59" s="2"/>
      <c r="C59" s="2"/>
      <c r="D59" s="2"/>
      <c r="H59" s="1" t="s">
        <v>61</v>
      </c>
      <c r="I59" s="2"/>
      <c r="J59" s="2"/>
      <c r="K59" s="2"/>
    </row>
    <row r="60" spans="1:11" ht="18" x14ac:dyDescent="0.35">
      <c r="A60" s="1" t="s">
        <v>62</v>
      </c>
      <c r="B60" s="2">
        <v>1</v>
      </c>
      <c r="C60" s="2">
        <v>1</v>
      </c>
      <c r="D60" s="2"/>
      <c r="H60" s="1" t="s">
        <v>62</v>
      </c>
      <c r="I60" s="2">
        <v>1</v>
      </c>
      <c r="J60" s="2">
        <v>1</v>
      </c>
      <c r="K60" s="2"/>
    </row>
    <row r="61" spans="1:11" ht="18" x14ac:dyDescent="0.35">
      <c r="A61" s="1" t="s">
        <v>63</v>
      </c>
      <c r="B61" s="2"/>
      <c r="C61" s="2"/>
      <c r="D61" s="2"/>
      <c r="H61" s="1" t="s">
        <v>63</v>
      </c>
      <c r="I61" s="2">
        <v>1</v>
      </c>
      <c r="J61" s="2">
        <v>1</v>
      </c>
      <c r="K61" s="2"/>
    </row>
    <row r="62" spans="1:11" ht="18" x14ac:dyDescent="0.35">
      <c r="A62" s="1" t="s">
        <v>64</v>
      </c>
      <c r="B62" s="2">
        <v>1</v>
      </c>
      <c r="C62" s="2">
        <v>1</v>
      </c>
      <c r="D62" s="2"/>
      <c r="H62" s="1" t="s">
        <v>64</v>
      </c>
      <c r="I62" s="2"/>
      <c r="J62" s="2"/>
      <c r="K62" s="2"/>
    </row>
    <row r="63" spans="1:11" ht="18" x14ac:dyDescent="0.35">
      <c r="A63" s="1" t="s">
        <v>65</v>
      </c>
      <c r="B63" s="2">
        <v>1</v>
      </c>
      <c r="C63" s="2">
        <v>1</v>
      </c>
      <c r="D63" s="2"/>
      <c r="H63" s="1" t="s">
        <v>65</v>
      </c>
      <c r="I63" s="2">
        <v>1</v>
      </c>
      <c r="J63" s="2">
        <v>1</v>
      </c>
      <c r="K63" s="2"/>
    </row>
    <row r="64" spans="1:11" ht="18" x14ac:dyDescent="0.35">
      <c r="A64" s="1" t="s">
        <v>66</v>
      </c>
      <c r="B64" s="2"/>
      <c r="C64" s="2"/>
      <c r="D64" s="2"/>
      <c r="H64" s="1" t="s">
        <v>66</v>
      </c>
      <c r="I64" s="2">
        <v>1</v>
      </c>
      <c r="J64" s="2">
        <v>1</v>
      </c>
      <c r="K64" s="2"/>
    </row>
    <row r="65" spans="1:11" ht="18" x14ac:dyDescent="0.35">
      <c r="A65" s="1" t="s">
        <v>67</v>
      </c>
      <c r="B65" s="2">
        <v>1</v>
      </c>
      <c r="C65" s="2">
        <v>1</v>
      </c>
      <c r="D65" s="2"/>
      <c r="H65" s="1" t="s">
        <v>67</v>
      </c>
      <c r="I65" s="2"/>
      <c r="J65" s="2"/>
      <c r="K65" s="2"/>
    </row>
    <row r="66" spans="1:11" ht="18" x14ac:dyDescent="0.35">
      <c r="A66" s="1" t="s">
        <v>68</v>
      </c>
      <c r="B66" s="2">
        <v>0</v>
      </c>
      <c r="C66" s="2">
        <v>0</v>
      </c>
      <c r="D66" s="2"/>
      <c r="H66" s="1" t="s">
        <v>68</v>
      </c>
      <c r="I66" s="2"/>
      <c r="J66" s="2"/>
      <c r="K66" s="2"/>
    </row>
    <row r="67" spans="1:11" ht="18" x14ac:dyDescent="0.35">
      <c r="A67" s="1" t="s">
        <v>69</v>
      </c>
      <c r="B67" s="2"/>
      <c r="C67" s="2"/>
      <c r="D67" s="2"/>
      <c r="H67" s="1" t="s">
        <v>69</v>
      </c>
      <c r="I67" s="2">
        <v>1</v>
      </c>
      <c r="J67" s="2">
        <v>1</v>
      </c>
      <c r="K67" s="2"/>
    </row>
    <row r="68" spans="1:11" ht="18" x14ac:dyDescent="0.35">
      <c r="A68" s="1" t="s">
        <v>70</v>
      </c>
      <c r="B68" s="2"/>
      <c r="C68" s="2"/>
      <c r="D68" s="2"/>
      <c r="H68" s="1" t="s">
        <v>70</v>
      </c>
      <c r="I68" s="2"/>
      <c r="J68" s="2"/>
      <c r="K68" s="2"/>
    </row>
    <row r="69" spans="1:11" ht="18" x14ac:dyDescent="0.35">
      <c r="A69" s="1" t="s">
        <v>71</v>
      </c>
      <c r="B69" s="2">
        <v>1</v>
      </c>
      <c r="C69" s="2">
        <v>1</v>
      </c>
      <c r="D69" s="2"/>
      <c r="H69" s="1" t="s">
        <v>71</v>
      </c>
      <c r="I69" s="2"/>
      <c r="J69" s="2"/>
      <c r="K69" s="2"/>
    </row>
    <row r="70" spans="1:11" ht="18" x14ac:dyDescent="0.35">
      <c r="A70" s="1" t="s">
        <v>72</v>
      </c>
      <c r="B70" s="2">
        <v>1</v>
      </c>
      <c r="C70" s="2">
        <v>1</v>
      </c>
      <c r="D70" s="2"/>
      <c r="H70" s="1" t="s">
        <v>72</v>
      </c>
      <c r="I70" s="2"/>
      <c r="J70" s="2"/>
      <c r="K70" s="2"/>
    </row>
    <row r="71" spans="1:11" ht="18" x14ac:dyDescent="0.35">
      <c r="A71" s="1" t="s">
        <v>73</v>
      </c>
      <c r="B71" s="2">
        <v>1</v>
      </c>
      <c r="C71" s="2">
        <v>1</v>
      </c>
      <c r="D71" s="2"/>
      <c r="H71" s="1" t="s">
        <v>73</v>
      </c>
      <c r="I71" s="2">
        <v>1</v>
      </c>
      <c r="J71" s="2">
        <v>1</v>
      </c>
      <c r="K71" s="2"/>
    </row>
    <row r="72" spans="1:11" ht="18" x14ac:dyDescent="0.35">
      <c r="A72" s="1" t="s">
        <v>74</v>
      </c>
      <c r="B72" s="2">
        <v>1</v>
      </c>
      <c r="C72" s="2">
        <v>1</v>
      </c>
      <c r="D72" s="2"/>
      <c r="H72" s="1" t="s">
        <v>74</v>
      </c>
      <c r="I72" s="2">
        <v>1</v>
      </c>
      <c r="J72" s="2">
        <v>1</v>
      </c>
      <c r="K72" s="2"/>
    </row>
    <row r="73" spans="1:11" ht="18" x14ac:dyDescent="0.35">
      <c r="A73" s="1" t="s">
        <v>75</v>
      </c>
      <c r="B73" s="2"/>
      <c r="C73" s="2"/>
      <c r="D73" s="2"/>
      <c r="H73" s="1" t="s">
        <v>75</v>
      </c>
      <c r="I73" s="2">
        <v>1</v>
      </c>
      <c r="J73" s="2">
        <v>1</v>
      </c>
      <c r="K73" s="2"/>
    </row>
    <row r="74" spans="1:11" ht="18" x14ac:dyDescent="0.35">
      <c r="A74" s="1" t="s">
        <v>76</v>
      </c>
      <c r="B74" s="2">
        <v>1</v>
      </c>
      <c r="C74" s="2">
        <v>1</v>
      </c>
      <c r="D74" s="2">
        <v>1</v>
      </c>
      <c r="H74" s="1" t="s">
        <v>76</v>
      </c>
      <c r="I74" s="2"/>
      <c r="J74" s="2"/>
      <c r="K74" s="2"/>
    </row>
    <row r="75" spans="1:11" ht="18" x14ac:dyDescent="0.35">
      <c r="A75" s="1" t="s">
        <v>77</v>
      </c>
      <c r="B75" s="2">
        <v>1</v>
      </c>
      <c r="C75" s="2">
        <v>1</v>
      </c>
      <c r="D75" s="2">
        <v>1</v>
      </c>
      <c r="H75" s="1" t="s">
        <v>77</v>
      </c>
      <c r="I75" s="2"/>
      <c r="J75" s="2"/>
      <c r="K75" s="2"/>
    </row>
    <row r="76" spans="1:11" ht="18" x14ac:dyDescent="0.35">
      <c r="A76" s="1" t="s">
        <v>78</v>
      </c>
      <c r="B76" s="2"/>
      <c r="C76" s="2"/>
      <c r="D76" s="2"/>
      <c r="H76" s="1" t="s">
        <v>78</v>
      </c>
      <c r="I76" s="2">
        <v>1</v>
      </c>
      <c r="J76" s="2">
        <v>1</v>
      </c>
      <c r="K76" s="2"/>
    </row>
    <row r="77" spans="1:11" ht="18" x14ac:dyDescent="0.35">
      <c r="A77" s="1" t="s">
        <v>79</v>
      </c>
      <c r="B77" s="2">
        <v>1</v>
      </c>
      <c r="C77" s="2">
        <v>1</v>
      </c>
      <c r="D77" s="2">
        <v>1</v>
      </c>
      <c r="H77" s="1" t="s">
        <v>79</v>
      </c>
      <c r="I77" s="2"/>
      <c r="J77" s="2"/>
      <c r="K77" s="2"/>
    </row>
    <row r="78" spans="1:11" ht="18" x14ac:dyDescent="0.35">
      <c r="A78" s="1" t="s">
        <v>80</v>
      </c>
      <c r="B78" s="2"/>
      <c r="C78" s="2"/>
      <c r="D78" s="2"/>
      <c r="H78" s="1" t="s">
        <v>80</v>
      </c>
      <c r="I78" s="2">
        <v>1</v>
      </c>
      <c r="J78" s="2">
        <v>1</v>
      </c>
      <c r="K78" s="2"/>
    </row>
    <row r="79" spans="1:11" ht="18" x14ac:dyDescent="0.35">
      <c r="A79" s="1" t="s">
        <v>81</v>
      </c>
      <c r="B79" s="2">
        <v>1</v>
      </c>
      <c r="C79" s="2">
        <v>1</v>
      </c>
      <c r="D79" s="2">
        <v>1</v>
      </c>
      <c r="H79" s="1" t="s">
        <v>81</v>
      </c>
      <c r="I79" s="2"/>
      <c r="J79" s="2"/>
      <c r="K79" s="2"/>
    </row>
    <row r="80" spans="1:11" ht="18" x14ac:dyDescent="0.35">
      <c r="A80" s="1" t="s">
        <v>82</v>
      </c>
      <c r="B80" s="2">
        <v>1</v>
      </c>
      <c r="C80" s="2">
        <v>1</v>
      </c>
      <c r="D80" s="2">
        <v>1</v>
      </c>
      <c r="H80" s="1" t="s">
        <v>82</v>
      </c>
      <c r="I80" s="2">
        <v>1</v>
      </c>
      <c r="J80" s="2">
        <v>1</v>
      </c>
      <c r="K80" s="2">
        <v>1</v>
      </c>
    </row>
    <row r="81" spans="1:11" ht="18" x14ac:dyDescent="0.35">
      <c r="A81" s="1" t="s">
        <v>83</v>
      </c>
      <c r="B81" s="2"/>
      <c r="C81" s="2"/>
      <c r="D81" s="2"/>
      <c r="H81" s="1" t="s">
        <v>83</v>
      </c>
      <c r="I81" s="2">
        <v>1</v>
      </c>
      <c r="J81" s="2">
        <v>1</v>
      </c>
      <c r="K81" s="2">
        <v>1</v>
      </c>
    </row>
    <row r="82" spans="1:11" ht="18" x14ac:dyDescent="0.35">
      <c r="A82" s="1" t="s">
        <v>84</v>
      </c>
      <c r="B82" s="2"/>
      <c r="C82" s="2"/>
      <c r="D82" s="2"/>
      <c r="H82" s="1" t="s">
        <v>84</v>
      </c>
      <c r="I82" s="2">
        <v>1</v>
      </c>
      <c r="J82" s="2">
        <v>1</v>
      </c>
      <c r="K82" s="2">
        <v>1</v>
      </c>
    </row>
    <row r="83" spans="1:11" ht="18" x14ac:dyDescent="0.35">
      <c r="A83" s="1" t="s">
        <v>85</v>
      </c>
      <c r="B83" s="2">
        <v>1</v>
      </c>
      <c r="C83" s="2">
        <v>1</v>
      </c>
      <c r="D83" s="2">
        <v>1</v>
      </c>
      <c r="H83" s="1" t="s">
        <v>85</v>
      </c>
      <c r="I83" s="2">
        <v>1</v>
      </c>
      <c r="J83" s="2">
        <v>1</v>
      </c>
      <c r="K83" s="2">
        <v>1</v>
      </c>
    </row>
    <row r="84" spans="1:11" ht="18" x14ac:dyDescent="0.35">
      <c r="A84" s="1" t="s">
        <v>86</v>
      </c>
      <c r="B84" s="2">
        <v>1</v>
      </c>
      <c r="C84" s="2">
        <v>1</v>
      </c>
      <c r="D84" s="2">
        <v>1</v>
      </c>
      <c r="H84" s="1" t="s">
        <v>86</v>
      </c>
      <c r="I84" s="2"/>
      <c r="J84" s="2"/>
      <c r="K84" s="2"/>
    </row>
    <row r="85" spans="1:11" ht="18" x14ac:dyDescent="0.35">
      <c r="A85" s="1" t="s">
        <v>87</v>
      </c>
      <c r="B85" s="2">
        <v>1</v>
      </c>
      <c r="C85" s="2">
        <v>1</v>
      </c>
      <c r="D85" s="2">
        <v>1</v>
      </c>
      <c r="H85" s="1" t="s">
        <v>87</v>
      </c>
      <c r="I85" s="2"/>
      <c r="J85" s="2"/>
      <c r="K85" s="2"/>
    </row>
    <row r="86" spans="1:11" ht="18" x14ac:dyDescent="0.35">
      <c r="A86" s="1" t="s">
        <v>88</v>
      </c>
      <c r="B86" s="2"/>
      <c r="C86" s="2"/>
      <c r="D86" s="2"/>
      <c r="H86" s="1" t="s">
        <v>88</v>
      </c>
      <c r="I86" s="2">
        <v>1</v>
      </c>
      <c r="J86" s="2">
        <v>1</v>
      </c>
      <c r="K86" s="2">
        <v>1</v>
      </c>
    </row>
    <row r="87" spans="1:11" ht="18" x14ac:dyDescent="0.35">
      <c r="A87" s="1" t="s">
        <v>89</v>
      </c>
      <c r="B87" s="2"/>
      <c r="C87" s="2"/>
      <c r="D87" s="2"/>
      <c r="H87" s="1" t="s">
        <v>89</v>
      </c>
      <c r="I87" s="2">
        <v>1</v>
      </c>
      <c r="J87" s="2">
        <v>1</v>
      </c>
      <c r="K87" s="2">
        <v>1</v>
      </c>
    </row>
    <row r="88" spans="1:11" ht="18" x14ac:dyDescent="0.35">
      <c r="A88" s="1" t="s">
        <v>90</v>
      </c>
      <c r="B88" s="2"/>
      <c r="C88" s="2"/>
      <c r="D88" s="2"/>
      <c r="H88" s="1" t="s">
        <v>90</v>
      </c>
      <c r="I88" s="2">
        <v>1</v>
      </c>
      <c r="J88" s="2">
        <v>1</v>
      </c>
      <c r="K88" s="2">
        <v>1</v>
      </c>
    </row>
    <row r="89" spans="1:11" ht="18" x14ac:dyDescent="0.35">
      <c r="A89" s="1" t="s">
        <v>91</v>
      </c>
      <c r="B89" s="2"/>
      <c r="C89" s="2"/>
      <c r="D89" s="2"/>
      <c r="H89" s="1" t="s">
        <v>91</v>
      </c>
      <c r="I89" s="2">
        <v>1</v>
      </c>
      <c r="J89" s="2">
        <v>1</v>
      </c>
      <c r="K89" s="2">
        <v>1</v>
      </c>
    </row>
    <row r="90" spans="1:11" ht="18" x14ac:dyDescent="0.35">
      <c r="A90" s="1" t="s">
        <v>92</v>
      </c>
      <c r="B90" s="2">
        <v>1</v>
      </c>
      <c r="C90" s="2">
        <v>1</v>
      </c>
      <c r="D90" s="2">
        <v>1</v>
      </c>
      <c r="H90" s="1" t="s">
        <v>92</v>
      </c>
      <c r="I90" s="2"/>
      <c r="J90" s="2"/>
      <c r="K90" s="2"/>
    </row>
    <row r="91" spans="1:11" ht="18" x14ac:dyDescent="0.35">
      <c r="A91" s="1" t="s">
        <v>93</v>
      </c>
      <c r="B91" s="2">
        <v>1</v>
      </c>
      <c r="C91" s="2">
        <v>1</v>
      </c>
      <c r="D91" s="2">
        <v>1</v>
      </c>
      <c r="H91" s="1" t="s">
        <v>93</v>
      </c>
      <c r="I91" s="2">
        <v>1</v>
      </c>
      <c r="J91" s="2">
        <v>1</v>
      </c>
      <c r="K91" s="2">
        <v>1</v>
      </c>
    </row>
    <row r="92" spans="1:11" ht="18" x14ac:dyDescent="0.35">
      <c r="A92" s="1" t="s">
        <v>94</v>
      </c>
      <c r="B92" s="2"/>
      <c r="C92" s="2"/>
      <c r="D92" s="2"/>
      <c r="H92" s="1" t="s">
        <v>94</v>
      </c>
      <c r="I92" s="2">
        <v>1</v>
      </c>
      <c r="J92" s="2">
        <v>1</v>
      </c>
      <c r="K92" s="2">
        <v>1</v>
      </c>
    </row>
    <row r="93" spans="1:11" ht="18" x14ac:dyDescent="0.35">
      <c r="A93" s="1" t="s">
        <v>95</v>
      </c>
      <c r="B93" s="2">
        <v>1</v>
      </c>
      <c r="C93" s="2">
        <v>1</v>
      </c>
      <c r="D93" s="2">
        <v>1</v>
      </c>
      <c r="H93" s="1" t="s">
        <v>95</v>
      </c>
      <c r="I93" s="2"/>
      <c r="J93" s="2"/>
      <c r="K93" s="2"/>
    </row>
    <row r="94" spans="1:11" ht="18" x14ac:dyDescent="0.35">
      <c r="A94" s="1" t="s">
        <v>96</v>
      </c>
      <c r="B94" s="2"/>
      <c r="C94" s="2"/>
      <c r="D94" s="2"/>
      <c r="H94" s="1" t="s">
        <v>96</v>
      </c>
      <c r="I94" s="2">
        <v>1</v>
      </c>
      <c r="J94" s="2">
        <v>1</v>
      </c>
      <c r="K94" s="2">
        <v>1</v>
      </c>
    </row>
    <row r="95" spans="1:11" ht="18" x14ac:dyDescent="0.35">
      <c r="A95" s="1" t="s">
        <v>97</v>
      </c>
      <c r="B95" s="2">
        <v>1</v>
      </c>
      <c r="C95" s="2">
        <v>1</v>
      </c>
      <c r="D95" s="2">
        <v>1</v>
      </c>
      <c r="H95" s="1" t="s">
        <v>97</v>
      </c>
      <c r="I95" s="2"/>
      <c r="J95" s="2"/>
      <c r="K95" s="2"/>
    </row>
    <row r="96" spans="1:11" ht="18" x14ac:dyDescent="0.35">
      <c r="A96" s="1" t="s">
        <v>98</v>
      </c>
      <c r="B96" s="2">
        <v>1</v>
      </c>
      <c r="C96" s="2">
        <v>1</v>
      </c>
      <c r="D96" s="2">
        <v>1</v>
      </c>
      <c r="H96" s="1" t="s">
        <v>98</v>
      </c>
      <c r="I96" s="2">
        <v>1</v>
      </c>
      <c r="J96" s="2">
        <v>1</v>
      </c>
      <c r="K96" s="2">
        <v>1</v>
      </c>
    </row>
    <row r="97" spans="1:11" ht="18" x14ac:dyDescent="0.35">
      <c r="A97" s="1" t="s">
        <v>99</v>
      </c>
      <c r="B97" s="2">
        <v>1</v>
      </c>
      <c r="C97" s="2">
        <v>1</v>
      </c>
      <c r="D97" s="2"/>
      <c r="H97" s="1" t="s">
        <v>99</v>
      </c>
      <c r="I97" s="2">
        <v>1</v>
      </c>
      <c r="J97" s="2">
        <v>1</v>
      </c>
      <c r="K97" s="2"/>
    </row>
    <row r="98" spans="1:11" ht="18" x14ac:dyDescent="0.35">
      <c r="A98" s="1" t="s">
        <v>100</v>
      </c>
      <c r="B98" s="2"/>
      <c r="C98" s="2"/>
      <c r="D98" s="2"/>
      <c r="H98" s="1" t="s">
        <v>100</v>
      </c>
      <c r="I98" s="2">
        <v>1</v>
      </c>
      <c r="J98" s="2">
        <v>1</v>
      </c>
      <c r="K98" s="2"/>
    </row>
    <row r="99" spans="1:11" ht="18" x14ac:dyDescent="0.35">
      <c r="A99" s="1" t="s">
        <v>101</v>
      </c>
      <c r="B99" s="2"/>
      <c r="C99" s="2"/>
      <c r="D99" s="2"/>
      <c r="H99" s="1" t="s">
        <v>101</v>
      </c>
      <c r="I99" s="2">
        <v>1</v>
      </c>
      <c r="J99" s="2">
        <v>1</v>
      </c>
      <c r="K99" s="2"/>
    </row>
    <row r="100" spans="1:11" ht="18" x14ac:dyDescent="0.35">
      <c r="A100" s="1" t="s">
        <v>102</v>
      </c>
      <c r="B100" s="2">
        <v>1</v>
      </c>
      <c r="C100" s="2">
        <v>1</v>
      </c>
      <c r="D100" s="2"/>
      <c r="H100" s="1" t="s">
        <v>102</v>
      </c>
      <c r="I100" s="2">
        <v>1</v>
      </c>
      <c r="J100" s="2">
        <v>1</v>
      </c>
      <c r="K100" s="2"/>
    </row>
    <row r="101" spans="1:11" ht="18" x14ac:dyDescent="0.35">
      <c r="A101" s="1" t="s">
        <v>103</v>
      </c>
      <c r="B101" s="2"/>
      <c r="C101" s="2"/>
      <c r="D101" s="2"/>
      <c r="H101" s="1" t="s">
        <v>103</v>
      </c>
      <c r="I101" s="2">
        <v>1</v>
      </c>
      <c r="J101" s="2">
        <v>1</v>
      </c>
      <c r="K101" s="2">
        <v>1</v>
      </c>
    </row>
    <row r="102" spans="1:11" ht="18" x14ac:dyDescent="0.35">
      <c r="A102" s="1" t="s">
        <v>104</v>
      </c>
      <c r="B102" s="2"/>
      <c r="C102" s="2"/>
      <c r="D102" s="2"/>
      <c r="H102" s="1" t="s">
        <v>104</v>
      </c>
      <c r="I102" s="2">
        <v>1</v>
      </c>
      <c r="J102" s="2">
        <v>1</v>
      </c>
      <c r="K102" s="2">
        <v>1</v>
      </c>
    </row>
    <row r="103" spans="1:11" ht="18" x14ac:dyDescent="0.35">
      <c r="A103" s="1" t="s">
        <v>105</v>
      </c>
      <c r="B103" s="2"/>
      <c r="C103" s="2"/>
      <c r="D103" s="2"/>
      <c r="H103" s="1" t="s">
        <v>105</v>
      </c>
      <c r="I103" s="2">
        <v>1</v>
      </c>
      <c r="J103" s="2">
        <v>1</v>
      </c>
      <c r="K103" s="2">
        <v>1</v>
      </c>
    </row>
    <row r="104" spans="1:11" ht="18" x14ac:dyDescent="0.35">
      <c r="A104" s="1" t="s">
        <v>106</v>
      </c>
      <c r="B104" s="2"/>
      <c r="C104" s="2"/>
      <c r="D104" s="2"/>
      <c r="H104" s="1" t="s">
        <v>106</v>
      </c>
      <c r="I104" s="2">
        <v>1</v>
      </c>
      <c r="J104" s="2">
        <v>1</v>
      </c>
      <c r="K104" s="2"/>
    </row>
    <row r="105" spans="1:11" ht="18" x14ac:dyDescent="0.35">
      <c r="A105" s="1" t="s">
        <v>107</v>
      </c>
      <c r="B105" s="2">
        <v>1</v>
      </c>
      <c r="C105" s="2">
        <v>1</v>
      </c>
      <c r="D105" s="2">
        <v>1</v>
      </c>
      <c r="H105" s="1" t="s">
        <v>107</v>
      </c>
      <c r="I105" s="2"/>
      <c r="J105" s="2"/>
      <c r="K105" s="2"/>
    </row>
    <row r="106" spans="1:11" ht="18" x14ac:dyDescent="0.35">
      <c r="A106" s="1" t="s">
        <v>108</v>
      </c>
      <c r="B106" s="2">
        <v>1</v>
      </c>
      <c r="C106" s="2">
        <v>1</v>
      </c>
      <c r="D106" s="2"/>
      <c r="H106" s="1" t="s">
        <v>108</v>
      </c>
      <c r="I106" s="2"/>
      <c r="J106" s="2"/>
      <c r="K106" s="2"/>
    </row>
    <row r="107" spans="1:11" ht="18" x14ac:dyDescent="0.35">
      <c r="A107" s="1" t="s">
        <v>109</v>
      </c>
      <c r="B107" s="2">
        <v>1</v>
      </c>
      <c r="C107" s="2">
        <v>1</v>
      </c>
      <c r="D107" s="2"/>
      <c r="H107" s="1" t="s">
        <v>109</v>
      </c>
      <c r="I107" s="2"/>
      <c r="J107" s="2"/>
      <c r="K107" s="2"/>
    </row>
    <row r="108" spans="1:11" ht="18" x14ac:dyDescent="0.35">
      <c r="A108" s="1" t="s">
        <v>110</v>
      </c>
      <c r="B108" s="2">
        <v>1</v>
      </c>
      <c r="C108" s="2">
        <v>1</v>
      </c>
      <c r="D108" s="2">
        <v>1</v>
      </c>
      <c r="H108" s="1" t="s">
        <v>110</v>
      </c>
      <c r="I108" s="2"/>
      <c r="J108" s="2"/>
      <c r="K108" s="2"/>
    </row>
    <row r="109" spans="1:11" ht="18" x14ac:dyDescent="0.35">
      <c r="A109" s="1" t="s">
        <v>111</v>
      </c>
      <c r="B109" s="2">
        <v>1</v>
      </c>
      <c r="C109" s="2">
        <v>1</v>
      </c>
      <c r="D109" s="2">
        <v>1</v>
      </c>
      <c r="H109" s="1" t="s">
        <v>111</v>
      </c>
      <c r="I109" s="2"/>
      <c r="J109" s="2"/>
      <c r="K109" s="2"/>
    </row>
    <row r="110" spans="1:11" ht="18" x14ac:dyDescent="0.35">
      <c r="A110" s="1" t="s">
        <v>112</v>
      </c>
      <c r="B110" s="2">
        <v>1</v>
      </c>
      <c r="C110" s="2">
        <v>1</v>
      </c>
      <c r="D110" s="2">
        <v>1</v>
      </c>
      <c r="H110" s="1" t="s">
        <v>112</v>
      </c>
      <c r="I110" s="2"/>
      <c r="J110" s="2"/>
      <c r="K110" s="2"/>
    </row>
    <row r="111" spans="1:11" ht="18" x14ac:dyDescent="0.35">
      <c r="A111" s="1" t="s">
        <v>113</v>
      </c>
      <c r="B111" s="2">
        <v>1</v>
      </c>
      <c r="C111" s="2">
        <v>1</v>
      </c>
      <c r="D111" s="2"/>
      <c r="H111" s="1" t="s">
        <v>113</v>
      </c>
      <c r="I111" s="2"/>
      <c r="J111" s="2"/>
      <c r="K111" s="2"/>
    </row>
    <row r="112" spans="1:11" ht="18" x14ac:dyDescent="0.35">
      <c r="A112" s="1" t="s">
        <v>114</v>
      </c>
      <c r="B112" s="2">
        <v>1</v>
      </c>
      <c r="C112" s="2">
        <v>1</v>
      </c>
      <c r="D112" s="2">
        <v>1</v>
      </c>
      <c r="H112" s="1" t="s">
        <v>114</v>
      </c>
      <c r="I112" s="2"/>
      <c r="J112" s="2"/>
      <c r="K112" s="2"/>
    </row>
    <row r="113" spans="1:11" ht="18" x14ac:dyDescent="0.35">
      <c r="A113" s="1" t="s">
        <v>115</v>
      </c>
      <c r="B113" s="2"/>
      <c r="C113" s="2"/>
      <c r="D113" s="2"/>
      <c r="H113" s="1" t="s">
        <v>115</v>
      </c>
      <c r="I113" s="2"/>
      <c r="J113" s="2"/>
      <c r="K113" s="2"/>
    </row>
    <row r="114" spans="1:11" ht="18" x14ac:dyDescent="0.35">
      <c r="A114" s="1" t="s">
        <v>116</v>
      </c>
      <c r="B114" s="2"/>
      <c r="C114" s="2"/>
      <c r="D114" s="2"/>
      <c r="H114" s="1" t="s">
        <v>116</v>
      </c>
      <c r="I114" s="2">
        <v>1</v>
      </c>
      <c r="J114" s="2">
        <v>1</v>
      </c>
      <c r="K114" s="2"/>
    </row>
    <row r="115" spans="1:11" ht="18" x14ac:dyDescent="0.35">
      <c r="A115" s="1" t="s">
        <v>117</v>
      </c>
      <c r="B115" s="2">
        <v>1</v>
      </c>
      <c r="C115" s="2">
        <v>1</v>
      </c>
      <c r="D115" s="2"/>
      <c r="H115" s="1" t="s">
        <v>117</v>
      </c>
      <c r="I115" s="2"/>
      <c r="J115" s="2"/>
      <c r="K115" s="2"/>
    </row>
    <row r="116" spans="1:11" ht="18" x14ac:dyDescent="0.35">
      <c r="A116" s="1" t="s">
        <v>118</v>
      </c>
      <c r="B116" s="2">
        <v>1</v>
      </c>
      <c r="C116" s="2">
        <v>1</v>
      </c>
      <c r="D116" s="2">
        <v>1</v>
      </c>
      <c r="H116" s="1" t="s">
        <v>118</v>
      </c>
      <c r="I116" s="2">
        <v>1</v>
      </c>
      <c r="J116" s="2">
        <v>1</v>
      </c>
      <c r="K116" s="2">
        <v>1</v>
      </c>
    </row>
    <row r="117" spans="1:11" ht="18" x14ac:dyDescent="0.35">
      <c r="A117" s="1" t="s">
        <v>119</v>
      </c>
      <c r="B117" s="2">
        <v>1</v>
      </c>
      <c r="C117" s="2">
        <v>1</v>
      </c>
      <c r="D117" s="2">
        <v>1</v>
      </c>
      <c r="H117" s="1" t="s">
        <v>119</v>
      </c>
      <c r="I117" s="2">
        <v>1</v>
      </c>
      <c r="J117" s="2">
        <v>1</v>
      </c>
      <c r="K117" s="2">
        <v>1</v>
      </c>
    </row>
    <row r="118" spans="1:11" ht="18" x14ac:dyDescent="0.35">
      <c r="A118" s="1" t="s">
        <v>120</v>
      </c>
      <c r="B118" s="2"/>
      <c r="C118" s="2"/>
      <c r="D118" s="2"/>
      <c r="H118" s="1" t="s">
        <v>120</v>
      </c>
      <c r="I118" s="2">
        <v>1</v>
      </c>
      <c r="J118" s="2">
        <v>1</v>
      </c>
      <c r="K118" s="2">
        <v>1</v>
      </c>
    </row>
    <row r="119" spans="1:11" ht="18" x14ac:dyDescent="0.35">
      <c r="A119" s="1" t="s">
        <v>121</v>
      </c>
      <c r="B119" s="3"/>
      <c r="C119" s="2"/>
      <c r="D119" s="2"/>
      <c r="H119" s="1" t="s">
        <v>121</v>
      </c>
      <c r="I119" s="3">
        <v>1</v>
      </c>
      <c r="J119" s="2">
        <v>1</v>
      </c>
      <c r="K119" s="2">
        <v>1</v>
      </c>
    </row>
    <row r="120" spans="1:11" ht="18" x14ac:dyDescent="0.35">
      <c r="A120" s="1" t="s">
        <v>122</v>
      </c>
      <c r="B120" s="2"/>
      <c r="C120" s="2"/>
      <c r="D120" s="2"/>
      <c r="H120" s="1" t="s">
        <v>122</v>
      </c>
      <c r="I120" s="3">
        <v>1</v>
      </c>
      <c r="J120" s="2">
        <v>1</v>
      </c>
      <c r="K120" s="2">
        <v>1</v>
      </c>
    </row>
    <row r="121" spans="1:11" ht="18" x14ac:dyDescent="0.35">
      <c r="A121" s="1" t="s">
        <v>123</v>
      </c>
      <c r="B121" s="3"/>
      <c r="C121" s="2"/>
      <c r="D121" s="2"/>
      <c r="H121" s="1" t="s">
        <v>123</v>
      </c>
      <c r="I121" s="3">
        <v>1</v>
      </c>
      <c r="J121" s="2">
        <v>1</v>
      </c>
      <c r="K121" s="2">
        <v>1</v>
      </c>
    </row>
    <row r="122" spans="1:11" ht="18" x14ac:dyDescent="0.35">
      <c r="A122" s="1" t="s">
        <v>124</v>
      </c>
      <c r="B122" s="2"/>
      <c r="C122" s="2"/>
      <c r="D122" s="2"/>
      <c r="H122" s="1" t="s">
        <v>124</v>
      </c>
      <c r="I122" s="3">
        <v>1</v>
      </c>
      <c r="J122" s="2">
        <v>1</v>
      </c>
      <c r="K122" s="2">
        <v>1</v>
      </c>
    </row>
    <row r="123" spans="1:11" ht="18" x14ac:dyDescent="0.35">
      <c r="A123" s="1" t="s">
        <v>125</v>
      </c>
      <c r="B123" s="3"/>
      <c r="C123" s="2"/>
      <c r="D123" s="2"/>
      <c r="H123" s="1" t="s">
        <v>125</v>
      </c>
      <c r="I123" s="3">
        <v>1</v>
      </c>
      <c r="J123" s="2">
        <v>1</v>
      </c>
      <c r="K123" s="2">
        <v>1</v>
      </c>
    </row>
    <row r="124" spans="1:11" ht="18" x14ac:dyDescent="0.35">
      <c r="A124" s="1" t="s">
        <v>126</v>
      </c>
      <c r="B124" s="2"/>
      <c r="C124" s="2"/>
      <c r="D124" s="2"/>
      <c r="H124" s="1" t="s">
        <v>126</v>
      </c>
      <c r="I124" s="3">
        <v>1</v>
      </c>
      <c r="J124" s="2">
        <v>1</v>
      </c>
      <c r="K124" s="2">
        <v>1</v>
      </c>
    </row>
    <row r="125" spans="1:11" ht="18" x14ac:dyDescent="0.35">
      <c r="A125" s="1" t="s">
        <v>127</v>
      </c>
      <c r="B125" s="3"/>
      <c r="C125" s="2"/>
      <c r="D125" s="2"/>
      <c r="H125" s="1" t="s">
        <v>127</v>
      </c>
      <c r="I125" s="3">
        <v>1</v>
      </c>
      <c r="J125" s="2">
        <v>1</v>
      </c>
      <c r="K125" s="2">
        <v>1</v>
      </c>
    </row>
    <row r="126" spans="1:11" ht="18" x14ac:dyDescent="0.35">
      <c r="A126" s="1" t="s">
        <v>128</v>
      </c>
      <c r="B126" s="2"/>
      <c r="C126" s="2"/>
      <c r="D126" s="2"/>
      <c r="H126" s="1" t="s">
        <v>128</v>
      </c>
      <c r="I126" s="2">
        <v>1</v>
      </c>
      <c r="J126" s="2">
        <v>0</v>
      </c>
      <c r="K126" s="2">
        <v>1</v>
      </c>
    </row>
    <row r="127" spans="1:11" ht="18" x14ac:dyDescent="0.35">
      <c r="A127" s="1" t="s">
        <v>129</v>
      </c>
      <c r="B127" s="3"/>
      <c r="C127" s="2"/>
      <c r="D127" s="2"/>
      <c r="H127" s="1" t="s">
        <v>129</v>
      </c>
      <c r="I127" s="3">
        <v>0</v>
      </c>
      <c r="J127" s="2">
        <v>1</v>
      </c>
      <c r="K127" s="2">
        <v>0</v>
      </c>
    </row>
    <row r="128" spans="1:11" ht="18" x14ac:dyDescent="0.35">
      <c r="A128" s="1" t="s">
        <v>130</v>
      </c>
      <c r="B128" s="2"/>
      <c r="C128" s="2"/>
      <c r="D128" s="2"/>
      <c r="H128" s="1" t="s">
        <v>130</v>
      </c>
      <c r="I128" s="2">
        <v>1</v>
      </c>
      <c r="J128" s="2">
        <v>1</v>
      </c>
      <c r="K128" s="2">
        <v>1</v>
      </c>
    </row>
    <row r="129" spans="1:11" ht="18" x14ac:dyDescent="0.35">
      <c r="A129" s="1" t="s">
        <v>131</v>
      </c>
      <c r="B129" s="3"/>
      <c r="C129" s="2"/>
      <c r="D129" s="2"/>
      <c r="H129" s="1" t="s">
        <v>131</v>
      </c>
      <c r="I129" s="3">
        <v>1</v>
      </c>
      <c r="J129" s="2">
        <v>1</v>
      </c>
      <c r="K129" s="2">
        <v>1</v>
      </c>
    </row>
    <row r="130" spans="1:11" ht="18" x14ac:dyDescent="0.35">
      <c r="A130" s="1" t="s">
        <v>132</v>
      </c>
      <c r="B130" s="2"/>
      <c r="C130" s="2"/>
      <c r="D130" s="2"/>
      <c r="H130" s="1" t="s">
        <v>132</v>
      </c>
      <c r="I130" s="2">
        <v>1</v>
      </c>
      <c r="J130" s="2">
        <v>1</v>
      </c>
      <c r="K130" s="2">
        <v>1</v>
      </c>
    </row>
    <row r="131" spans="1:11" ht="18" x14ac:dyDescent="0.35">
      <c r="A131" s="1" t="s">
        <v>133</v>
      </c>
      <c r="B131" s="3"/>
      <c r="C131" s="2"/>
      <c r="D131" s="2"/>
      <c r="H131" s="1" t="s">
        <v>133</v>
      </c>
      <c r="I131" s="3">
        <v>1</v>
      </c>
      <c r="J131" s="2">
        <v>1</v>
      </c>
      <c r="K131" s="2">
        <v>1</v>
      </c>
    </row>
    <row r="132" spans="1:11" ht="18" x14ac:dyDescent="0.35">
      <c r="A132" s="1" t="s">
        <v>134</v>
      </c>
      <c r="B132" s="2"/>
      <c r="C132" s="2"/>
      <c r="D132" s="2"/>
      <c r="H132" s="1" t="s">
        <v>134</v>
      </c>
      <c r="I132" s="2">
        <v>1</v>
      </c>
      <c r="J132" s="2">
        <v>1</v>
      </c>
      <c r="K132" s="2">
        <v>1</v>
      </c>
    </row>
    <row r="133" spans="1:11" ht="18" x14ac:dyDescent="0.35">
      <c r="A133" s="1" t="s">
        <v>135</v>
      </c>
      <c r="B133" s="2"/>
      <c r="C133" s="2"/>
      <c r="D133" s="2"/>
      <c r="H133" s="1" t="s">
        <v>135</v>
      </c>
      <c r="I133" s="2">
        <v>1</v>
      </c>
      <c r="J133" s="2">
        <v>1</v>
      </c>
      <c r="K133" s="2">
        <v>0</v>
      </c>
    </row>
    <row r="134" spans="1:11" ht="18" x14ac:dyDescent="0.35">
      <c r="A134" s="1" t="s">
        <v>136</v>
      </c>
      <c r="B134" s="2"/>
      <c r="C134" s="2"/>
      <c r="D134" s="2"/>
      <c r="H134" s="1" t="s">
        <v>136</v>
      </c>
      <c r="I134" s="2">
        <v>1</v>
      </c>
      <c r="J134" s="2">
        <v>1</v>
      </c>
      <c r="K134" s="2" t="s">
        <v>151</v>
      </c>
    </row>
    <row r="135" spans="1:11" ht="18" x14ac:dyDescent="0.35">
      <c r="A135" s="1" t="s">
        <v>137</v>
      </c>
      <c r="B135" s="2">
        <v>1</v>
      </c>
      <c r="C135" s="2">
        <v>1</v>
      </c>
      <c r="D135" s="2">
        <v>1</v>
      </c>
      <c r="H135" s="1" t="s">
        <v>137</v>
      </c>
      <c r="I135" s="2"/>
      <c r="J135" s="2"/>
      <c r="K135" s="2"/>
    </row>
    <row r="136" spans="1:11" ht="18" x14ac:dyDescent="0.35">
      <c r="A136" s="1" t="s">
        <v>138</v>
      </c>
      <c r="B136" s="2"/>
      <c r="C136" s="2"/>
      <c r="D136" s="2"/>
      <c r="H136" s="1" t="s">
        <v>138</v>
      </c>
      <c r="I136" s="2"/>
      <c r="J136" s="2"/>
      <c r="K136" s="2"/>
    </row>
    <row r="137" spans="1:11" ht="18" x14ac:dyDescent="0.35">
      <c r="A137" s="1" t="s">
        <v>139</v>
      </c>
      <c r="B137" s="2"/>
      <c r="C137" s="2"/>
      <c r="D137" s="2"/>
      <c r="H137" s="1" t="s">
        <v>139</v>
      </c>
      <c r="I137" s="2"/>
      <c r="J137" s="2"/>
      <c r="K137" s="2"/>
    </row>
    <row r="138" spans="1:11" ht="18" x14ac:dyDescent="0.35">
      <c r="A138" s="1" t="s">
        <v>140</v>
      </c>
      <c r="B138" s="2">
        <v>1</v>
      </c>
      <c r="C138" s="2">
        <v>1</v>
      </c>
      <c r="D138" s="2">
        <v>1</v>
      </c>
      <c r="H138" s="1" t="s">
        <v>140</v>
      </c>
      <c r="I138" s="2"/>
      <c r="J138" s="2"/>
      <c r="K138" s="2"/>
    </row>
    <row r="139" spans="1:11" ht="18" x14ac:dyDescent="0.35">
      <c r="A139" s="1" t="s">
        <v>141</v>
      </c>
      <c r="B139" s="2">
        <v>1</v>
      </c>
      <c r="C139" s="2">
        <v>1</v>
      </c>
      <c r="D139" s="2">
        <v>1</v>
      </c>
      <c r="H139" s="1" t="s">
        <v>141</v>
      </c>
      <c r="I139" s="2"/>
      <c r="J139" s="2"/>
      <c r="K139" s="2"/>
    </row>
    <row r="140" spans="1:11" ht="18" x14ac:dyDescent="0.35">
      <c r="A140" s="1" t="s">
        <v>142</v>
      </c>
      <c r="B140" s="2">
        <v>1</v>
      </c>
      <c r="C140" s="2">
        <v>1</v>
      </c>
      <c r="D140" s="2">
        <v>1</v>
      </c>
      <c r="H140" s="1" t="s">
        <v>142</v>
      </c>
      <c r="I140" s="2"/>
      <c r="J140" s="2"/>
      <c r="K140" s="2"/>
    </row>
    <row r="141" spans="1:11" ht="18" x14ac:dyDescent="0.35">
      <c r="A141" s="1" t="s">
        <v>143</v>
      </c>
      <c r="B141" s="2">
        <v>1</v>
      </c>
      <c r="C141" s="2">
        <v>1</v>
      </c>
      <c r="D141" s="2">
        <v>1</v>
      </c>
      <c r="H141" s="1" t="s">
        <v>143</v>
      </c>
      <c r="I141" s="2"/>
      <c r="J141" s="2"/>
      <c r="K141" s="2"/>
    </row>
    <row r="142" spans="1:11" ht="18" x14ac:dyDescent="0.35">
      <c r="A142" s="1" t="s">
        <v>144</v>
      </c>
      <c r="B142" s="2">
        <v>1</v>
      </c>
      <c r="C142" s="2">
        <v>1</v>
      </c>
      <c r="D142" s="2">
        <v>1</v>
      </c>
      <c r="H142" s="1" t="s">
        <v>144</v>
      </c>
      <c r="I142" s="2"/>
      <c r="J142" s="2"/>
      <c r="K142" s="2"/>
    </row>
    <row r="143" spans="1:11" ht="18" x14ac:dyDescent="0.35">
      <c r="A143" s="1" t="s">
        <v>145</v>
      </c>
      <c r="B143" s="2"/>
      <c r="C143" s="2"/>
      <c r="D143" s="2"/>
      <c r="H143" s="1" t="s">
        <v>145</v>
      </c>
      <c r="I143" s="2"/>
      <c r="J143" s="2"/>
      <c r="K143" s="2"/>
    </row>
    <row r="144" spans="1:11" ht="18" x14ac:dyDescent="0.35">
      <c r="A144" s="4" t="s">
        <v>159</v>
      </c>
      <c r="B144" s="2">
        <v>0</v>
      </c>
      <c r="C144" s="2">
        <v>0</v>
      </c>
      <c r="D144" s="2">
        <v>0</v>
      </c>
      <c r="H144" s="4" t="s">
        <v>159</v>
      </c>
      <c r="I144" s="2"/>
      <c r="J144" s="2"/>
      <c r="K144" s="2"/>
    </row>
    <row r="145" spans="1:11" ht="18" x14ac:dyDescent="0.35">
      <c r="A145" s="4" t="s">
        <v>160</v>
      </c>
      <c r="B145" s="2"/>
      <c r="C145" s="2"/>
      <c r="D145" s="2"/>
      <c r="H145" s="4" t="s">
        <v>160</v>
      </c>
      <c r="I145" s="2"/>
      <c r="J145" s="2"/>
      <c r="K145" s="2"/>
    </row>
    <row r="146" spans="1:11" ht="18" x14ac:dyDescent="0.35">
      <c r="A146" s="4" t="s">
        <v>161</v>
      </c>
      <c r="B146" s="2"/>
      <c r="C146" s="2"/>
      <c r="D146" s="2"/>
      <c r="H146" s="4" t="s">
        <v>161</v>
      </c>
      <c r="I146" s="2"/>
      <c r="J146" s="2"/>
      <c r="K146" s="2"/>
    </row>
    <row r="147" spans="1:11" ht="18" x14ac:dyDescent="0.35">
      <c r="A147" s="4" t="s">
        <v>163</v>
      </c>
      <c r="B147" s="2"/>
      <c r="C147" s="2"/>
      <c r="D147" s="2"/>
      <c r="H147" s="4" t="s">
        <v>163</v>
      </c>
      <c r="I147" s="2"/>
      <c r="J147" s="2"/>
      <c r="K147" s="2"/>
    </row>
    <row r="148" spans="1:11" ht="18" x14ac:dyDescent="0.35">
      <c r="A148" s="1" t="s">
        <v>165</v>
      </c>
      <c r="B148" s="2">
        <v>1</v>
      </c>
      <c r="C148" s="2">
        <v>1</v>
      </c>
      <c r="D148" s="2">
        <v>1</v>
      </c>
      <c r="H148" s="1" t="s">
        <v>165</v>
      </c>
      <c r="I148" s="2">
        <v>1</v>
      </c>
      <c r="J148" s="2">
        <v>1</v>
      </c>
      <c r="K148" s="2">
        <v>1</v>
      </c>
    </row>
    <row r="149" spans="1:11" ht="18" x14ac:dyDescent="0.35">
      <c r="A149" s="1" t="s">
        <v>166</v>
      </c>
      <c r="B149" s="2">
        <v>0</v>
      </c>
      <c r="C149" s="2">
        <v>0</v>
      </c>
      <c r="D149" s="2">
        <v>0</v>
      </c>
      <c r="H149" s="1" t="s">
        <v>166</v>
      </c>
      <c r="I149" s="2">
        <v>0</v>
      </c>
      <c r="J149" s="2">
        <v>0</v>
      </c>
      <c r="K149" s="2">
        <v>0</v>
      </c>
    </row>
    <row r="151" spans="1:11" x14ac:dyDescent="0.3">
      <c r="A151" t="s">
        <v>191</v>
      </c>
      <c r="B151">
        <f>SUM(B2:B149)</f>
        <v>74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7AAD78-FF7B-4A79-AF8D-86E2FD4A093A}">
  <sheetPr codeName="Feuil9"/>
  <dimension ref="A1:T148"/>
  <sheetViews>
    <sheetView zoomScale="70" zoomScaleNormal="70" workbookViewId="0">
      <selection activeCell="Q1" sqref="Q1"/>
    </sheetView>
  </sheetViews>
  <sheetFormatPr baseColWidth="10" defaultColWidth="11.44140625" defaultRowHeight="14.4" x14ac:dyDescent="0.3"/>
  <cols>
    <col min="1" max="1" width="23.5546875" style="13" bestFit="1" customWidth="1"/>
    <col min="2" max="2" width="23.5546875" style="13" customWidth="1"/>
    <col min="3" max="3" width="14" style="13" bestFit="1" customWidth="1"/>
    <col min="4" max="4" width="10.33203125" style="13" bestFit="1" customWidth="1"/>
    <col min="5" max="5" width="11.44140625" style="13"/>
    <col min="6" max="6" width="15.44140625" style="13" customWidth="1"/>
    <col min="7" max="7" width="16.109375" style="13" customWidth="1"/>
    <col min="8" max="8" width="15.5546875" style="13" customWidth="1"/>
    <col min="9" max="9" width="11.44140625" style="35"/>
    <col min="10" max="10" width="11.5546875" style="35" customWidth="1"/>
    <col min="11" max="11" width="11.44140625" style="35"/>
    <col min="12" max="13" width="11.44140625" style="43"/>
    <col min="14" max="14" width="30.44140625" style="13" bestFit="1" customWidth="1"/>
    <col min="15" max="15" width="13" style="13" bestFit="1" customWidth="1"/>
    <col min="16" max="16" width="13.6640625" style="13" bestFit="1" customWidth="1"/>
    <col min="17" max="17" width="12.109375" style="13" bestFit="1" customWidth="1"/>
    <col min="18" max="18" width="20.77734375" style="13" bestFit="1" customWidth="1"/>
    <col min="19" max="19" width="12.6640625" style="13" bestFit="1" customWidth="1"/>
    <col min="20" max="20" width="20.88671875" style="13" bestFit="1" customWidth="1"/>
    <col min="21" max="16384" width="11.44140625" style="13"/>
  </cols>
  <sheetData>
    <row r="1" spans="1:20" ht="18" x14ac:dyDescent="0.3">
      <c r="A1" s="7" t="s">
        <v>0</v>
      </c>
      <c r="B1" s="7" t="s">
        <v>169</v>
      </c>
      <c r="C1" s="8" t="s">
        <v>149</v>
      </c>
      <c r="D1" s="8" t="s">
        <v>150</v>
      </c>
      <c r="F1" s="13" t="s">
        <v>177</v>
      </c>
      <c r="G1" s="13" t="s">
        <v>178</v>
      </c>
      <c r="H1" s="13" t="s">
        <v>179</v>
      </c>
      <c r="I1" s="35" t="s">
        <v>183</v>
      </c>
      <c r="J1" s="35" t="s">
        <v>170</v>
      </c>
      <c r="K1" s="36" t="s">
        <v>171</v>
      </c>
      <c r="L1" s="39" t="s">
        <v>149</v>
      </c>
      <c r="M1" s="39" t="s">
        <v>150</v>
      </c>
      <c r="N1" s="13" t="s">
        <v>184</v>
      </c>
      <c r="O1" s="13" t="s">
        <v>185</v>
      </c>
      <c r="P1" s="13" t="s">
        <v>186</v>
      </c>
      <c r="Q1" s="13" t="s">
        <v>187</v>
      </c>
      <c r="R1" s="13" t="s">
        <v>188</v>
      </c>
      <c r="S1" s="13" t="s">
        <v>189</v>
      </c>
      <c r="T1" s="13" t="s">
        <v>190</v>
      </c>
    </row>
    <row r="2" spans="1:20" ht="18" x14ac:dyDescent="0.3">
      <c r="A2" s="33" t="s">
        <v>4</v>
      </c>
      <c r="B2" s="11" t="s">
        <v>170</v>
      </c>
      <c r="C2" s="6" t="s">
        <v>151</v>
      </c>
      <c r="D2" s="6" t="s">
        <v>151</v>
      </c>
      <c r="F2" s="14">
        <f>IF(AND(Tableau13913[[#This Row],[Trumpf]]="x",Tableau13913[[#This Row],[LVD]]="x"),6,IF(OR(Tableau13913[[#This Row],[Trumpf]]="x",Tableau13913[[#This Row],[LVD]]="x"),3,0))</f>
        <v>6</v>
      </c>
      <c r="G2" s="14">
        <f>IF(AND(Tableau13913[[#This Row],[LVD]]="x",Tableau13913[[#This Row],[Trumpf]]="x"),6,IF(OR(Tableau13913[[#This Row],[LVD]]="x",Tableau13913[[#This Row],[Trumpf]]="x"),3,0))</f>
        <v>6</v>
      </c>
      <c r="H2" s="14">
        <f>IF(OR(Tableau13913[[#This Row],[MT / Unitaire]]="MT10",Tableau13913[[#This Row],[MT / Unitaire]]="MT5"),0,G2)</f>
        <v>0</v>
      </c>
      <c r="I2" s="37">
        <f>IF(Tableau13913[[#This Row],[MT / Unitaire]]&lt;&gt;"Unitaire",0,1)</f>
        <v>0</v>
      </c>
      <c r="J2" s="36">
        <f>IF(Tableau13913[[#This Row],[MT / Unitaire]]="MT10",1,0)</f>
        <v>1</v>
      </c>
      <c r="K2" s="36">
        <f>IF(Tableau13913[[#This Row],[MT / Unitaire]]="MT5",1,0)</f>
        <v>0</v>
      </c>
      <c r="L2" s="40">
        <f>IF(Tableau13913[[#This Row],[Trumpf]]="x",1,0)</f>
        <v>1</v>
      </c>
      <c r="M2" s="40">
        <f>IF(Tableau13913[[#This Row],[LVD]]="x",1,0)</f>
        <v>1</v>
      </c>
      <c r="N2" s="17">
        <f>Tableau1015[[#This Row],[unitaire]]*Tableau1015[[#This Row],[limite basse P]]</f>
        <v>0</v>
      </c>
      <c r="O2" s="1">
        <f>Tableau1015[[#This Row],[LVD]]*2*Tableau1015[[#This Row],[unitaire]]</f>
        <v>0</v>
      </c>
      <c r="P2" s="1">
        <f>Tableau1015[[#This Row],[Trumpf]]*Tableau1015[[#This Row],[limite basse M]]</f>
        <v>6</v>
      </c>
      <c r="Q2" s="1">
        <f>(1/10*Tableau1015[[#This Row],[MT10]])+(1/5*Tableau1015[[#This Row],[MT5]])</f>
        <v>0.1</v>
      </c>
      <c r="R2" s="1">
        <f>(1/10*Tableau1015[[#This Row],[MT10]])+(1/5*Tableau1015[[#This Row],[MT5]])+(Tableau1015[[#This Row],[unitaire]]*Tableau1015[[#This Row],[limite basse D]])</f>
        <v>0.1</v>
      </c>
      <c r="S2" s="1">
        <f>Tableau1015[[#This Row],[LVD]]*2*Tableau1015[[#This Row],[unitaire]]</f>
        <v>0</v>
      </c>
      <c r="T2" s="1">
        <f>Tableau1015[[#This Row],[Trumpf]]*Tableau1015[[#This Row],[unitaire]]*2</f>
        <v>0</v>
      </c>
    </row>
    <row r="3" spans="1:20" ht="18" x14ac:dyDescent="0.3">
      <c r="A3" s="33" t="s">
        <v>172</v>
      </c>
      <c r="B3" s="11" t="s">
        <v>171</v>
      </c>
      <c r="C3" s="20"/>
      <c r="D3" s="6" t="s">
        <v>151</v>
      </c>
      <c r="F3" s="14">
        <f>IF(AND(Tableau13913[[#This Row],[Trumpf]]="x",Tableau13913[[#This Row],[LVD]]="x"),6,IF(OR(Tableau13913[[#This Row],[Trumpf]]="x",Tableau13913[[#This Row],[LVD]]="x"),3,0))</f>
        <v>3</v>
      </c>
      <c r="G3" s="14">
        <f>IF(AND(Tableau13913[[#This Row],[LVD]]="x",Tableau13913[[#This Row],[Trumpf]]="x"),6,IF(OR(Tableau13913[[#This Row],[LVD]]="x",Tableau13913[[#This Row],[Trumpf]]="x"),3,0))</f>
        <v>3</v>
      </c>
      <c r="H3" s="14">
        <f>IF(OR(Tableau13913[[#This Row],[MT / Unitaire]]="MT10",Tableau13913[[#This Row],[MT / Unitaire]]="MT5"),0,G3)</f>
        <v>0</v>
      </c>
      <c r="I3" s="37">
        <f>IF(Tableau13913[[#This Row],[MT / Unitaire]]&lt;&gt;"Unitaire",0,1)</f>
        <v>0</v>
      </c>
      <c r="J3" s="37">
        <f>IF(Tableau13913[[#This Row],[MT / Unitaire]]="MT10",1,0)</f>
        <v>0</v>
      </c>
      <c r="K3" s="37">
        <f>IF(Tableau13913[[#This Row],[MT / Unitaire]]="MT5",1,0)</f>
        <v>1</v>
      </c>
      <c r="L3" s="41">
        <f>IF(Tableau13913[[#This Row],[Trumpf]]="x",1,0)</f>
        <v>0</v>
      </c>
      <c r="M3" s="41">
        <f>IF(Tableau13913[[#This Row],[LVD]]="x",1,0)</f>
        <v>1</v>
      </c>
      <c r="N3" s="14">
        <f>Tableau1015[[#This Row],[unitaire]]*Tableau1015[[#This Row],[limite basse P]]</f>
        <v>0</v>
      </c>
      <c r="O3" s="1">
        <f>Tableau1015[[#This Row],[LVD]]*2*Tableau1015[[#This Row],[unitaire]]</f>
        <v>0</v>
      </c>
      <c r="P3" s="1">
        <f>Tableau1015[[#This Row],[Trumpf]]*Tableau1015[[#This Row],[limite basse M]]</f>
        <v>0</v>
      </c>
      <c r="Q3" s="1">
        <f>(1/10*Tableau1015[[#This Row],[MT10]])+(1/5*Tableau1015[[#This Row],[MT5]])</f>
        <v>0.2</v>
      </c>
      <c r="R3" s="1">
        <f>(1/10*Tableau1015[[#This Row],[MT10]])+(1/5*Tableau1015[[#This Row],[MT5]])+(Tableau1015[[#This Row],[unitaire]]*Tableau1015[[#This Row],[limite basse D]])</f>
        <v>0.2</v>
      </c>
      <c r="S3" s="1">
        <f>Tableau1015[[#This Row],[LVD]]*2*Tableau1015[[#This Row],[unitaire]]</f>
        <v>0</v>
      </c>
      <c r="T3" s="1">
        <f>Tableau1015[[#This Row],[Trumpf]]*Tableau1015[[#This Row],[unitaire]]*2</f>
        <v>0</v>
      </c>
    </row>
    <row r="4" spans="1:20" ht="18" x14ac:dyDescent="0.3">
      <c r="A4" s="33" t="s">
        <v>172</v>
      </c>
      <c r="B4" s="11" t="s">
        <v>173</v>
      </c>
      <c r="C4" s="6" t="s">
        <v>151</v>
      </c>
      <c r="D4" s="6"/>
      <c r="F4" s="14">
        <f>IF(AND(Tableau13913[[#This Row],[Trumpf]]="x",Tableau13913[[#This Row],[LVD]]="x"),6,IF(OR(Tableau13913[[#This Row],[Trumpf]]="x",Tableau13913[[#This Row],[LVD]]="x"),3,0))</f>
        <v>3</v>
      </c>
      <c r="G4" s="14">
        <f>IF(AND(Tableau13913[[#This Row],[LVD]]="x",Tableau13913[[#This Row],[Trumpf]]="x"),6,IF(OR(Tableau13913[[#This Row],[LVD]]="x",Tableau13913[[#This Row],[Trumpf]]="x"),3,0))</f>
        <v>3</v>
      </c>
      <c r="H4" s="14">
        <f>IF(OR(Tableau13913[[#This Row],[MT / Unitaire]]="MT10",Tableau13913[[#This Row],[MT / Unitaire]]="MT5"),0,G4)</f>
        <v>3</v>
      </c>
      <c r="I4" s="37">
        <f>IF(Tableau13913[[#This Row],[MT / Unitaire]]&lt;&gt;"Unitaire",0,1)</f>
        <v>1</v>
      </c>
      <c r="J4" s="37">
        <f>IF(Tableau13913[[#This Row],[MT / Unitaire]]="MT10",1,0)</f>
        <v>0</v>
      </c>
      <c r="K4" s="37">
        <f>IF(Tableau13913[[#This Row],[MT / Unitaire]]="MT5",1,0)</f>
        <v>0</v>
      </c>
      <c r="L4" s="41">
        <f>IF(Tableau13913[[#This Row],[Trumpf]]="x",1,0)</f>
        <v>1</v>
      </c>
      <c r="M4" s="41">
        <f>IF(Tableau13913[[#This Row],[LVD]]="x",1,0)</f>
        <v>0</v>
      </c>
      <c r="N4" s="14">
        <f>Tableau1015[[#This Row],[unitaire]]*Tableau1015[[#This Row],[limite basse P]]</f>
        <v>3</v>
      </c>
      <c r="O4" s="1">
        <f>Tableau1015[[#This Row],[LVD]]*2*Tableau1015[[#This Row],[unitaire]]</f>
        <v>0</v>
      </c>
      <c r="P4" s="1">
        <f>Tableau1015[[#This Row],[Trumpf]]*Tableau1015[[#This Row],[limite basse M]]</f>
        <v>3</v>
      </c>
      <c r="Q4" s="1">
        <f>(1/10*Tableau1015[[#This Row],[MT10]])+(1/5*Tableau1015[[#This Row],[MT5]])</f>
        <v>0</v>
      </c>
      <c r="R4" s="1">
        <f>(1/10*Tableau1015[[#This Row],[MT10]])+(1/5*Tableau1015[[#This Row],[MT5]])+(Tableau1015[[#This Row],[unitaire]]*Tableau1015[[#This Row],[limite basse D]])</f>
        <v>3</v>
      </c>
      <c r="S4" s="1">
        <f>Tableau1015[[#This Row],[LVD]]*2*Tableau1015[[#This Row],[unitaire]]</f>
        <v>0</v>
      </c>
      <c r="T4" s="1">
        <f>Tableau1015[[#This Row],[Trumpf]]*Tableau1015[[#This Row],[unitaire]]*2</f>
        <v>2</v>
      </c>
    </row>
    <row r="5" spans="1:20" ht="18" x14ac:dyDescent="0.3">
      <c r="A5" s="33" t="s">
        <v>7</v>
      </c>
      <c r="B5" s="11" t="s">
        <v>173</v>
      </c>
      <c r="C5" s="6"/>
      <c r="D5" s="6" t="s">
        <v>151</v>
      </c>
      <c r="F5" s="14">
        <f>IF(AND(Tableau13913[[#This Row],[Trumpf]]="x",Tableau13913[[#This Row],[LVD]]="x"),6,IF(OR(Tableau13913[[#This Row],[Trumpf]]="x",Tableau13913[[#This Row],[LVD]]="x"),3,0))</f>
        <v>3</v>
      </c>
      <c r="G5" s="14">
        <f>IF(AND(Tableau13913[[#This Row],[LVD]]="x",Tableau13913[[#This Row],[Trumpf]]="x"),6,IF(OR(Tableau13913[[#This Row],[LVD]]="x",Tableau13913[[#This Row],[Trumpf]]="x"),3,0))</f>
        <v>3</v>
      </c>
      <c r="H5" s="14">
        <f>IF(OR(Tableau13913[[#This Row],[MT / Unitaire]]="MT10",Tableau13913[[#This Row],[MT / Unitaire]]="MT5"),0,G5)</f>
        <v>3</v>
      </c>
      <c r="I5" s="37">
        <f>IF(Tableau13913[[#This Row],[MT / Unitaire]]&lt;&gt;"Unitaire",0,1)</f>
        <v>1</v>
      </c>
      <c r="J5" s="37">
        <f>IF(Tableau13913[[#This Row],[MT / Unitaire]]="MT10",1,0)</f>
        <v>0</v>
      </c>
      <c r="K5" s="37">
        <f>IF(Tableau13913[[#This Row],[MT / Unitaire]]="MT5",1,0)</f>
        <v>0</v>
      </c>
      <c r="L5" s="41">
        <f>IF(Tableau13913[[#This Row],[Trumpf]]="x",1,0)</f>
        <v>0</v>
      </c>
      <c r="M5" s="41">
        <f>IF(Tableau13913[[#This Row],[LVD]]="x",1,0)</f>
        <v>1</v>
      </c>
      <c r="N5" s="14">
        <f>Tableau1015[[#This Row],[unitaire]]*Tableau1015[[#This Row],[limite basse P]]</f>
        <v>3</v>
      </c>
      <c r="O5" s="1">
        <f>Tableau1015[[#This Row],[LVD]]*2*Tableau1015[[#This Row],[unitaire]]</f>
        <v>2</v>
      </c>
      <c r="P5" s="1">
        <f>Tableau1015[[#This Row],[Trumpf]]*Tableau1015[[#This Row],[limite basse M]]</f>
        <v>0</v>
      </c>
      <c r="Q5" s="1">
        <f>(1/10*Tableau1015[[#This Row],[MT10]])+(1/5*Tableau1015[[#This Row],[MT5]])</f>
        <v>0</v>
      </c>
      <c r="R5" s="1">
        <f>(1/10*Tableau1015[[#This Row],[MT10]])+(1/5*Tableau1015[[#This Row],[MT5]])+(Tableau1015[[#This Row],[unitaire]]*Tableau1015[[#This Row],[limite basse D]])</f>
        <v>3</v>
      </c>
      <c r="S5" s="1">
        <f>Tableau1015[[#This Row],[LVD]]*2*Tableau1015[[#This Row],[unitaire]]</f>
        <v>2</v>
      </c>
      <c r="T5" s="1">
        <f>Tableau1015[[#This Row],[Trumpf]]*Tableau1015[[#This Row],[unitaire]]*2</f>
        <v>0</v>
      </c>
    </row>
    <row r="6" spans="1:20" ht="18" x14ac:dyDescent="0.3">
      <c r="A6" s="33" t="s">
        <v>8</v>
      </c>
      <c r="B6" s="11" t="s">
        <v>173</v>
      </c>
      <c r="C6" s="6"/>
      <c r="D6" s="6" t="s">
        <v>151</v>
      </c>
      <c r="F6" s="14">
        <f>IF(AND(Tableau13913[[#This Row],[Trumpf]]="x",Tableau13913[[#This Row],[LVD]]="x"),6,IF(OR(Tableau13913[[#This Row],[Trumpf]]="x",Tableau13913[[#This Row],[LVD]]="x"),3,0))</f>
        <v>3</v>
      </c>
      <c r="G6" s="14">
        <f>IF(AND(Tableau13913[[#This Row],[LVD]]="x",Tableau13913[[#This Row],[Trumpf]]="x"),6,IF(OR(Tableau13913[[#This Row],[LVD]]="x",Tableau13913[[#This Row],[Trumpf]]="x"),3,0))</f>
        <v>3</v>
      </c>
      <c r="H6" s="14">
        <f>IF(OR(Tableau13913[[#This Row],[MT / Unitaire]]="MT10",Tableau13913[[#This Row],[MT / Unitaire]]="MT5"),0,G6)</f>
        <v>3</v>
      </c>
      <c r="I6" s="37">
        <f>IF(Tableau13913[[#This Row],[MT / Unitaire]]&lt;&gt;"Unitaire",0,1)</f>
        <v>1</v>
      </c>
      <c r="J6" s="37">
        <f>IF(Tableau13913[[#This Row],[MT / Unitaire]]="MT10",1,0)</f>
        <v>0</v>
      </c>
      <c r="K6" s="37">
        <f>IF(Tableau13913[[#This Row],[MT / Unitaire]]="MT5",1,0)</f>
        <v>0</v>
      </c>
      <c r="L6" s="41">
        <f>IF(Tableau13913[[#This Row],[Trumpf]]="x",1,0)</f>
        <v>0</v>
      </c>
      <c r="M6" s="41">
        <f>IF(Tableau13913[[#This Row],[LVD]]="x",1,0)</f>
        <v>1</v>
      </c>
      <c r="N6" s="14">
        <f>Tableau1015[[#This Row],[unitaire]]*Tableau1015[[#This Row],[limite basse P]]</f>
        <v>3</v>
      </c>
      <c r="O6" s="1">
        <f>Tableau1015[[#This Row],[LVD]]*2*Tableau1015[[#This Row],[unitaire]]</f>
        <v>2</v>
      </c>
      <c r="P6" s="1">
        <f>Tableau1015[[#This Row],[Trumpf]]*Tableau1015[[#This Row],[limite basse M]]</f>
        <v>0</v>
      </c>
      <c r="Q6" s="1">
        <f>(1/10*Tableau1015[[#This Row],[MT10]])+(1/5*Tableau1015[[#This Row],[MT5]])</f>
        <v>0</v>
      </c>
      <c r="R6" s="1">
        <f>(1/10*Tableau1015[[#This Row],[MT10]])+(1/5*Tableau1015[[#This Row],[MT5]])+(Tableau1015[[#This Row],[unitaire]]*Tableau1015[[#This Row],[limite basse D]])</f>
        <v>3</v>
      </c>
      <c r="S6" s="1">
        <f>Tableau1015[[#This Row],[LVD]]*2*Tableau1015[[#This Row],[unitaire]]</f>
        <v>2</v>
      </c>
      <c r="T6" s="1">
        <f>Tableau1015[[#This Row],[Trumpf]]*Tableau1015[[#This Row],[unitaire]]*2</f>
        <v>0</v>
      </c>
    </row>
    <row r="7" spans="1:20" ht="18" x14ac:dyDescent="0.3">
      <c r="A7" s="33" t="s">
        <v>9</v>
      </c>
      <c r="B7" s="11" t="s">
        <v>173</v>
      </c>
      <c r="C7" s="6"/>
      <c r="D7" s="6"/>
      <c r="F7" s="14">
        <f>IF(AND(Tableau13913[[#This Row],[Trumpf]]="x",Tableau13913[[#This Row],[LVD]]="x"),6,IF(OR(Tableau13913[[#This Row],[Trumpf]]="x",Tableau13913[[#This Row],[LVD]]="x"),3,0))</f>
        <v>0</v>
      </c>
      <c r="G7" s="14">
        <f>IF(AND(Tableau13913[[#This Row],[LVD]]="x",Tableau13913[[#This Row],[Trumpf]]="x"),6,IF(OR(Tableau13913[[#This Row],[LVD]]="x",Tableau13913[[#This Row],[Trumpf]]="x"),3,0))</f>
        <v>0</v>
      </c>
      <c r="H7" s="14">
        <f>IF(OR(Tableau13913[[#This Row],[MT / Unitaire]]="MT10",Tableau13913[[#This Row],[MT / Unitaire]]="MT5"),0,G7)</f>
        <v>0</v>
      </c>
      <c r="I7" s="37">
        <f>IF(Tableau13913[[#This Row],[MT / Unitaire]]&lt;&gt;"Unitaire",0,1)</f>
        <v>1</v>
      </c>
      <c r="J7" s="37">
        <f>IF(Tableau13913[[#This Row],[MT / Unitaire]]="MT10",1,0)</f>
        <v>0</v>
      </c>
      <c r="K7" s="37">
        <f>IF(Tableau13913[[#This Row],[MT / Unitaire]]="MT5",1,0)</f>
        <v>0</v>
      </c>
      <c r="L7" s="41">
        <f>IF(Tableau13913[[#This Row],[Trumpf]]="x",1,0)</f>
        <v>0</v>
      </c>
      <c r="M7" s="41">
        <f>IF(Tableau13913[[#This Row],[LVD]]="x",1,0)</f>
        <v>0</v>
      </c>
      <c r="N7" s="14">
        <f>Tableau1015[[#This Row],[unitaire]]*Tableau1015[[#This Row],[limite basse P]]</f>
        <v>0</v>
      </c>
      <c r="O7" s="1">
        <f>Tableau1015[[#This Row],[LVD]]*2*Tableau1015[[#This Row],[unitaire]]</f>
        <v>0</v>
      </c>
      <c r="P7" s="1">
        <f>Tableau1015[[#This Row],[Trumpf]]*Tableau1015[[#This Row],[limite basse M]]</f>
        <v>0</v>
      </c>
      <c r="Q7" s="1">
        <f>(1/10*Tableau1015[[#This Row],[MT10]])+(1/5*Tableau1015[[#This Row],[MT5]])</f>
        <v>0</v>
      </c>
      <c r="R7" s="1">
        <f>(1/10*Tableau1015[[#This Row],[MT10]])+(1/5*Tableau1015[[#This Row],[MT5]])+(Tableau1015[[#This Row],[unitaire]]*Tableau1015[[#This Row],[limite basse D]])</f>
        <v>0</v>
      </c>
      <c r="S7" s="1">
        <f>Tableau1015[[#This Row],[LVD]]*2*Tableau1015[[#This Row],[unitaire]]</f>
        <v>0</v>
      </c>
      <c r="T7" s="1">
        <f>Tableau1015[[#This Row],[Trumpf]]*Tableau1015[[#This Row],[unitaire]]*2</f>
        <v>0</v>
      </c>
    </row>
    <row r="8" spans="1:20" ht="18" x14ac:dyDescent="0.3">
      <c r="A8" s="33" t="s">
        <v>10</v>
      </c>
      <c r="B8" s="11" t="s">
        <v>173</v>
      </c>
      <c r="C8" s="6" t="s">
        <v>151</v>
      </c>
      <c r="D8" s="6" t="s">
        <v>151</v>
      </c>
      <c r="F8" s="14">
        <f>IF(AND(Tableau13913[[#This Row],[Trumpf]]="x",Tableau13913[[#This Row],[LVD]]="x"),6,IF(OR(Tableau13913[[#This Row],[Trumpf]]="x",Tableau13913[[#This Row],[LVD]]="x"),3,0))</f>
        <v>6</v>
      </c>
      <c r="G8" s="14">
        <f>IF(AND(Tableau13913[[#This Row],[LVD]]="x",Tableau13913[[#This Row],[Trumpf]]="x"),6,IF(OR(Tableau13913[[#This Row],[LVD]]="x",Tableau13913[[#This Row],[Trumpf]]="x"),3,0))</f>
        <v>6</v>
      </c>
      <c r="H8" s="14">
        <f>IF(OR(Tableau13913[[#This Row],[MT / Unitaire]]="MT10",Tableau13913[[#This Row],[MT / Unitaire]]="MT5"),0,G8)</f>
        <v>6</v>
      </c>
      <c r="I8" s="37">
        <f>IF(Tableau13913[[#This Row],[MT / Unitaire]]&lt;&gt;"Unitaire",0,1)</f>
        <v>1</v>
      </c>
      <c r="J8" s="37">
        <f>IF(Tableau13913[[#This Row],[MT / Unitaire]]="MT10",1,0)</f>
        <v>0</v>
      </c>
      <c r="K8" s="37">
        <f>IF(Tableau13913[[#This Row],[MT / Unitaire]]="MT5",1,0)</f>
        <v>0</v>
      </c>
      <c r="L8" s="41">
        <f>IF(Tableau13913[[#This Row],[Trumpf]]="x",1,0)</f>
        <v>1</v>
      </c>
      <c r="M8" s="41">
        <f>IF(Tableau13913[[#This Row],[LVD]]="x",1,0)</f>
        <v>1</v>
      </c>
      <c r="N8" s="14">
        <f>Tableau1015[[#This Row],[unitaire]]*Tableau1015[[#This Row],[limite basse P]]</f>
        <v>6</v>
      </c>
      <c r="O8" s="1">
        <f>Tableau1015[[#This Row],[LVD]]*2*Tableau1015[[#This Row],[unitaire]]</f>
        <v>2</v>
      </c>
      <c r="P8" s="1">
        <f>Tableau1015[[#This Row],[Trumpf]]*Tableau1015[[#This Row],[limite basse M]]</f>
        <v>6</v>
      </c>
      <c r="Q8" s="1">
        <f>(1/10*Tableau1015[[#This Row],[MT10]])+(1/5*Tableau1015[[#This Row],[MT5]])</f>
        <v>0</v>
      </c>
      <c r="R8" s="1">
        <f>(1/10*Tableau1015[[#This Row],[MT10]])+(1/5*Tableau1015[[#This Row],[MT5]])+(Tableau1015[[#This Row],[unitaire]]*Tableau1015[[#This Row],[limite basse D]])</f>
        <v>6</v>
      </c>
      <c r="S8" s="1">
        <f>Tableau1015[[#This Row],[LVD]]*2*Tableau1015[[#This Row],[unitaire]]</f>
        <v>2</v>
      </c>
      <c r="T8" s="1">
        <f>Tableau1015[[#This Row],[Trumpf]]*Tableau1015[[#This Row],[unitaire]]*2</f>
        <v>2</v>
      </c>
    </row>
    <row r="9" spans="1:20" ht="18" x14ac:dyDescent="0.3">
      <c r="A9" s="33" t="s">
        <v>11</v>
      </c>
      <c r="B9" s="11" t="s">
        <v>173</v>
      </c>
      <c r="C9" s="6"/>
      <c r="D9" s="6"/>
      <c r="F9" s="14">
        <f>IF(AND(Tableau13913[[#This Row],[Trumpf]]="x",Tableau13913[[#This Row],[LVD]]="x"),6,IF(OR(Tableau13913[[#This Row],[Trumpf]]="x",Tableau13913[[#This Row],[LVD]]="x"),3,0))</f>
        <v>0</v>
      </c>
      <c r="G9" s="14">
        <f>IF(AND(Tableau13913[[#This Row],[LVD]]="x",Tableau13913[[#This Row],[Trumpf]]="x"),6,IF(OR(Tableau13913[[#This Row],[LVD]]="x",Tableau13913[[#This Row],[Trumpf]]="x"),3,0))</f>
        <v>0</v>
      </c>
      <c r="H9" s="14">
        <f>IF(OR(Tableau13913[[#This Row],[MT / Unitaire]]="MT10",Tableau13913[[#This Row],[MT / Unitaire]]="MT5"),0,G9)</f>
        <v>0</v>
      </c>
      <c r="I9" s="37">
        <f>IF(Tableau13913[[#This Row],[MT / Unitaire]]&lt;&gt;"Unitaire",0,1)</f>
        <v>1</v>
      </c>
      <c r="J9" s="37">
        <f>IF(Tableau13913[[#This Row],[MT / Unitaire]]="MT10",1,0)</f>
        <v>0</v>
      </c>
      <c r="K9" s="37">
        <f>IF(Tableau13913[[#This Row],[MT / Unitaire]]="MT5",1,0)</f>
        <v>0</v>
      </c>
      <c r="L9" s="41">
        <f>IF(Tableau13913[[#This Row],[Trumpf]]="x",1,0)</f>
        <v>0</v>
      </c>
      <c r="M9" s="41">
        <f>IF(Tableau13913[[#This Row],[LVD]]="x",1,0)</f>
        <v>0</v>
      </c>
      <c r="N9" s="14">
        <f>Tableau1015[[#This Row],[unitaire]]*Tableau1015[[#This Row],[limite basse P]]</f>
        <v>0</v>
      </c>
      <c r="O9" s="1">
        <f>Tableau1015[[#This Row],[LVD]]*2*Tableau1015[[#This Row],[unitaire]]</f>
        <v>0</v>
      </c>
      <c r="P9" s="1">
        <f>Tableau1015[[#This Row],[Trumpf]]*Tableau1015[[#This Row],[limite basse M]]</f>
        <v>0</v>
      </c>
      <c r="Q9" s="1">
        <f>(1/10*Tableau1015[[#This Row],[MT10]])+(1/5*Tableau1015[[#This Row],[MT5]])</f>
        <v>0</v>
      </c>
      <c r="R9" s="1">
        <f>(1/10*Tableau1015[[#This Row],[MT10]])+(1/5*Tableau1015[[#This Row],[MT5]])+(Tableau1015[[#This Row],[unitaire]]*Tableau1015[[#This Row],[limite basse D]])</f>
        <v>0</v>
      </c>
      <c r="S9" s="1">
        <f>Tableau1015[[#This Row],[LVD]]*2*Tableau1015[[#This Row],[unitaire]]</f>
        <v>0</v>
      </c>
      <c r="T9" s="1">
        <f>Tableau1015[[#This Row],[Trumpf]]*Tableau1015[[#This Row],[unitaire]]*2</f>
        <v>0</v>
      </c>
    </row>
    <row r="10" spans="1:20" ht="18" x14ac:dyDescent="0.3">
      <c r="A10" s="33" t="s">
        <v>12</v>
      </c>
      <c r="B10" s="11" t="s">
        <v>173</v>
      </c>
      <c r="C10" s="6"/>
      <c r="D10" s="6" t="s">
        <v>151</v>
      </c>
      <c r="F10" s="14">
        <f>IF(AND(Tableau13913[[#This Row],[Trumpf]]="x",Tableau13913[[#This Row],[LVD]]="x"),6,IF(OR(Tableau13913[[#This Row],[Trumpf]]="x",Tableau13913[[#This Row],[LVD]]="x"),3,0))</f>
        <v>3</v>
      </c>
      <c r="G10" s="14">
        <f>IF(AND(Tableau13913[[#This Row],[LVD]]="x",Tableau13913[[#This Row],[Trumpf]]="x"),6,IF(OR(Tableau13913[[#This Row],[LVD]]="x",Tableau13913[[#This Row],[Trumpf]]="x"),3,0))</f>
        <v>3</v>
      </c>
      <c r="H10" s="14">
        <f>IF(OR(Tableau13913[[#This Row],[MT / Unitaire]]="MT10",Tableau13913[[#This Row],[MT / Unitaire]]="MT5"),0,G10)</f>
        <v>3</v>
      </c>
      <c r="I10" s="37">
        <f>IF(Tableau13913[[#This Row],[MT / Unitaire]]&lt;&gt;"Unitaire",0,1)</f>
        <v>1</v>
      </c>
      <c r="J10" s="37">
        <f>IF(Tableau13913[[#This Row],[MT / Unitaire]]="MT10",1,0)</f>
        <v>0</v>
      </c>
      <c r="K10" s="37">
        <f>IF(Tableau13913[[#This Row],[MT / Unitaire]]="MT5",1,0)</f>
        <v>0</v>
      </c>
      <c r="L10" s="41">
        <f>IF(Tableau13913[[#This Row],[Trumpf]]="x",1,0)</f>
        <v>0</v>
      </c>
      <c r="M10" s="41">
        <f>IF(Tableau13913[[#This Row],[LVD]]="x",1,0)</f>
        <v>1</v>
      </c>
      <c r="N10" s="14">
        <f>Tableau1015[[#This Row],[unitaire]]*Tableau1015[[#This Row],[limite basse P]]</f>
        <v>3</v>
      </c>
      <c r="O10" s="1">
        <f>Tableau1015[[#This Row],[LVD]]*2*Tableau1015[[#This Row],[unitaire]]</f>
        <v>2</v>
      </c>
      <c r="P10" s="1">
        <f>Tableau1015[[#This Row],[Trumpf]]*Tableau1015[[#This Row],[limite basse M]]</f>
        <v>0</v>
      </c>
      <c r="Q10" s="1">
        <f>(1/10*Tableau1015[[#This Row],[MT10]])+(1/5*Tableau1015[[#This Row],[MT5]])</f>
        <v>0</v>
      </c>
      <c r="R10" s="1">
        <f>(1/10*Tableau1015[[#This Row],[MT10]])+(1/5*Tableau1015[[#This Row],[MT5]])+(Tableau1015[[#This Row],[unitaire]]*Tableau1015[[#This Row],[limite basse D]])</f>
        <v>3</v>
      </c>
      <c r="S10" s="1">
        <f>Tableau1015[[#This Row],[LVD]]*2*Tableau1015[[#This Row],[unitaire]]</f>
        <v>2</v>
      </c>
      <c r="T10" s="1">
        <f>Tableau1015[[#This Row],[Trumpf]]*Tableau1015[[#This Row],[unitaire]]*2</f>
        <v>0</v>
      </c>
    </row>
    <row r="11" spans="1:20" ht="18" x14ac:dyDescent="0.3">
      <c r="A11" s="33" t="s">
        <v>13</v>
      </c>
      <c r="B11" s="11" t="s">
        <v>173</v>
      </c>
      <c r="C11" s="6"/>
      <c r="D11" s="6"/>
      <c r="F11" s="14">
        <f>IF(AND(Tableau13913[[#This Row],[Trumpf]]="x",Tableau13913[[#This Row],[LVD]]="x"),6,IF(OR(Tableau13913[[#This Row],[Trumpf]]="x",Tableau13913[[#This Row],[LVD]]="x"),3,0))</f>
        <v>0</v>
      </c>
      <c r="G11" s="14">
        <f>IF(AND(Tableau13913[[#This Row],[LVD]]="x",Tableau13913[[#This Row],[Trumpf]]="x"),6,IF(OR(Tableau13913[[#This Row],[LVD]]="x",Tableau13913[[#This Row],[Trumpf]]="x"),3,0))</f>
        <v>0</v>
      </c>
      <c r="H11" s="14">
        <f>IF(OR(Tableau13913[[#This Row],[MT / Unitaire]]="MT10",Tableau13913[[#This Row],[MT / Unitaire]]="MT5"),0,G11)</f>
        <v>0</v>
      </c>
      <c r="I11" s="37">
        <f>IF(Tableau13913[[#This Row],[MT / Unitaire]]&lt;&gt;"Unitaire",0,1)</f>
        <v>1</v>
      </c>
      <c r="J11" s="37">
        <f>IF(Tableau13913[[#This Row],[MT / Unitaire]]="MT10",1,0)</f>
        <v>0</v>
      </c>
      <c r="K11" s="37">
        <f>IF(Tableau13913[[#This Row],[MT / Unitaire]]="MT5",1,0)</f>
        <v>0</v>
      </c>
      <c r="L11" s="41">
        <f>IF(Tableau13913[[#This Row],[Trumpf]]="x",1,0)</f>
        <v>0</v>
      </c>
      <c r="M11" s="41">
        <f>IF(Tableau13913[[#This Row],[LVD]]="x",1,0)</f>
        <v>0</v>
      </c>
      <c r="N11" s="14">
        <f>Tableau1015[[#This Row],[unitaire]]*Tableau1015[[#This Row],[limite basse P]]</f>
        <v>0</v>
      </c>
      <c r="O11" s="1">
        <f>Tableau1015[[#This Row],[LVD]]*2*Tableau1015[[#This Row],[unitaire]]</f>
        <v>0</v>
      </c>
      <c r="P11" s="1">
        <f>Tableau1015[[#This Row],[Trumpf]]*Tableau1015[[#This Row],[limite basse M]]</f>
        <v>0</v>
      </c>
      <c r="Q11" s="1">
        <f>(1/10*Tableau1015[[#This Row],[MT10]])+(1/5*Tableau1015[[#This Row],[MT5]])</f>
        <v>0</v>
      </c>
      <c r="R11" s="1">
        <f>(1/10*Tableau1015[[#This Row],[MT10]])+(1/5*Tableau1015[[#This Row],[MT5]])+(Tableau1015[[#This Row],[unitaire]]*Tableau1015[[#This Row],[limite basse D]])</f>
        <v>0</v>
      </c>
      <c r="S11" s="1">
        <f>Tableau1015[[#This Row],[LVD]]*2*Tableau1015[[#This Row],[unitaire]]</f>
        <v>0</v>
      </c>
      <c r="T11" s="1">
        <f>Tableau1015[[#This Row],[Trumpf]]*Tableau1015[[#This Row],[unitaire]]*2</f>
        <v>0</v>
      </c>
    </row>
    <row r="12" spans="1:20" ht="18" x14ac:dyDescent="0.3">
      <c r="A12" s="33" t="s">
        <v>14</v>
      </c>
      <c r="B12" s="11" t="s">
        <v>173</v>
      </c>
      <c r="C12" s="6" t="s">
        <v>151</v>
      </c>
      <c r="D12" s="6" t="s">
        <v>151</v>
      </c>
      <c r="F12" s="14">
        <f>IF(AND(Tableau13913[[#This Row],[Trumpf]]="x",Tableau13913[[#This Row],[LVD]]="x"),6,IF(OR(Tableau13913[[#This Row],[Trumpf]]="x",Tableau13913[[#This Row],[LVD]]="x"),3,0))</f>
        <v>6</v>
      </c>
      <c r="G12" s="14">
        <f>IF(AND(Tableau13913[[#This Row],[LVD]]="x",Tableau13913[[#This Row],[Trumpf]]="x"),6,IF(OR(Tableau13913[[#This Row],[LVD]]="x",Tableau13913[[#This Row],[Trumpf]]="x"),3,0))</f>
        <v>6</v>
      </c>
      <c r="H12" s="14">
        <f>IF(OR(Tableau13913[[#This Row],[MT / Unitaire]]="MT10",Tableau13913[[#This Row],[MT / Unitaire]]="MT5"),0,G12)</f>
        <v>6</v>
      </c>
      <c r="I12" s="37">
        <f>IF(Tableau13913[[#This Row],[MT / Unitaire]]&lt;&gt;"Unitaire",0,1)</f>
        <v>1</v>
      </c>
      <c r="J12" s="37">
        <f>IF(Tableau13913[[#This Row],[MT / Unitaire]]="MT10",1,0)</f>
        <v>0</v>
      </c>
      <c r="K12" s="37">
        <f>IF(Tableau13913[[#This Row],[MT / Unitaire]]="MT5",1,0)</f>
        <v>0</v>
      </c>
      <c r="L12" s="41">
        <f>IF(Tableau13913[[#This Row],[Trumpf]]="x",1,0)</f>
        <v>1</v>
      </c>
      <c r="M12" s="41">
        <f>IF(Tableau13913[[#This Row],[LVD]]="x",1,0)</f>
        <v>1</v>
      </c>
      <c r="N12" s="14">
        <f>Tableau1015[[#This Row],[unitaire]]*Tableau1015[[#This Row],[limite basse P]]</f>
        <v>6</v>
      </c>
      <c r="O12" s="1">
        <f>Tableau1015[[#This Row],[LVD]]*2*Tableau1015[[#This Row],[unitaire]]</f>
        <v>2</v>
      </c>
      <c r="P12" s="1">
        <f>Tableau1015[[#This Row],[Trumpf]]*Tableau1015[[#This Row],[limite basse M]]</f>
        <v>6</v>
      </c>
      <c r="Q12" s="1">
        <f>(1/10*Tableau1015[[#This Row],[MT10]])+(1/5*Tableau1015[[#This Row],[MT5]])</f>
        <v>0</v>
      </c>
      <c r="R12" s="1">
        <f>(1/10*Tableau1015[[#This Row],[MT10]])+(1/5*Tableau1015[[#This Row],[MT5]])+(Tableau1015[[#This Row],[unitaire]]*Tableau1015[[#This Row],[limite basse D]])</f>
        <v>6</v>
      </c>
      <c r="S12" s="1">
        <f>Tableau1015[[#This Row],[LVD]]*2*Tableau1015[[#This Row],[unitaire]]</f>
        <v>2</v>
      </c>
      <c r="T12" s="1">
        <f>Tableau1015[[#This Row],[Trumpf]]*Tableau1015[[#This Row],[unitaire]]*2</f>
        <v>2</v>
      </c>
    </row>
    <row r="13" spans="1:20" ht="18" x14ac:dyDescent="0.3">
      <c r="A13" s="34" t="s">
        <v>15</v>
      </c>
      <c r="B13" s="11" t="s">
        <v>170</v>
      </c>
      <c r="C13" s="6" t="s">
        <v>151</v>
      </c>
      <c r="D13" s="6" t="s">
        <v>151</v>
      </c>
      <c r="F13" s="14">
        <f>IF(AND(Tableau13913[[#This Row],[Trumpf]]="x",Tableau13913[[#This Row],[LVD]]="x"),6,IF(OR(Tableau13913[[#This Row],[Trumpf]]="x",Tableau13913[[#This Row],[LVD]]="x"),3,0))</f>
        <v>6</v>
      </c>
      <c r="G13" s="14">
        <f>IF(AND(Tableau13913[[#This Row],[LVD]]="x",Tableau13913[[#This Row],[Trumpf]]="x"),6,IF(OR(Tableau13913[[#This Row],[LVD]]="x",Tableau13913[[#This Row],[Trumpf]]="x"),3,0))</f>
        <v>6</v>
      </c>
      <c r="H13" s="14">
        <f>IF(OR(Tableau13913[[#This Row],[MT / Unitaire]]="MT10",Tableau13913[[#This Row],[MT / Unitaire]]="MT5"),0,G13)</f>
        <v>0</v>
      </c>
      <c r="I13" s="37">
        <f>IF(Tableau13913[[#This Row],[MT / Unitaire]]&lt;&gt;"Unitaire",0,1)</f>
        <v>0</v>
      </c>
      <c r="J13" s="37">
        <f>IF(Tableau13913[[#This Row],[MT / Unitaire]]="MT10",1,0)</f>
        <v>1</v>
      </c>
      <c r="K13" s="37">
        <f>IF(Tableau13913[[#This Row],[MT / Unitaire]]="MT5",1,0)</f>
        <v>0</v>
      </c>
      <c r="L13" s="41">
        <f>IF(Tableau13913[[#This Row],[Trumpf]]="x",1,0)</f>
        <v>1</v>
      </c>
      <c r="M13" s="41">
        <f>IF(Tableau13913[[#This Row],[LVD]]="x",1,0)</f>
        <v>1</v>
      </c>
      <c r="N13" s="14">
        <f>Tableau1015[[#This Row],[unitaire]]*Tableau1015[[#This Row],[limite basse P]]</f>
        <v>0</v>
      </c>
      <c r="O13" s="1">
        <f>Tableau1015[[#This Row],[LVD]]*2*Tableau1015[[#This Row],[unitaire]]</f>
        <v>0</v>
      </c>
      <c r="P13" s="1">
        <f>Tableau1015[[#This Row],[Trumpf]]*Tableau1015[[#This Row],[limite basse M]]</f>
        <v>6</v>
      </c>
      <c r="Q13" s="1">
        <f>(1/10*Tableau1015[[#This Row],[MT10]])+(1/5*Tableau1015[[#This Row],[MT5]])</f>
        <v>0.1</v>
      </c>
      <c r="R13" s="1">
        <f>(1/10*Tableau1015[[#This Row],[MT10]])+(1/5*Tableau1015[[#This Row],[MT5]])+(Tableau1015[[#This Row],[unitaire]]*Tableau1015[[#This Row],[limite basse D]])</f>
        <v>0.1</v>
      </c>
      <c r="S13" s="1">
        <f>Tableau1015[[#This Row],[LVD]]*2*Tableau1015[[#This Row],[unitaire]]</f>
        <v>0</v>
      </c>
      <c r="T13" s="1">
        <f>Tableau1015[[#This Row],[Trumpf]]*Tableau1015[[#This Row],[unitaire]]*2</f>
        <v>0</v>
      </c>
    </row>
    <row r="14" spans="1:20" ht="18" x14ac:dyDescent="0.3">
      <c r="A14" s="34" t="s">
        <v>16</v>
      </c>
      <c r="B14" s="11" t="s">
        <v>170</v>
      </c>
      <c r="C14" s="6" t="s">
        <v>151</v>
      </c>
      <c r="D14" s="6" t="s">
        <v>151</v>
      </c>
      <c r="F14" s="14">
        <f>IF(AND(Tableau13913[[#This Row],[Trumpf]]="x",Tableau13913[[#This Row],[LVD]]="x"),6,IF(OR(Tableau13913[[#This Row],[Trumpf]]="x",Tableau13913[[#This Row],[LVD]]="x"),3,0))</f>
        <v>6</v>
      </c>
      <c r="G14" s="14">
        <f>IF(AND(Tableau13913[[#This Row],[LVD]]="x",Tableau13913[[#This Row],[Trumpf]]="x"),6,IF(OR(Tableau13913[[#This Row],[LVD]]="x",Tableau13913[[#This Row],[Trumpf]]="x"),3,0))</f>
        <v>6</v>
      </c>
      <c r="H14" s="14">
        <f>IF(OR(Tableau13913[[#This Row],[MT / Unitaire]]="MT10",Tableau13913[[#This Row],[MT / Unitaire]]="MT5"),0,G14)</f>
        <v>0</v>
      </c>
      <c r="I14" s="37">
        <f>IF(Tableau13913[[#This Row],[MT / Unitaire]]&lt;&gt;"Unitaire",0,1)</f>
        <v>0</v>
      </c>
      <c r="J14" s="37">
        <f>IF(Tableau13913[[#This Row],[MT / Unitaire]]="MT10",1,0)</f>
        <v>1</v>
      </c>
      <c r="K14" s="37">
        <f>IF(Tableau13913[[#This Row],[MT / Unitaire]]="MT5",1,0)</f>
        <v>0</v>
      </c>
      <c r="L14" s="41">
        <f>IF(Tableau13913[[#This Row],[Trumpf]]="x",1,0)</f>
        <v>1</v>
      </c>
      <c r="M14" s="41">
        <f>IF(Tableau13913[[#This Row],[LVD]]="x",1,0)</f>
        <v>1</v>
      </c>
      <c r="N14" s="14">
        <f>Tableau1015[[#This Row],[unitaire]]*Tableau1015[[#This Row],[limite basse P]]</f>
        <v>0</v>
      </c>
      <c r="O14" s="1">
        <f>Tableau1015[[#This Row],[LVD]]*2*Tableau1015[[#This Row],[unitaire]]</f>
        <v>0</v>
      </c>
      <c r="P14" s="1">
        <f>Tableau1015[[#This Row],[Trumpf]]*Tableau1015[[#This Row],[limite basse M]]</f>
        <v>6</v>
      </c>
      <c r="Q14" s="1">
        <f>(1/10*Tableau1015[[#This Row],[MT10]])+(1/5*Tableau1015[[#This Row],[MT5]])</f>
        <v>0.1</v>
      </c>
      <c r="R14" s="1">
        <f>(1/10*Tableau1015[[#This Row],[MT10]])+(1/5*Tableau1015[[#This Row],[MT5]])+(Tableau1015[[#This Row],[unitaire]]*Tableau1015[[#This Row],[limite basse D]])</f>
        <v>0.1</v>
      </c>
      <c r="S14" s="1">
        <f>Tableau1015[[#This Row],[LVD]]*2*Tableau1015[[#This Row],[unitaire]]</f>
        <v>0</v>
      </c>
      <c r="T14" s="1">
        <f>Tableau1015[[#This Row],[Trumpf]]*Tableau1015[[#This Row],[unitaire]]*2</f>
        <v>0</v>
      </c>
    </row>
    <row r="15" spans="1:20" ht="18" x14ac:dyDescent="0.3">
      <c r="A15" s="34" t="s">
        <v>17</v>
      </c>
      <c r="B15" s="11" t="s">
        <v>170</v>
      </c>
      <c r="C15" s="6" t="s">
        <v>151</v>
      </c>
      <c r="D15" s="6" t="s">
        <v>151</v>
      </c>
      <c r="F15" s="14">
        <f>IF(AND(Tableau13913[[#This Row],[Trumpf]]="x",Tableau13913[[#This Row],[LVD]]="x"),6,IF(OR(Tableau13913[[#This Row],[Trumpf]]="x",Tableau13913[[#This Row],[LVD]]="x"),3,0))</f>
        <v>6</v>
      </c>
      <c r="G15" s="14">
        <f>IF(AND(Tableau13913[[#This Row],[LVD]]="x",Tableau13913[[#This Row],[Trumpf]]="x"),6,IF(OR(Tableau13913[[#This Row],[LVD]]="x",Tableau13913[[#This Row],[Trumpf]]="x"),3,0))</f>
        <v>6</v>
      </c>
      <c r="H15" s="14">
        <f>IF(OR(Tableau13913[[#This Row],[MT / Unitaire]]="MT10",Tableau13913[[#This Row],[MT / Unitaire]]="MT5"),0,G15)</f>
        <v>0</v>
      </c>
      <c r="I15" s="37">
        <f>IF(Tableau13913[[#This Row],[MT / Unitaire]]&lt;&gt;"Unitaire",0,1)</f>
        <v>0</v>
      </c>
      <c r="J15" s="37">
        <f>IF(Tableau13913[[#This Row],[MT / Unitaire]]="MT10",1,0)</f>
        <v>1</v>
      </c>
      <c r="K15" s="37">
        <f>IF(Tableau13913[[#This Row],[MT / Unitaire]]="MT5",1,0)</f>
        <v>0</v>
      </c>
      <c r="L15" s="41">
        <f>IF(Tableau13913[[#This Row],[Trumpf]]="x",1,0)</f>
        <v>1</v>
      </c>
      <c r="M15" s="41">
        <f>IF(Tableau13913[[#This Row],[LVD]]="x",1,0)</f>
        <v>1</v>
      </c>
      <c r="N15" s="14">
        <f>Tableau1015[[#This Row],[unitaire]]*Tableau1015[[#This Row],[limite basse P]]</f>
        <v>0</v>
      </c>
      <c r="O15" s="1">
        <f>Tableau1015[[#This Row],[LVD]]*2*Tableau1015[[#This Row],[unitaire]]</f>
        <v>0</v>
      </c>
      <c r="P15" s="1">
        <f>Tableau1015[[#This Row],[Trumpf]]*Tableau1015[[#This Row],[limite basse M]]</f>
        <v>6</v>
      </c>
      <c r="Q15" s="1">
        <f>(1/10*Tableau1015[[#This Row],[MT10]])+(1/5*Tableau1015[[#This Row],[MT5]])</f>
        <v>0.1</v>
      </c>
      <c r="R15" s="1">
        <f>(1/10*Tableau1015[[#This Row],[MT10]])+(1/5*Tableau1015[[#This Row],[MT5]])+(Tableau1015[[#This Row],[unitaire]]*Tableau1015[[#This Row],[limite basse D]])</f>
        <v>0.1</v>
      </c>
      <c r="S15" s="1">
        <f>Tableau1015[[#This Row],[LVD]]*2*Tableau1015[[#This Row],[unitaire]]</f>
        <v>0</v>
      </c>
      <c r="T15" s="1">
        <f>Tableau1015[[#This Row],[Trumpf]]*Tableau1015[[#This Row],[unitaire]]*2</f>
        <v>0</v>
      </c>
    </row>
    <row r="16" spans="1:20" ht="18" x14ac:dyDescent="0.3">
      <c r="A16" s="34" t="s">
        <v>18</v>
      </c>
      <c r="B16" s="11" t="s">
        <v>171</v>
      </c>
      <c r="C16" s="6" t="s">
        <v>151</v>
      </c>
      <c r="D16" s="6" t="s">
        <v>151</v>
      </c>
      <c r="F16" s="14">
        <f>IF(AND(Tableau13913[[#This Row],[Trumpf]]="x",Tableau13913[[#This Row],[LVD]]="x"),6,IF(OR(Tableau13913[[#This Row],[Trumpf]]="x",Tableau13913[[#This Row],[LVD]]="x"),3,0))</f>
        <v>6</v>
      </c>
      <c r="G16" s="14">
        <f>IF(AND(Tableau13913[[#This Row],[LVD]]="x",Tableau13913[[#This Row],[Trumpf]]="x"),6,IF(OR(Tableau13913[[#This Row],[LVD]]="x",Tableau13913[[#This Row],[Trumpf]]="x"),3,0))</f>
        <v>6</v>
      </c>
      <c r="H16" s="14">
        <f>IF(OR(Tableau13913[[#This Row],[MT / Unitaire]]="MT10",Tableau13913[[#This Row],[MT / Unitaire]]="MT5"),0,G16)</f>
        <v>0</v>
      </c>
      <c r="I16" s="37">
        <f>IF(Tableau13913[[#This Row],[MT / Unitaire]]&lt;&gt;"Unitaire",0,1)</f>
        <v>0</v>
      </c>
      <c r="J16" s="37">
        <f>IF(Tableau13913[[#This Row],[MT / Unitaire]]="MT10",1,0)</f>
        <v>0</v>
      </c>
      <c r="K16" s="37">
        <f>IF(Tableau13913[[#This Row],[MT / Unitaire]]="MT5",1,0)</f>
        <v>1</v>
      </c>
      <c r="L16" s="41">
        <f>IF(Tableau13913[[#This Row],[Trumpf]]="x",1,0)</f>
        <v>1</v>
      </c>
      <c r="M16" s="41">
        <f>IF(Tableau13913[[#This Row],[LVD]]="x",1,0)</f>
        <v>1</v>
      </c>
      <c r="N16" s="14">
        <f>Tableau1015[[#This Row],[unitaire]]*Tableau1015[[#This Row],[limite basse P]]</f>
        <v>0</v>
      </c>
      <c r="O16" s="1">
        <f>Tableau1015[[#This Row],[LVD]]*2*Tableau1015[[#This Row],[unitaire]]</f>
        <v>0</v>
      </c>
      <c r="P16" s="1">
        <f>Tableau1015[[#This Row],[Trumpf]]*Tableau1015[[#This Row],[limite basse M]]</f>
        <v>6</v>
      </c>
      <c r="Q16" s="1">
        <f>(1/10*Tableau1015[[#This Row],[MT10]])+(1/5*Tableau1015[[#This Row],[MT5]])</f>
        <v>0.2</v>
      </c>
      <c r="R16" s="1">
        <f>(1/10*Tableau1015[[#This Row],[MT10]])+(1/5*Tableau1015[[#This Row],[MT5]])+(Tableau1015[[#This Row],[unitaire]]*Tableau1015[[#This Row],[limite basse D]])</f>
        <v>0.2</v>
      </c>
      <c r="S16" s="1">
        <f>Tableau1015[[#This Row],[LVD]]*2*Tableau1015[[#This Row],[unitaire]]</f>
        <v>0</v>
      </c>
      <c r="T16" s="1">
        <f>Tableau1015[[#This Row],[Trumpf]]*Tableau1015[[#This Row],[unitaire]]*2</f>
        <v>0</v>
      </c>
    </row>
    <row r="17" spans="1:20" ht="18" x14ac:dyDescent="0.3">
      <c r="A17" s="34" t="s">
        <v>19</v>
      </c>
      <c r="B17" s="11" t="s">
        <v>171</v>
      </c>
      <c r="C17" s="6"/>
      <c r="D17" s="6" t="s">
        <v>151</v>
      </c>
      <c r="F17" s="14">
        <f>IF(AND(Tableau13913[[#This Row],[Trumpf]]="x",Tableau13913[[#This Row],[LVD]]="x"),6,IF(OR(Tableau13913[[#This Row],[Trumpf]]="x",Tableau13913[[#This Row],[LVD]]="x"),3,0))</f>
        <v>3</v>
      </c>
      <c r="G17" s="14">
        <f>IF(AND(Tableau13913[[#This Row],[LVD]]="x",Tableau13913[[#This Row],[Trumpf]]="x"),6,IF(OR(Tableau13913[[#This Row],[LVD]]="x",Tableau13913[[#This Row],[Trumpf]]="x"),3,0))</f>
        <v>3</v>
      </c>
      <c r="H17" s="14">
        <f>IF(OR(Tableau13913[[#This Row],[MT / Unitaire]]="MT10",Tableau13913[[#This Row],[MT / Unitaire]]="MT5"),0,G17)</f>
        <v>0</v>
      </c>
      <c r="I17" s="37">
        <f>IF(Tableau13913[[#This Row],[MT / Unitaire]]&lt;&gt;"Unitaire",0,1)</f>
        <v>0</v>
      </c>
      <c r="J17" s="37">
        <f>IF(Tableau13913[[#This Row],[MT / Unitaire]]="MT10",1,0)</f>
        <v>0</v>
      </c>
      <c r="K17" s="37">
        <f>IF(Tableau13913[[#This Row],[MT / Unitaire]]="MT5",1,0)</f>
        <v>1</v>
      </c>
      <c r="L17" s="41">
        <f>IF(Tableau13913[[#This Row],[Trumpf]]="x",1,0)</f>
        <v>0</v>
      </c>
      <c r="M17" s="41">
        <f>IF(Tableau13913[[#This Row],[LVD]]="x",1,0)</f>
        <v>1</v>
      </c>
      <c r="N17" s="14">
        <f>Tableau1015[[#This Row],[unitaire]]*Tableau1015[[#This Row],[limite basse P]]</f>
        <v>0</v>
      </c>
      <c r="O17" s="1">
        <f>Tableau1015[[#This Row],[LVD]]*2*Tableau1015[[#This Row],[unitaire]]</f>
        <v>0</v>
      </c>
      <c r="P17" s="1">
        <f>Tableau1015[[#This Row],[Trumpf]]*Tableau1015[[#This Row],[limite basse M]]</f>
        <v>0</v>
      </c>
      <c r="Q17" s="1">
        <f>(1/10*Tableau1015[[#This Row],[MT10]])+(1/5*Tableau1015[[#This Row],[MT5]])</f>
        <v>0.2</v>
      </c>
      <c r="R17" s="1">
        <f>(1/10*Tableau1015[[#This Row],[MT10]])+(1/5*Tableau1015[[#This Row],[MT5]])+(Tableau1015[[#This Row],[unitaire]]*Tableau1015[[#This Row],[limite basse D]])</f>
        <v>0.2</v>
      </c>
      <c r="S17" s="1">
        <f>Tableau1015[[#This Row],[LVD]]*2*Tableau1015[[#This Row],[unitaire]]</f>
        <v>0</v>
      </c>
      <c r="T17" s="1">
        <f>Tableau1015[[#This Row],[Trumpf]]*Tableau1015[[#This Row],[unitaire]]*2</f>
        <v>0</v>
      </c>
    </row>
    <row r="18" spans="1:20" ht="18" x14ac:dyDescent="0.3">
      <c r="A18" s="34" t="s">
        <v>20</v>
      </c>
      <c r="B18" s="11" t="s">
        <v>171</v>
      </c>
      <c r="C18" s="6" t="s">
        <v>151</v>
      </c>
      <c r="D18" s="6" t="s">
        <v>151</v>
      </c>
      <c r="F18" s="14">
        <f>IF(AND(Tableau13913[[#This Row],[Trumpf]]="x",Tableau13913[[#This Row],[LVD]]="x"),6,IF(OR(Tableau13913[[#This Row],[Trumpf]]="x",Tableau13913[[#This Row],[LVD]]="x"),3,0))</f>
        <v>6</v>
      </c>
      <c r="G18" s="14">
        <f>IF(AND(Tableau13913[[#This Row],[LVD]]="x",Tableau13913[[#This Row],[Trumpf]]="x"),6,IF(OR(Tableau13913[[#This Row],[LVD]]="x",Tableau13913[[#This Row],[Trumpf]]="x"),3,0))</f>
        <v>6</v>
      </c>
      <c r="H18" s="14">
        <f>IF(OR(Tableau13913[[#This Row],[MT / Unitaire]]="MT10",Tableau13913[[#This Row],[MT / Unitaire]]="MT5"),0,G18)</f>
        <v>0</v>
      </c>
      <c r="I18" s="37">
        <f>IF(Tableau13913[[#This Row],[MT / Unitaire]]&lt;&gt;"Unitaire",0,1)</f>
        <v>0</v>
      </c>
      <c r="J18" s="37">
        <f>IF(Tableau13913[[#This Row],[MT / Unitaire]]="MT10",1,0)</f>
        <v>0</v>
      </c>
      <c r="K18" s="37">
        <f>IF(Tableau13913[[#This Row],[MT / Unitaire]]="MT5",1,0)</f>
        <v>1</v>
      </c>
      <c r="L18" s="41">
        <f>IF(Tableau13913[[#This Row],[Trumpf]]="x",1,0)</f>
        <v>1</v>
      </c>
      <c r="M18" s="41">
        <f>IF(Tableau13913[[#This Row],[LVD]]="x",1,0)</f>
        <v>1</v>
      </c>
      <c r="N18" s="14">
        <f>Tableau1015[[#This Row],[unitaire]]*Tableau1015[[#This Row],[limite basse P]]</f>
        <v>0</v>
      </c>
      <c r="O18" s="1">
        <f>Tableau1015[[#This Row],[LVD]]*2*Tableau1015[[#This Row],[unitaire]]</f>
        <v>0</v>
      </c>
      <c r="P18" s="1">
        <f>Tableau1015[[#This Row],[Trumpf]]*Tableau1015[[#This Row],[limite basse M]]</f>
        <v>6</v>
      </c>
      <c r="Q18" s="1">
        <f>(1/10*Tableau1015[[#This Row],[MT10]])+(1/5*Tableau1015[[#This Row],[MT5]])</f>
        <v>0.2</v>
      </c>
      <c r="R18" s="1">
        <f>(1/10*Tableau1015[[#This Row],[MT10]])+(1/5*Tableau1015[[#This Row],[MT5]])+(Tableau1015[[#This Row],[unitaire]]*Tableau1015[[#This Row],[limite basse D]])</f>
        <v>0.2</v>
      </c>
      <c r="S18" s="1">
        <f>Tableau1015[[#This Row],[LVD]]*2*Tableau1015[[#This Row],[unitaire]]</f>
        <v>0</v>
      </c>
      <c r="T18" s="1">
        <f>Tableau1015[[#This Row],[Trumpf]]*Tableau1015[[#This Row],[unitaire]]*2</f>
        <v>0</v>
      </c>
    </row>
    <row r="19" spans="1:20" ht="18" x14ac:dyDescent="0.3">
      <c r="A19" s="34" t="s">
        <v>21</v>
      </c>
      <c r="B19" s="11" t="s">
        <v>171</v>
      </c>
      <c r="C19" s="6"/>
      <c r="D19" s="6" t="s">
        <v>151</v>
      </c>
      <c r="F19" s="14">
        <f>IF(AND(Tableau13913[[#This Row],[Trumpf]]="x",Tableau13913[[#This Row],[LVD]]="x"),6,IF(OR(Tableau13913[[#This Row],[Trumpf]]="x",Tableau13913[[#This Row],[LVD]]="x"),3,0))</f>
        <v>3</v>
      </c>
      <c r="G19" s="14">
        <f>IF(AND(Tableau13913[[#This Row],[LVD]]="x",Tableau13913[[#This Row],[Trumpf]]="x"),6,IF(OR(Tableau13913[[#This Row],[LVD]]="x",Tableau13913[[#This Row],[Trumpf]]="x"),3,0))</f>
        <v>3</v>
      </c>
      <c r="H19" s="14">
        <f>IF(OR(Tableau13913[[#This Row],[MT / Unitaire]]="MT10",Tableau13913[[#This Row],[MT / Unitaire]]="MT5"),0,G19)</f>
        <v>0</v>
      </c>
      <c r="I19" s="37">
        <f>IF(Tableau13913[[#This Row],[MT / Unitaire]]&lt;&gt;"Unitaire",0,1)</f>
        <v>0</v>
      </c>
      <c r="J19" s="37">
        <f>IF(Tableau13913[[#This Row],[MT / Unitaire]]="MT10",1,0)</f>
        <v>0</v>
      </c>
      <c r="K19" s="37">
        <f>IF(Tableau13913[[#This Row],[MT / Unitaire]]="MT5",1,0)</f>
        <v>1</v>
      </c>
      <c r="L19" s="41">
        <f>IF(Tableau13913[[#This Row],[Trumpf]]="x",1,0)</f>
        <v>0</v>
      </c>
      <c r="M19" s="41">
        <f>IF(Tableau13913[[#This Row],[LVD]]="x",1,0)</f>
        <v>1</v>
      </c>
      <c r="N19" s="14">
        <f>Tableau1015[[#This Row],[unitaire]]*Tableau1015[[#This Row],[limite basse P]]</f>
        <v>0</v>
      </c>
      <c r="O19" s="1">
        <f>Tableau1015[[#This Row],[LVD]]*2*Tableau1015[[#This Row],[unitaire]]</f>
        <v>0</v>
      </c>
      <c r="P19" s="1">
        <f>Tableau1015[[#This Row],[Trumpf]]*Tableau1015[[#This Row],[limite basse M]]</f>
        <v>0</v>
      </c>
      <c r="Q19" s="1">
        <f>(1/10*Tableau1015[[#This Row],[MT10]])+(1/5*Tableau1015[[#This Row],[MT5]])</f>
        <v>0.2</v>
      </c>
      <c r="R19" s="1">
        <f>(1/10*Tableau1015[[#This Row],[MT10]])+(1/5*Tableau1015[[#This Row],[MT5]])+(Tableau1015[[#This Row],[unitaire]]*Tableau1015[[#This Row],[limite basse D]])</f>
        <v>0.2</v>
      </c>
      <c r="S19" s="1">
        <f>Tableau1015[[#This Row],[LVD]]*2*Tableau1015[[#This Row],[unitaire]]</f>
        <v>0</v>
      </c>
      <c r="T19" s="1">
        <f>Tableau1015[[#This Row],[Trumpf]]*Tableau1015[[#This Row],[unitaire]]*2</f>
        <v>0</v>
      </c>
    </row>
    <row r="20" spans="1:20" ht="18" x14ac:dyDescent="0.3">
      <c r="A20" s="34" t="s">
        <v>22</v>
      </c>
      <c r="B20" s="11" t="s">
        <v>171</v>
      </c>
      <c r="C20" s="6" t="s">
        <v>151</v>
      </c>
      <c r="D20" s="6" t="s">
        <v>151</v>
      </c>
      <c r="F20" s="14">
        <f>IF(AND(Tableau13913[[#This Row],[Trumpf]]="x",Tableau13913[[#This Row],[LVD]]="x"),6,IF(OR(Tableau13913[[#This Row],[Trumpf]]="x",Tableau13913[[#This Row],[LVD]]="x"),3,0))</f>
        <v>6</v>
      </c>
      <c r="G20" s="14">
        <f>IF(AND(Tableau13913[[#This Row],[LVD]]="x",Tableau13913[[#This Row],[Trumpf]]="x"),6,IF(OR(Tableau13913[[#This Row],[LVD]]="x",Tableau13913[[#This Row],[Trumpf]]="x"),3,0))</f>
        <v>6</v>
      </c>
      <c r="H20" s="14">
        <f>IF(OR(Tableau13913[[#This Row],[MT / Unitaire]]="MT10",Tableau13913[[#This Row],[MT / Unitaire]]="MT5"),0,G20)</f>
        <v>0</v>
      </c>
      <c r="I20" s="37">
        <f>IF(Tableau13913[[#This Row],[MT / Unitaire]]&lt;&gt;"Unitaire",0,1)</f>
        <v>0</v>
      </c>
      <c r="J20" s="37">
        <f>IF(Tableau13913[[#This Row],[MT / Unitaire]]="MT10",1,0)</f>
        <v>0</v>
      </c>
      <c r="K20" s="37">
        <f>IF(Tableau13913[[#This Row],[MT / Unitaire]]="MT5",1,0)</f>
        <v>1</v>
      </c>
      <c r="L20" s="41">
        <f>IF(Tableau13913[[#This Row],[Trumpf]]="x",1,0)</f>
        <v>1</v>
      </c>
      <c r="M20" s="41">
        <f>IF(Tableau13913[[#This Row],[LVD]]="x",1,0)</f>
        <v>1</v>
      </c>
      <c r="N20" s="14">
        <f>Tableau1015[[#This Row],[unitaire]]*Tableau1015[[#This Row],[limite basse P]]</f>
        <v>0</v>
      </c>
      <c r="O20" s="1">
        <f>Tableau1015[[#This Row],[LVD]]*2*Tableau1015[[#This Row],[unitaire]]</f>
        <v>0</v>
      </c>
      <c r="P20" s="1">
        <f>Tableau1015[[#This Row],[Trumpf]]*Tableau1015[[#This Row],[limite basse M]]</f>
        <v>6</v>
      </c>
      <c r="Q20" s="1">
        <f>(1/10*Tableau1015[[#This Row],[MT10]])+(1/5*Tableau1015[[#This Row],[MT5]])</f>
        <v>0.2</v>
      </c>
      <c r="R20" s="1">
        <f>(1/10*Tableau1015[[#This Row],[MT10]])+(1/5*Tableau1015[[#This Row],[MT5]])+(Tableau1015[[#This Row],[unitaire]]*Tableau1015[[#This Row],[limite basse D]])</f>
        <v>0.2</v>
      </c>
      <c r="S20" s="1">
        <f>Tableau1015[[#This Row],[LVD]]*2*Tableau1015[[#This Row],[unitaire]]</f>
        <v>0</v>
      </c>
      <c r="T20" s="1">
        <f>Tableau1015[[#This Row],[Trumpf]]*Tableau1015[[#This Row],[unitaire]]*2</f>
        <v>0</v>
      </c>
    </row>
    <row r="21" spans="1:20" ht="18" x14ac:dyDescent="0.3">
      <c r="A21" s="34" t="s">
        <v>23</v>
      </c>
      <c r="B21" s="11" t="s">
        <v>171</v>
      </c>
      <c r="C21" s="6"/>
      <c r="D21" s="6" t="s">
        <v>151</v>
      </c>
      <c r="F21" s="14">
        <f>IF(AND(Tableau13913[[#This Row],[Trumpf]]="x",Tableau13913[[#This Row],[LVD]]="x"),6,IF(OR(Tableau13913[[#This Row],[Trumpf]]="x",Tableau13913[[#This Row],[LVD]]="x"),3,0))</f>
        <v>3</v>
      </c>
      <c r="G21" s="14">
        <f>IF(AND(Tableau13913[[#This Row],[LVD]]="x",Tableau13913[[#This Row],[Trumpf]]="x"),6,IF(OR(Tableau13913[[#This Row],[LVD]]="x",Tableau13913[[#This Row],[Trumpf]]="x"),3,0))</f>
        <v>3</v>
      </c>
      <c r="H21" s="14">
        <f>IF(OR(Tableau13913[[#This Row],[MT / Unitaire]]="MT10",Tableau13913[[#This Row],[MT / Unitaire]]="MT5"),0,G21)</f>
        <v>0</v>
      </c>
      <c r="I21" s="37">
        <f>IF(Tableau13913[[#This Row],[MT / Unitaire]]&lt;&gt;"Unitaire",0,1)</f>
        <v>0</v>
      </c>
      <c r="J21" s="37">
        <f>IF(Tableau13913[[#This Row],[MT / Unitaire]]="MT10",1,0)</f>
        <v>0</v>
      </c>
      <c r="K21" s="37">
        <f>IF(Tableau13913[[#This Row],[MT / Unitaire]]="MT5",1,0)</f>
        <v>1</v>
      </c>
      <c r="L21" s="41">
        <f>IF(Tableau13913[[#This Row],[Trumpf]]="x",1,0)</f>
        <v>0</v>
      </c>
      <c r="M21" s="41">
        <f>IF(Tableau13913[[#This Row],[LVD]]="x",1,0)</f>
        <v>1</v>
      </c>
      <c r="N21" s="14">
        <f>Tableau1015[[#This Row],[unitaire]]*Tableau1015[[#This Row],[limite basse P]]</f>
        <v>0</v>
      </c>
      <c r="O21" s="1">
        <f>Tableau1015[[#This Row],[LVD]]*2*Tableau1015[[#This Row],[unitaire]]</f>
        <v>0</v>
      </c>
      <c r="P21" s="1">
        <f>Tableau1015[[#This Row],[Trumpf]]*Tableau1015[[#This Row],[limite basse M]]</f>
        <v>0</v>
      </c>
      <c r="Q21" s="1">
        <f>(1/10*Tableau1015[[#This Row],[MT10]])+(1/5*Tableau1015[[#This Row],[MT5]])</f>
        <v>0.2</v>
      </c>
      <c r="R21" s="1">
        <f>(1/10*Tableau1015[[#This Row],[MT10]])+(1/5*Tableau1015[[#This Row],[MT5]])+(Tableau1015[[#This Row],[unitaire]]*Tableau1015[[#This Row],[limite basse D]])</f>
        <v>0.2</v>
      </c>
      <c r="S21" s="1">
        <f>Tableau1015[[#This Row],[LVD]]*2*Tableau1015[[#This Row],[unitaire]]</f>
        <v>0</v>
      </c>
      <c r="T21" s="1">
        <f>Tableau1015[[#This Row],[Trumpf]]*Tableau1015[[#This Row],[unitaire]]*2</f>
        <v>0</v>
      </c>
    </row>
    <row r="22" spans="1:20" ht="18" x14ac:dyDescent="0.3">
      <c r="A22" s="34" t="s">
        <v>24</v>
      </c>
      <c r="B22" s="11" t="s">
        <v>173</v>
      </c>
      <c r="C22" s="6" t="s">
        <v>151</v>
      </c>
      <c r="D22" s="6"/>
      <c r="F22" s="14">
        <f>IF(AND(Tableau13913[[#This Row],[Trumpf]]="x",Tableau13913[[#This Row],[LVD]]="x"),6,IF(OR(Tableau13913[[#This Row],[Trumpf]]="x",Tableau13913[[#This Row],[LVD]]="x"),3,0))</f>
        <v>3</v>
      </c>
      <c r="G22" s="14">
        <f>IF(AND(Tableau13913[[#This Row],[LVD]]="x",Tableau13913[[#This Row],[Trumpf]]="x"),6,IF(OR(Tableau13913[[#This Row],[LVD]]="x",Tableau13913[[#This Row],[Trumpf]]="x"),3,0))</f>
        <v>3</v>
      </c>
      <c r="H22" s="14">
        <f>IF(OR(Tableau13913[[#This Row],[MT / Unitaire]]="MT10",Tableau13913[[#This Row],[MT / Unitaire]]="MT5"),0,G22)</f>
        <v>3</v>
      </c>
      <c r="I22" s="37">
        <f>IF(Tableau13913[[#This Row],[MT / Unitaire]]&lt;&gt;"Unitaire",0,1)</f>
        <v>1</v>
      </c>
      <c r="J22" s="37">
        <f>IF(Tableau13913[[#This Row],[MT / Unitaire]]="MT10",1,0)</f>
        <v>0</v>
      </c>
      <c r="K22" s="37">
        <f>IF(Tableau13913[[#This Row],[MT / Unitaire]]="MT5",1,0)</f>
        <v>0</v>
      </c>
      <c r="L22" s="41">
        <f>IF(Tableau13913[[#This Row],[Trumpf]]="x",1,0)</f>
        <v>1</v>
      </c>
      <c r="M22" s="41">
        <f>IF(Tableau13913[[#This Row],[LVD]]="x",1,0)</f>
        <v>0</v>
      </c>
      <c r="N22" s="14">
        <f>Tableau1015[[#This Row],[unitaire]]*Tableau1015[[#This Row],[limite basse P]]</f>
        <v>3</v>
      </c>
      <c r="O22" s="1">
        <f>Tableau1015[[#This Row],[LVD]]*2*Tableau1015[[#This Row],[unitaire]]</f>
        <v>0</v>
      </c>
      <c r="P22" s="1">
        <f>Tableau1015[[#This Row],[Trumpf]]*Tableau1015[[#This Row],[limite basse M]]</f>
        <v>3</v>
      </c>
      <c r="Q22" s="1">
        <f>(1/10*Tableau1015[[#This Row],[MT10]])+(1/5*Tableau1015[[#This Row],[MT5]])</f>
        <v>0</v>
      </c>
      <c r="R22" s="1">
        <f>(1/10*Tableau1015[[#This Row],[MT10]])+(1/5*Tableau1015[[#This Row],[MT5]])+(Tableau1015[[#This Row],[unitaire]]*Tableau1015[[#This Row],[limite basse D]])</f>
        <v>3</v>
      </c>
      <c r="S22" s="1">
        <f>Tableau1015[[#This Row],[LVD]]*2*Tableau1015[[#This Row],[unitaire]]</f>
        <v>0</v>
      </c>
      <c r="T22" s="1">
        <f>Tableau1015[[#This Row],[Trumpf]]*Tableau1015[[#This Row],[unitaire]]*2</f>
        <v>2</v>
      </c>
    </row>
    <row r="23" spans="1:20" ht="18" x14ac:dyDescent="0.3">
      <c r="A23" s="34" t="s">
        <v>25</v>
      </c>
      <c r="B23" s="11" t="s">
        <v>173</v>
      </c>
      <c r="C23" s="6" t="s">
        <v>151</v>
      </c>
      <c r="D23" s="6" t="s">
        <v>151</v>
      </c>
      <c r="F23" s="14">
        <f>IF(AND(Tableau13913[[#This Row],[Trumpf]]="x",Tableau13913[[#This Row],[LVD]]="x"),6,IF(OR(Tableau13913[[#This Row],[Trumpf]]="x",Tableau13913[[#This Row],[LVD]]="x"),3,0))</f>
        <v>6</v>
      </c>
      <c r="G23" s="14">
        <f>IF(AND(Tableau13913[[#This Row],[LVD]]="x",Tableau13913[[#This Row],[Trumpf]]="x"),6,IF(OR(Tableau13913[[#This Row],[LVD]]="x",Tableau13913[[#This Row],[Trumpf]]="x"),3,0))</f>
        <v>6</v>
      </c>
      <c r="H23" s="14">
        <f>IF(OR(Tableau13913[[#This Row],[MT / Unitaire]]="MT10",Tableau13913[[#This Row],[MT / Unitaire]]="MT5"),0,G23)</f>
        <v>6</v>
      </c>
      <c r="I23" s="37">
        <f>IF(Tableau13913[[#This Row],[MT / Unitaire]]&lt;&gt;"Unitaire",0,1)</f>
        <v>1</v>
      </c>
      <c r="J23" s="37">
        <f>IF(Tableau13913[[#This Row],[MT / Unitaire]]="MT10",1,0)</f>
        <v>0</v>
      </c>
      <c r="K23" s="37">
        <f>IF(Tableau13913[[#This Row],[MT / Unitaire]]="MT5",1,0)</f>
        <v>0</v>
      </c>
      <c r="L23" s="41">
        <f>IF(Tableau13913[[#This Row],[Trumpf]]="x",1,0)</f>
        <v>1</v>
      </c>
      <c r="M23" s="41">
        <f>IF(Tableau13913[[#This Row],[LVD]]="x",1,0)</f>
        <v>1</v>
      </c>
      <c r="N23" s="14">
        <f>Tableau1015[[#This Row],[unitaire]]*Tableau1015[[#This Row],[limite basse P]]</f>
        <v>6</v>
      </c>
      <c r="O23" s="1">
        <f>Tableau1015[[#This Row],[LVD]]*2*Tableau1015[[#This Row],[unitaire]]</f>
        <v>2</v>
      </c>
      <c r="P23" s="1">
        <f>Tableau1015[[#This Row],[Trumpf]]*Tableau1015[[#This Row],[limite basse M]]</f>
        <v>6</v>
      </c>
      <c r="Q23" s="1">
        <f>(1/10*Tableau1015[[#This Row],[MT10]])+(1/5*Tableau1015[[#This Row],[MT5]])</f>
        <v>0</v>
      </c>
      <c r="R23" s="1">
        <f>(1/10*Tableau1015[[#This Row],[MT10]])+(1/5*Tableau1015[[#This Row],[MT5]])+(Tableau1015[[#This Row],[unitaire]]*Tableau1015[[#This Row],[limite basse D]])</f>
        <v>6</v>
      </c>
      <c r="S23" s="1">
        <f>Tableau1015[[#This Row],[LVD]]*2*Tableau1015[[#This Row],[unitaire]]</f>
        <v>2</v>
      </c>
      <c r="T23" s="1">
        <f>Tableau1015[[#This Row],[Trumpf]]*Tableau1015[[#This Row],[unitaire]]*2</f>
        <v>2</v>
      </c>
    </row>
    <row r="24" spans="1:20" ht="18" x14ac:dyDescent="0.3">
      <c r="A24" s="34" t="s">
        <v>26</v>
      </c>
      <c r="B24" s="11" t="s">
        <v>173</v>
      </c>
      <c r="C24" s="6" t="s">
        <v>151</v>
      </c>
      <c r="D24" s="6"/>
      <c r="F24" s="14">
        <f>IF(AND(Tableau13913[[#This Row],[Trumpf]]="x",Tableau13913[[#This Row],[LVD]]="x"),6,IF(OR(Tableau13913[[#This Row],[Trumpf]]="x",Tableau13913[[#This Row],[LVD]]="x"),3,0))</f>
        <v>3</v>
      </c>
      <c r="G24" s="14">
        <f>IF(AND(Tableau13913[[#This Row],[LVD]]="x",Tableau13913[[#This Row],[Trumpf]]="x"),6,IF(OR(Tableau13913[[#This Row],[LVD]]="x",Tableau13913[[#This Row],[Trumpf]]="x"),3,0))</f>
        <v>3</v>
      </c>
      <c r="H24" s="14">
        <f>IF(OR(Tableau13913[[#This Row],[MT / Unitaire]]="MT10",Tableau13913[[#This Row],[MT / Unitaire]]="MT5"),0,G24)</f>
        <v>3</v>
      </c>
      <c r="I24" s="37">
        <f>IF(Tableau13913[[#This Row],[MT / Unitaire]]&lt;&gt;"Unitaire",0,1)</f>
        <v>1</v>
      </c>
      <c r="J24" s="37">
        <f>IF(Tableau13913[[#This Row],[MT / Unitaire]]="MT10",1,0)</f>
        <v>0</v>
      </c>
      <c r="K24" s="37">
        <f>IF(Tableau13913[[#This Row],[MT / Unitaire]]="MT5",1,0)</f>
        <v>0</v>
      </c>
      <c r="L24" s="41">
        <f>IF(Tableau13913[[#This Row],[Trumpf]]="x",1,0)</f>
        <v>1</v>
      </c>
      <c r="M24" s="41">
        <f>IF(Tableau13913[[#This Row],[LVD]]="x",1,0)</f>
        <v>0</v>
      </c>
      <c r="N24" s="14">
        <f>Tableau1015[[#This Row],[unitaire]]*Tableau1015[[#This Row],[limite basse P]]</f>
        <v>3</v>
      </c>
      <c r="O24" s="1">
        <f>Tableau1015[[#This Row],[LVD]]*2*Tableau1015[[#This Row],[unitaire]]</f>
        <v>0</v>
      </c>
      <c r="P24" s="1">
        <f>Tableau1015[[#This Row],[Trumpf]]*Tableau1015[[#This Row],[limite basse M]]</f>
        <v>3</v>
      </c>
      <c r="Q24" s="1">
        <f>(1/10*Tableau1015[[#This Row],[MT10]])+(1/5*Tableau1015[[#This Row],[MT5]])</f>
        <v>0</v>
      </c>
      <c r="R24" s="1">
        <f>(1/10*Tableau1015[[#This Row],[MT10]])+(1/5*Tableau1015[[#This Row],[MT5]])+(Tableau1015[[#This Row],[unitaire]]*Tableau1015[[#This Row],[limite basse D]])</f>
        <v>3</v>
      </c>
      <c r="S24" s="1">
        <f>Tableau1015[[#This Row],[LVD]]*2*Tableau1015[[#This Row],[unitaire]]</f>
        <v>0</v>
      </c>
      <c r="T24" s="1">
        <f>Tableau1015[[#This Row],[Trumpf]]*Tableau1015[[#This Row],[unitaire]]*2</f>
        <v>2</v>
      </c>
    </row>
    <row r="25" spans="1:20" ht="18" x14ac:dyDescent="0.3">
      <c r="A25" s="34" t="s">
        <v>27</v>
      </c>
      <c r="B25" s="11" t="s">
        <v>173</v>
      </c>
      <c r="C25" s="6" t="s">
        <v>151</v>
      </c>
      <c r="D25" s="6" t="s">
        <v>151</v>
      </c>
      <c r="F25" s="14">
        <f>IF(AND(Tableau13913[[#This Row],[Trumpf]]="x",Tableau13913[[#This Row],[LVD]]="x"),6,IF(OR(Tableau13913[[#This Row],[Trumpf]]="x",Tableau13913[[#This Row],[LVD]]="x"),3,0))</f>
        <v>6</v>
      </c>
      <c r="G25" s="14">
        <f>IF(AND(Tableau13913[[#This Row],[LVD]]="x",Tableau13913[[#This Row],[Trumpf]]="x"),6,IF(OR(Tableau13913[[#This Row],[LVD]]="x",Tableau13913[[#This Row],[Trumpf]]="x"),3,0))</f>
        <v>6</v>
      </c>
      <c r="H25" s="14">
        <f>IF(OR(Tableau13913[[#This Row],[MT / Unitaire]]="MT10",Tableau13913[[#This Row],[MT / Unitaire]]="MT5"),0,G25)</f>
        <v>6</v>
      </c>
      <c r="I25" s="37">
        <f>IF(Tableau13913[[#This Row],[MT / Unitaire]]&lt;&gt;"Unitaire",0,1)</f>
        <v>1</v>
      </c>
      <c r="J25" s="37">
        <f>IF(Tableau13913[[#This Row],[MT / Unitaire]]="MT10",1,0)</f>
        <v>0</v>
      </c>
      <c r="K25" s="37">
        <f>IF(Tableau13913[[#This Row],[MT / Unitaire]]="MT5",1,0)</f>
        <v>0</v>
      </c>
      <c r="L25" s="41">
        <f>IF(Tableau13913[[#This Row],[Trumpf]]="x",1,0)</f>
        <v>1</v>
      </c>
      <c r="M25" s="41">
        <f>IF(Tableau13913[[#This Row],[LVD]]="x",1,0)</f>
        <v>1</v>
      </c>
      <c r="N25" s="14">
        <f>Tableau1015[[#This Row],[unitaire]]*Tableau1015[[#This Row],[limite basse P]]</f>
        <v>6</v>
      </c>
      <c r="O25" s="1">
        <f>Tableau1015[[#This Row],[LVD]]*2*Tableau1015[[#This Row],[unitaire]]</f>
        <v>2</v>
      </c>
      <c r="P25" s="1">
        <f>Tableau1015[[#This Row],[Trumpf]]*Tableau1015[[#This Row],[limite basse M]]</f>
        <v>6</v>
      </c>
      <c r="Q25" s="1">
        <f>(1/10*Tableau1015[[#This Row],[MT10]])+(1/5*Tableau1015[[#This Row],[MT5]])</f>
        <v>0</v>
      </c>
      <c r="R25" s="1">
        <f>(1/10*Tableau1015[[#This Row],[MT10]])+(1/5*Tableau1015[[#This Row],[MT5]])+(Tableau1015[[#This Row],[unitaire]]*Tableau1015[[#This Row],[limite basse D]])</f>
        <v>6</v>
      </c>
      <c r="S25" s="1">
        <f>Tableau1015[[#This Row],[LVD]]*2*Tableau1015[[#This Row],[unitaire]]</f>
        <v>2</v>
      </c>
      <c r="T25" s="1">
        <f>Tableau1015[[#This Row],[Trumpf]]*Tableau1015[[#This Row],[unitaire]]*2</f>
        <v>2</v>
      </c>
    </row>
    <row r="26" spans="1:20" ht="18" x14ac:dyDescent="0.3">
      <c r="A26" s="34" t="s">
        <v>28</v>
      </c>
      <c r="B26" s="11" t="s">
        <v>173</v>
      </c>
      <c r="C26" s="6" t="s">
        <v>151</v>
      </c>
      <c r="D26" s="6" t="s">
        <v>151</v>
      </c>
      <c r="F26" s="14">
        <f>IF(AND(Tableau13913[[#This Row],[Trumpf]]="x",Tableau13913[[#This Row],[LVD]]="x"),6,IF(OR(Tableau13913[[#This Row],[Trumpf]]="x",Tableau13913[[#This Row],[LVD]]="x"),3,0))</f>
        <v>6</v>
      </c>
      <c r="G26" s="14">
        <f>IF(AND(Tableau13913[[#This Row],[LVD]]="x",Tableau13913[[#This Row],[Trumpf]]="x"),6,IF(OR(Tableau13913[[#This Row],[LVD]]="x",Tableau13913[[#This Row],[Trumpf]]="x"),3,0))</f>
        <v>6</v>
      </c>
      <c r="H26" s="14">
        <f>IF(OR(Tableau13913[[#This Row],[MT / Unitaire]]="MT10",Tableau13913[[#This Row],[MT / Unitaire]]="MT5"),0,G26)</f>
        <v>6</v>
      </c>
      <c r="I26" s="37">
        <f>IF(Tableau13913[[#This Row],[MT / Unitaire]]&lt;&gt;"Unitaire",0,1)</f>
        <v>1</v>
      </c>
      <c r="J26" s="37">
        <f>IF(Tableau13913[[#This Row],[MT / Unitaire]]="MT10",1,0)</f>
        <v>0</v>
      </c>
      <c r="K26" s="37">
        <f>IF(Tableau13913[[#This Row],[MT / Unitaire]]="MT5",1,0)</f>
        <v>0</v>
      </c>
      <c r="L26" s="41">
        <f>IF(Tableau13913[[#This Row],[Trumpf]]="x",1,0)</f>
        <v>1</v>
      </c>
      <c r="M26" s="41">
        <f>IF(Tableau13913[[#This Row],[LVD]]="x",1,0)</f>
        <v>1</v>
      </c>
      <c r="N26" s="14">
        <f>Tableau1015[[#This Row],[unitaire]]*Tableau1015[[#This Row],[limite basse P]]</f>
        <v>6</v>
      </c>
      <c r="O26" s="1">
        <f>Tableau1015[[#This Row],[LVD]]*2*Tableau1015[[#This Row],[unitaire]]</f>
        <v>2</v>
      </c>
      <c r="P26" s="1">
        <f>Tableau1015[[#This Row],[Trumpf]]*Tableau1015[[#This Row],[limite basse M]]</f>
        <v>6</v>
      </c>
      <c r="Q26" s="1">
        <f>(1/10*Tableau1015[[#This Row],[MT10]])+(1/5*Tableau1015[[#This Row],[MT5]])</f>
        <v>0</v>
      </c>
      <c r="R26" s="1">
        <f>(1/10*Tableau1015[[#This Row],[MT10]])+(1/5*Tableau1015[[#This Row],[MT5]])+(Tableau1015[[#This Row],[unitaire]]*Tableau1015[[#This Row],[limite basse D]])</f>
        <v>6</v>
      </c>
      <c r="S26" s="1">
        <f>Tableau1015[[#This Row],[LVD]]*2*Tableau1015[[#This Row],[unitaire]]</f>
        <v>2</v>
      </c>
      <c r="T26" s="1">
        <f>Tableau1015[[#This Row],[Trumpf]]*Tableau1015[[#This Row],[unitaire]]*2</f>
        <v>2</v>
      </c>
    </row>
    <row r="27" spans="1:20" ht="18" x14ac:dyDescent="0.3">
      <c r="A27" s="34" t="s">
        <v>29</v>
      </c>
      <c r="B27" s="11" t="s">
        <v>173</v>
      </c>
      <c r="C27" s="6" t="s">
        <v>151</v>
      </c>
      <c r="D27" s="6"/>
      <c r="F27" s="14">
        <f>IF(AND(Tableau13913[[#This Row],[Trumpf]]="x",Tableau13913[[#This Row],[LVD]]="x"),6,IF(OR(Tableau13913[[#This Row],[Trumpf]]="x",Tableau13913[[#This Row],[LVD]]="x"),3,0))</f>
        <v>3</v>
      </c>
      <c r="G27" s="14">
        <f>IF(AND(Tableau13913[[#This Row],[LVD]]="x",Tableau13913[[#This Row],[Trumpf]]="x"),6,IF(OR(Tableau13913[[#This Row],[LVD]]="x",Tableau13913[[#This Row],[Trumpf]]="x"),3,0))</f>
        <v>3</v>
      </c>
      <c r="H27" s="14">
        <f>IF(OR(Tableau13913[[#This Row],[MT / Unitaire]]="MT10",Tableau13913[[#This Row],[MT / Unitaire]]="MT5"),0,G27)</f>
        <v>3</v>
      </c>
      <c r="I27" s="37">
        <f>IF(Tableau13913[[#This Row],[MT / Unitaire]]&lt;&gt;"Unitaire",0,1)</f>
        <v>1</v>
      </c>
      <c r="J27" s="37">
        <f>IF(Tableau13913[[#This Row],[MT / Unitaire]]="MT10",1,0)</f>
        <v>0</v>
      </c>
      <c r="K27" s="37">
        <f>IF(Tableau13913[[#This Row],[MT / Unitaire]]="MT5",1,0)</f>
        <v>0</v>
      </c>
      <c r="L27" s="41">
        <f>IF(Tableau13913[[#This Row],[Trumpf]]="x",1,0)</f>
        <v>1</v>
      </c>
      <c r="M27" s="41">
        <f>IF(Tableau13913[[#This Row],[LVD]]="x",1,0)</f>
        <v>0</v>
      </c>
      <c r="N27" s="14">
        <f>Tableau1015[[#This Row],[unitaire]]*Tableau1015[[#This Row],[limite basse P]]</f>
        <v>3</v>
      </c>
      <c r="O27" s="1">
        <f>Tableau1015[[#This Row],[LVD]]*2*Tableau1015[[#This Row],[unitaire]]</f>
        <v>0</v>
      </c>
      <c r="P27" s="1">
        <f>Tableau1015[[#This Row],[Trumpf]]*Tableau1015[[#This Row],[limite basse M]]</f>
        <v>3</v>
      </c>
      <c r="Q27" s="1">
        <f>(1/10*Tableau1015[[#This Row],[MT10]])+(1/5*Tableau1015[[#This Row],[MT5]])</f>
        <v>0</v>
      </c>
      <c r="R27" s="1">
        <f>(1/10*Tableau1015[[#This Row],[MT10]])+(1/5*Tableau1015[[#This Row],[MT5]])+(Tableau1015[[#This Row],[unitaire]]*Tableau1015[[#This Row],[limite basse D]])</f>
        <v>3</v>
      </c>
      <c r="S27" s="1">
        <f>Tableau1015[[#This Row],[LVD]]*2*Tableau1015[[#This Row],[unitaire]]</f>
        <v>0</v>
      </c>
      <c r="T27" s="1">
        <f>Tableau1015[[#This Row],[Trumpf]]*Tableau1015[[#This Row],[unitaire]]*2</f>
        <v>2</v>
      </c>
    </row>
    <row r="28" spans="1:20" ht="18" x14ac:dyDescent="0.3">
      <c r="A28" s="34" t="s">
        <v>30</v>
      </c>
      <c r="B28" s="11" t="s">
        <v>173</v>
      </c>
      <c r="C28" s="6" t="s">
        <v>151</v>
      </c>
      <c r="D28" s="6" t="s">
        <v>151</v>
      </c>
      <c r="F28" s="14">
        <f>IF(AND(Tableau13913[[#This Row],[Trumpf]]="x",Tableau13913[[#This Row],[LVD]]="x"),6,IF(OR(Tableau13913[[#This Row],[Trumpf]]="x",Tableau13913[[#This Row],[LVD]]="x"),3,0))</f>
        <v>6</v>
      </c>
      <c r="G28" s="14">
        <f>IF(AND(Tableau13913[[#This Row],[LVD]]="x",Tableau13913[[#This Row],[Trumpf]]="x"),6,IF(OR(Tableau13913[[#This Row],[LVD]]="x",Tableau13913[[#This Row],[Trumpf]]="x"),3,0))</f>
        <v>6</v>
      </c>
      <c r="H28" s="14">
        <f>IF(OR(Tableau13913[[#This Row],[MT / Unitaire]]="MT10",Tableau13913[[#This Row],[MT / Unitaire]]="MT5"),0,G28)</f>
        <v>6</v>
      </c>
      <c r="I28" s="37">
        <f>IF(Tableau13913[[#This Row],[MT / Unitaire]]&lt;&gt;"Unitaire",0,1)</f>
        <v>1</v>
      </c>
      <c r="J28" s="37">
        <f>IF(Tableau13913[[#This Row],[MT / Unitaire]]="MT10",1,0)</f>
        <v>0</v>
      </c>
      <c r="K28" s="37">
        <f>IF(Tableau13913[[#This Row],[MT / Unitaire]]="MT5",1,0)</f>
        <v>0</v>
      </c>
      <c r="L28" s="41">
        <f>IF(Tableau13913[[#This Row],[Trumpf]]="x",1,0)</f>
        <v>1</v>
      </c>
      <c r="M28" s="41">
        <f>IF(Tableau13913[[#This Row],[LVD]]="x",1,0)</f>
        <v>1</v>
      </c>
      <c r="N28" s="14">
        <f>Tableau1015[[#This Row],[unitaire]]*Tableau1015[[#This Row],[limite basse P]]</f>
        <v>6</v>
      </c>
      <c r="O28" s="1">
        <f>Tableau1015[[#This Row],[LVD]]*2*Tableau1015[[#This Row],[unitaire]]</f>
        <v>2</v>
      </c>
      <c r="P28" s="1">
        <f>Tableau1015[[#This Row],[Trumpf]]*Tableau1015[[#This Row],[limite basse M]]</f>
        <v>6</v>
      </c>
      <c r="Q28" s="1">
        <f>(1/10*Tableau1015[[#This Row],[MT10]])+(1/5*Tableau1015[[#This Row],[MT5]])</f>
        <v>0</v>
      </c>
      <c r="R28" s="1">
        <f>(1/10*Tableau1015[[#This Row],[MT10]])+(1/5*Tableau1015[[#This Row],[MT5]])+(Tableau1015[[#This Row],[unitaire]]*Tableau1015[[#This Row],[limite basse D]])</f>
        <v>6</v>
      </c>
      <c r="S28" s="1">
        <f>Tableau1015[[#This Row],[LVD]]*2*Tableau1015[[#This Row],[unitaire]]</f>
        <v>2</v>
      </c>
      <c r="T28" s="1">
        <f>Tableau1015[[#This Row],[Trumpf]]*Tableau1015[[#This Row],[unitaire]]*2</f>
        <v>2</v>
      </c>
    </row>
    <row r="29" spans="1:20" ht="18" x14ac:dyDescent="0.3">
      <c r="A29" s="34" t="s">
        <v>31</v>
      </c>
      <c r="B29" s="11" t="s">
        <v>173</v>
      </c>
      <c r="C29" s="6"/>
      <c r="D29" s="6" t="s">
        <v>151</v>
      </c>
      <c r="F29" s="14">
        <f>IF(AND(Tableau13913[[#This Row],[Trumpf]]="x",Tableau13913[[#This Row],[LVD]]="x"),6,IF(OR(Tableau13913[[#This Row],[Trumpf]]="x",Tableau13913[[#This Row],[LVD]]="x"),3,0))</f>
        <v>3</v>
      </c>
      <c r="G29" s="14">
        <f>IF(AND(Tableau13913[[#This Row],[LVD]]="x",Tableau13913[[#This Row],[Trumpf]]="x"),6,IF(OR(Tableau13913[[#This Row],[LVD]]="x",Tableau13913[[#This Row],[Trumpf]]="x"),3,0))</f>
        <v>3</v>
      </c>
      <c r="H29" s="14">
        <f>IF(OR(Tableau13913[[#This Row],[MT / Unitaire]]="MT10",Tableau13913[[#This Row],[MT / Unitaire]]="MT5"),0,G29)</f>
        <v>3</v>
      </c>
      <c r="I29" s="37">
        <f>IF(Tableau13913[[#This Row],[MT / Unitaire]]&lt;&gt;"Unitaire",0,1)</f>
        <v>1</v>
      </c>
      <c r="J29" s="37">
        <f>IF(Tableau13913[[#This Row],[MT / Unitaire]]="MT10",1,0)</f>
        <v>0</v>
      </c>
      <c r="K29" s="37">
        <f>IF(Tableau13913[[#This Row],[MT / Unitaire]]="MT5",1,0)</f>
        <v>0</v>
      </c>
      <c r="L29" s="41">
        <f>IF(Tableau13913[[#This Row],[Trumpf]]="x",1,0)</f>
        <v>0</v>
      </c>
      <c r="M29" s="41">
        <f>IF(Tableau13913[[#This Row],[LVD]]="x",1,0)</f>
        <v>1</v>
      </c>
      <c r="N29" s="14">
        <f>Tableau1015[[#This Row],[unitaire]]*Tableau1015[[#This Row],[limite basse P]]</f>
        <v>3</v>
      </c>
      <c r="O29" s="1">
        <f>Tableau1015[[#This Row],[LVD]]*2*Tableau1015[[#This Row],[unitaire]]</f>
        <v>2</v>
      </c>
      <c r="P29" s="1">
        <f>Tableau1015[[#This Row],[Trumpf]]*Tableau1015[[#This Row],[limite basse M]]</f>
        <v>0</v>
      </c>
      <c r="Q29" s="1">
        <f>(1/10*Tableau1015[[#This Row],[MT10]])+(1/5*Tableau1015[[#This Row],[MT5]])</f>
        <v>0</v>
      </c>
      <c r="R29" s="1">
        <f>(1/10*Tableau1015[[#This Row],[MT10]])+(1/5*Tableau1015[[#This Row],[MT5]])+(Tableau1015[[#This Row],[unitaire]]*Tableau1015[[#This Row],[limite basse D]])</f>
        <v>3</v>
      </c>
      <c r="S29" s="1">
        <f>Tableau1015[[#This Row],[LVD]]*2*Tableau1015[[#This Row],[unitaire]]</f>
        <v>2</v>
      </c>
      <c r="T29" s="1">
        <f>Tableau1015[[#This Row],[Trumpf]]*Tableau1015[[#This Row],[unitaire]]*2</f>
        <v>0</v>
      </c>
    </row>
    <row r="30" spans="1:20" ht="18" x14ac:dyDescent="0.3">
      <c r="A30" s="11" t="s">
        <v>32</v>
      </c>
      <c r="B30" s="11" t="s">
        <v>170</v>
      </c>
      <c r="C30" s="6"/>
      <c r="D30" s="6" t="s">
        <v>151</v>
      </c>
      <c r="F30" s="14">
        <f>IF(AND(Tableau13913[[#This Row],[Trumpf]]="x",Tableau13913[[#This Row],[LVD]]="x"),6,IF(OR(Tableau13913[[#This Row],[Trumpf]]="x",Tableau13913[[#This Row],[LVD]]="x"),3,0))</f>
        <v>3</v>
      </c>
      <c r="G30" s="14">
        <f>IF(AND(Tableau13913[[#This Row],[LVD]]="x",Tableau13913[[#This Row],[Trumpf]]="x"),6,IF(OR(Tableau13913[[#This Row],[LVD]]="x",Tableau13913[[#This Row],[Trumpf]]="x"),3,0))</f>
        <v>3</v>
      </c>
      <c r="H30" s="14">
        <f>IF(OR(Tableau13913[[#This Row],[MT / Unitaire]]="MT10",Tableau13913[[#This Row],[MT / Unitaire]]="MT5"),0,G30)</f>
        <v>0</v>
      </c>
      <c r="I30" s="37">
        <f>IF(Tableau13913[[#This Row],[MT / Unitaire]]&lt;&gt;"Unitaire",0,1)</f>
        <v>0</v>
      </c>
      <c r="J30" s="37">
        <f>IF(Tableau13913[[#This Row],[MT / Unitaire]]="MT10",1,0)</f>
        <v>1</v>
      </c>
      <c r="K30" s="37">
        <f>IF(Tableau13913[[#This Row],[MT / Unitaire]]="MT5",1,0)</f>
        <v>0</v>
      </c>
      <c r="L30" s="41">
        <f>IF(Tableau13913[[#This Row],[Trumpf]]="x",1,0)</f>
        <v>0</v>
      </c>
      <c r="M30" s="41">
        <f>IF(Tableau13913[[#This Row],[LVD]]="x",1,0)</f>
        <v>1</v>
      </c>
      <c r="N30" s="14">
        <f>Tableau1015[[#This Row],[unitaire]]*Tableau1015[[#This Row],[limite basse P]]</f>
        <v>0</v>
      </c>
      <c r="O30" s="1">
        <f>Tableau1015[[#This Row],[LVD]]*2*Tableau1015[[#This Row],[unitaire]]</f>
        <v>0</v>
      </c>
      <c r="P30" s="1">
        <f>Tableau1015[[#This Row],[Trumpf]]*Tableau1015[[#This Row],[limite basse M]]</f>
        <v>0</v>
      </c>
      <c r="Q30" s="1">
        <f>(1/10*Tableau1015[[#This Row],[MT10]])+(1/5*Tableau1015[[#This Row],[MT5]])</f>
        <v>0.1</v>
      </c>
      <c r="R30" s="1">
        <f>(1/10*Tableau1015[[#This Row],[MT10]])+(1/5*Tableau1015[[#This Row],[MT5]])+(Tableau1015[[#This Row],[unitaire]]*Tableau1015[[#This Row],[limite basse D]])</f>
        <v>0.1</v>
      </c>
      <c r="S30" s="1">
        <f>Tableau1015[[#This Row],[LVD]]*2*Tableau1015[[#This Row],[unitaire]]</f>
        <v>0</v>
      </c>
      <c r="T30" s="1">
        <f>Tableau1015[[#This Row],[Trumpf]]*Tableau1015[[#This Row],[unitaire]]*2</f>
        <v>0</v>
      </c>
    </row>
    <row r="31" spans="1:20" ht="18" x14ac:dyDescent="0.3">
      <c r="A31" s="11" t="s">
        <v>148</v>
      </c>
      <c r="B31" s="11" t="s">
        <v>170</v>
      </c>
      <c r="C31" s="6" t="s">
        <v>151</v>
      </c>
      <c r="D31" s="6" t="s">
        <v>151</v>
      </c>
      <c r="F31" s="14">
        <f>IF(AND(Tableau13913[[#This Row],[Trumpf]]="x",Tableau13913[[#This Row],[LVD]]="x"),6,IF(OR(Tableau13913[[#This Row],[Trumpf]]="x",Tableau13913[[#This Row],[LVD]]="x"),3,0))</f>
        <v>6</v>
      </c>
      <c r="G31" s="14">
        <f>IF(AND(Tableau13913[[#This Row],[LVD]]="x",Tableau13913[[#This Row],[Trumpf]]="x"),6,IF(OR(Tableau13913[[#This Row],[LVD]]="x",Tableau13913[[#This Row],[Trumpf]]="x"),3,0))</f>
        <v>6</v>
      </c>
      <c r="H31" s="14">
        <f>IF(OR(Tableau13913[[#This Row],[MT / Unitaire]]="MT10",Tableau13913[[#This Row],[MT / Unitaire]]="MT5"),0,G31)</f>
        <v>0</v>
      </c>
      <c r="I31" s="37">
        <f>IF(Tableau13913[[#This Row],[MT / Unitaire]]&lt;&gt;"Unitaire",0,1)</f>
        <v>0</v>
      </c>
      <c r="J31" s="37">
        <f>IF(Tableau13913[[#This Row],[MT / Unitaire]]="MT10",1,0)</f>
        <v>1</v>
      </c>
      <c r="K31" s="37">
        <f>IF(Tableau13913[[#This Row],[MT / Unitaire]]="MT5",1,0)</f>
        <v>0</v>
      </c>
      <c r="L31" s="41">
        <f>IF(Tableau13913[[#This Row],[Trumpf]]="x",1,0)</f>
        <v>1</v>
      </c>
      <c r="M31" s="41">
        <f>IF(Tableau13913[[#This Row],[LVD]]="x",1,0)</f>
        <v>1</v>
      </c>
      <c r="N31" s="14">
        <f>Tableau1015[[#This Row],[unitaire]]*Tableau1015[[#This Row],[limite basse P]]</f>
        <v>0</v>
      </c>
      <c r="O31" s="1">
        <f>Tableau1015[[#This Row],[LVD]]*2*Tableau1015[[#This Row],[unitaire]]</f>
        <v>0</v>
      </c>
      <c r="P31" s="1">
        <f>Tableau1015[[#This Row],[Trumpf]]*Tableau1015[[#This Row],[limite basse M]]</f>
        <v>6</v>
      </c>
      <c r="Q31" s="1">
        <f>(1/10*Tableau1015[[#This Row],[MT10]])+(1/5*Tableau1015[[#This Row],[MT5]])</f>
        <v>0.1</v>
      </c>
      <c r="R31" s="1">
        <f>(1/10*Tableau1015[[#This Row],[MT10]])+(1/5*Tableau1015[[#This Row],[MT5]])+(Tableau1015[[#This Row],[unitaire]]*Tableau1015[[#This Row],[limite basse D]])</f>
        <v>0.1</v>
      </c>
      <c r="S31" s="1">
        <f>Tableau1015[[#This Row],[LVD]]*2*Tableau1015[[#This Row],[unitaire]]</f>
        <v>0</v>
      </c>
      <c r="T31" s="1">
        <f>Tableau1015[[#This Row],[Trumpf]]*Tableau1015[[#This Row],[unitaire]]*2</f>
        <v>0</v>
      </c>
    </row>
    <row r="32" spans="1:20" ht="18" x14ac:dyDescent="0.3">
      <c r="A32" s="11" t="s">
        <v>34</v>
      </c>
      <c r="B32" s="11" t="s">
        <v>170</v>
      </c>
      <c r="C32" s="6" t="s">
        <v>151</v>
      </c>
      <c r="D32" s="6" t="s">
        <v>151</v>
      </c>
      <c r="F32" s="14">
        <f>IF(AND(Tableau13913[[#This Row],[Trumpf]]="x",Tableau13913[[#This Row],[LVD]]="x"),6,IF(OR(Tableau13913[[#This Row],[Trumpf]]="x",Tableau13913[[#This Row],[LVD]]="x"),3,0))</f>
        <v>6</v>
      </c>
      <c r="G32" s="14">
        <f>IF(AND(Tableau13913[[#This Row],[LVD]]="x",Tableau13913[[#This Row],[Trumpf]]="x"),6,IF(OR(Tableau13913[[#This Row],[LVD]]="x",Tableau13913[[#This Row],[Trumpf]]="x"),3,0))</f>
        <v>6</v>
      </c>
      <c r="H32" s="14">
        <f>IF(OR(Tableau13913[[#This Row],[MT / Unitaire]]="MT10",Tableau13913[[#This Row],[MT / Unitaire]]="MT5"),0,G32)</f>
        <v>0</v>
      </c>
      <c r="I32" s="37">
        <f>IF(Tableau13913[[#This Row],[MT / Unitaire]]&lt;&gt;"Unitaire",0,1)</f>
        <v>0</v>
      </c>
      <c r="J32" s="37">
        <f>IF(Tableau13913[[#This Row],[MT / Unitaire]]="MT10",1,0)</f>
        <v>1</v>
      </c>
      <c r="K32" s="37">
        <f>IF(Tableau13913[[#This Row],[MT / Unitaire]]="MT5",1,0)</f>
        <v>0</v>
      </c>
      <c r="L32" s="41">
        <f>IF(Tableau13913[[#This Row],[Trumpf]]="x",1,0)</f>
        <v>1</v>
      </c>
      <c r="M32" s="41">
        <f>IF(Tableau13913[[#This Row],[LVD]]="x",1,0)</f>
        <v>1</v>
      </c>
      <c r="N32" s="14">
        <f>Tableau1015[[#This Row],[unitaire]]*Tableau1015[[#This Row],[limite basse P]]</f>
        <v>0</v>
      </c>
      <c r="O32" s="1">
        <f>Tableau1015[[#This Row],[LVD]]*2*Tableau1015[[#This Row],[unitaire]]</f>
        <v>0</v>
      </c>
      <c r="P32" s="1">
        <f>Tableau1015[[#This Row],[Trumpf]]*Tableau1015[[#This Row],[limite basse M]]</f>
        <v>6</v>
      </c>
      <c r="Q32" s="1">
        <f>(1/10*Tableau1015[[#This Row],[MT10]])+(1/5*Tableau1015[[#This Row],[MT5]])</f>
        <v>0.1</v>
      </c>
      <c r="R32" s="1">
        <f>(1/10*Tableau1015[[#This Row],[MT10]])+(1/5*Tableau1015[[#This Row],[MT5]])+(Tableau1015[[#This Row],[unitaire]]*Tableau1015[[#This Row],[limite basse D]])</f>
        <v>0.1</v>
      </c>
      <c r="S32" s="1">
        <f>Tableau1015[[#This Row],[LVD]]*2*Tableau1015[[#This Row],[unitaire]]</f>
        <v>0</v>
      </c>
      <c r="T32" s="1">
        <f>Tableau1015[[#This Row],[Trumpf]]*Tableau1015[[#This Row],[unitaire]]*2</f>
        <v>0</v>
      </c>
    </row>
    <row r="33" spans="1:20" ht="18" x14ac:dyDescent="0.3">
      <c r="A33" s="11" t="s">
        <v>35</v>
      </c>
      <c r="B33" s="11" t="s">
        <v>170</v>
      </c>
      <c r="C33" s="6"/>
      <c r="D33" s="6" t="s">
        <v>151</v>
      </c>
      <c r="F33" s="14">
        <f>IF(AND(Tableau13913[[#This Row],[Trumpf]]="x",Tableau13913[[#This Row],[LVD]]="x"),6,IF(OR(Tableau13913[[#This Row],[Trumpf]]="x",Tableau13913[[#This Row],[LVD]]="x"),3,0))</f>
        <v>3</v>
      </c>
      <c r="G33" s="14">
        <f>IF(AND(Tableau13913[[#This Row],[LVD]]="x",Tableau13913[[#This Row],[Trumpf]]="x"),6,IF(OR(Tableau13913[[#This Row],[LVD]]="x",Tableau13913[[#This Row],[Trumpf]]="x"),3,0))</f>
        <v>3</v>
      </c>
      <c r="H33" s="14">
        <f>IF(OR(Tableau13913[[#This Row],[MT / Unitaire]]="MT10",Tableau13913[[#This Row],[MT / Unitaire]]="MT5"),0,G33)</f>
        <v>0</v>
      </c>
      <c r="I33" s="37">
        <f>IF(Tableau13913[[#This Row],[MT / Unitaire]]&lt;&gt;"Unitaire",0,1)</f>
        <v>0</v>
      </c>
      <c r="J33" s="37">
        <f>IF(Tableau13913[[#This Row],[MT / Unitaire]]="MT10",1,0)</f>
        <v>1</v>
      </c>
      <c r="K33" s="37">
        <f>IF(Tableau13913[[#This Row],[MT / Unitaire]]="MT5",1,0)</f>
        <v>0</v>
      </c>
      <c r="L33" s="41">
        <f>IF(Tableau13913[[#This Row],[Trumpf]]="x",1,0)</f>
        <v>0</v>
      </c>
      <c r="M33" s="41">
        <f>IF(Tableau13913[[#This Row],[LVD]]="x",1,0)</f>
        <v>1</v>
      </c>
      <c r="N33" s="14">
        <f>Tableau1015[[#This Row],[unitaire]]*Tableau1015[[#This Row],[limite basse P]]</f>
        <v>0</v>
      </c>
      <c r="O33" s="1">
        <f>Tableau1015[[#This Row],[LVD]]*2*Tableau1015[[#This Row],[unitaire]]</f>
        <v>0</v>
      </c>
      <c r="P33" s="1">
        <f>Tableau1015[[#This Row],[Trumpf]]*Tableau1015[[#This Row],[limite basse M]]</f>
        <v>0</v>
      </c>
      <c r="Q33" s="1">
        <f>(1/10*Tableau1015[[#This Row],[MT10]])+(1/5*Tableau1015[[#This Row],[MT5]])</f>
        <v>0.1</v>
      </c>
      <c r="R33" s="1">
        <f>(1/10*Tableau1015[[#This Row],[MT10]])+(1/5*Tableau1015[[#This Row],[MT5]])+(Tableau1015[[#This Row],[unitaire]]*Tableau1015[[#This Row],[limite basse D]])</f>
        <v>0.1</v>
      </c>
      <c r="S33" s="1">
        <f>Tableau1015[[#This Row],[LVD]]*2*Tableau1015[[#This Row],[unitaire]]</f>
        <v>0</v>
      </c>
      <c r="T33" s="1">
        <f>Tableau1015[[#This Row],[Trumpf]]*Tableau1015[[#This Row],[unitaire]]*2</f>
        <v>0</v>
      </c>
    </row>
    <row r="34" spans="1:20" ht="18" x14ac:dyDescent="0.3">
      <c r="A34" s="11" t="s">
        <v>36</v>
      </c>
      <c r="B34" s="11" t="s">
        <v>170</v>
      </c>
      <c r="C34" s="6" t="s">
        <v>151</v>
      </c>
      <c r="D34" s="6" t="s">
        <v>151</v>
      </c>
      <c r="F34" s="14">
        <f>IF(AND(Tableau13913[[#This Row],[Trumpf]]="x",Tableau13913[[#This Row],[LVD]]="x"),6,IF(OR(Tableau13913[[#This Row],[Trumpf]]="x",Tableau13913[[#This Row],[LVD]]="x"),3,0))</f>
        <v>6</v>
      </c>
      <c r="G34" s="14">
        <f>IF(AND(Tableau13913[[#This Row],[LVD]]="x",Tableau13913[[#This Row],[Trumpf]]="x"),6,IF(OR(Tableau13913[[#This Row],[LVD]]="x",Tableau13913[[#This Row],[Trumpf]]="x"),3,0))</f>
        <v>6</v>
      </c>
      <c r="H34" s="14">
        <f>IF(OR(Tableau13913[[#This Row],[MT / Unitaire]]="MT10",Tableau13913[[#This Row],[MT / Unitaire]]="MT5"),0,G34)</f>
        <v>0</v>
      </c>
      <c r="I34" s="37">
        <f>IF(Tableau13913[[#This Row],[MT / Unitaire]]&lt;&gt;"Unitaire",0,1)</f>
        <v>0</v>
      </c>
      <c r="J34" s="37">
        <f>IF(Tableau13913[[#This Row],[MT / Unitaire]]="MT10",1,0)</f>
        <v>1</v>
      </c>
      <c r="K34" s="37">
        <f>IF(Tableau13913[[#This Row],[MT / Unitaire]]="MT5",1,0)</f>
        <v>0</v>
      </c>
      <c r="L34" s="41">
        <f>IF(Tableau13913[[#This Row],[Trumpf]]="x",1,0)</f>
        <v>1</v>
      </c>
      <c r="M34" s="41">
        <f>IF(Tableau13913[[#This Row],[LVD]]="x",1,0)</f>
        <v>1</v>
      </c>
      <c r="N34" s="14">
        <f>Tableau1015[[#This Row],[unitaire]]*Tableau1015[[#This Row],[limite basse P]]</f>
        <v>0</v>
      </c>
      <c r="O34" s="1">
        <f>Tableau1015[[#This Row],[LVD]]*2*Tableau1015[[#This Row],[unitaire]]</f>
        <v>0</v>
      </c>
      <c r="P34" s="1">
        <f>Tableau1015[[#This Row],[Trumpf]]*Tableau1015[[#This Row],[limite basse M]]</f>
        <v>6</v>
      </c>
      <c r="Q34" s="1">
        <f>(1/10*Tableau1015[[#This Row],[MT10]])+(1/5*Tableau1015[[#This Row],[MT5]])</f>
        <v>0.1</v>
      </c>
      <c r="R34" s="1">
        <f>(1/10*Tableau1015[[#This Row],[MT10]])+(1/5*Tableau1015[[#This Row],[MT5]])+(Tableau1015[[#This Row],[unitaire]]*Tableau1015[[#This Row],[limite basse D]])</f>
        <v>0.1</v>
      </c>
      <c r="S34" s="1">
        <f>Tableau1015[[#This Row],[LVD]]*2*Tableau1015[[#This Row],[unitaire]]</f>
        <v>0</v>
      </c>
      <c r="T34" s="1">
        <f>Tableau1015[[#This Row],[Trumpf]]*Tableau1015[[#This Row],[unitaire]]*2</f>
        <v>0</v>
      </c>
    </row>
    <row r="35" spans="1:20" ht="18" x14ac:dyDescent="0.3">
      <c r="A35" s="11" t="s">
        <v>37</v>
      </c>
      <c r="B35" s="11" t="s">
        <v>170</v>
      </c>
      <c r="C35" s="6" t="s">
        <v>151</v>
      </c>
      <c r="D35" s="6" t="s">
        <v>151</v>
      </c>
      <c r="F35" s="14">
        <f>IF(AND(Tableau13913[[#This Row],[Trumpf]]="x",Tableau13913[[#This Row],[LVD]]="x"),6,IF(OR(Tableau13913[[#This Row],[Trumpf]]="x",Tableau13913[[#This Row],[LVD]]="x"),3,0))</f>
        <v>6</v>
      </c>
      <c r="G35" s="14">
        <f>IF(AND(Tableau13913[[#This Row],[LVD]]="x",Tableau13913[[#This Row],[Trumpf]]="x"),6,IF(OR(Tableau13913[[#This Row],[LVD]]="x",Tableau13913[[#This Row],[Trumpf]]="x"),3,0))</f>
        <v>6</v>
      </c>
      <c r="H35" s="14">
        <f>IF(OR(Tableau13913[[#This Row],[MT / Unitaire]]="MT10",Tableau13913[[#This Row],[MT / Unitaire]]="MT5"),0,G35)</f>
        <v>0</v>
      </c>
      <c r="I35" s="37">
        <f>IF(Tableau13913[[#This Row],[MT / Unitaire]]&lt;&gt;"Unitaire",0,1)</f>
        <v>0</v>
      </c>
      <c r="J35" s="37">
        <f>IF(Tableau13913[[#This Row],[MT / Unitaire]]="MT10",1,0)</f>
        <v>1</v>
      </c>
      <c r="K35" s="37">
        <f>IF(Tableau13913[[#This Row],[MT / Unitaire]]="MT5",1,0)</f>
        <v>0</v>
      </c>
      <c r="L35" s="41">
        <f>IF(Tableau13913[[#This Row],[Trumpf]]="x",1,0)</f>
        <v>1</v>
      </c>
      <c r="M35" s="41">
        <f>IF(Tableau13913[[#This Row],[LVD]]="x",1,0)</f>
        <v>1</v>
      </c>
      <c r="N35" s="14">
        <f>Tableau1015[[#This Row],[unitaire]]*Tableau1015[[#This Row],[limite basse P]]</f>
        <v>0</v>
      </c>
      <c r="O35" s="1">
        <f>Tableau1015[[#This Row],[LVD]]*2*Tableau1015[[#This Row],[unitaire]]</f>
        <v>0</v>
      </c>
      <c r="P35" s="1">
        <f>Tableau1015[[#This Row],[Trumpf]]*Tableau1015[[#This Row],[limite basse M]]</f>
        <v>6</v>
      </c>
      <c r="Q35" s="1">
        <f>(1/10*Tableau1015[[#This Row],[MT10]])+(1/5*Tableau1015[[#This Row],[MT5]])</f>
        <v>0.1</v>
      </c>
      <c r="R35" s="1">
        <f>(1/10*Tableau1015[[#This Row],[MT10]])+(1/5*Tableau1015[[#This Row],[MT5]])+(Tableau1015[[#This Row],[unitaire]]*Tableau1015[[#This Row],[limite basse D]])</f>
        <v>0.1</v>
      </c>
      <c r="S35" s="1">
        <f>Tableau1015[[#This Row],[LVD]]*2*Tableau1015[[#This Row],[unitaire]]</f>
        <v>0</v>
      </c>
      <c r="T35" s="1">
        <f>Tableau1015[[#This Row],[Trumpf]]*Tableau1015[[#This Row],[unitaire]]*2</f>
        <v>0</v>
      </c>
    </row>
    <row r="36" spans="1:20" ht="18" x14ac:dyDescent="0.3">
      <c r="A36" s="11" t="s">
        <v>38</v>
      </c>
      <c r="B36" s="11" t="s">
        <v>170</v>
      </c>
      <c r="C36" s="6" t="s">
        <v>151</v>
      </c>
      <c r="D36" s="6" t="s">
        <v>151</v>
      </c>
      <c r="F36" s="14">
        <f>IF(AND(Tableau13913[[#This Row],[Trumpf]]="x",Tableau13913[[#This Row],[LVD]]="x"),6,IF(OR(Tableau13913[[#This Row],[Trumpf]]="x",Tableau13913[[#This Row],[LVD]]="x"),3,0))</f>
        <v>6</v>
      </c>
      <c r="G36" s="14">
        <f>IF(AND(Tableau13913[[#This Row],[LVD]]="x",Tableau13913[[#This Row],[Trumpf]]="x"),6,IF(OR(Tableau13913[[#This Row],[LVD]]="x",Tableau13913[[#This Row],[Trumpf]]="x"),3,0))</f>
        <v>6</v>
      </c>
      <c r="H36" s="14">
        <f>IF(OR(Tableau13913[[#This Row],[MT / Unitaire]]="MT10",Tableau13913[[#This Row],[MT / Unitaire]]="MT5"),0,G36)</f>
        <v>0</v>
      </c>
      <c r="I36" s="37">
        <f>IF(Tableau13913[[#This Row],[MT / Unitaire]]&lt;&gt;"Unitaire",0,1)</f>
        <v>0</v>
      </c>
      <c r="J36" s="37">
        <f>IF(Tableau13913[[#This Row],[MT / Unitaire]]="MT10",1,0)</f>
        <v>1</v>
      </c>
      <c r="K36" s="37">
        <f>IF(Tableau13913[[#This Row],[MT / Unitaire]]="MT5",1,0)</f>
        <v>0</v>
      </c>
      <c r="L36" s="41">
        <f>IF(Tableau13913[[#This Row],[Trumpf]]="x",1,0)</f>
        <v>1</v>
      </c>
      <c r="M36" s="41">
        <f>IF(Tableau13913[[#This Row],[LVD]]="x",1,0)</f>
        <v>1</v>
      </c>
      <c r="N36" s="14">
        <f>Tableau1015[[#This Row],[unitaire]]*Tableau1015[[#This Row],[limite basse P]]</f>
        <v>0</v>
      </c>
      <c r="O36" s="1">
        <f>Tableau1015[[#This Row],[LVD]]*2*Tableau1015[[#This Row],[unitaire]]</f>
        <v>0</v>
      </c>
      <c r="P36" s="1">
        <f>Tableau1015[[#This Row],[Trumpf]]*Tableau1015[[#This Row],[limite basse M]]</f>
        <v>6</v>
      </c>
      <c r="Q36" s="1">
        <f>(1/10*Tableau1015[[#This Row],[MT10]])+(1/5*Tableau1015[[#This Row],[MT5]])</f>
        <v>0.1</v>
      </c>
      <c r="R36" s="1">
        <f>(1/10*Tableau1015[[#This Row],[MT10]])+(1/5*Tableau1015[[#This Row],[MT5]])+(Tableau1015[[#This Row],[unitaire]]*Tableau1015[[#This Row],[limite basse D]])</f>
        <v>0.1</v>
      </c>
      <c r="S36" s="1">
        <f>Tableau1015[[#This Row],[LVD]]*2*Tableau1015[[#This Row],[unitaire]]</f>
        <v>0</v>
      </c>
      <c r="T36" s="1">
        <f>Tableau1015[[#This Row],[Trumpf]]*Tableau1015[[#This Row],[unitaire]]*2</f>
        <v>0</v>
      </c>
    </row>
    <row r="37" spans="1:20" ht="18" x14ac:dyDescent="0.3">
      <c r="A37" s="11" t="s">
        <v>39</v>
      </c>
      <c r="B37" s="11" t="s">
        <v>170</v>
      </c>
      <c r="C37" s="6"/>
      <c r="D37" s="6" t="s">
        <v>151</v>
      </c>
      <c r="F37" s="14">
        <f>IF(AND(Tableau13913[[#This Row],[Trumpf]]="x",Tableau13913[[#This Row],[LVD]]="x"),6,IF(OR(Tableau13913[[#This Row],[Trumpf]]="x",Tableau13913[[#This Row],[LVD]]="x"),3,0))</f>
        <v>3</v>
      </c>
      <c r="G37" s="14">
        <f>IF(AND(Tableau13913[[#This Row],[LVD]]="x",Tableau13913[[#This Row],[Trumpf]]="x"),6,IF(OR(Tableau13913[[#This Row],[LVD]]="x",Tableau13913[[#This Row],[Trumpf]]="x"),3,0))</f>
        <v>3</v>
      </c>
      <c r="H37" s="14">
        <f>IF(OR(Tableau13913[[#This Row],[MT / Unitaire]]="MT10",Tableau13913[[#This Row],[MT / Unitaire]]="MT5"),0,G37)</f>
        <v>0</v>
      </c>
      <c r="I37" s="37">
        <f>IF(Tableau13913[[#This Row],[MT / Unitaire]]&lt;&gt;"Unitaire",0,1)</f>
        <v>0</v>
      </c>
      <c r="J37" s="37">
        <f>IF(Tableau13913[[#This Row],[MT / Unitaire]]="MT10",1,0)</f>
        <v>1</v>
      </c>
      <c r="K37" s="37">
        <f>IF(Tableau13913[[#This Row],[MT / Unitaire]]="MT5",1,0)</f>
        <v>0</v>
      </c>
      <c r="L37" s="41">
        <f>IF(Tableau13913[[#This Row],[Trumpf]]="x",1,0)</f>
        <v>0</v>
      </c>
      <c r="M37" s="41">
        <f>IF(Tableau13913[[#This Row],[LVD]]="x",1,0)</f>
        <v>1</v>
      </c>
      <c r="N37" s="14">
        <f>Tableau1015[[#This Row],[unitaire]]*Tableau1015[[#This Row],[limite basse P]]</f>
        <v>0</v>
      </c>
      <c r="O37" s="1">
        <f>Tableau1015[[#This Row],[LVD]]*2*Tableau1015[[#This Row],[unitaire]]</f>
        <v>0</v>
      </c>
      <c r="P37" s="1">
        <f>Tableau1015[[#This Row],[Trumpf]]*Tableau1015[[#This Row],[limite basse M]]</f>
        <v>0</v>
      </c>
      <c r="Q37" s="1">
        <f>(1/10*Tableau1015[[#This Row],[MT10]])+(1/5*Tableau1015[[#This Row],[MT5]])</f>
        <v>0.1</v>
      </c>
      <c r="R37" s="1">
        <f>(1/10*Tableau1015[[#This Row],[MT10]])+(1/5*Tableau1015[[#This Row],[MT5]])+(Tableau1015[[#This Row],[unitaire]]*Tableau1015[[#This Row],[limite basse D]])</f>
        <v>0.1</v>
      </c>
      <c r="S37" s="1">
        <f>Tableau1015[[#This Row],[LVD]]*2*Tableau1015[[#This Row],[unitaire]]</f>
        <v>0</v>
      </c>
      <c r="T37" s="1">
        <f>Tableau1015[[#This Row],[Trumpf]]*Tableau1015[[#This Row],[unitaire]]*2</f>
        <v>0</v>
      </c>
    </row>
    <row r="38" spans="1:20" ht="18" x14ac:dyDescent="0.3">
      <c r="A38" s="11" t="s">
        <v>40</v>
      </c>
      <c r="B38" s="11" t="s">
        <v>170</v>
      </c>
      <c r="C38" s="6"/>
      <c r="D38" s="6" t="s">
        <v>151</v>
      </c>
      <c r="F38" s="14">
        <f>IF(AND(Tableau13913[[#This Row],[Trumpf]]="x",Tableau13913[[#This Row],[LVD]]="x"),6,IF(OR(Tableau13913[[#This Row],[Trumpf]]="x",Tableau13913[[#This Row],[LVD]]="x"),3,0))</f>
        <v>3</v>
      </c>
      <c r="G38" s="14">
        <f>IF(AND(Tableau13913[[#This Row],[LVD]]="x",Tableau13913[[#This Row],[Trumpf]]="x"),6,IF(OR(Tableau13913[[#This Row],[LVD]]="x",Tableau13913[[#This Row],[Trumpf]]="x"),3,0))</f>
        <v>3</v>
      </c>
      <c r="H38" s="14">
        <f>IF(OR(Tableau13913[[#This Row],[MT / Unitaire]]="MT10",Tableau13913[[#This Row],[MT / Unitaire]]="MT5"),0,G38)</f>
        <v>0</v>
      </c>
      <c r="I38" s="37">
        <f>IF(Tableau13913[[#This Row],[MT / Unitaire]]&lt;&gt;"Unitaire",0,1)</f>
        <v>0</v>
      </c>
      <c r="J38" s="37">
        <f>IF(Tableau13913[[#This Row],[MT / Unitaire]]="MT10",1,0)</f>
        <v>1</v>
      </c>
      <c r="K38" s="37">
        <f>IF(Tableau13913[[#This Row],[MT / Unitaire]]="MT5",1,0)</f>
        <v>0</v>
      </c>
      <c r="L38" s="41">
        <f>IF(Tableau13913[[#This Row],[Trumpf]]="x",1,0)</f>
        <v>0</v>
      </c>
      <c r="M38" s="41">
        <f>IF(Tableau13913[[#This Row],[LVD]]="x",1,0)</f>
        <v>1</v>
      </c>
      <c r="N38" s="14">
        <f>Tableau1015[[#This Row],[unitaire]]*Tableau1015[[#This Row],[limite basse P]]</f>
        <v>0</v>
      </c>
      <c r="O38" s="1">
        <f>Tableau1015[[#This Row],[LVD]]*2*Tableau1015[[#This Row],[unitaire]]</f>
        <v>0</v>
      </c>
      <c r="P38" s="1">
        <f>Tableau1015[[#This Row],[Trumpf]]*Tableau1015[[#This Row],[limite basse M]]</f>
        <v>0</v>
      </c>
      <c r="Q38" s="1">
        <f>(1/10*Tableau1015[[#This Row],[MT10]])+(1/5*Tableau1015[[#This Row],[MT5]])</f>
        <v>0.1</v>
      </c>
      <c r="R38" s="1">
        <f>(1/10*Tableau1015[[#This Row],[MT10]])+(1/5*Tableau1015[[#This Row],[MT5]])+(Tableau1015[[#This Row],[unitaire]]*Tableau1015[[#This Row],[limite basse D]])</f>
        <v>0.1</v>
      </c>
      <c r="S38" s="1">
        <f>Tableau1015[[#This Row],[LVD]]*2*Tableau1015[[#This Row],[unitaire]]</f>
        <v>0</v>
      </c>
      <c r="T38" s="1">
        <f>Tableau1015[[#This Row],[Trumpf]]*Tableau1015[[#This Row],[unitaire]]*2</f>
        <v>0</v>
      </c>
    </row>
    <row r="39" spans="1:20" ht="18" x14ac:dyDescent="0.3">
      <c r="A39" s="11" t="s">
        <v>41</v>
      </c>
      <c r="B39" s="11" t="s">
        <v>170</v>
      </c>
      <c r="C39" s="6" t="s">
        <v>151</v>
      </c>
      <c r="D39" s="6" t="s">
        <v>151</v>
      </c>
      <c r="F39" s="14">
        <f>IF(AND(Tableau13913[[#This Row],[Trumpf]]="x",Tableau13913[[#This Row],[LVD]]="x"),6,IF(OR(Tableau13913[[#This Row],[Trumpf]]="x",Tableau13913[[#This Row],[LVD]]="x"),3,0))</f>
        <v>6</v>
      </c>
      <c r="G39" s="14">
        <f>IF(AND(Tableau13913[[#This Row],[LVD]]="x",Tableau13913[[#This Row],[Trumpf]]="x"),6,IF(OR(Tableau13913[[#This Row],[LVD]]="x",Tableau13913[[#This Row],[Trumpf]]="x"),3,0))</f>
        <v>6</v>
      </c>
      <c r="H39" s="14">
        <f>IF(OR(Tableau13913[[#This Row],[MT / Unitaire]]="MT10",Tableau13913[[#This Row],[MT / Unitaire]]="MT5"),0,G39)</f>
        <v>0</v>
      </c>
      <c r="I39" s="37">
        <f>IF(Tableau13913[[#This Row],[MT / Unitaire]]&lt;&gt;"Unitaire",0,1)</f>
        <v>0</v>
      </c>
      <c r="J39" s="37">
        <f>IF(Tableau13913[[#This Row],[MT / Unitaire]]="MT10",1,0)</f>
        <v>1</v>
      </c>
      <c r="K39" s="37">
        <f>IF(Tableau13913[[#This Row],[MT / Unitaire]]="MT5",1,0)</f>
        <v>0</v>
      </c>
      <c r="L39" s="41">
        <f>IF(Tableau13913[[#This Row],[Trumpf]]="x",1,0)</f>
        <v>1</v>
      </c>
      <c r="M39" s="41">
        <f>IF(Tableau13913[[#This Row],[LVD]]="x",1,0)</f>
        <v>1</v>
      </c>
      <c r="N39" s="14">
        <f>Tableau1015[[#This Row],[unitaire]]*Tableau1015[[#This Row],[limite basse P]]</f>
        <v>0</v>
      </c>
      <c r="O39" s="1">
        <f>Tableau1015[[#This Row],[LVD]]*2*Tableau1015[[#This Row],[unitaire]]</f>
        <v>0</v>
      </c>
      <c r="P39" s="1">
        <f>Tableau1015[[#This Row],[Trumpf]]*Tableau1015[[#This Row],[limite basse M]]</f>
        <v>6</v>
      </c>
      <c r="Q39" s="1">
        <f>(1/10*Tableau1015[[#This Row],[MT10]])+(1/5*Tableau1015[[#This Row],[MT5]])</f>
        <v>0.1</v>
      </c>
      <c r="R39" s="1">
        <f>(1/10*Tableau1015[[#This Row],[MT10]])+(1/5*Tableau1015[[#This Row],[MT5]])+(Tableau1015[[#This Row],[unitaire]]*Tableau1015[[#This Row],[limite basse D]])</f>
        <v>0.1</v>
      </c>
      <c r="S39" s="1">
        <f>Tableau1015[[#This Row],[LVD]]*2*Tableau1015[[#This Row],[unitaire]]</f>
        <v>0</v>
      </c>
      <c r="T39" s="1">
        <f>Tableau1015[[#This Row],[Trumpf]]*Tableau1015[[#This Row],[unitaire]]*2</f>
        <v>0</v>
      </c>
    </row>
    <row r="40" spans="1:20" ht="18" x14ac:dyDescent="0.3">
      <c r="A40" s="11" t="s">
        <v>42</v>
      </c>
      <c r="B40" s="11" t="s">
        <v>170</v>
      </c>
      <c r="C40" s="6"/>
      <c r="D40" s="6" t="s">
        <v>151</v>
      </c>
      <c r="F40" s="14">
        <f>IF(AND(Tableau13913[[#This Row],[Trumpf]]="x",Tableau13913[[#This Row],[LVD]]="x"),6,IF(OR(Tableau13913[[#This Row],[Trumpf]]="x",Tableau13913[[#This Row],[LVD]]="x"),3,0))</f>
        <v>3</v>
      </c>
      <c r="G40" s="14">
        <f>IF(AND(Tableau13913[[#This Row],[LVD]]="x",Tableau13913[[#This Row],[Trumpf]]="x"),6,IF(OR(Tableau13913[[#This Row],[LVD]]="x",Tableau13913[[#This Row],[Trumpf]]="x"),3,0))</f>
        <v>3</v>
      </c>
      <c r="H40" s="14">
        <f>IF(OR(Tableau13913[[#This Row],[MT / Unitaire]]="MT10",Tableau13913[[#This Row],[MT / Unitaire]]="MT5"),0,G40)</f>
        <v>0</v>
      </c>
      <c r="I40" s="37">
        <f>IF(Tableau13913[[#This Row],[MT / Unitaire]]&lt;&gt;"Unitaire",0,1)</f>
        <v>0</v>
      </c>
      <c r="J40" s="37">
        <f>IF(Tableau13913[[#This Row],[MT / Unitaire]]="MT10",1,0)</f>
        <v>1</v>
      </c>
      <c r="K40" s="37">
        <f>IF(Tableau13913[[#This Row],[MT / Unitaire]]="MT5",1,0)</f>
        <v>0</v>
      </c>
      <c r="L40" s="41">
        <f>IF(Tableau13913[[#This Row],[Trumpf]]="x",1,0)</f>
        <v>0</v>
      </c>
      <c r="M40" s="41">
        <f>IF(Tableau13913[[#This Row],[LVD]]="x",1,0)</f>
        <v>1</v>
      </c>
      <c r="N40" s="14">
        <f>Tableau1015[[#This Row],[unitaire]]*Tableau1015[[#This Row],[limite basse P]]</f>
        <v>0</v>
      </c>
      <c r="O40" s="1">
        <f>Tableau1015[[#This Row],[LVD]]*2*Tableau1015[[#This Row],[unitaire]]</f>
        <v>0</v>
      </c>
      <c r="P40" s="1">
        <f>Tableau1015[[#This Row],[Trumpf]]*Tableau1015[[#This Row],[limite basse M]]</f>
        <v>0</v>
      </c>
      <c r="Q40" s="1">
        <f>(1/10*Tableau1015[[#This Row],[MT10]])+(1/5*Tableau1015[[#This Row],[MT5]])</f>
        <v>0.1</v>
      </c>
      <c r="R40" s="1">
        <f>(1/10*Tableau1015[[#This Row],[MT10]])+(1/5*Tableau1015[[#This Row],[MT5]])+(Tableau1015[[#This Row],[unitaire]]*Tableau1015[[#This Row],[limite basse D]])</f>
        <v>0.1</v>
      </c>
      <c r="S40" s="1">
        <f>Tableau1015[[#This Row],[LVD]]*2*Tableau1015[[#This Row],[unitaire]]</f>
        <v>0</v>
      </c>
      <c r="T40" s="1">
        <f>Tableau1015[[#This Row],[Trumpf]]*Tableau1015[[#This Row],[unitaire]]*2</f>
        <v>0</v>
      </c>
    </row>
    <row r="41" spans="1:20" ht="18" x14ac:dyDescent="0.3">
      <c r="A41" s="11" t="s">
        <v>43</v>
      </c>
      <c r="B41" s="11" t="s">
        <v>170</v>
      </c>
      <c r="C41" s="6" t="s">
        <v>151</v>
      </c>
      <c r="D41" s="6" t="s">
        <v>151</v>
      </c>
      <c r="F41" s="14">
        <f>IF(AND(Tableau13913[[#This Row],[Trumpf]]="x",Tableau13913[[#This Row],[LVD]]="x"),6,IF(OR(Tableau13913[[#This Row],[Trumpf]]="x",Tableau13913[[#This Row],[LVD]]="x"),3,0))</f>
        <v>6</v>
      </c>
      <c r="G41" s="14">
        <f>IF(AND(Tableau13913[[#This Row],[LVD]]="x",Tableau13913[[#This Row],[Trumpf]]="x"),6,IF(OR(Tableau13913[[#This Row],[LVD]]="x",Tableau13913[[#This Row],[Trumpf]]="x"),3,0))</f>
        <v>6</v>
      </c>
      <c r="H41" s="14">
        <f>IF(OR(Tableau13913[[#This Row],[MT / Unitaire]]="MT10",Tableau13913[[#This Row],[MT / Unitaire]]="MT5"),0,G41)</f>
        <v>0</v>
      </c>
      <c r="I41" s="37">
        <f>IF(Tableau13913[[#This Row],[MT / Unitaire]]&lt;&gt;"Unitaire",0,1)</f>
        <v>0</v>
      </c>
      <c r="J41" s="37">
        <f>IF(Tableau13913[[#This Row],[MT / Unitaire]]="MT10",1,0)</f>
        <v>1</v>
      </c>
      <c r="K41" s="37">
        <f>IF(Tableau13913[[#This Row],[MT / Unitaire]]="MT5",1,0)</f>
        <v>0</v>
      </c>
      <c r="L41" s="41">
        <f>IF(Tableau13913[[#This Row],[Trumpf]]="x",1,0)</f>
        <v>1</v>
      </c>
      <c r="M41" s="41">
        <f>IF(Tableau13913[[#This Row],[LVD]]="x",1,0)</f>
        <v>1</v>
      </c>
      <c r="N41" s="14">
        <f>Tableau1015[[#This Row],[unitaire]]*Tableau1015[[#This Row],[limite basse P]]</f>
        <v>0</v>
      </c>
      <c r="O41" s="1">
        <f>Tableau1015[[#This Row],[LVD]]*2*Tableau1015[[#This Row],[unitaire]]</f>
        <v>0</v>
      </c>
      <c r="P41" s="1">
        <f>Tableau1015[[#This Row],[Trumpf]]*Tableau1015[[#This Row],[limite basse M]]</f>
        <v>6</v>
      </c>
      <c r="Q41" s="1">
        <f>(1/10*Tableau1015[[#This Row],[MT10]])+(1/5*Tableau1015[[#This Row],[MT5]])</f>
        <v>0.1</v>
      </c>
      <c r="R41" s="1">
        <f>(1/10*Tableau1015[[#This Row],[MT10]])+(1/5*Tableau1015[[#This Row],[MT5]])+(Tableau1015[[#This Row],[unitaire]]*Tableau1015[[#This Row],[limite basse D]])</f>
        <v>0.1</v>
      </c>
      <c r="S41" s="1">
        <f>Tableau1015[[#This Row],[LVD]]*2*Tableau1015[[#This Row],[unitaire]]</f>
        <v>0</v>
      </c>
      <c r="T41" s="1">
        <f>Tableau1015[[#This Row],[Trumpf]]*Tableau1015[[#This Row],[unitaire]]*2</f>
        <v>0</v>
      </c>
    </row>
    <row r="42" spans="1:20" ht="18" x14ac:dyDescent="0.3">
      <c r="A42" s="11" t="s">
        <v>44</v>
      </c>
      <c r="B42" s="11" t="s">
        <v>170</v>
      </c>
      <c r="C42" s="6" t="s">
        <v>151</v>
      </c>
      <c r="D42" s="6" t="s">
        <v>151</v>
      </c>
      <c r="F42" s="14">
        <f>IF(AND(Tableau13913[[#This Row],[Trumpf]]="x",Tableau13913[[#This Row],[LVD]]="x"),6,IF(OR(Tableau13913[[#This Row],[Trumpf]]="x",Tableau13913[[#This Row],[LVD]]="x"),3,0))</f>
        <v>6</v>
      </c>
      <c r="G42" s="14">
        <f>IF(AND(Tableau13913[[#This Row],[LVD]]="x",Tableau13913[[#This Row],[Trumpf]]="x"),6,IF(OR(Tableau13913[[#This Row],[LVD]]="x",Tableau13913[[#This Row],[Trumpf]]="x"),3,0))</f>
        <v>6</v>
      </c>
      <c r="H42" s="14">
        <f>IF(OR(Tableau13913[[#This Row],[MT / Unitaire]]="MT10",Tableau13913[[#This Row],[MT / Unitaire]]="MT5"),0,G42)</f>
        <v>0</v>
      </c>
      <c r="I42" s="37">
        <f>IF(Tableau13913[[#This Row],[MT / Unitaire]]&lt;&gt;"Unitaire",0,1)</f>
        <v>0</v>
      </c>
      <c r="J42" s="37">
        <f>IF(Tableau13913[[#This Row],[MT / Unitaire]]="MT10",1,0)</f>
        <v>1</v>
      </c>
      <c r="K42" s="37">
        <f>IF(Tableau13913[[#This Row],[MT / Unitaire]]="MT5",1,0)</f>
        <v>0</v>
      </c>
      <c r="L42" s="41">
        <f>IF(Tableau13913[[#This Row],[Trumpf]]="x",1,0)</f>
        <v>1</v>
      </c>
      <c r="M42" s="41">
        <f>IF(Tableau13913[[#This Row],[LVD]]="x",1,0)</f>
        <v>1</v>
      </c>
      <c r="N42" s="14">
        <f>Tableau1015[[#This Row],[unitaire]]*Tableau1015[[#This Row],[limite basse P]]</f>
        <v>0</v>
      </c>
      <c r="O42" s="1">
        <f>Tableau1015[[#This Row],[LVD]]*2*Tableau1015[[#This Row],[unitaire]]</f>
        <v>0</v>
      </c>
      <c r="P42" s="1">
        <f>Tableau1015[[#This Row],[Trumpf]]*Tableau1015[[#This Row],[limite basse M]]</f>
        <v>6</v>
      </c>
      <c r="Q42" s="1">
        <f>(1/10*Tableau1015[[#This Row],[MT10]])+(1/5*Tableau1015[[#This Row],[MT5]])</f>
        <v>0.1</v>
      </c>
      <c r="R42" s="1">
        <f>(1/10*Tableau1015[[#This Row],[MT10]])+(1/5*Tableau1015[[#This Row],[MT5]])+(Tableau1015[[#This Row],[unitaire]]*Tableau1015[[#This Row],[limite basse D]])</f>
        <v>0.1</v>
      </c>
      <c r="S42" s="1">
        <f>Tableau1015[[#This Row],[LVD]]*2*Tableau1015[[#This Row],[unitaire]]</f>
        <v>0</v>
      </c>
      <c r="T42" s="1">
        <f>Tableau1015[[#This Row],[Trumpf]]*Tableau1015[[#This Row],[unitaire]]*2</f>
        <v>0</v>
      </c>
    </row>
    <row r="43" spans="1:20" ht="18" x14ac:dyDescent="0.3">
      <c r="A43" s="11" t="s">
        <v>45</v>
      </c>
      <c r="B43" s="11" t="s">
        <v>170</v>
      </c>
      <c r="C43" s="6" t="s">
        <v>151</v>
      </c>
      <c r="D43" s="6" t="s">
        <v>151</v>
      </c>
      <c r="F43" s="14">
        <f>IF(AND(Tableau13913[[#This Row],[Trumpf]]="x",Tableau13913[[#This Row],[LVD]]="x"),6,IF(OR(Tableau13913[[#This Row],[Trumpf]]="x",Tableau13913[[#This Row],[LVD]]="x"),3,0))</f>
        <v>6</v>
      </c>
      <c r="G43" s="14">
        <f>IF(AND(Tableau13913[[#This Row],[LVD]]="x",Tableau13913[[#This Row],[Trumpf]]="x"),6,IF(OR(Tableau13913[[#This Row],[LVD]]="x",Tableau13913[[#This Row],[Trumpf]]="x"),3,0))</f>
        <v>6</v>
      </c>
      <c r="H43" s="14">
        <f>IF(OR(Tableau13913[[#This Row],[MT / Unitaire]]="MT10",Tableau13913[[#This Row],[MT / Unitaire]]="MT5"),0,G43)</f>
        <v>0</v>
      </c>
      <c r="I43" s="37">
        <f>IF(Tableau13913[[#This Row],[MT / Unitaire]]&lt;&gt;"Unitaire",0,1)</f>
        <v>0</v>
      </c>
      <c r="J43" s="37">
        <f>IF(Tableau13913[[#This Row],[MT / Unitaire]]="MT10",1,0)</f>
        <v>1</v>
      </c>
      <c r="K43" s="37">
        <f>IF(Tableau13913[[#This Row],[MT / Unitaire]]="MT5",1,0)</f>
        <v>0</v>
      </c>
      <c r="L43" s="41">
        <f>IF(Tableau13913[[#This Row],[Trumpf]]="x",1,0)</f>
        <v>1</v>
      </c>
      <c r="M43" s="41">
        <f>IF(Tableau13913[[#This Row],[LVD]]="x",1,0)</f>
        <v>1</v>
      </c>
      <c r="N43" s="14">
        <f>Tableau1015[[#This Row],[unitaire]]*Tableau1015[[#This Row],[limite basse P]]</f>
        <v>0</v>
      </c>
      <c r="O43" s="1">
        <f>Tableau1015[[#This Row],[LVD]]*2*Tableau1015[[#This Row],[unitaire]]</f>
        <v>0</v>
      </c>
      <c r="P43" s="1">
        <f>Tableau1015[[#This Row],[Trumpf]]*Tableau1015[[#This Row],[limite basse M]]</f>
        <v>6</v>
      </c>
      <c r="Q43" s="1">
        <f>(1/10*Tableau1015[[#This Row],[MT10]])+(1/5*Tableau1015[[#This Row],[MT5]])</f>
        <v>0.1</v>
      </c>
      <c r="R43" s="1">
        <f>(1/10*Tableau1015[[#This Row],[MT10]])+(1/5*Tableau1015[[#This Row],[MT5]])+(Tableau1015[[#This Row],[unitaire]]*Tableau1015[[#This Row],[limite basse D]])</f>
        <v>0.1</v>
      </c>
      <c r="S43" s="1">
        <f>Tableau1015[[#This Row],[LVD]]*2*Tableau1015[[#This Row],[unitaire]]</f>
        <v>0</v>
      </c>
      <c r="T43" s="1">
        <f>Tableau1015[[#This Row],[Trumpf]]*Tableau1015[[#This Row],[unitaire]]*2</f>
        <v>0</v>
      </c>
    </row>
    <row r="44" spans="1:20" ht="18" x14ac:dyDescent="0.3">
      <c r="A44" s="11" t="s">
        <v>46</v>
      </c>
      <c r="B44" s="11" t="s">
        <v>170</v>
      </c>
      <c r="C44" s="6" t="s">
        <v>151</v>
      </c>
      <c r="D44" s="6" t="s">
        <v>151</v>
      </c>
      <c r="F44" s="14">
        <f>IF(AND(Tableau13913[[#This Row],[Trumpf]]="x",Tableau13913[[#This Row],[LVD]]="x"),6,IF(OR(Tableau13913[[#This Row],[Trumpf]]="x",Tableau13913[[#This Row],[LVD]]="x"),3,0))</f>
        <v>6</v>
      </c>
      <c r="G44" s="14">
        <f>IF(AND(Tableau13913[[#This Row],[LVD]]="x",Tableau13913[[#This Row],[Trumpf]]="x"),6,IF(OR(Tableau13913[[#This Row],[LVD]]="x",Tableau13913[[#This Row],[Trumpf]]="x"),3,0))</f>
        <v>6</v>
      </c>
      <c r="H44" s="14">
        <f>IF(OR(Tableau13913[[#This Row],[MT / Unitaire]]="MT10",Tableau13913[[#This Row],[MT / Unitaire]]="MT5"),0,G44)</f>
        <v>0</v>
      </c>
      <c r="I44" s="37">
        <f>IF(Tableau13913[[#This Row],[MT / Unitaire]]&lt;&gt;"Unitaire",0,1)</f>
        <v>0</v>
      </c>
      <c r="J44" s="37">
        <f>IF(Tableau13913[[#This Row],[MT / Unitaire]]="MT10",1,0)</f>
        <v>1</v>
      </c>
      <c r="K44" s="37">
        <f>IF(Tableau13913[[#This Row],[MT / Unitaire]]="MT5",1,0)</f>
        <v>0</v>
      </c>
      <c r="L44" s="41">
        <f>IF(Tableau13913[[#This Row],[Trumpf]]="x",1,0)</f>
        <v>1</v>
      </c>
      <c r="M44" s="41">
        <f>IF(Tableau13913[[#This Row],[LVD]]="x",1,0)</f>
        <v>1</v>
      </c>
      <c r="N44" s="14">
        <f>Tableau1015[[#This Row],[unitaire]]*Tableau1015[[#This Row],[limite basse P]]</f>
        <v>0</v>
      </c>
      <c r="O44" s="1">
        <f>Tableau1015[[#This Row],[LVD]]*2*Tableau1015[[#This Row],[unitaire]]</f>
        <v>0</v>
      </c>
      <c r="P44" s="1">
        <f>Tableau1015[[#This Row],[Trumpf]]*Tableau1015[[#This Row],[limite basse M]]</f>
        <v>6</v>
      </c>
      <c r="Q44" s="1">
        <f>(1/10*Tableau1015[[#This Row],[MT10]])+(1/5*Tableau1015[[#This Row],[MT5]])</f>
        <v>0.1</v>
      </c>
      <c r="R44" s="1">
        <f>(1/10*Tableau1015[[#This Row],[MT10]])+(1/5*Tableau1015[[#This Row],[MT5]])+(Tableau1015[[#This Row],[unitaire]]*Tableau1015[[#This Row],[limite basse D]])</f>
        <v>0.1</v>
      </c>
      <c r="S44" s="1">
        <f>Tableau1015[[#This Row],[LVD]]*2*Tableau1015[[#This Row],[unitaire]]</f>
        <v>0</v>
      </c>
      <c r="T44" s="1">
        <f>Tableau1015[[#This Row],[Trumpf]]*Tableau1015[[#This Row],[unitaire]]*2</f>
        <v>0</v>
      </c>
    </row>
    <row r="45" spans="1:20" ht="18" x14ac:dyDescent="0.3">
      <c r="A45" s="11" t="s">
        <v>47</v>
      </c>
      <c r="B45" s="11" t="s">
        <v>170</v>
      </c>
      <c r="C45" s="6"/>
      <c r="D45" s="6" t="s">
        <v>151</v>
      </c>
      <c r="F45" s="14">
        <f>IF(AND(Tableau13913[[#This Row],[Trumpf]]="x",Tableau13913[[#This Row],[LVD]]="x"),6,IF(OR(Tableau13913[[#This Row],[Trumpf]]="x",Tableau13913[[#This Row],[LVD]]="x"),3,0))</f>
        <v>3</v>
      </c>
      <c r="G45" s="14">
        <f>IF(AND(Tableau13913[[#This Row],[LVD]]="x",Tableau13913[[#This Row],[Trumpf]]="x"),6,IF(OR(Tableau13913[[#This Row],[LVD]]="x",Tableau13913[[#This Row],[Trumpf]]="x"),3,0))</f>
        <v>3</v>
      </c>
      <c r="H45" s="14">
        <f>IF(OR(Tableau13913[[#This Row],[MT / Unitaire]]="MT10",Tableau13913[[#This Row],[MT / Unitaire]]="MT5"),0,G45)</f>
        <v>0</v>
      </c>
      <c r="I45" s="37">
        <f>IF(Tableau13913[[#This Row],[MT / Unitaire]]&lt;&gt;"Unitaire",0,1)</f>
        <v>0</v>
      </c>
      <c r="J45" s="37">
        <f>IF(Tableau13913[[#This Row],[MT / Unitaire]]="MT10",1,0)</f>
        <v>1</v>
      </c>
      <c r="K45" s="37">
        <f>IF(Tableau13913[[#This Row],[MT / Unitaire]]="MT5",1,0)</f>
        <v>0</v>
      </c>
      <c r="L45" s="41">
        <f>IF(Tableau13913[[#This Row],[Trumpf]]="x",1,0)</f>
        <v>0</v>
      </c>
      <c r="M45" s="41">
        <f>IF(Tableau13913[[#This Row],[LVD]]="x",1,0)</f>
        <v>1</v>
      </c>
      <c r="N45" s="14">
        <f>Tableau1015[[#This Row],[unitaire]]*Tableau1015[[#This Row],[limite basse P]]</f>
        <v>0</v>
      </c>
      <c r="O45" s="1">
        <f>Tableau1015[[#This Row],[LVD]]*2*Tableau1015[[#This Row],[unitaire]]</f>
        <v>0</v>
      </c>
      <c r="P45" s="1">
        <f>Tableau1015[[#This Row],[Trumpf]]*Tableau1015[[#This Row],[limite basse M]]</f>
        <v>0</v>
      </c>
      <c r="Q45" s="1">
        <f>(1/10*Tableau1015[[#This Row],[MT10]])+(1/5*Tableau1015[[#This Row],[MT5]])</f>
        <v>0.1</v>
      </c>
      <c r="R45" s="1">
        <f>(1/10*Tableau1015[[#This Row],[MT10]])+(1/5*Tableau1015[[#This Row],[MT5]])+(Tableau1015[[#This Row],[unitaire]]*Tableau1015[[#This Row],[limite basse D]])</f>
        <v>0.1</v>
      </c>
      <c r="S45" s="1">
        <f>Tableau1015[[#This Row],[LVD]]*2*Tableau1015[[#This Row],[unitaire]]</f>
        <v>0</v>
      </c>
      <c r="T45" s="1">
        <f>Tableau1015[[#This Row],[Trumpf]]*Tableau1015[[#This Row],[unitaire]]*2</f>
        <v>0</v>
      </c>
    </row>
    <row r="46" spans="1:20" ht="18" x14ac:dyDescent="0.3">
      <c r="A46" s="11" t="s">
        <v>48</v>
      </c>
      <c r="B46" s="11" t="s">
        <v>170</v>
      </c>
      <c r="C46" s="6" t="s">
        <v>151</v>
      </c>
      <c r="D46" s="6"/>
      <c r="F46" s="14">
        <f>IF(AND(Tableau13913[[#This Row],[Trumpf]]="x",Tableau13913[[#This Row],[LVD]]="x"),6,IF(OR(Tableau13913[[#This Row],[Trumpf]]="x",Tableau13913[[#This Row],[LVD]]="x"),3,0))</f>
        <v>3</v>
      </c>
      <c r="G46" s="14">
        <f>IF(AND(Tableau13913[[#This Row],[LVD]]="x",Tableau13913[[#This Row],[Trumpf]]="x"),6,IF(OR(Tableau13913[[#This Row],[LVD]]="x",Tableau13913[[#This Row],[Trumpf]]="x"),3,0))</f>
        <v>3</v>
      </c>
      <c r="H46" s="14">
        <f>IF(OR(Tableau13913[[#This Row],[MT / Unitaire]]="MT10",Tableau13913[[#This Row],[MT / Unitaire]]="MT5"),0,G46)</f>
        <v>0</v>
      </c>
      <c r="I46" s="37">
        <f>IF(Tableau13913[[#This Row],[MT / Unitaire]]&lt;&gt;"Unitaire",0,1)</f>
        <v>0</v>
      </c>
      <c r="J46" s="37">
        <f>IF(Tableau13913[[#This Row],[MT / Unitaire]]="MT10",1,0)</f>
        <v>1</v>
      </c>
      <c r="K46" s="37">
        <f>IF(Tableau13913[[#This Row],[MT / Unitaire]]="MT5",1,0)</f>
        <v>0</v>
      </c>
      <c r="L46" s="41">
        <f>IF(Tableau13913[[#This Row],[Trumpf]]="x",1,0)</f>
        <v>1</v>
      </c>
      <c r="M46" s="41">
        <f>IF(Tableau13913[[#This Row],[LVD]]="x",1,0)</f>
        <v>0</v>
      </c>
      <c r="N46" s="14">
        <f>Tableau1015[[#This Row],[unitaire]]*Tableau1015[[#This Row],[limite basse P]]</f>
        <v>0</v>
      </c>
      <c r="O46" s="1">
        <f>Tableau1015[[#This Row],[LVD]]*2*Tableau1015[[#This Row],[unitaire]]</f>
        <v>0</v>
      </c>
      <c r="P46" s="1">
        <f>Tableau1015[[#This Row],[Trumpf]]*Tableau1015[[#This Row],[limite basse M]]</f>
        <v>3</v>
      </c>
      <c r="Q46" s="1">
        <f>(1/10*Tableau1015[[#This Row],[MT10]])+(1/5*Tableau1015[[#This Row],[MT5]])</f>
        <v>0.1</v>
      </c>
      <c r="R46" s="1">
        <f>(1/10*Tableau1015[[#This Row],[MT10]])+(1/5*Tableau1015[[#This Row],[MT5]])+(Tableau1015[[#This Row],[unitaire]]*Tableau1015[[#This Row],[limite basse D]])</f>
        <v>0.1</v>
      </c>
      <c r="S46" s="1">
        <f>Tableau1015[[#This Row],[LVD]]*2*Tableau1015[[#This Row],[unitaire]]</f>
        <v>0</v>
      </c>
      <c r="T46" s="1">
        <f>Tableau1015[[#This Row],[Trumpf]]*Tableau1015[[#This Row],[unitaire]]*2</f>
        <v>0</v>
      </c>
    </row>
    <row r="47" spans="1:20" ht="18" x14ac:dyDescent="0.3">
      <c r="A47" s="11" t="s">
        <v>49</v>
      </c>
      <c r="B47" s="11" t="s">
        <v>170</v>
      </c>
      <c r="C47" s="6" t="s">
        <v>151</v>
      </c>
      <c r="D47" s="6" t="s">
        <v>151</v>
      </c>
      <c r="F47" s="14">
        <f>IF(AND(Tableau13913[[#This Row],[Trumpf]]="x",Tableau13913[[#This Row],[LVD]]="x"),6,IF(OR(Tableau13913[[#This Row],[Trumpf]]="x",Tableau13913[[#This Row],[LVD]]="x"),3,0))</f>
        <v>6</v>
      </c>
      <c r="G47" s="14">
        <f>IF(AND(Tableau13913[[#This Row],[LVD]]="x",Tableau13913[[#This Row],[Trumpf]]="x"),6,IF(OR(Tableau13913[[#This Row],[LVD]]="x",Tableau13913[[#This Row],[Trumpf]]="x"),3,0))</f>
        <v>6</v>
      </c>
      <c r="H47" s="14">
        <f>IF(OR(Tableau13913[[#This Row],[MT / Unitaire]]="MT10",Tableau13913[[#This Row],[MT / Unitaire]]="MT5"),0,G47)</f>
        <v>0</v>
      </c>
      <c r="I47" s="37">
        <f>IF(Tableau13913[[#This Row],[MT / Unitaire]]&lt;&gt;"Unitaire",0,1)</f>
        <v>0</v>
      </c>
      <c r="J47" s="37">
        <f>IF(Tableau13913[[#This Row],[MT / Unitaire]]="MT10",1,0)</f>
        <v>1</v>
      </c>
      <c r="K47" s="37">
        <f>IF(Tableau13913[[#This Row],[MT / Unitaire]]="MT5",1,0)</f>
        <v>0</v>
      </c>
      <c r="L47" s="41">
        <f>IF(Tableau13913[[#This Row],[Trumpf]]="x",1,0)</f>
        <v>1</v>
      </c>
      <c r="M47" s="41">
        <f>IF(Tableau13913[[#This Row],[LVD]]="x",1,0)</f>
        <v>1</v>
      </c>
      <c r="N47" s="14">
        <f>Tableau1015[[#This Row],[unitaire]]*Tableau1015[[#This Row],[limite basse P]]</f>
        <v>0</v>
      </c>
      <c r="O47" s="1">
        <f>Tableau1015[[#This Row],[LVD]]*2*Tableau1015[[#This Row],[unitaire]]</f>
        <v>0</v>
      </c>
      <c r="P47" s="1">
        <f>Tableau1015[[#This Row],[Trumpf]]*Tableau1015[[#This Row],[limite basse M]]</f>
        <v>6</v>
      </c>
      <c r="Q47" s="1">
        <f>(1/10*Tableau1015[[#This Row],[MT10]])+(1/5*Tableau1015[[#This Row],[MT5]])</f>
        <v>0.1</v>
      </c>
      <c r="R47" s="1">
        <f>(1/10*Tableau1015[[#This Row],[MT10]])+(1/5*Tableau1015[[#This Row],[MT5]])+(Tableau1015[[#This Row],[unitaire]]*Tableau1015[[#This Row],[limite basse D]])</f>
        <v>0.1</v>
      </c>
      <c r="S47" s="1">
        <f>Tableau1015[[#This Row],[LVD]]*2*Tableau1015[[#This Row],[unitaire]]</f>
        <v>0</v>
      </c>
      <c r="T47" s="1">
        <f>Tableau1015[[#This Row],[Trumpf]]*Tableau1015[[#This Row],[unitaire]]*2</f>
        <v>0</v>
      </c>
    </row>
    <row r="48" spans="1:20" ht="18" x14ac:dyDescent="0.3">
      <c r="A48" s="11" t="s">
        <v>50</v>
      </c>
      <c r="B48" s="11" t="s">
        <v>170</v>
      </c>
      <c r="C48" s="6" t="s">
        <v>151</v>
      </c>
      <c r="D48" s="6" t="s">
        <v>151</v>
      </c>
      <c r="F48" s="14">
        <f>IF(AND(Tableau13913[[#This Row],[Trumpf]]="x",Tableau13913[[#This Row],[LVD]]="x"),6,IF(OR(Tableau13913[[#This Row],[Trumpf]]="x",Tableau13913[[#This Row],[LVD]]="x"),3,0))</f>
        <v>6</v>
      </c>
      <c r="G48" s="14">
        <f>IF(AND(Tableau13913[[#This Row],[LVD]]="x",Tableau13913[[#This Row],[Trumpf]]="x"),6,IF(OR(Tableau13913[[#This Row],[LVD]]="x",Tableau13913[[#This Row],[Trumpf]]="x"),3,0))</f>
        <v>6</v>
      </c>
      <c r="H48" s="14">
        <f>IF(OR(Tableau13913[[#This Row],[MT / Unitaire]]="MT10",Tableau13913[[#This Row],[MT / Unitaire]]="MT5"),0,G48)</f>
        <v>0</v>
      </c>
      <c r="I48" s="37">
        <f>IF(Tableau13913[[#This Row],[MT / Unitaire]]&lt;&gt;"Unitaire",0,1)</f>
        <v>0</v>
      </c>
      <c r="J48" s="37">
        <f>IF(Tableau13913[[#This Row],[MT / Unitaire]]="MT10",1,0)</f>
        <v>1</v>
      </c>
      <c r="K48" s="37">
        <f>IF(Tableau13913[[#This Row],[MT / Unitaire]]="MT5",1,0)</f>
        <v>0</v>
      </c>
      <c r="L48" s="41">
        <f>IF(Tableau13913[[#This Row],[Trumpf]]="x",1,0)</f>
        <v>1</v>
      </c>
      <c r="M48" s="41">
        <f>IF(Tableau13913[[#This Row],[LVD]]="x",1,0)</f>
        <v>1</v>
      </c>
      <c r="N48" s="14">
        <f>Tableau1015[[#This Row],[unitaire]]*Tableau1015[[#This Row],[limite basse P]]</f>
        <v>0</v>
      </c>
      <c r="O48" s="1">
        <f>Tableau1015[[#This Row],[LVD]]*2*Tableau1015[[#This Row],[unitaire]]</f>
        <v>0</v>
      </c>
      <c r="P48" s="1">
        <f>Tableau1015[[#This Row],[Trumpf]]*Tableau1015[[#This Row],[limite basse M]]</f>
        <v>6</v>
      </c>
      <c r="Q48" s="1">
        <f>(1/10*Tableau1015[[#This Row],[MT10]])+(1/5*Tableau1015[[#This Row],[MT5]])</f>
        <v>0.1</v>
      </c>
      <c r="R48" s="1">
        <f>(1/10*Tableau1015[[#This Row],[MT10]])+(1/5*Tableau1015[[#This Row],[MT5]])+(Tableau1015[[#This Row],[unitaire]]*Tableau1015[[#This Row],[limite basse D]])</f>
        <v>0.1</v>
      </c>
      <c r="S48" s="1">
        <f>Tableau1015[[#This Row],[LVD]]*2*Tableau1015[[#This Row],[unitaire]]</f>
        <v>0</v>
      </c>
      <c r="T48" s="1">
        <f>Tableau1015[[#This Row],[Trumpf]]*Tableau1015[[#This Row],[unitaire]]*2</f>
        <v>0</v>
      </c>
    </row>
    <row r="49" spans="1:20" ht="18" x14ac:dyDescent="0.3">
      <c r="A49" s="11" t="s">
        <v>51</v>
      </c>
      <c r="B49" s="11" t="s">
        <v>170</v>
      </c>
      <c r="C49" s="6"/>
      <c r="D49" s="6" t="s">
        <v>151</v>
      </c>
      <c r="F49" s="14">
        <f>IF(AND(Tableau13913[[#This Row],[Trumpf]]="x",Tableau13913[[#This Row],[LVD]]="x"),6,IF(OR(Tableau13913[[#This Row],[Trumpf]]="x",Tableau13913[[#This Row],[LVD]]="x"),3,0))</f>
        <v>3</v>
      </c>
      <c r="G49" s="14">
        <f>IF(AND(Tableau13913[[#This Row],[LVD]]="x",Tableau13913[[#This Row],[Trumpf]]="x"),6,IF(OR(Tableau13913[[#This Row],[LVD]]="x",Tableau13913[[#This Row],[Trumpf]]="x"),3,0))</f>
        <v>3</v>
      </c>
      <c r="H49" s="14">
        <f>IF(OR(Tableau13913[[#This Row],[MT / Unitaire]]="MT10",Tableau13913[[#This Row],[MT / Unitaire]]="MT5"),0,G49)</f>
        <v>0</v>
      </c>
      <c r="I49" s="37">
        <f>IF(Tableau13913[[#This Row],[MT / Unitaire]]&lt;&gt;"Unitaire",0,1)</f>
        <v>0</v>
      </c>
      <c r="J49" s="37">
        <f>IF(Tableau13913[[#This Row],[MT / Unitaire]]="MT10",1,0)</f>
        <v>1</v>
      </c>
      <c r="K49" s="37">
        <f>IF(Tableau13913[[#This Row],[MT / Unitaire]]="MT5",1,0)</f>
        <v>0</v>
      </c>
      <c r="L49" s="41">
        <f>IF(Tableau13913[[#This Row],[Trumpf]]="x",1,0)</f>
        <v>0</v>
      </c>
      <c r="M49" s="41">
        <f>IF(Tableau13913[[#This Row],[LVD]]="x",1,0)</f>
        <v>1</v>
      </c>
      <c r="N49" s="14">
        <f>Tableau1015[[#This Row],[unitaire]]*Tableau1015[[#This Row],[limite basse P]]</f>
        <v>0</v>
      </c>
      <c r="O49" s="1">
        <f>Tableau1015[[#This Row],[LVD]]*2*Tableau1015[[#This Row],[unitaire]]</f>
        <v>0</v>
      </c>
      <c r="P49" s="1">
        <f>Tableau1015[[#This Row],[Trumpf]]*Tableau1015[[#This Row],[limite basse M]]</f>
        <v>0</v>
      </c>
      <c r="Q49" s="1">
        <f>(1/10*Tableau1015[[#This Row],[MT10]])+(1/5*Tableau1015[[#This Row],[MT5]])</f>
        <v>0.1</v>
      </c>
      <c r="R49" s="1">
        <f>(1/10*Tableau1015[[#This Row],[MT10]])+(1/5*Tableau1015[[#This Row],[MT5]])+(Tableau1015[[#This Row],[unitaire]]*Tableau1015[[#This Row],[limite basse D]])</f>
        <v>0.1</v>
      </c>
      <c r="S49" s="1">
        <f>Tableau1015[[#This Row],[LVD]]*2*Tableau1015[[#This Row],[unitaire]]</f>
        <v>0</v>
      </c>
      <c r="T49" s="1">
        <f>Tableau1015[[#This Row],[Trumpf]]*Tableau1015[[#This Row],[unitaire]]*2</f>
        <v>0</v>
      </c>
    </row>
    <row r="50" spans="1:20" ht="18" x14ac:dyDescent="0.3">
      <c r="A50" s="11" t="s">
        <v>52</v>
      </c>
      <c r="B50" s="11" t="s">
        <v>170</v>
      </c>
      <c r="C50" s="6" t="s">
        <v>151</v>
      </c>
      <c r="D50" s="6" t="s">
        <v>151</v>
      </c>
      <c r="F50" s="14">
        <f>IF(AND(Tableau13913[[#This Row],[Trumpf]]="x",Tableau13913[[#This Row],[LVD]]="x"),6,IF(OR(Tableau13913[[#This Row],[Trumpf]]="x",Tableau13913[[#This Row],[LVD]]="x"),3,0))</f>
        <v>6</v>
      </c>
      <c r="G50" s="14">
        <f>IF(AND(Tableau13913[[#This Row],[LVD]]="x",Tableau13913[[#This Row],[Trumpf]]="x"),6,IF(OR(Tableau13913[[#This Row],[LVD]]="x",Tableau13913[[#This Row],[Trumpf]]="x"),3,0))</f>
        <v>6</v>
      </c>
      <c r="H50" s="14">
        <f>IF(OR(Tableau13913[[#This Row],[MT / Unitaire]]="MT10",Tableau13913[[#This Row],[MT / Unitaire]]="MT5"),0,G50)</f>
        <v>0</v>
      </c>
      <c r="I50" s="37">
        <f>IF(Tableau13913[[#This Row],[MT / Unitaire]]&lt;&gt;"Unitaire",0,1)</f>
        <v>0</v>
      </c>
      <c r="J50" s="37">
        <f>IF(Tableau13913[[#This Row],[MT / Unitaire]]="MT10",1,0)</f>
        <v>1</v>
      </c>
      <c r="K50" s="37">
        <f>IF(Tableau13913[[#This Row],[MT / Unitaire]]="MT5",1,0)</f>
        <v>0</v>
      </c>
      <c r="L50" s="41">
        <f>IF(Tableau13913[[#This Row],[Trumpf]]="x",1,0)</f>
        <v>1</v>
      </c>
      <c r="M50" s="41">
        <f>IF(Tableau13913[[#This Row],[LVD]]="x",1,0)</f>
        <v>1</v>
      </c>
      <c r="N50" s="14">
        <f>Tableau1015[[#This Row],[unitaire]]*Tableau1015[[#This Row],[limite basse P]]</f>
        <v>0</v>
      </c>
      <c r="O50" s="1">
        <f>Tableau1015[[#This Row],[LVD]]*2*Tableau1015[[#This Row],[unitaire]]</f>
        <v>0</v>
      </c>
      <c r="P50" s="1">
        <f>Tableau1015[[#This Row],[Trumpf]]*Tableau1015[[#This Row],[limite basse M]]</f>
        <v>6</v>
      </c>
      <c r="Q50" s="1">
        <f>(1/10*Tableau1015[[#This Row],[MT10]])+(1/5*Tableau1015[[#This Row],[MT5]])</f>
        <v>0.1</v>
      </c>
      <c r="R50" s="1">
        <f>(1/10*Tableau1015[[#This Row],[MT10]])+(1/5*Tableau1015[[#This Row],[MT5]])+(Tableau1015[[#This Row],[unitaire]]*Tableau1015[[#This Row],[limite basse D]])</f>
        <v>0.1</v>
      </c>
      <c r="S50" s="1">
        <f>Tableau1015[[#This Row],[LVD]]*2*Tableau1015[[#This Row],[unitaire]]</f>
        <v>0</v>
      </c>
      <c r="T50" s="1">
        <f>Tableau1015[[#This Row],[Trumpf]]*Tableau1015[[#This Row],[unitaire]]*2</f>
        <v>0</v>
      </c>
    </row>
    <row r="51" spans="1:20" ht="18" x14ac:dyDescent="0.3">
      <c r="A51" s="11" t="s">
        <v>53</v>
      </c>
      <c r="B51" s="11" t="s">
        <v>170</v>
      </c>
      <c r="C51" s="6"/>
      <c r="D51" s="6" t="s">
        <v>151</v>
      </c>
      <c r="F51" s="14">
        <f>IF(AND(Tableau13913[[#This Row],[Trumpf]]="x",Tableau13913[[#This Row],[LVD]]="x"),6,IF(OR(Tableau13913[[#This Row],[Trumpf]]="x",Tableau13913[[#This Row],[LVD]]="x"),3,0))</f>
        <v>3</v>
      </c>
      <c r="G51" s="14">
        <f>IF(AND(Tableau13913[[#This Row],[LVD]]="x",Tableau13913[[#This Row],[Trumpf]]="x"),6,IF(OR(Tableau13913[[#This Row],[LVD]]="x",Tableau13913[[#This Row],[Trumpf]]="x"),3,0))</f>
        <v>3</v>
      </c>
      <c r="H51" s="14">
        <f>IF(OR(Tableau13913[[#This Row],[MT / Unitaire]]="MT10",Tableau13913[[#This Row],[MT / Unitaire]]="MT5"),0,G51)</f>
        <v>0</v>
      </c>
      <c r="I51" s="37">
        <f>IF(Tableau13913[[#This Row],[MT / Unitaire]]&lt;&gt;"Unitaire",0,1)</f>
        <v>0</v>
      </c>
      <c r="J51" s="37">
        <f>IF(Tableau13913[[#This Row],[MT / Unitaire]]="MT10",1,0)</f>
        <v>1</v>
      </c>
      <c r="K51" s="37">
        <f>IF(Tableau13913[[#This Row],[MT / Unitaire]]="MT5",1,0)</f>
        <v>0</v>
      </c>
      <c r="L51" s="41">
        <f>IF(Tableau13913[[#This Row],[Trumpf]]="x",1,0)</f>
        <v>0</v>
      </c>
      <c r="M51" s="41">
        <f>IF(Tableau13913[[#This Row],[LVD]]="x",1,0)</f>
        <v>1</v>
      </c>
      <c r="N51" s="14">
        <f>Tableau1015[[#This Row],[unitaire]]*Tableau1015[[#This Row],[limite basse P]]</f>
        <v>0</v>
      </c>
      <c r="O51" s="1">
        <f>Tableau1015[[#This Row],[LVD]]*2*Tableau1015[[#This Row],[unitaire]]</f>
        <v>0</v>
      </c>
      <c r="P51" s="1">
        <f>Tableau1015[[#This Row],[Trumpf]]*Tableau1015[[#This Row],[limite basse M]]</f>
        <v>0</v>
      </c>
      <c r="Q51" s="1">
        <f>(1/10*Tableau1015[[#This Row],[MT10]])+(1/5*Tableau1015[[#This Row],[MT5]])</f>
        <v>0.1</v>
      </c>
      <c r="R51" s="1">
        <f>(1/10*Tableau1015[[#This Row],[MT10]])+(1/5*Tableau1015[[#This Row],[MT5]])+(Tableau1015[[#This Row],[unitaire]]*Tableau1015[[#This Row],[limite basse D]])</f>
        <v>0.1</v>
      </c>
      <c r="S51" s="1">
        <f>Tableau1015[[#This Row],[LVD]]*2*Tableau1015[[#This Row],[unitaire]]</f>
        <v>0</v>
      </c>
      <c r="T51" s="1">
        <f>Tableau1015[[#This Row],[Trumpf]]*Tableau1015[[#This Row],[unitaire]]*2</f>
        <v>0</v>
      </c>
    </row>
    <row r="52" spans="1:20" ht="18" x14ac:dyDescent="0.3">
      <c r="A52" s="11" t="s">
        <v>54</v>
      </c>
      <c r="B52" s="11" t="s">
        <v>170</v>
      </c>
      <c r="C52" s="6" t="s">
        <v>151</v>
      </c>
      <c r="D52" s="6" t="s">
        <v>151</v>
      </c>
      <c r="F52" s="14">
        <f>IF(AND(Tableau13913[[#This Row],[Trumpf]]="x",Tableau13913[[#This Row],[LVD]]="x"),6,IF(OR(Tableau13913[[#This Row],[Trumpf]]="x",Tableau13913[[#This Row],[LVD]]="x"),3,0))</f>
        <v>6</v>
      </c>
      <c r="G52" s="14">
        <f>IF(AND(Tableau13913[[#This Row],[LVD]]="x",Tableau13913[[#This Row],[Trumpf]]="x"),6,IF(OR(Tableau13913[[#This Row],[LVD]]="x",Tableau13913[[#This Row],[Trumpf]]="x"),3,0))</f>
        <v>6</v>
      </c>
      <c r="H52" s="14">
        <f>IF(OR(Tableau13913[[#This Row],[MT / Unitaire]]="MT10",Tableau13913[[#This Row],[MT / Unitaire]]="MT5"),0,G52)</f>
        <v>0</v>
      </c>
      <c r="I52" s="37">
        <f>IF(Tableau13913[[#This Row],[MT / Unitaire]]&lt;&gt;"Unitaire",0,1)</f>
        <v>0</v>
      </c>
      <c r="J52" s="37">
        <f>IF(Tableau13913[[#This Row],[MT / Unitaire]]="MT10",1,0)</f>
        <v>1</v>
      </c>
      <c r="K52" s="37">
        <f>IF(Tableau13913[[#This Row],[MT / Unitaire]]="MT5",1,0)</f>
        <v>0</v>
      </c>
      <c r="L52" s="41">
        <f>IF(Tableau13913[[#This Row],[Trumpf]]="x",1,0)</f>
        <v>1</v>
      </c>
      <c r="M52" s="41">
        <f>IF(Tableau13913[[#This Row],[LVD]]="x",1,0)</f>
        <v>1</v>
      </c>
      <c r="N52" s="14">
        <f>Tableau1015[[#This Row],[unitaire]]*Tableau1015[[#This Row],[limite basse P]]</f>
        <v>0</v>
      </c>
      <c r="O52" s="1">
        <f>Tableau1015[[#This Row],[LVD]]*2*Tableau1015[[#This Row],[unitaire]]</f>
        <v>0</v>
      </c>
      <c r="P52" s="1">
        <f>Tableau1015[[#This Row],[Trumpf]]*Tableau1015[[#This Row],[limite basse M]]</f>
        <v>6</v>
      </c>
      <c r="Q52" s="1">
        <f>(1/10*Tableau1015[[#This Row],[MT10]])+(1/5*Tableau1015[[#This Row],[MT5]])</f>
        <v>0.1</v>
      </c>
      <c r="R52" s="1">
        <f>(1/10*Tableau1015[[#This Row],[MT10]])+(1/5*Tableau1015[[#This Row],[MT5]])+(Tableau1015[[#This Row],[unitaire]]*Tableau1015[[#This Row],[limite basse D]])</f>
        <v>0.1</v>
      </c>
      <c r="S52" s="1">
        <f>Tableau1015[[#This Row],[LVD]]*2*Tableau1015[[#This Row],[unitaire]]</f>
        <v>0</v>
      </c>
      <c r="T52" s="1">
        <f>Tableau1015[[#This Row],[Trumpf]]*Tableau1015[[#This Row],[unitaire]]*2</f>
        <v>0</v>
      </c>
    </row>
    <row r="53" spans="1:20" ht="18" x14ac:dyDescent="0.3">
      <c r="A53" s="11" t="s">
        <v>55</v>
      </c>
      <c r="B53" s="11" t="s">
        <v>170</v>
      </c>
      <c r="C53" s="6"/>
      <c r="D53" s="6" t="s">
        <v>151</v>
      </c>
      <c r="F53" s="14">
        <f>IF(AND(Tableau13913[[#This Row],[Trumpf]]="x",Tableau13913[[#This Row],[LVD]]="x"),6,IF(OR(Tableau13913[[#This Row],[Trumpf]]="x",Tableau13913[[#This Row],[LVD]]="x"),3,0))</f>
        <v>3</v>
      </c>
      <c r="G53" s="14">
        <f>IF(AND(Tableau13913[[#This Row],[LVD]]="x",Tableau13913[[#This Row],[Trumpf]]="x"),6,IF(OR(Tableau13913[[#This Row],[LVD]]="x",Tableau13913[[#This Row],[Trumpf]]="x"),3,0))</f>
        <v>3</v>
      </c>
      <c r="H53" s="14">
        <f>IF(OR(Tableau13913[[#This Row],[MT / Unitaire]]="MT10",Tableau13913[[#This Row],[MT / Unitaire]]="MT5"),0,G53)</f>
        <v>0</v>
      </c>
      <c r="I53" s="37">
        <f>IF(Tableau13913[[#This Row],[MT / Unitaire]]&lt;&gt;"Unitaire",0,1)</f>
        <v>0</v>
      </c>
      <c r="J53" s="37">
        <f>IF(Tableau13913[[#This Row],[MT / Unitaire]]="MT10",1,0)</f>
        <v>1</v>
      </c>
      <c r="K53" s="37">
        <f>IF(Tableau13913[[#This Row],[MT / Unitaire]]="MT5",1,0)</f>
        <v>0</v>
      </c>
      <c r="L53" s="41">
        <f>IF(Tableau13913[[#This Row],[Trumpf]]="x",1,0)</f>
        <v>0</v>
      </c>
      <c r="M53" s="41">
        <f>IF(Tableau13913[[#This Row],[LVD]]="x",1,0)</f>
        <v>1</v>
      </c>
      <c r="N53" s="14">
        <f>Tableau1015[[#This Row],[unitaire]]*Tableau1015[[#This Row],[limite basse P]]</f>
        <v>0</v>
      </c>
      <c r="O53" s="1">
        <f>Tableau1015[[#This Row],[LVD]]*2*Tableau1015[[#This Row],[unitaire]]</f>
        <v>0</v>
      </c>
      <c r="P53" s="1">
        <f>Tableau1015[[#This Row],[Trumpf]]*Tableau1015[[#This Row],[limite basse M]]</f>
        <v>0</v>
      </c>
      <c r="Q53" s="1">
        <f>(1/10*Tableau1015[[#This Row],[MT10]])+(1/5*Tableau1015[[#This Row],[MT5]])</f>
        <v>0.1</v>
      </c>
      <c r="R53" s="1">
        <f>(1/10*Tableau1015[[#This Row],[MT10]])+(1/5*Tableau1015[[#This Row],[MT5]])+(Tableau1015[[#This Row],[unitaire]]*Tableau1015[[#This Row],[limite basse D]])</f>
        <v>0.1</v>
      </c>
      <c r="S53" s="1">
        <f>Tableau1015[[#This Row],[LVD]]*2*Tableau1015[[#This Row],[unitaire]]</f>
        <v>0</v>
      </c>
      <c r="T53" s="1">
        <f>Tableau1015[[#This Row],[Trumpf]]*Tableau1015[[#This Row],[unitaire]]*2</f>
        <v>0</v>
      </c>
    </row>
    <row r="54" spans="1:20" ht="18" x14ac:dyDescent="0.3">
      <c r="A54" s="11" t="s">
        <v>56</v>
      </c>
      <c r="B54" s="11" t="s">
        <v>170</v>
      </c>
      <c r="C54" s="6"/>
      <c r="D54" s="6" t="s">
        <v>151</v>
      </c>
      <c r="F54" s="14">
        <f>IF(AND(Tableau13913[[#This Row],[Trumpf]]="x",Tableau13913[[#This Row],[LVD]]="x"),6,IF(OR(Tableau13913[[#This Row],[Trumpf]]="x",Tableau13913[[#This Row],[LVD]]="x"),3,0))</f>
        <v>3</v>
      </c>
      <c r="G54" s="14">
        <f>IF(AND(Tableau13913[[#This Row],[LVD]]="x",Tableau13913[[#This Row],[Trumpf]]="x"),6,IF(OR(Tableau13913[[#This Row],[LVD]]="x",Tableau13913[[#This Row],[Trumpf]]="x"),3,0))</f>
        <v>3</v>
      </c>
      <c r="H54" s="14">
        <f>IF(OR(Tableau13913[[#This Row],[MT / Unitaire]]="MT10",Tableau13913[[#This Row],[MT / Unitaire]]="MT5"),0,G54)</f>
        <v>0</v>
      </c>
      <c r="I54" s="37">
        <f>IF(Tableau13913[[#This Row],[MT / Unitaire]]&lt;&gt;"Unitaire",0,1)</f>
        <v>0</v>
      </c>
      <c r="J54" s="37">
        <f>IF(Tableau13913[[#This Row],[MT / Unitaire]]="MT10",1,0)</f>
        <v>1</v>
      </c>
      <c r="K54" s="37">
        <f>IF(Tableau13913[[#This Row],[MT / Unitaire]]="MT5",1,0)</f>
        <v>0</v>
      </c>
      <c r="L54" s="41">
        <f>IF(Tableau13913[[#This Row],[Trumpf]]="x",1,0)</f>
        <v>0</v>
      </c>
      <c r="M54" s="41">
        <f>IF(Tableau13913[[#This Row],[LVD]]="x",1,0)</f>
        <v>1</v>
      </c>
      <c r="N54" s="14">
        <f>Tableau1015[[#This Row],[unitaire]]*Tableau1015[[#This Row],[limite basse P]]</f>
        <v>0</v>
      </c>
      <c r="O54" s="1">
        <f>Tableau1015[[#This Row],[LVD]]*2*Tableau1015[[#This Row],[unitaire]]</f>
        <v>0</v>
      </c>
      <c r="P54" s="1">
        <f>Tableau1015[[#This Row],[Trumpf]]*Tableau1015[[#This Row],[limite basse M]]</f>
        <v>0</v>
      </c>
      <c r="Q54" s="1">
        <f>(1/10*Tableau1015[[#This Row],[MT10]])+(1/5*Tableau1015[[#This Row],[MT5]])</f>
        <v>0.1</v>
      </c>
      <c r="R54" s="1">
        <f>(1/10*Tableau1015[[#This Row],[MT10]])+(1/5*Tableau1015[[#This Row],[MT5]])+(Tableau1015[[#This Row],[unitaire]]*Tableau1015[[#This Row],[limite basse D]])</f>
        <v>0.1</v>
      </c>
      <c r="S54" s="1">
        <f>Tableau1015[[#This Row],[LVD]]*2*Tableau1015[[#This Row],[unitaire]]</f>
        <v>0</v>
      </c>
      <c r="T54" s="1">
        <f>Tableau1015[[#This Row],[Trumpf]]*Tableau1015[[#This Row],[unitaire]]*2</f>
        <v>0</v>
      </c>
    </row>
    <row r="55" spans="1:20" ht="18" x14ac:dyDescent="0.3">
      <c r="A55" s="11" t="s">
        <v>57</v>
      </c>
      <c r="B55" s="11" t="s">
        <v>170</v>
      </c>
      <c r="C55" s="6" t="s">
        <v>151</v>
      </c>
      <c r="D55" s="6" t="s">
        <v>151</v>
      </c>
      <c r="F55" s="14">
        <f>IF(AND(Tableau13913[[#This Row],[Trumpf]]="x",Tableau13913[[#This Row],[LVD]]="x"),6,IF(OR(Tableau13913[[#This Row],[Trumpf]]="x",Tableau13913[[#This Row],[LVD]]="x"),3,0))</f>
        <v>6</v>
      </c>
      <c r="G55" s="14">
        <f>IF(AND(Tableau13913[[#This Row],[LVD]]="x",Tableau13913[[#This Row],[Trumpf]]="x"),6,IF(OR(Tableau13913[[#This Row],[LVD]]="x",Tableau13913[[#This Row],[Trumpf]]="x"),3,0))</f>
        <v>6</v>
      </c>
      <c r="H55" s="14">
        <f>IF(OR(Tableau13913[[#This Row],[MT / Unitaire]]="MT10",Tableau13913[[#This Row],[MT / Unitaire]]="MT5"),0,G55)</f>
        <v>0</v>
      </c>
      <c r="I55" s="37">
        <f>IF(Tableau13913[[#This Row],[MT / Unitaire]]&lt;&gt;"Unitaire",0,1)</f>
        <v>0</v>
      </c>
      <c r="J55" s="37">
        <f>IF(Tableau13913[[#This Row],[MT / Unitaire]]="MT10",1,0)</f>
        <v>1</v>
      </c>
      <c r="K55" s="37">
        <f>IF(Tableau13913[[#This Row],[MT / Unitaire]]="MT5",1,0)</f>
        <v>0</v>
      </c>
      <c r="L55" s="41">
        <f>IF(Tableau13913[[#This Row],[Trumpf]]="x",1,0)</f>
        <v>1</v>
      </c>
      <c r="M55" s="41">
        <f>IF(Tableau13913[[#This Row],[LVD]]="x",1,0)</f>
        <v>1</v>
      </c>
      <c r="N55" s="14">
        <f>Tableau1015[[#This Row],[unitaire]]*Tableau1015[[#This Row],[limite basse P]]</f>
        <v>0</v>
      </c>
      <c r="O55" s="1">
        <f>Tableau1015[[#This Row],[LVD]]*2*Tableau1015[[#This Row],[unitaire]]</f>
        <v>0</v>
      </c>
      <c r="P55" s="1">
        <f>Tableau1015[[#This Row],[Trumpf]]*Tableau1015[[#This Row],[limite basse M]]</f>
        <v>6</v>
      </c>
      <c r="Q55" s="1">
        <f>(1/10*Tableau1015[[#This Row],[MT10]])+(1/5*Tableau1015[[#This Row],[MT5]])</f>
        <v>0.1</v>
      </c>
      <c r="R55" s="1">
        <f>(1/10*Tableau1015[[#This Row],[MT10]])+(1/5*Tableau1015[[#This Row],[MT5]])+(Tableau1015[[#This Row],[unitaire]]*Tableau1015[[#This Row],[limite basse D]])</f>
        <v>0.1</v>
      </c>
      <c r="S55" s="1">
        <f>Tableau1015[[#This Row],[LVD]]*2*Tableau1015[[#This Row],[unitaire]]</f>
        <v>0</v>
      </c>
      <c r="T55" s="1">
        <f>Tableau1015[[#This Row],[Trumpf]]*Tableau1015[[#This Row],[unitaire]]*2</f>
        <v>0</v>
      </c>
    </row>
    <row r="56" spans="1:20" ht="18" x14ac:dyDescent="0.3">
      <c r="A56" s="11" t="s">
        <v>58</v>
      </c>
      <c r="B56" s="11" t="s">
        <v>170</v>
      </c>
      <c r="C56" s="6"/>
      <c r="D56" s="6" t="s">
        <v>151</v>
      </c>
      <c r="F56" s="14">
        <f>IF(AND(Tableau13913[[#This Row],[Trumpf]]="x",Tableau13913[[#This Row],[LVD]]="x"),6,IF(OR(Tableau13913[[#This Row],[Trumpf]]="x",Tableau13913[[#This Row],[LVD]]="x"),3,0))</f>
        <v>3</v>
      </c>
      <c r="G56" s="14">
        <f>IF(AND(Tableau13913[[#This Row],[LVD]]="x",Tableau13913[[#This Row],[Trumpf]]="x"),6,IF(OR(Tableau13913[[#This Row],[LVD]]="x",Tableau13913[[#This Row],[Trumpf]]="x"),3,0))</f>
        <v>3</v>
      </c>
      <c r="H56" s="14">
        <f>IF(OR(Tableau13913[[#This Row],[MT / Unitaire]]="MT10",Tableau13913[[#This Row],[MT / Unitaire]]="MT5"),0,G56)</f>
        <v>0</v>
      </c>
      <c r="I56" s="37">
        <f>IF(Tableau13913[[#This Row],[MT / Unitaire]]&lt;&gt;"Unitaire",0,1)</f>
        <v>0</v>
      </c>
      <c r="J56" s="37">
        <f>IF(Tableau13913[[#This Row],[MT / Unitaire]]="MT10",1,0)</f>
        <v>1</v>
      </c>
      <c r="K56" s="37">
        <f>IF(Tableau13913[[#This Row],[MT / Unitaire]]="MT5",1,0)</f>
        <v>0</v>
      </c>
      <c r="L56" s="41">
        <f>IF(Tableau13913[[#This Row],[Trumpf]]="x",1,0)</f>
        <v>0</v>
      </c>
      <c r="M56" s="41">
        <f>IF(Tableau13913[[#This Row],[LVD]]="x",1,0)</f>
        <v>1</v>
      </c>
      <c r="N56" s="14">
        <f>Tableau1015[[#This Row],[unitaire]]*Tableau1015[[#This Row],[limite basse P]]</f>
        <v>0</v>
      </c>
      <c r="O56" s="1">
        <f>Tableau1015[[#This Row],[LVD]]*2*Tableau1015[[#This Row],[unitaire]]</f>
        <v>0</v>
      </c>
      <c r="P56" s="1">
        <f>Tableau1015[[#This Row],[Trumpf]]*Tableau1015[[#This Row],[limite basse M]]</f>
        <v>0</v>
      </c>
      <c r="Q56" s="1">
        <f>(1/10*Tableau1015[[#This Row],[MT10]])+(1/5*Tableau1015[[#This Row],[MT5]])</f>
        <v>0.1</v>
      </c>
      <c r="R56" s="1">
        <f>(1/10*Tableau1015[[#This Row],[MT10]])+(1/5*Tableau1015[[#This Row],[MT5]])+(Tableau1015[[#This Row],[unitaire]]*Tableau1015[[#This Row],[limite basse D]])</f>
        <v>0.1</v>
      </c>
      <c r="S56" s="1">
        <f>Tableau1015[[#This Row],[LVD]]*2*Tableau1015[[#This Row],[unitaire]]</f>
        <v>0</v>
      </c>
      <c r="T56" s="1">
        <f>Tableau1015[[#This Row],[Trumpf]]*Tableau1015[[#This Row],[unitaire]]*2</f>
        <v>0</v>
      </c>
    </row>
    <row r="57" spans="1:20" ht="18" x14ac:dyDescent="0.3">
      <c r="A57" s="11" t="s">
        <v>59</v>
      </c>
      <c r="B57" s="11" t="s">
        <v>170</v>
      </c>
      <c r="C57" s="6"/>
      <c r="D57" s="6" t="s">
        <v>151</v>
      </c>
      <c r="F57" s="14">
        <f>IF(AND(Tableau13913[[#This Row],[Trumpf]]="x",Tableau13913[[#This Row],[LVD]]="x"),6,IF(OR(Tableau13913[[#This Row],[Trumpf]]="x",Tableau13913[[#This Row],[LVD]]="x"),3,0))</f>
        <v>3</v>
      </c>
      <c r="G57" s="14">
        <f>IF(AND(Tableau13913[[#This Row],[LVD]]="x",Tableau13913[[#This Row],[Trumpf]]="x"),6,IF(OR(Tableau13913[[#This Row],[LVD]]="x",Tableau13913[[#This Row],[Trumpf]]="x"),3,0))</f>
        <v>3</v>
      </c>
      <c r="H57" s="14">
        <f>IF(OR(Tableau13913[[#This Row],[MT / Unitaire]]="MT10",Tableau13913[[#This Row],[MT / Unitaire]]="MT5"),0,G57)</f>
        <v>0</v>
      </c>
      <c r="I57" s="37">
        <f>IF(Tableau13913[[#This Row],[MT / Unitaire]]&lt;&gt;"Unitaire",0,1)</f>
        <v>0</v>
      </c>
      <c r="J57" s="37">
        <f>IF(Tableau13913[[#This Row],[MT / Unitaire]]="MT10",1,0)</f>
        <v>1</v>
      </c>
      <c r="K57" s="37">
        <f>IF(Tableau13913[[#This Row],[MT / Unitaire]]="MT5",1,0)</f>
        <v>0</v>
      </c>
      <c r="L57" s="41">
        <f>IF(Tableau13913[[#This Row],[Trumpf]]="x",1,0)</f>
        <v>0</v>
      </c>
      <c r="M57" s="41">
        <f>IF(Tableau13913[[#This Row],[LVD]]="x",1,0)</f>
        <v>1</v>
      </c>
      <c r="N57" s="14">
        <f>Tableau1015[[#This Row],[unitaire]]*Tableau1015[[#This Row],[limite basse P]]</f>
        <v>0</v>
      </c>
      <c r="O57" s="1">
        <f>Tableau1015[[#This Row],[LVD]]*2*Tableau1015[[#This Row],[unitaire]]</f>
        <v>0</v>
      </c>
      <c r="P57" s="1">
        <f>Tableau1015[[#This Row],[Trumpf]]*Tableau1015[[#This Row],[limite basse M]]</f>
        <v>0</v>
      </c>
      <c r="Q57" s="1">
        <f>(1/10*Tableau1015[[#This Row],[MT10]])+(1/5*Tableau1015[[#This Row],[MT5]])</f>
        <v>0.1</v>
      </c>
      <c r="R57" s="1">
        <f>(1/10*Tableau1015[[#This Row],[MT10]])+(1/5*Tableau1015[[#This Row],[MT5]])+(Tableau1015[[#This Row],[unitaire]]*Tableau1015[[#This Row],[limite basse D]])</f>
        <v>0.1</v>
      </c>
      <c r="S57" s="1">
        <f>Tableau1015[[#This Row],[LVD]]*2*Tableau1015[[#This Row],[unitaire]]</f>
        <v>0</v>
      </c>
      <c r="T57" s="1">
        <f>Tableau1015[[#This Row],[Trumpf]]*Tableau1015[[#This Row],[unitaire]]*2</f>
        <v>0</v>
      </c>
    </row>
    <row r="58" spans="1:20" ht="18" x14ac:dyDescent="0.3">
      <c r="A58" s="11" t="s">
        <v>60</v>
      </c>
      <c r="B58" s="11" t="s">
        <v>170</v>
      </c>
      <c r="C58" s="6" t="s">
        <v>151</v>
      </c>
      <c r="D58" s="6" t="s">
        <v>151</v>
      </c>
      <c r="F58" s="14">
        <f>IF(AND(Tableau13913[[#This Row],[Trumpf]]="x",Tableau13913[[#This Row],[LVD]]="x"),6,IF(OR(Tableau13913[[#This Row],[Trumpf]]="x",Tableau13913[[#This Row],[LVD]]="x"),3,0))</f>
        <v>6</v>
      </c>
      <c r="G58" s="14">
        <f>IF(AND(Tableau13913[[#This Row],[LVD]]="x",Tableau13913[[#This Row],[Trumpf]]="x"),6,IF(OR(Tableau13913[[#This Row],[LVD]]="x",Tableau13913[[#This Row],[Trumpf]]="x"),3,0))</f>
        <v>6</v>
      </c>
      <c r="H58" s="14">
        <f>IF(OR(Tableau13913[[#This Row],[MT / Unitaire]]="MT10",Tableau13913[[#This Row],[MT / Unitaire]]="MT5"),0,G58)</f>
        <v>0</v>
      </c>
      <c r="I58" s="37">
        <f>IF(Tableau13913[[#This Row],[MT / Unitaire]]&lt;&gt;"Unitaire",0,1)</f>
        <v>0</v>
      </c>
      <c r="J58" s="37">
        <f>IF(Tableau13913[[#This Row],[MT / Unitaire]]="MT10",1,0)</f>
        <v>1</v>
      </c>
      <c r="K58" s="37">
        <f>IF(Tableau13913[[#This Row],[MT / Unitaire]]="MT5",1,0)</f>
        <v>0</v>
      </c>
      <c r="L58" s="41">
        <f>IF(Tableau13913[[#This Row],[Trumpf]]="x",1,0)</f>
        <v>1</v>
      </c>
      <c r="M58" s="41">
        <f>IF(Tableau13913[[#This Row],[LVD]]="x",1,0)</f>
        <v>1</v>
      </c>
      <c r="N58" s="14">
        <f>Tableau1015[[#This Row],[unitaire]]*Tableau1015[[#This Row],[limite basse P]]</f>
        <v>0</v>
      </c>
      <c r="O58" s="1">
        <f>Tableau1015[[#This Row],[LVD]]*2*Tableau1015[[#This Row],[unitaire]]</f>
        <v>0</v>
      </c>
      <c r="P58" s="1">
        <f>Tableau1015[[#This Row],[Trumpf]]*Tableau1015[[#This Row],[limite basse M]]</f>
        <v>6</v>
      </c>
      <c r="Q58" s="1">
        <f>(1/10*Tableau1015[[#This Row],[MT10]])+(1/5*Tableau1015[[#This Row],[MT5]])</f>
        <v>0.1</v>
      </c>
      <c r="R58" s="1">
        <f>(1/10*Tableau1015[[#This Row],[MT10]])+(1/5*Tableau1015[[#This Row],[MT5]])+(Tableau1015[[#This Row],[unitaire]]*Tableau1015[[#This Row],[limite basse D]])</f>
        <v>0.1</v>
      </c>
      <c r="S58" s="1">
        <f>Tableau1015[[#This Row],[LVD]]*2*Tableau1015[[#This Row],[unitaire]]</f>
        <v>0</v>
      </c>
      <c r="T58" s="1">
        <f>Tableau1015[[#This Row],[Trumpf]]*Tableau1015[[#This Row],[unitaire]]*2</f>
        <v>0</v>
      </c>
    </row>
    <row r="59" spans="1:20" ht="18" x14ac:dyDescent="0.3">
      <c r="A59" s="11" t="s">
        <v>61</v>
      </c>
      <c r="B59" s="11" t="s">
        <v>170</v>
      </c>
      <c r="C59" s="6"/>
      <c r="D59" s="6" t="s">
        <v>151</v>
      </c>
      <c r="F59" s="14">
        <f>IF(AND(Tableau13913[[#This Row],[Trumpf]]="x",Tableau13913[[#This Row],[LVD]]="x"),6,IF(OR(Tableau13913[[#This Row],[Trumpf]]="x",Tableau13913[[#This Row],[LVD]]="x"),3,0))</f>
        <v>3</v>
      </c>
      <c r="G59" s="14">
        <f>IF(AND(Tableau13913[[#This Row],[LVD]]="x",Tableau13913[[#This Row],[Trumpf]]="x"),6,IF(OR(Tableau13913[[#This Row],[LVD]]="x",Tableau13913[[#This Row],[Trumpf]]="x"),3,0))</f>
        <v>3</v>
      </c>
      <c r="H59" s="14">
        <f>IF(OR(Tableau13913[[#This Row],[MT / Unitaire]]="MT10",Tableau13913[[#This Row],[MT / Unitaire]]="MT5"),0,G59)</f>
        <v>0</v>
      </c>
      <c r="I59" s="37">
        <f>IF(Tableau13913[[#This Row],[MT / Unitaire]]&lt;&gt;"Unitaire",0,1)</f>
        <v>0</v>
      </c>
      <c r="J59" s="37">
        <f>IF(Tableau13913[[#This Row],[MT / Unitaire]]="MT10",1,0)</f>
        <v>1</v>
      </c>
      <c r="K59" s="37">
        <f>IF(Tableau13913[[#This Row],[MT / Unitaire]]="MT5",1,0)</f>
        <v>0</v>
      </c>
      <c r="L59" s="41">
        <f>IF(Tableau13913[[#This Row],[Trumpf]]="x",1,0)</f>
        <v>0</v>
      </c>
      <c r="M59" s="41">
        <f>IF(Tableau13913[[#This Row],[LVD]]="x",1,0)</f>
        <v>1</v>
      </c>
      <c r="N59" s="14">
        <f>Tableau1015[[#This Row],[unitaire]]*Tableau1015[[#This Row],[limite basse P]]</f>
        <v>0</v>
      </c>
      <c r="O59" s="1">
        <f>Tableau1015[[#This Row],[LVD]]*2*Tableau1015[[#This Row],[unitaire]]</f>
        <v>0</v>
      </c>
      <c r="P59" s="1">
        <f>Tableau1015[[#This Row],[Trumpf]]*Tableau1015[[#This Row],[limite basse M]]</f>
        <v>0</v>
      </c>
      <c r="Q59" s="1">
        <f>(1/10*Tableau1015[[#This Row],[MT10]])+(1/5*Tableau1015[[#This Row],[MT5]])</f>
        <v>0.1</v>
      </c>
      <c r="R59" s="1">
        <f>(1/10*Tableau1015[[#This Row],[MT10]])+(1/5*Tableau1015[[#This Row],[MT5]])+(Tableau1015[[#This Row],[unitaire]]*Tableau1015[[#This Row],[limite basse D]])</f>
        <v>0.1</v>
      </c>
      <c r="S59" s="1">
        <f>Tableau1015[[#This Row],[LVD]]*2*Tableau1015[[#This Row],[unitaire]]</f>
        <v>0</v>
      </c>
      <c r="T59" s="1">
        <f>Tableau1015[[#This Row],[Trumpf]]*Tableau1015[[#This Row],[unitaire]]*2</f>
        <v>0</v>
      </c>
    </row>
    <row r="60" spans="1:20" ht="18" x14ac:dyDescent="0.3">
      <c r="A60" s="11" t="s">
        <v>62</v>
      </c>
      <c r="B60" s="11" t="s">
        <v>170</v>
      </c>
      <c r="C60" s="6" t="s">
        <v>151</v>
      </c>
      <c r="D60" s="6" t="s">
        <v>151</v>
      </c>
      <c r="F60" s="14">
        <f>IF(AND(Tableau13913[[#This Row],[Trumpf]]="x",Tableau13913[[#This Row],[LVD]]="x"),6,IF(OR(Tableau13913[[#This Row],[Trumpf]]="x",Tableau13913[[#This Row],[LVD]]="x"),3,0))</f>
        <v>6</v>
      </c>
      <c r="G60" s="14">
        <f>IF(AND(Tableau13913[[#This Row],[LVD]]="x",Tableau13913[[#This Row],[Trumpf]]="x"),6,IF(OR(Tableau13913[[#This Row],[LVD]]="x",Tableau13913[[#This Row],[Trumpf]]="x"),3,0))</f>
        <v>6</v>
      </c>
      <c r="H60" s="14">
        <f>IF(OR(Tableau13913[[#This Row],[MT / Unitaire]]="MT10",Tableau13913[[#This Row],[MT / Unitaire]]="MT5"),0,G60)</f>
        <v>0</v>
      </c>
      <c r="I60" s="37">
        <f>IF(Tableau13913[[#This Row],[MT / Unitaire]]&lt;&gt;"Unitaire",0,1)</f>
        <v>0</v>
      </c>
      <c r="J60" s="37">
        <f>IF(Tableau13913[[#This Row],[MT / Unitaire]]="MT10",1,0)</f>
        <v>1</v>
      </c>
      <c r="K60" s="37">
        <f>IF(Tableau13913[[#This Row],[MT / Unitaire]]="MT5",1,0)</f>
        <v>0</v>
      </c>
      <c r="L60" s="41">
        <f>IF(Tableau13913[[#This Row],[Trumpf]]="x",1,0)</f>
        <v>1</v>
      </c>
      <c r="M60" s="41">
        <f>IF(Tableau13913[[#This Row],[LVD]]="x",1,0)</f>
        <v>1</v>
      </c>
      <c r="N60" s="14">
        <f>Tableau1015[[#This Row],[unitaire]]*Tableau1015[[#This Row],[limite basse P]]</f>
        <v>0</v>
      </c>
      <c r="O60" s="1">
        <f>Tableau1015[[#This Row],[LVD]]*2*Tableau1015[[#This Row],[unitaire]]</f>
        <v>0</v>
      </c>
      <c r="P60" s="1">
        <f>Tableau1015[[#This Row],[Trumpf]]*Tableau1015[[#This Row],[limite basse M]]</f>
        <v>6</v>
      </c>
      <c r="Q60" s="1">
        <f>(1/10*Tableau1015[[#This Row],[MT10]])+(1/5*Tableau1015[[#This Row],[MT5]])</f>
        <v>0.1</v>
      </c>
      <c r="R60" s="1">
        <f>(1/10*Tableau1015[[#This Row],[MT10]])+(1/5*Tableau1015[[#This Row],[MT5]])+(Tableau1015[[#This Row],[unitaire]]*Tableau1015[[#This Row],[limite basse D]])</f>
        <v>0.1</v>
      </c>
      <c r="S60" s="1">
        <f>Tableau1015[[#This Row],[LVD]]*2*Tableau1015[[#This Row],[unitaire]]</f>
        <v>0</v>
      </c>
      <c r="T60" s="1">
        <f>Tableau1015[[#This Row],[Trumpf]]*Tableau1015[[#This Row],[unitaire]]*2</f>
        <v>0</v>
      </c>
    </row>
    <row r="61" spans="1:20" ht="18" x14ac:dyDescent="0.3">
      <c r="A61" s="11" t="s">
        <v>63</v>
      </c>
      <c r="B61" s="11" t="s">
        <v>170</v>
      </c>
      <c r="C61" s="6"/>
      <c r="D61" s="6" t="s">
        <v>151</v>
      </c>
      <c r="F61" s="14">
        <f>IF(AND(Tableau13913[[#This Row],[Trumpf]]="x",Tableau13913[[#This Row],[LVD]]="x"),6,IF(OR(Tableau13913[[#This Row],[Trumpf]]="x",Tableau13913[[#This Row],[LVD]]="x"),3,0))</f>
        <v>3</v>
      </c>
      <c r="G61" s="14">
        <f>IF(AND(Tableau13913[[#This Row],[LVD]]="x",Tableau13913[[#This Row],[Trumpf]]="x"),6,IF(OR(Tableau13913[[#This Row],[LVD]]="x",Tableau13913[[#This Row],[Trumpf]]="x"),3,0))</f>
        <v>3</v>
      </c>
      <c r="H61" s="14">
        <f>IF(OR(Tableau13913[[#This Row],[MT / Unitaire]]="MT10",Tableau13913[[#This Row],[MT / Unitaire]]="MT5"),0,G61)</f>
        <v>0</v>
      </c>
      <c r="I61" s="37">
        <f>IF(Tableau13913[[#This Row],[MT / Unitaire]]&lt;&gt;"Unitaire",0,1)</f>
        <v>0</v>
      </c>
      <c r="J61" s="37">
        <f>IF(Tableau13913[[#This Row],[MT / Unitaire]]="MT10",1,0)</f>
        <v>1</v>
      </c>
      <c r="K61" s="37">
        <f>IF(Tableau13913[[#This Row],[MT / Unitaire]]="MT5",1,0)</f>
        <v>0</v>
      </c>
      <c r="L61" s="41">
        <f>IF(Tableau13913[[#This Row],[Trumpf]]="x",1,0)</f>
        <v>0</v>
      </c>
      <c r="M61" s="41">
        <f>IF(Tableau13913[[#This Row],[LVD]]="x",1,0)</f>
        <v>1</v>
      </c>
      <c r="N61" s="14">
        <f>Tableau1015[[#This Row],[unitaire]]*Tableau1015[[#This Row],[limite basse P]]</f>
        <v>0</v>
      </c>
      <c r="O61" s="1">
        <f>Tableau1015[[#This Row],[LVD]]*2*Tableau1015[[#This Row],[unitaire]]</f>
        <v>0</v>
      </c>
      <c r="P61" s="1">
        <f>Tableau1015[[#This Row],[Trumpf]]*Tableau1015[[#This Row],[limite basse M]]</f>
        <v>0</v>
      </c>
      <c r="Q61" s="1">
        <f>(1/10*Tableau1015[[#This Row],[MT10]])+(1/5*Tableau1015[[#This Row],[MT5]])</f>
        <v>0.1</v>
      </c>
      <c r="R61" s="1">
        <f>(1/10*Tableau1015[[#This Row],[MT10]])+(1/5*Tableau1015[[#This Row],[MT5]])+(Tableau1015[[#This Row],[unitaire]]*Tableau1015[[#This Row],[limite basse D]])</f>
        <v>0.1</v>
      </c>
      <c r="S61" s="1">
        <f>Tableau1015[[#This Row],[LVD]]*2*Tableau1015[[#This Row],[unitaire]]</f>
        <v>0</v>
      </c>
      <c r="T61" s="1">
        <f>Tableau1015[[#This Row],[Trumpf]]*Tableau1015[[#This Row],[unitaire]]*2</f>
        <v>0</v>
      </c>
    </row>
    <row r="62" spans="1:20" ht="18" x14ac:dyDescent="0.3">
      <c r="A62" s="11" t="s">
        <v>64</v>
      </c>
      <c r="B62" s="11" t="s">
        <v>171</v>
      </c>
      <c r="C62" s="6" t="s">
        <v>151</v>
      </c>
      <c r="D62" s="6"/>
      <c r="F62" s="14">
        <f>IF(AND(Tableau13913[[#This Row],[Trumpf]]="x",Tableau13913[[#This Row],[LVD]]="x"),6,IF(OR(Tableau13913[[#This Row],[Trumpf]]="x",Tableau13913[[#This Row],[LVD]]="x"),3,0))</f>
        <v>3</v>
      </c>
      <c r="G62" s="14">
        <f>IF(AND(Tableau13913[[#This Row],[LVD]]="x",Tableau13913[[#This Row],[Trumpf]]="x"),6,IF(OR(Tableau13913[[#This Row],[LVD]]="x",Tableau13913[[#This Row],[Trumpf]]="x"),3,0))</f>
        <v>3</v>
      </c>
      <c r="H62" s="14">
        <f>IF(OR(Tableau13913[[#This Row],[MT / Unitaire]]="MT10",Tableau13913[[#This Row],[MT / Unitaire]]="MT5"),0,G62)</f>
        <v>0</v>
      </c>
      <c r="I62" s="37">
        <f>IF(Tableau13913[[#This Row],[MT / Unitaire]]&lt;&gt;"Unitaire",0,1)</f>
        <v>0</v>
      </c>
      <c r="J62" s="37">
        <f>IF(Tableau13913[[#This Row],[MT / Unitaire]]="MT10",1,0)</f>
        <v>0</v>
      </c>
      <c r="K62" s="37">
        <f>IF(Tableau13913[[#This Row],[MT / Unitaire]]="MT5",1,0)</f>
        <v>1</v>
      </c>
      <c r="L62" s="41">
        <f>IF(Tableau13913[[#This Row],[Trumpf]]="x",1,0)</f>
        <v>1</v>
      </c>
      <c r="M62" s="41">
        <f>IF(Tableau13913[[#This Row],[LVD]]="x",1,0)</f>
        <v>0</v>
      </c>
      <c r="N62" s="14">
        <f>Tableau1015[[#This Row],[unitaire]]*Tableau1015[[#This Row],[limite basse P]]</f>
        <v>0</v>
      </c>
      <c r="O62" s="1">
        <f>Tableau1015[[#This Row],[LVD]]*2*Tableau1015[[#This Row],[unitaire]]</f>
        <v>0</v>
      </c>
      <c r="P62" s="1">
        <f>Tableau1015[[#This Row],[Trumpf]]*Tableau1015[[#This Row],[limite basse M]]</f>
        <v>3</v>
      </c>
      <c r="Q62" s="1">
        <f>(1/10*Tableau1015[[#This Row],[MT10]])+(1/5*Tableau1015[[#This Row],[MT5]])</f>
        <v>0.2</v>
      </c>
      <c r="R62" s="1">
        <f>(1/10*Tableau1015[[#This Row],[MT10]])+(1/5*Tableau1015[[#This Row],[MT5]])+(Tableau1015[[#This Row],[unitaire]]*Tableau1015[[#This Row],[limite basse D]])</f>
        <v>0.2</v>
      </c>
      <c r="S62" s="1">
        <f>Tableau1015[[#This Row],[LVD]]*2*Tableau1015[[#This Row],[unitaire]]</f>
        <v>0</v>
      </c>
      <c r="T62" s="1">
        <f>Tableau1015[[#This Row],[Trumpf]]*Tableau1015[[#This Row],[unitaire]]*2</f>
        <v>0</v>
      </c>
    </row>
    <row r="63" spans="1:20" ht="18" x14ac:dyDescent="0.3">
      <c r="A63" s="11" t="s">
        <v>65</v>
      </c>
      <c r="B63" s="11" t="s">
        <v>170</v>
      </c>
      <c r="C63" s="6" t="s">
        <v>151</v>
      </c>
      <c r="D63" s="6" t="s">
        <v>151</v>
      </c>
      <c r="F63" s="14">
        <f>IF(AND(Tableau13913[[#This Row],[Trumpf]]="x",Tableau13913[[#This Row],[LVD]]="x"),6,IF(OR(Tableau13913[[#This Row],[Trumpf]]="x",Tableau13913[[#This Row],[LVD]]="x"),3,0))</f>
        <v>6</v>
      </c>
      <c r="G63" s="14">
        <f>IF(AND(Tableau13913[[#This Row],[LVD]]="x",Tableau13913[[#This Row],[Trumpf]]="x"),6,IF(OR(Tableau13913[[#This Row],[LVD]]="x",Tableau13913[[#This Row],[Trumpf]]="x"),3,0))</f>
        <v>6</v>
      </c>
      <c r="H63" s="14">
        <f>IF(OR(Tableau13913[[#This Row],[MT / Unitaire]]="MT10",Tableau13913[[#This Row],[MT / Unitaire]]="MT5"),0,G63)</f>
        <v>0</v>
      </c>
      <c r="I63" s="37">
        <f>IF(Tableau13913[[#This Row],[MT / Unitaire]]&lt;&gt;"Unitaire",0,1)</f>
        <v>0</v>
      </c>
      <c r="J63" s="37">
        <f>IF(Tableau13913[[#This Row],[MT / Unitaire]]="MT10",1,0)</f>
        <v>1</v>
      </c>
      <c r="K63" s="37">
        <f>IF(Tableau13913[[#This Row],[MT / Unitaire]]="MT5",1,0)</f>
        <v>0</v>
      </c>
      <c r="L63" s="41">
        <f>IF(Tableau13913[[#This Row],[Trumpf]]="x",1,0)</f>
        <v>1</v>
      </c>
      <c r="M63" s="41">
        <f>IF(Tableau13913[[#This Row],[LVD]]="x",1,0)</f>
        <v>1</v>
      </c>
      <c r="N63" s="14">
        <f>Tableau1015[[#This Row],[unitaire]]*Tableau1015[[#This Row],[limite basse P]]</f>
        <v>0</v>
      </c>
      <c r="O63" s="1">
        <f>Tableau1015[[#This Row],[LVD]]*2*Tableau1015[[#This Row],[unitaire]]</f>
        <v>0</v>
      </c>
      <c r="P63" s="1">
        <f>Tableau1015[[#This Row],[Trumpf]]*Tableau1015[[#This Row],[limite basse M]]</f>
        <v>6</v>
      </c>
      <c r="Q63" s="1">
        <f>(1/10*Tableau1015[[#This Row],[MT10]])+(1/5*Tableau1015[[#This Row],[MT5]])</f>
        <v>0.1</v>
      </c>
      <c r="R63" s="1">
        <f>(1/10*Tableau1015[[#This Row],[MT10]])+(1/5*Tableau1015[[#This Row],[MT5]])+(Tableau1015[[#This Row],[unitaire]]*Tableau1015[[#This Row],[limite basse D]])</f>
        <v>0.1</v>
      </c>
      <c r="S63" s="1">
        <f>Tableau1015[[#This Row],[LVD]]*2*Tableau1015[[#This Row],[unitaire]]</f>
        <v>0</v>
      </c>
      <c r="T63" s="1">
        <f>Tableau1015[[#This Row],[Trumpf]]*Tableau1015[[#This Row],[unitaire]]*2</f>
        <v>0</v>
      </c>
    </row>
    <row r="64" spans="1:20" ht="18" x14ac:dyDescent="0.3">
      <c r="A64" s="11" t="s">
        <v>66</v>
      </c>
      <c r="B64" s="11" t="s">
        <v>170</v>
      </c>
      <c r="C64" s="6"/>
      <c r="D64" s="6" t="s">
        <v>151</v>
      </c>
      <c r="F64" s="14">
        <f>IF(AND(Tableau13913[[#This Row],[Trumpf]]="x",Tableau13913[[#This Row],[LVD]]="x"),6,IF(OR(Tableau13913[[#This Row],[Trumpf]]="x",Tableau13913[[#This Row],[LVD]]="x"),3,0))</f>
        <v>3</v>
      </c>
      <c r="G64" s="14">
        <f>IF(AND(Tableau13913[[#This Row],[LVD]]="x",Tableau13913[[#This Row],[Trumpf]]="x"),6,IF(OR(Tableau13913[[#This Row],[LVD]]="x",Tableau13913[[#This Row],[Trumpf]]="x"),3,0))</f>
        <v>3</v>
      </c>
      <c r="H64" s="14">
        <f>IF(OR(Tableau13913[[#This Row],[MT / Unitaire]]="MT10",Tableau13913[[#This Row],[MT / Unitaire]]="MT5"),0,G64)</f>
        <v>0</v>
      </c>
      <c r="I64" s="37">
        <f>IF(Tableau13913[[#This Row],[MT / Unitaire]]&lt;&gt;"Unitaire",0,1)</f>
        <v>0</v>
      </c>
      <c r="J64" s="37">
        <f>IF(Tableau13913[[#This Row],[MT / Unitaire]]="MT10",1,0)</f>
        <v>1</v>
      </c>
      <c r="K64" s="37">
        <f>IF(Tableau13913[[#This Row],[MT / Unitaire]]="MT5",1,0)</f>
        <v>0</v>
      </c>
      <c r="L64" s="41">
        <f>IF(Tableau13913[[#This Row],[Trumpf]]="x",1,0)</f>
        <v>0</v>
      </c>
      <c r="M64" s="41">
        <f>IF(Tableau13913[[#This Row],[LVD]]="x",1,0)</f>
        <v>1</v>
      </c>
      <c r="N64" s="14">
        <f>Tableau1015[[#This Row],[unitaire]]*Tableau1015[[#This Row],[limite basse P]]</f>
        <v>0</v>
      </c>
      <c r="O64" s="1">
        <f>Tableau1015[[#This Row],[LVD]]*2*Tableau1015[[#This Row],[unitaire]]</f>
        <v>0</v>
      </c>
      <c r="P64" s="1">
        <f>Tableau1015[[#This Row],[Trumpf]]*Tableau1015[[#This Row],[limite basse M]]</f>
        <v>0</v>
      </c>
      <c r="Q64" s="1">
        <f>(1/10*Tableau1015[[#This Row],[MT10]])+(1/5*Tableau1015[[#This Row],[MT5]])</f>
        <v>0.1</v>
      </c>
      <c r="R64" s="1">
        <f>(1/10*Tableau1015[[#This Row],[MT10]])+(1/5*Tableau1015[[#This Row],[MT5]])+(Tableau1015[[#This Row],[unitaire]]*Tableau1015[[#This Row],[limite basse D]])</f>
        <v>0.1</v>
      </c>
      <c r="S64" s="1">
        <f>Tableau1015[[#This Row],[LVD]]*2*Tableau1015[[#This Row],[unitaire]]</f>
        <v>0</v>
      </c>
      <c r="T64" s="1">
        <f>Tableau1015[[#This Row],[Trumpf]]*Tableau1015[[#This Row],[unitaire]]*2</f>
        <v>0</v>
      </c>
    </row>
    <row r="65" spans="1:20" ht="18" x14ac:dyDescent="0.3">
      <c r="A65" s="11" t="s">
        <v>67</v>
      </c>
      <c r="B65" s="11" t="s">
        <v>171</v>
      </c>
      <c r="C65" s="6" t="s">
        <v>151</v>
      </c>
      <c r="D65" s="6"/>
      <c r="F65" s="14">
        <f>IF(AND(Tableau13913[[#This Row],[Trumpf]]="x",Tableau13913[[#This Row],[LVD]]="x"),6,IF(OR(Tableau13913[[#This Row],[Trumpf]]="x",Tableau13913[[#This Row],[LVD]]="x"),3,0))</f>
        <v>3</v>
      </c>
      <c r="G65" s="14">
        <f>IF(AND(Tableau13913[[#This Row],[LVD]]="x",Tableau13913[[#This Row],[Trumpf]]="x"),6,IF(OR(Tableau13913[[#This Row],[LVD]]="x",Tableau13913[[#This Row],[Trumpf]]="x"),3,0))</f>
        <v>3</v>
      </c>
      <c r="H65" s="14">
        <f>IF(OR(Tableau13913[[#This Row],[MT / Unitaire]]="MT10",Tableau13913[[#This Row],[MT / Unitaire]]="MT5"),0,G65)</f>
        <v>0</v>
      </c>
      <c r="I65" s="37">
        <f>IF(Tableau13913[[#This Row],[MT / Unitaire]]&lt;&gt;"Unitaire",0,1)</f>
        <v>0</v>
      </c>
      <c r="J65" s="37">
        <f>IF(Tableau13913[[#This Row],[MT / Unitaire]]="MT10",1,0)</f>
        <v>0</v>
      </c>
      <c r="K65" s="37">
        <f>IF(Tableau13913[[#This Row],[MT / Unitaire]]="MT5",1,0)</f>
        <v>1</v>
      </c>
      <c r="L65" s="41">
        <f>IF(Tableau13913[[#This Row],[Trumpf]]="x",1,0)</f>
        <v>1</v>
      </c>
      <c r="M65" s="41">
        <f>IF(Tableau13913[[#This Row],[LVD]]="x",1,0)</f>
        <v>0</v>
      </c>
      <c r="N65" s="14">
        <f>Tableau1015[[#This Row],[unitaire]]*Tableau1015[[#This Row],[limite basse P]]</f>
        <v>0</v>
      </c>
      <c r="O65" s="1">
        <f>Tableau1015[[#This Row],[LVD]]*2*Tableau1015[[#This Row],[unitaire]]</f>
        <v>0</v>
      </c>
      <c r="P65" s="1">
        <f>Tableau1015[[#This Row],[Trumpf]]*Tableau1015[[#This Row],[limite basse M]]</f>
        <v>3</v>
      </c>
      <c r="Q65" s="1">
        <f>(1/10*Tableau1015[[#This Row],[MT10]])+(1/5*Tableau1015[[#This Row],[MT5]])</f>
        <v>0.2</v>
      </c>
      <c r="R65" s="1">
        <f>(1/10*Tableau1015[[#This Row],[MT10]])+(1/5*Tableau1015[[#This Row],[MT5]])+(Tableau1015[[#This Row],[unitaire]]*Tableau1015[[#This Row],[limite basse D]])</f>
        <v>0.2</v>
      </c>
      <c r="S65" s="1">
        <f>Tableau1015[[#This Row],[LVD]]*2*Tableau1015[[#This Row],[unitaire]]</f>
        <v>0</v>
      </c>
      <c r="T65" s="1">
        <f>Tableau1015[[#This Row],[Trumpf]]*Tableau1015[[#This Row],[unitaire]]*2</f>
        <v>0</v>
      </c>
    </row>
    <row r="66" spans="1:20" ht="18" x14ac:dyDescent="0.3">
      <c r="A66" s="11" t="s">
        <v>68</v>
      </c>
      <c r="B66" s="11" t="s">
        <v>170</v>
      </c>
      <c r="C66" s="6"/>
      <c r="D66" s="6"/>
      <c r="F66" s="14">
        <f>IF(AND(Tableau13913[[#This Row],[Trumpf]]="x",Tableau13913[[#This Row],[LVD]]="x"),6,IF(OR(Tableau13913[[#This Row],[Trumpf]]="x",Tableau13913[[#This Row],[LVD]]="x"),3,0))</f>
        <v>0</v>
      </c>
      <c r="G66" s="14">
        <f>IF(AND(Tableau13913[[#This Row],[LVD]]="x",Tableau13913[[#This Row],[Trumpf]]="x"),6,IF(OR(Tableau13913[[#This Row],[LVD]]="x",Tableau13913[[#This Row],[Trumpf]]="x"),3,0))</f>
        <v>0</v>
      </c>
      <c r="H66" s="14">
        <f>IF(OR(Tableau13913[[#This Row],[MT / Unitaire]]="MT10",Tableau13913[[#This Row],[MT / Unitaire]]="MT5"),0,G66)</f>
        <v>0</v>
      </c>
      <c r="I66" s="37">
        <f>IF(Tableau13913[[#This Row],[MT / Unitaire]]&lt;&gt;"Unitaire",0,1)</f>
        <v>0</v>
      </c>
      <c r="J66" s="37">
        <f>IF(Tableau13913[[#This Row],[MT / Unitaire]]="MT10",1,0)</f>
        <v>1</v>
      </c>
      <c r="K66" s="37">
        <f>IF(Tableau13913[[#This Row],[MT / Unitaire]]="MT5",1,0)</f>
        <v>0</v>
      </c>
      <c r="L66" s="41">
        <f>IF(Tableau13913[[#This Row],[Trumpf]]="x",1,0)</f>
        <v>0</v>
      </c>
      <c r="M66" s="41">
        <f>IF(Tableau13913[[#This Row],[LVD]]="x",1,0)</f>
        <v>0</v>
      </c>
      <c r="N66" s="14">
        <f>Tableau1015[[#This Row],[unitaire]]*Tableau1015[[#This Row],[limite basse P]]</f>
        <v>0</v>
      </c>
      <c r="O66" s="1">
        <f>Tableau1015[[#This Row],[LVD]]*2*Tableau1015[[#This Row],[unitaire]]</f>
        <v>0</v>
      </c>
      <c r="P66" s="1">
        <f>Tableau1015[[#This Row],[Trumpf]]*Tableau1015[[#This Row],[limite basse M]]</f>
        <v>0</v>
      </c>
      <c r="Q66" s="1">
        <f>(1/10*Tableau1015[[#This Row],[MT10]])+(1/5*Tableau1015[[#This Row],[MT5]])</f>
        <v>0.1</v>
      </c>
      <c r="R66" s="1">
        <f>(1/10*Tableau1015[[#This Row],[MT10]])+(1/5*Tableau1015[[#This Row],[MT5]])+(Tableau1015[[#This Row],[unitaire]]*Tableau1015[[#This Row],[limite basse D]])</f>
        <v>0.1</v>
      </c>
      <c r="S66" s="1">
        <f>Tableau1015[[#This Row],[LVD]]*2*Tableau1015[[#This Row],[unitaire]]</f>
        <v>0</v>
      </c>
      <c r="T66" s="1">
        <f>Tableau1015[[#This Row],[Trumpf]]*Tableau1015[[#This Row],[unitaire]]*2</f>
        <v>0</v>
      </c>
    </row>
    <row r="67" spans="1:20" ht="18" x14ac:dyDescent="0.3">
      <c r="A67" s="11" t="s">
        <v>69</v>
      </c>
      <c r="B67" s="11" t="s">
        <v>170</v>
      </c>
      <c r="C67" s="6"/>
      <c r="D67" s="6" t="s">
        <v>151</v>
      </c>
      <c r="F67" s="14">
        <f>IF(AND(Tableau13913[[#This Row],[Trumpf]]="x",Tableau13913[[#This Row],[LVD]]="x"),6,IF(OR(Tableau13913[[#This Row],[Trumpf]]="x",Tableau13913[[#This Row],[LVD]]="x"),3,0))</f>
        <v>3</v>
      </c>
      <c r="G67" s="14">
        <f>IF(AND(Tableau13913[[#This Row],[LVD]]="x",Tableau13913[[#This Row],[Trumpf]]="x"),6,IF(OR(Tableau13913[[#This Row],[LVD]]="x",Tableau13913[[#This Row],[Trumpf]]="x"),3,0))</f>
        <v>3</v>
      </c>
      <c r="H67" s="14">
        <f>IF(OR(Tableau13913[[#This Row],[MT / Unitaire]]="MT10",Tableau13913[[#This Row],[MT / Unitaire]]="MT5"),0,G67)</f>
        <v>0</v>
      </c>
      <c r="I67" s="37">
        <f>IF(Tableau13913[[#This Row],[MT / Unitaire]]&lt;&gt;"Unitaire",0,1)</f>
        <v>0</v>
      </c>
      <c r="J67" s="37">
        <f>IF(Tableau13913[[#This Row],[MT / Unitaire]]="MT10",1,0)</f>
        <v>1</v>
      </c>
      <c r="K67" s="37">
        <f>IF(Tableau13913[[#This Row],[MT / Unitaire]]="MT5",1,0)</f>
        <v>0</v>
      </c>
      <c r="L67" s="41">
        <f>IF(Tableau13913[[#This Row],[Trumpf]]="x",1,0)</f>
        <v>0</v>
      </c>
      <c r="M67" s="41">
        <f>IF(Tableau13913[[#This Row],[LVD]]="x",1,0)</f>
        <v>1</v>
      </c>
      <c r="N67" s="14">
        <f>Tableau1015[[#This Row],[unitaire]]*Tableau1015[[#This Row],[limite basse P]]</f>
        <v>0</v>
      </c>
      <c r="O67" s="1">
        <f>Tableau1015[[#This Row],[LVD]]*2*Tableau1015[[#This Row],[unitaire]]</f>
        <v>0</v>
      </c>
      <c r="P67" s="1">
        <f>Tableau1015[[#This Row],[Trumpf]]*Tableau1015[[#This Row],[limite basse M]]</f>
        <v>0</v>
      </c>
      <c r="Q67" s="1">
        <f>(1/10*Tableau1015[[#This Row],[MT10]])+(1/5*Tableau1015[[#This Row],[MT5]])</f>
        <v>0.1</v>
      </c>
      <c r="R67" s="1">
        <f>(1/10*Tableau1015[[#This Row],[MT10]])+(1/5*Tableau1015[[#This Row],[MT5]])+(Tableau1015[[#This Row],[unitaire]]*Tableau1015[[#This Row],[limite basse D]])</f>
        <v>0.1</v>
      </c>
      <c r="S67" s="1">
        <f>Tableau1015[[#This Row],[LVD]]*2*Tableau1015[[#This Row],[unitaire]]</f>
        <v>0</v>
      </c>
      <c r="T67" s="1">
        <f>Tableau1015[[#This Row],[Trumpf]]*Tableau1015[[#This Row],[unitaire]]*2</f>
        <v>0</v>
      </c>
    </row>
    <row r="68" spans="1:20" ht="18" x14ac:dyDescent="0.3">
      <c r="A68" s="11" t="s">
        <v>70</v>
      </c>
      <c r="B68" s="11" t="s">
        <v>170</v>
      </c>
      <c r="C68" s="6"/>
      <c r="D68" s="6" t="s">
        <v>151</v>
      </c>
      <c r="F68" s="14">
        <f>IF(AND(Tableau13913[[#This Row],[Trumpf]]="x",Tableau13913[[#This Row],[LVD]]="x"),6,IF(OR(Tableau13913[[#This Row],[Trumpf]]="x",Tableau13913[[#This Row],[LVD]]="x"),3,0))</f>
        <v>3</v>
      </c>
      <c r="G68" s="14">
        <f>IF(AND(Tableau13913[[#This Row],[LVD]]="x",Tableau13913[[#This Row],[Trumpf]]="x"),6,IF(OR(Tableau13913[[#This Row],[LVD]]="x",Tableau13913[[#This Row],[Trumpf]]="x"),3,0))</f>
        <v>3</v>
      </c>
      <c r="H68" s="14">
        <f>IF(OR(Tableau13913[[#This Row],[MT / Unitaire]]="MT10",Tableau13913[[#This Row],[MT / Unitaire]]="MT5"),0,G68)</f>
        <v>0</v>
      </c>
      <c r="I68" s="37">
        <f>IF(Tableau13913[[#This Row],[MT / Unitaire]]&lt;&gt;"Unitaire",0,1)</f>
        <v>0</v>
      </c>
      <c r="J68" s="37">
        <f>IF(Tableau13913[[#This Row],[MT / Unitaire]]="MT10",1,0)</f>
        <v>1</v>
      </c>
      <c r="K68" s="37">
        <f>IF(Tableau13913[[#This Row],[MT / Unitaire]]="MT5",1,0)</f>
        <v>0</v>
      </c>
      <c r="L68" s="41">
        <f>IF(Tableau13913[[#This Row],[Trumpf]]="x",1,0)</f>
        <v>0</v>
      </c>
      <c r="M68" s="41">
        <f>IF(Tableau13913[[#This Row],[LVD]]="x",1,0)</f>
        <v>1</v>
      </c>
      <c r="N68" s="14">
        <f>Tableau1015[[#This Row],[unitaire]]*Tableau1015[[#This Row],[limite basse P]]</f>
        <v>0</v>
      </c>
      <c r="O68" s="1">
        <f>Tableau1015[[#This Row],[LVD]]*2*Tableau1015[[#This Row],[unitaire]]</f>
        <v>0</v>
      </c>
      <c r="P68" s="1">
        <f>Tableau1015[[#This Row],[Trumpf]]*Tableau1015[[#This Row],[limite basse M]]</f>
        <v>0</v>
      </c>
      <c r="Q68" s="1">
        <f>(1/10*Tableau1015[[#This Row],[MT10]])+(1/5*Tableau1015[[#This Row],[MT5]])</f>
        <v>0.1</v>
      </c>
      <c r="R68" s="1">
        <f>(1/10*Tableau1015[[#This Row],[MT10]])+(1/5*Tableau1015[[#This Row],[MT5]])+(Tableau1015[[#This Row],[unitaire]]*Tableau1015[[#This Row],[limite basse D]])</f>
        <v>0.1</v>
      </c>
      <c r="S68" s="1">
        <f>Tableau1015[[#This Row],[LVD]]*2*Tableau1015[[#This Row],[unitaire]]</f>
        <v>0</v>
      </c>
      <c r="T68" s="1">
        <f>Tableau1015[[#This Row],[Trumpf]]*Tableau1015[[#This Row],[unitaire]]*2</f>
        <v>0</v>
      </c>
    </row>
    <row r="69" spans="1:20" ht="18" x14ac:dyDescent="0.3">
      <c r="A69" s="11" t="s">
        <v>71</v>
      </c>
      <c r="B69" s="11" t="s">
        <v>171</v>
      </c>
      <c r="C69" s="6" t="s">
        <v>151</v>
      </c>
      <c r="D69" s="6"/>
      <c r="F69" s="14">
        <f>IF(AND(Tableau13913[[#This Row],[Trumpf]]="x",Tableau13913[[#This Row],[LVD]]="x"),6,IF(OR(Tableau13913[[#This Row],[Trumpf]]="x",Tableau13913[[#This Row],[LVD]]="x"),3,0))</f>
        <v>3</v>
      </c>
      <c r="G69" s="14">
        <f>IF(AND(Tableau13913[[#This Row],[LVD]]="x",Tableau13913[[#This Row],[Trumpf]]="x"),6,IF(OR(Tableau13913[[#This Row],[LVD]]="x",Tableau13913[[#This Row],[Trumpf]]="x"),3,0))</f>
        <v>3</v>
      </c>
      <c r="H69" s="14">
        <f>IF(OR(Tableau13913[[#This Row],[MT / Unitaire]]="MT10",Tableau13913[[#This Row],[MT / Unitaire]]="MT5"),0,G69)</f>
        <v>0</v>
      </c>
      <c r="I69" s="37">
        <f>IF(Tableau13913[[#This Row],[MT / Unitaire]]&lt;&gt;"Unitaire",0,1)</f>
        <v>0</v>
      </c>
      <c r="J69" s="37">
        <f>IF(Tableau13913[[#This Row],[MT / Unitaire]]="MT10",1,0)</f>
        <v>0</v>
      </c>
      <c r="K69" s="37">
        <f>IF(Tableau13913[[#This Row],[MT / Unitaire]]="MT5",1,0)</f>
        <v>1</v>
      </c>
      <c r="L69" s="41">
        <f>IF(Tableau13913[[#This Row],[Trumpf]]="x",1,0)</f>
        <v>1</v>
      </c>
      <c r="M69" s="41">
        <f>IF(Tableau13913[[#This Row],[LVD]]="x",1,0)</f>
        <v>0</v>
      </c>
      <c r="N69" s="14">
        <f>Tableau1015[[#This Row],[unitaire]]*Tableau1015[[#This Row],[limite basse P]]</f>
        <v>0</v>
      </c>
      <c r="O69" s="1">
        <f>Tableau1015[[#This Row],[LVD]]*2*Tableau1015[[#This Row],[unitaire]]</f>
        <v>0</v>
      </c>
      <c r="P69" s="1">
        <f>Tableau1015[[#This Row],[Trumpf]]*Tableau1015[[#This Row],[limite basse M]]</f>
        <v>3</v>
      </c>
      <c r="Q69" s="1">
        <f>(1/10*Tableau1015[[#This Row],[MT10]])+(1/5*Tableau1015[[#This Row],[MT5]])</f>
        <v>0.2</v>
      </c>
      <c r="R69" s="1">
        <f>(1/10*Tableau1015[[#This Row],[MT10]])+(1/5*Tableau1015[[#This Row],[MT5]])+(Tableau1015[[#This Row],[unitaire]]*Tableau1015[[#This Row],[limite basse D]])</f>
        <v>0.2</v>
      </c>
      <c r="S69" s="1">
        <f>Tableau1015[[#This Row],[LVD]]*2*Tableau1015[[#This Row],[unitaire]]</f>
        <v>0</v>
      </c>
      <c r="T69" s="1">
        <f>Tableau1015[[#This Row],[Trumpf]]*Tableau1015[[#This Row],[unitaire]]*2</f>
        <v>0</v>
      </c>
    </row>
    <row r="70" spans="1:20" ht="18" x14ac:dyDescent="0.3">
      <c r="A70" s="11" t="s">
        <v>146</v>
      </c>
      <c r="B70" s="11" t="s">
        <v>171</v>
      </c>
      <c r="C70" s="6" t="s">
        <v>151</v>
      </c>
      <c r="D70" s="6"/>
      <c r="F70" s="14">
        <f>IF(AND(Tableau13913[[#This Row],[Trumpf]]="x",Tableau13913[[#This Row],[LVD]]="x"),6,IF(OR(Tableau13913[[#This Row],[Trumpf]]="x",Tableau13913[[#This Row],[LVD]]="x"),3,0))</f>
        <v>3</v>
      </c>
      <c r="G70" s="14">
        <f>IF(AND(Tableau13913[[#This Row],[LVD]]="x",Tableau13913[[#This Row],[Trumpf]]="x"),6,IF(OR(Tableau13913[[#This Row],[LVD]]="x",Tableau13913[[#This Row],[Trumpf]]="x"),3,0))</f>
        <v>3</v>
      </c>
      <c r="H70" s="14">
        <f>IF(OR(Tableau13913[[#This Row],[MT / Unitaire]]="MT10",Tableau13913[[#This Row],[MT / Unitaire]]="MT5"),0,G70)</f>
        <v>0</v>
      </c>
      <c r="I70" s="37">
        <f>IF(Tableau13913[[#This Row],[MT / Unitaire]]&lt;&gt;"Unitaire",0,1)</f>
        <v>0</v>
      </c>
      <c r="J70" s="37">
        <f>IF(Tableau13913[[#This Row],[MT / Unitaire]]="MT10",1,0)</f>
        <v>0</v>
      </c>
      <c r="K70" s="37">
        <f>IF(Tableau13913[[#This Row],[MT / Unitaire]]="MT5",1,0)</f>
        <v>1</v>
      </c>
      <c r="L70" s="41">
        <f>IF(Tableau13913[[#This Row],[Trumpf]]="x",1,0)</f>
        <v>1</v>
      </c>
      <c r="M70" s="41">
        <f>IF(Tableau13913[[#This Row],[LVD]]="x",1,0)</f>
        <v>0</v>
      </c>
      <c r="N70" s="14">
        <f>Tableau1015[[#This Row],[unitaire]]*Tableau1015[[#This Row],[limite basse P]]</f>
        <v>0</v>
      </c>
      <c r="O70" s="1">
        <f>Tableau1015[[#This Row],[LVD]]*2*Tableau1015[[#This Row],[unitaire]]</f>
        <v>0</v>
      </c>
      <c r="P70" s="1">
        <f>Tableau1015[[#This Row],[Trumpf]]*Tableau1015[[#This Row],[limite basse M]]</f>
        <v>3</v>
      </c>
      <c r="Q70" s="1">
        <f>(1/10*Tableau1015[[#This Row],[MT10]])+(1/5*Tableau1015[[#This Row],[MT5]])</f>
        <v>0.2</v>
      </c>
      <c r="R70" s="1">
        <f>(1/10*Tableau1015[[#This Row],[MT10]])+(1/5*Tableau1015[[#This Row],[MT5]])+(Tableau1015[[#This Row],[unitaire]]*Tableau1015[[#This Row],[limite basse D]])</f>
        <v>0.2</v>
      </c>
      <c r="S70" s="1">
        <f>Tableau1015[[#This Row],[LVD]]*2*Tableau1015[[#This Row],[unitaire]]</f>
        <v>0</v>
      </c>
      <c r="T70" s="1">
        <f>Tableau1015[[#This Row],[Trumpf]]*Tableau1015[[#This Row],[unitaire]]*2</f>
        <v>0</v>
      </c>
    </row>
    <row r="71" spans="1:20" ht="18" x14ac:dyDescent="0.3">
      <c r="A71" s="11" t="s">
        <v>147</v>
      </c>
      <c r="B71" s="11" t="s">
        <v>171</v>
      </c>
      <c r="C71" s="6" t="s">
        <v>151</v>
      </c>
      <c r="D71" s="6" t="s">
        <v>151</v>
      </c>
      <c r="F71" s="14">
        <f>IF(AND(Tableau13913[[#This Row],[Trumpf]]="x",Tableau13913[[#This Row],[LVD]]="x"),6,IF(OR(Tableau13913[[#This Row],[Trumpf]]="x",Tableau13913[[#This Row],[LVD]]="x"),3,0))</f>
        <v>6</v>
      </c>
      <c r="G71" s="14">
        <f>IF(AND(Tableau13913[[#This Row],[LVD]]="x",Tableau13913[[#This Row],[Trumpf]]="x"),6,IF(OR(Tableau13913[[#This Row],[LVD]]="x",Tableau13913[[#This Row],[Trumpf]]="x"),3,0))</f>
        <v>6</v>
      </c>
      <c r="H71" s="14">
        <f>IF(OR(Tableau13913[[#This Row],[MT / Unitaire]]="MT10",Tableau13913[[#This Row],[MT / Unitaire]]="MT5"),0,G71)</f>
        <v>0</v>
      </c>
      <c r="I71" s="37">
        <f>IF(Tableau13913[[#This Row],[MT / Unitaire]]&lt;&gt;"Unitaire",0,1)</f>
        <v>0</v>
      </c>
      <c r="J71" s="37">
        <f>IF(Tableau13913[[#This Row],[MT / Unitaire]]="MT10",1,0)</f>
        <v>0</v>
      </c>
      <c r="K71" s="37">
        <f>IF(Tableau13913[[#This Row],[MT / Unitaire]]="MT5",1,0)</f>
        <v>1</v>
      </c>
      <c r="L71" s="41">
        <f>IF(Tableau13913[[#This Row],[Trumpf]]="x",1,0)</f>
        <v>1</v>
      </c>
      <c r="M71" s="41">
        <f>IF(Tableau13913[[#This Row],[LVD]]="x",1,0)</f>
        <v>1</v>
      </c>
      <c r="N71" s="14">
        <f>Tableau1015[[#This Row],[unitaire]]*Tableau1015[[#This Row],[limite basse P]]</f>
        <v>0</v>
      </c>
      <c r="O71" s="1">
        <f>Tableau1015[[#This Row],[LVD]]*2*Tableau1015[[#This Row],[unitaire]]</f>
        <v>0</v>
      </c>
      <c r="P71" s="1">
        <f>Tableau1015[[#This Row],[Trumpf]]*Tableau1015[[#This Row],[limite basse M]]</f>
        <v>6</v>
      </c>
      <c r="Q71" s="1">
        <f>(1/10*Tableau1015[[#This Row],[MT10]])+(1/5*Tableau1015[[#This Row],[MT5]])</f>
        <v>0.2</v>
      </c>
      <c r="R71" s="1">
        <f>(1/10*Tableau1015[[#This Row],[MT10]])+(1/5*Tableau1015[[#This Row],[MT5]])+(Tableau1015[[#This Row],[unitaire]]*Tableau1015[[#This Row],[limite basse D]])</f>
        <v>0.2</v>
      </c>
      <c r="S71" s="1">
        <f>Tableau1015[[#This Row],[LVD]]*2*Tableau1015[[#This Row],[unitaire]]</f>
        <v>0</v>
      </c>
      <c r="T71" s="1">
        <f>Tableau1015[[#This Row],[Trumpf]]*Tableau1015[[#This Row],[unitaire]]*2</f>
        <v>0</v>
      </c>
    </row>
    <row r="72" spans="1:20" ht="18" x14ac:dyDescent="0.3">
      <c r="A72" s="11" t="s">
        <v>74</v>
      </c>
      <c r="B72" s="11" t="s">
        <v>171</v>
      </c>
      <c r="C72" s="6" t="s">
        <v>151</v>
      </c>
      <c r="D72" s="6" t="s">
        <v>151</v>
      </c>
      <c r="F72" s="14">
        <f>IF(AND(Tableau13913[[#This Row],[Trumpf]]="x",Tableau13913[[#This Row],[LVD]]="x"),6,IF(OR(Tableau13913[[#This Row],[Trumpf]]="x",Tableau13913[[#This Row],[LVD]]="x"),3,0))</f>
        <v>6</v>
      </c>
      <c r="G72" s="14">
        <f>IF(AND(Tableau13913[[#This Row],[LVD]]="x",Tableau13913[[#This Row],[Trumpf]]="x"),6,IF(OR(Tableau13913[[#This Row],[LVD]]="x",Tableau13913[[#This Row],[Trumpf]]="x"),3,0))</f>
        <v>6</v>
      </c>
      <c r="H72" s="14">
        <f>IF(OR(Tableau13913[[#This Row],[MT / Unitaire]]="MT10",Tableau13913[[#This Row],[MT / Unitaire]]="MT5"),0,G72)</f>
        <v>0</v>
      </c>
      <c r="I72" s="37">
        <f>IF(Tableau13913[[#This Row],[MT / Unitaire]]&lt;&gt;"Unitaire",0,1)</f>
        <v>0</v>
      </c>
      <c r="J72" s="37">
        <f>IF(Tableau13913[[#This Row],[MT / Unitaire]]="MT10",1,0)</f>
        <v>0</v>
      </c>
      <c r="K72" s="37">
        <f>IF(Tableau13913[[#This Row],[MT / Unitaire]]="MT5",1,0)</f>
        <v>1</v>
      </c>
      <c r="L72" s="41">
        <f>IF(Tableau13913[[#This Row],[Trumpf]]="x",1,0)</f>
        <v>1</v>
      </c>
      <c r="M72" s="41">
        <f>IF(Tableau13913[[#This Row],[LVD]]="x",1,0)</f>
        <v>1</v>
      </c>
      <c r="N72" s="14">
        <f>Tableau1015[[#This Row],[unitaire]]*Tableau1015[[#This Row],[limite basse P]]</f>
        <v>0</v>
      </c>
      <c r="O72" s="1">
        <f>Tableau1015[[#This Row],[LVD]]*2*Tableau1015[[#This Row],[unitaire]]</f>
        <v>0</v>
      </c>
      <c r="P72" s="1">
        <f>Tableau1015[[#This Row],[Trumpf]]*Tableau1015[[#This Row],[limite basse M]]</f>
        <v>6</v>
      </c>
      <c r="Q72" s="1">
        <f>(1/10*Tableau1015[[#This Row],[MT10]])+(1/5*Tableau1015[[#This Row],[MT5]])</f>
        <v>0.2</v>
      </c>
      <c r="R72" s="1">
        <f>(1/10*Tableau1015[[#This Row],[MT10]])+(1/5*Tableau1015[[#This Row],[MT5]])+(Tableau1015[[#This Row],[unitaire]]*Tableau1015[[#This Row],[limite basse D]])</f>
        <v>0.2</v>
      </c>
      <c r="S72" s="1">
        <f>Tableau1015[[#This Row],[LVD]]*2*Tableau1015[[#This Row],[unitaire]]</f>
        <v>0</v>
      </c>
      <c r="T72" s="1">
        <f>Tableau1015[[#This Row],[Trumpf]]*Tableau1015[[#This Row],[unitaire]]*2</f>
        <v>0</v>
      </c>
    </row>
    <row r="73" spans="1:20" ht="18" x14ac:dyDescent="0.3">
      <c r="A73" s="11" t="s">
        <v>75</v>
      </c>
      <c r="B73" s="11" t="s">
        <v>171</v>
      </c>
      <c r="C73" s="6"/>
      <c r="D73" s="6" t="s">
        <v>151</v>
      </c>
      <c r="F73" s="14">
        <f>IF(AND(Tableau13913[[#This Row],[Trumpf]]="x",Tableau13913[[#This Row],[LVD]]="x"),6,IF(OR(Tableau13913[[#This Row],[Trumpf]]="x",Tableau13913[[#This Row],[LVD]]="x"),3,0))</f>
        <v>3</v>
      </c>
      <c r="G73" s="14">
        <f>IF(AND(Tableau13913[[#This Row],[LVD]]="x",Tableau13913[[#This Row],[Trumpf]]="x"),6,IF(OR(Tableau13913[[#This Row],[LVD]]="x",Tableau13913[[#This Row],[Trumpf]]="x"),3,0))</f>
        <v>3</v>
      </c>
      <c r="H73" s="14">
        <f>IF(OR(Tableau13913[[#This Row],[MT / Unitaire]]="MT10",Tableau13913[[#This Row],[MT / Unitaire]]="MT5"),0,G73)</f>
        <v>0</v>
      </c>
      <c r="I73" s="37">
        <f>IF(Tableau13913[[#This Row],[MT / Unitaire]]&lt;&gt;"Unitaire",0,1)</f>
        <v>0</v>
      </c>
      <c r="J73" s="37">
        <f>IF(Tableau13913[[#This Row],[MT / Unitaire]]="MT10",1,0)</f>
        <v>0</v>
      </c>
      <c r="K73" s="37">
        <f>IF(Tableau13913[[#This Row],[MT / Unitaire]]="MT5",1,0)</f>
        <v>1</v>
      </c>
      <c r="L73" s="41">
        <f>IF(Tableau13913[[#This Row],[Trumpf]]="x",1,0)</f>
        <v>0</v>
      </c>
      <c r="M73" s="41">
        <f>IF(Tableau13913[[#This Row],[LVD]]="x",1,0)</f>
        <v>1</v>
      </c>
      <c r="N73" s="14">
        <f>Tableau1015[[#This Row],[unitaire]]*Tableau1015[[#This Row],[limite basse P]]</f>
        <v>0</v>
      </c>
      <c r="O73" s="1">
        <f>Tableau1015[[#This Row],[LVD]]*2*Tableau1015[[#This Row],[unitaire]]</f>
        <v>0</v>
      </c>
      <c r="P73" s="1">
        <f>Tableau1015[[#This Row],[Trumpf]]*Tableau1015[[#This Row],[limite basse M]]</f>
        <v>0</v>
      </c>
      <c r="Q73" s="1">
        <f>(1/10*Tableau1015[[#This Row],[MT10]])+(1/5*Tableau1015[[#This Row],[MT5]])</f>
        <v>0.2</v>
      </c>
      <c r="R73" s="1">
        <f>(1/10*Tableau1015[[#This Row],[MT10]])+(1/5*Tableau1015[[#This Row],[MT5]])+(Tableau1015[[#This Row],[unitaire]]*Tableau1015[[#This Row],[limite basse D]])</f>
        <v>0.2</v>
      </c>
      <c r="S73" s="1">
        <f>Tableau1015[[#This Row],[LVD]]*2*Tableau1015[[#This Row],[unitaire]]</f>
        <v>0</v>
      </c>
      <c r="T73" s="1">
        <f>Tableau1015[[#This Row],[Trumpf]]*Tableau1015[[#This Row],[unitaire]]*2</f>
        <v>0</v>
      </c>
    </row>
    <row r="74" spans="1:20" ht="18" x14ac:dyDescent="0.3">
      <c r="A74" s="11" t="s">
        <v>76</v>
      </c>
      <c r="B74" s="11" t="s">
        <v>171</v>
      </c>
      <c r="C74" s="6" t="s">
        <v>151</v>
      </c>
      <c r="D74" s="6"/>
      <c r="F74" s="14">
        <f>IF(AND(Tableau13913[[#This Row],[Trumpf]]="x",Tableau13913[[#This Row],[LVD]]="x"),6,IF(OR(Tableau13913[[#This Row],[Trumpf]]="x",Tableau13913[[#This Row],[LVD]]="x"),3,0))</f>
        <v>3</v>
      </c>
      <c r="G74" s="14">
        <f>IF(AND(Tableau13913[[#This Row],[LVD]]="x",Tableau13913[[#This Row],[Trumpf]]="x"),6,IF(OR(Tableau13913[[#This Row],[LVD]]="x",Tableau13913[[#This Row],[Trumpf]]="x"),3,0))</f>
        <v>3</v>
      </c>
      <c r="H74" s="14">
        <f>IF(OR(Tableau13913[[#This Row],[MT / Unitaire]]="MT10",Tableau13913[[#This Row],[MT / Unitaire]]="MT5"),0,G74)</f>
        <v>0</v>
      </c>
      <c r="I74" s="37">
        <f>IF(Tableau13913[[#This Row],[MT / Unitaire]]&lt;&gt;"Unitaire",0,1)</f>
        <v>0</v>
      </c>
      <c r="J74" s="37">
        <f>IF(Tableau13913[[#This Row],[MT / Unitaire]]="MT10",1,0)</f>
        <v>0</v>
      </c>
      <c r="K74" s="37">
        <f>IF(Tableau13913[[#This Row],[MT / Unitaire]]="MT5",1,0)</f>
        <v>1</v>
      </c>
      <c r="L74" s="41">
        <f>IF(Tableau13913[[#This Row],[Trumpf]]="x",1,0)</f>
        <v>1</v>
      </c>
      <c r="M74" s="41">
        <f>IF(Tableau13913[[#This Row],[LVD]]="x",1,0)</f>
        <v>0</v>
      </c>
      <c r="N74" s="14">
        <f>Tableau1015[[#This Row],[unitaire]]*Tableau1015[[#This Row],[limite basse P]]</f>
        <v>0</v>
      </c>
      <c r="O74" s="1">
        <f>Tableau1015[[#This Row],[LVD]]*2*Tableau1015[[#This Row],[unitaire]]</f>
        <v>0</v>
      </c>
      <c r="P74" s="1">
        <f>Tableau1015[[#This Row],[Trumpf]]*Tableau1015[[#This Row],[limite basse M]]</f>
        <v>3</v>
      </c>
      <c r="Q74" s="1">
        <f>(1/10*Tableau1015[[#This Row],[MT10]])+(1/5*Tableau1015[[#This Row],[MT5]])</f>
        <v>0.2</v>
      </c>
      <c r="R74" s="1">
        <f>(1/10*Tableau1015[[#This Row],[MT10]])+(1/5*Tableau1015[[#This Row],[MT5]])+(Tableau1015[[#This Row],[unitaire]]*Tableau1015[[#This Row],[limite basse D]])</f>
        <v>0.2</v>
      </c>
      <c r="S74" s="1">
        <f>Tableau1015[[#This Row],[LVD]]*2*Tableau1015[[#This Row],[unitaire]]</f>
        <v>0</v>
      </c>
      <c r="T74" s="1">
        <f>Tableau1015[[#This Row],[Trumpf]]*Tableau1015[[#This Row],[unitaire]]*2</f>
        <v>0</v>
      </c>
    </row>
    <row r="75" spans="1:20" ht="18" x14ac:dyDescent="0.3">
      <c r="A75" s="11" t="s">
        <v>77</v>
      </c>
      <c r="B75" s="11" t="s">
        <v>173</v>
      </c>
      <c r="C75" s="6" t="s">
        <v>151</v>
      </c>
      <c r="D75" s="6"/>
      <c r="F75" s="14">
        <f>IF(AND(Tableau13913[[#This Row],[Trumpf]]="x",Tableau13913[[#This Row],[LVD]]="x"),6,IF(OR(Tableau13913[[#This Row],[Trumpf]]="x",Tableau13913[[#This Row],[LVD]]="x"),3,0))</f>
        <v>3</v>
      </c>
      <c r="G75" s="14">
        <f>IF(AND(Tableau13913[[#This Row],[LVD]]="x",Tableau13913[[#This Row],[Trumpf]]="x"),6,IF(OR(Tableau13913[[#This Row],[LVD]]="x",Tableau13913[[#This Row],[Trumpf]]="x"),3,0))</f>
        <v>3</v>
      </c>
      <c r="H75" s="14">
        <f>IF(OR(Tableau13913[[#This Row],[MT / Unitaire]]="MT10",Tableau13913[[#This Row],[MT / Unitaire]]="MT5"),0,G75)</f>
        <v>3</v>
      </c>
      <c r="I75" s="37">
        <f>IF(Tableau13913[[#This Row],[MT / Unitaire]]&lt;&gt;"Unitaire",0,1)</f>
        <v>1</v>
      </c>
      <c r="J75" s="37">
        <f>IF(Tableau13913[[#This Row],[MT / Unitaire]]="MT10",1,0)</f>
        <v>0</v>
      </c>
      <c r="K75" s="37">
        <f>IF(Tableau13913[[#This Row],[MT / Unitaire]]="MT5",1,0)</f>
        <v>0</v>
      </c>
      <c r="L75" s="41">
        <f>IF(Tableau13913[[#This Row],[Trumpf]]="x",1,0)</f>
        <v>1</v>
      </c>
      <c r="M75" s="41">
        <f>IF(Tableau13913[[#This Row],[LVD]]="x",1,0)</f>
        <v>0</v>
      </c>
      <c r="N75" s="14">
        <f>Tableau1015[[#This Row],[unitaire]]*Tableau1015[[#This Row],[limite basse P]]</f>
        <v>3</v>
      </c>
      <c r="O75" s="1">
        <f>Tableau1015[[#This Row],[LVD]]*2*Tableau1015[[#This Row],[unitaire]]</f>
        <v>0</v>
      </c>
      <c r="P75" s="1">
        <f>Tableau1015[[#This Row],[Trumpf]]*Tableau1015[[#This Row],[limite basse M]]</f>
        <v>3</v>
      </c>
      <c r="Q75" s="1">
        <f>(1/10*Tableau1015[[#This Row],[MT10]])+(1/5*Tableau1015[[#This Row],[MT5]])</f>
        <v>0</v>
      </c>
      <c r="R75" s="1">
        <f>(1/10*Tableau1015[[#This Row],[MT10]])+(1/5*Tableau1015[[#This Row],[MT5]])+(Tableau1015[[#This Row],[unitaire]]*Tableau1015[[#This Row],[limite basse D]])</f>
        <v>3</v>
      </c>
      <c r="S75" s="1">
        <f>Tableau1015[[#This Row],[LVD]]*2*Tableau1015[[#This Row],[unitaire]]</f>
        <v>0</v>
      </c>
      <c r="T75" s="1">
        <f>Tableau1015[[#This Row],[Trumpf]]*Tableau1015[[#This Row],[unitaire]]*2</f>
        <v>2</v>
      </c>
    </row>
    <row r="76" spans="1:20" ht="18" x14ac:dyDescent="0.3">
      <c r="A76" s="11" t="s">
        <v>78</v>
      </c>
      <c r="B76" s="11" t="s">
        <v>171</v>
      </c>
      <c r="C76" s="6"/>
      <c r="D76" s="6" t="s">
        <v>151</v>
      </c>
      <c r="F76" s="14">
        <f>IF(AND(Tableau13913[[#This Row],[Trumpf]]="x",Tableau13913[[#This Row],[LVD]]="x"),6,IF(OR(Tableau13913[[#This Row],[Trumpf]]="x",Tableau13913[[#This Row],[LVD]]="x"),3,0))</f>
        <v>3</v>
      </c>
      <c r="G76" s="14">
        <f>IF(AND(Tableau13913[[#This Row],[LVD]]="x",Tableau13913[[#This Row],[Trumpf]]="x"),6,IF(OR(Tableau13913[[#This Row],[LVD]]="x",Tableau13913[[#This Row],[Trumpf]]="x"),3,0))</f>
        <v>3</v>
      </c>
      <c r="H76" s="14">
        <f>IF(OR(Tableau13913[[#This Row],[MT / Unitaire]]="MT10",Tableau13913[[#This Row],[MT / Unitaire]]="MT5"),0,G76)</f>
        <v>0</v>
      </c>
      <c r="I76" s="37">
        <f>IF(Tableau13913[[#This Row],[MT / Unitaire]]&lt;&gt;"Unitaire",0,1)</f>
        <v>0</v>
      </c>
      <c r="J76" s="37">
        <f>IF(Tableau13913[[#This Row],[MT / Unitaire]]="MT10",1,0)</f>
        <v>0</v>
      </c>
      <c r="K76" s="37">
        <f>IF(Tableau13913[[#This Row],[MT / Unitaire]]="MT5",1,0)</f>
        <v>1</v>
      </c>
      <c r="L76" s="41">
        <f>IF(Tableau13913[[#This Row],[Trumpf]]="x",1,0)</f>
        <v>0</v>
      </c>
      <c r="M76" s="41">
        <f>IF(Tableau13913[[#This Row],[LVD]]="x",1,0)</f>
        <v>1</v>
      </c>
      <c r="N76" s="14">
        <f>Tableau1015[[#This Row],[unitaire]]*Tableau1015[[#This Row],[limite basse P]]</f>
        <v>0</v>
      </c>
      <c r="O76" s="1">
        <f>Tableau1015[[#This Row],[LVD]]*2*Tableau1015[[#This Row],[unitaire]]</f>
        <v>0</v>
      </c>
      <c r="P76" s="1">
        <f>Tableau1015[[#This Row],[Trumpf]]*Tableau1015[[#This Row],[limite basse M]]</f>
        <v>0</v>
      </c>
      <c r="Q76" s="1">
        <f>(1/10*Tableau1015[[#This Row],[MT10]])+(1/5*Tableau1015[[#This Row],[MT5]])</f>
        <v>0.2</v>
      </c>
      <c r="R76" s="1">
        <f>(1/10*Tableau1015[[#This Row],[MT10]])+(1/5*Tableau1015[[#This Row],[MT5]])+(Tableau1015[[#This Row],[unitaire]]*Tableau1015[[#This Row],[limite basse D]])</f>
        <v>0.2</v>
      </c>
      <c r="S76" s="1">
        <f>Tableau1015[[#This Row],[LVD]]*2*Tableau1015[[#This Row],[unitaire]]</f>
        <v>0</v>
      </c>
      <c r="T76" s="1">
        <f>Tableau1015[[#This Row],[Trumpf]]*Tableau1015[[#This Row],[unitaire]]*2</f>
        <v>0</v>
      </c>
    </row>
    <row r="77" spans="1:20" ht="18" x14ac:dyDescent="0.3">
      <c r="A77" s="11" t="s">
        <v>79</v>
      </c>
      <c r="B77" s="11" t="s">
        <v>173</v>
      </c>
      <c r="C77" s="6" t="s">
        <v>151</v>
      </c>
      <c r="D77" s="6"/>
      <c r="F77" s="14">
        <f>IF(AND(Tableau13913[[#This Row],[Trumpf]]="x",Tableau13913[[#This Row],[LVD]]="x"),6,IF(OR(Tableau13913[[#This Row],[Trumpf]]="x",Tableau13913[[#This Row],[LVD]]="x"),3,0))</f>
        <v>3</v>
      </c>
      <c r="G77" s="14">
        <f>IF(AND(Tableau13913[[#This Row],[LVD]]="x",Tableau13913[[#This Row],[Trumpf]]="x"),6,IF(OR(Tableau13913[[#This Row],[LVD]]="x",Tableau13913[[#This Row],[Trumpf]]="x"),3,0))</f>
        <v>3</v>
      </c>
      <c r="H77" s="14">
        <f>IF(OR(Tableau13913[[#This Row],[MT / Unitaire]]="MT10",Tableau13913[[#This Row],[MT / Unitaire]]="MT5"),0,G77)</f>
        <v>3</v>
      </c>
      <c r="I77" s="37">
        <f>IF(Tableau13913[[#This Row],[MT / Unitaire]]&lt;&gt;"Unitaire",0,1)</f>
        <v>1</v>
      </c>
      <c r="J77" s="37">
        <f>IF(Tableau13913[[#This Row],[MT / Unitaire]]="MT10",1,0)</f>
        <v>0</v>
      </c>
      <c r="K77" s="37">
        <f>IF(Tableau13913[[#This Row],[MT / Unitaire]]="MT5",1,0)</f>
        <v>0</v>
      </c>
      <c r="L77" s="41">
        <f>IF(Tableau13913[[#This Row],[Trumpf]]="x",1,0)</f>
        <v>1</v>
      </c>
      <c r="M77" s="41">
        <f>IF(Tableau13913[[#This Row],[LVD]]="x",1,0)</f>
        <v>0</v>
      </c>
      <c r="N77" s="14">
        <f>Tableau1015[[#This Row],[unitaire]]*Tableau1015[[#This Row],[limite basse P]]</f>
        <v>3</v>
      </c>
      <c r="O77" s="1">
        <f>Tableau1015[[#This Row],[LVD]]*2*Tableau1015[[#This Row],[unitaire]]</f>
        <v>0</v>
      </c>
      <c r="P77" s="1">
        <f>Tableau1015[[#This Row],[Trumpf]]*Tableau1015[[#This Row],[limite basse M]]</f>
        <v>3</v>
      </c>
      <c r="Q77" s="1">
        <f>(1/10*Tableau1015[[#This Row],[MT10]])+(1/5*Tableau1015[[#This Row],[MT5]])</f>
        <v>0</v>
      </c>
      <c r="R77" s="1">
        <f>(1/10*Tableau1015[[#This Row],[MT10]])+(1/5*Tableau1015[[#This Row],[MT5]])+(Tableau1015[[#This Row],[unitaire]]*Tableau1015[[#This Row],[limite basse D]])</f>
        <v>3</v>
      </c>
      <c r="S77" s="1">
        <f>Tableau1015[[#This Row],[LVD]]*2*Tableau1015[[#This Row],[unitaire]]</f>
        <v>0</v>
      </c>
      <c r="T77" s="1">
        <f>Tableau1015[[#This Row],[Trumpf]]*Tableau1015[[#This Row],[unitaire]]*2</f>
        <v>2</v>
      </c>
    </row>
    <row r="78" spans="1:20" ht="18" x14ac:dyDescent="0.3">
      <c r="A78" s="11" t="s">
        <v>80</v>
      </c>
      <c r="B78" s="11" t="s">
        <v>171</v>
      </c>
      <c r="C78" s="6"/>
      <c r="D78" s="6" t="s">
        <v>151</v>
      </c>
      <c r="F78" s="14">
        <f>IF(AND(Tableau13913[[#This Row],[Trumpf]]="x",Tableau13913[[#This Row],[LVD]]="x"),6,IF(OR(Tableau13913[[#This Row],[Trumpf]]="x",Tableau13913[[#This Row],[LVD]]="x"),3,0))</f>
        <v>3</v>
      </c>
      <c r="G78" s="14">
        <f>IF(AND(Tableau13913[[#This Row],[LVD]]="x",Tableau13913[[#This Row],[Trumpf]]="x"),6,IF(OR(Tableau13913[[#This Row],[LVD]]="x",Tableau13913[[#This Row],[Trumpf]]="x"),3,0))</f>
        <v>3</v>
      </c>
      <c r="H78" s="14">
        <f>IF(OR(Tableau13913[[#This Row],[MT / Unitaire]]="MT10",Tableau13913[[#This Row],[MT / Unitaire]]="MT5"),0,G78)</f>
        <v>0</v>
      </c>
      <c r="I78" s="37">
        <f>IF(Tableau13913[[#This Row],[MT / Unitaire]]&lt;&gt;"Unitaire",0,1)</f>
        <v>0</v>
      </c>
      <c r="J78" s="37">
        <f>IF(Tableau13913[[#This Row],[MT / Unitaire]]="MT10",1,0)</f>
        <v>0</v>
      </c>
      <c r="K78" s="37">
        <f>IF(Tableau13913[[#This Row],[MT / Unitaire]]="MT5",1,0)</f>
        <v>1</v>
      </c>
      <c r="L78" s="41">
        <f>IF(Tableau13913[[#This Row],[Trumpf]]="x",1,0)</f>
        <v>0</v>
      </c>
      <c r="M78" s="41">
        <f>IF(Tableau13913[[#This Row],[LVD]]="x",1,0)</f>
        <v>1</v>
      </c>
      <c r="N78" s="14">
        <f>Tableau1015[[#This Row],[unitaire]]*Tableau1015[[#This Row],[limite basse P]]</f>
        <v>0</v>
      </c>
      <c r="O78" s="1">
        <f>Tableau1015[[#This Row],[LVD]]*2*Tableau1015[[#This Row],[unitaire]]</f>
        <v>0</v>
      </c>
      <c r="P78" s="1">
        <f>Tableau1015[[#This Row],[Trumpf]]*Tableau1015[[#This Row],[limite basse M]]</f>
        <v>0</v>
      </c>
      <c r="Q78" s="1">
        <f>(1/10*Tableau1015[[#This Row],[MT10]])+(1/5*Tableau1015[[#This Row],[MT5]])</f>
        <v>0.2</v>
      </c>
      <c r="R78" s="1">
        <f>(1/10*Tableau1015[[#This Row],[MT10]])+(1/5*Tableau1015[[#This Row],[MT5]])+(Tableau1015[[#This Row],[unitaire]]*Tableau1015[[#This Row],[limite basse D]])</f>
        <v>0.2</v>
      </c>
      <c r="S78" s="1">
        <f>Tableau1015[[#This Row],[LVD]]*2*Tableau1015[[#This Row],[unitaire]]</f>
        <v>0</v>
      </c>
      <c r="T78" s="1">
        <f>Tableau1015[[#This Row],[Trumpf]]*Tableau1015[[#This Row],[unitaire]]*2</f>
        <v>0</v>
      </c>
    </row>
    <row r="79" spans="1:20" ht="18" x14ac:dyDescent="0.3">
      <c r="A79" s="11" t="s">
        <v>81</v>
      </c>
      <c r="B79" s="11" t="s">
        <v>173</v>
      </c>
      <c r="C79" s="6" t="s">
        <v>151</v>
      </c>
      <c r="D79" s="6"/>
      <c r="F79" s="14">
        <f>IF(AND(Tableau13913[[#This Row],[Trumpf]]="x",Tableau13913[[#This Row],[LVD]]="x"),6,IF(OR(Tableau13913[[#This Row],[Trumpf]]="x",Tableau13913[[#This Row],[LVD]]="x"),3,0))</f>
        <v>3</v>
      </c>
      <c r="G79" s="14">
        <f>IF(AND(Tableau13913[[#This Row],[LVD]]="x",Tableau13913[[#This Row],[Trumpf]]="x"),6,IF(OR(Tableau13913[[#This Row],[LVD]]="x",Tableau13913[[#This Row],[Trumpf]]="x"),3,0))</f>
        <v>3</v>
      </c>
      <c r="H79" s="14">
        <f>IF(OR(Tableau13913[[#This Row],[MT / Unitaire]]="MT10",Tableau13913[[#This Row],[MT / Unitaire]]="MT5"),0,G79)</f>
        <v>3</v>
      </c>
      <c r="I79" s="37">
        <f>IF(Tableau13913[[#This Row],[MT / Unitaire]]&lt;&gt;"Unitaire",0,1)</f>
        <v>1</v>
      </c>
      <c r="J79" s="37">
        <f>IF(Tableau13913[[#This Row],[MT / Unitaire]]="MT10",1,0)</f>
        <v>0</v>
      </c>
      <c r="K79" s="37">
        <f>IF(Tableau13913[[#This Row],[MT / Unitaire]]="MT5",1,0)</f>
        <v>0</v>
      </c>
      <c r="L79" s="41">
        <f>IF(Tableau13913[[#This Row],[Trumpf]]="x",1,0)</f>
        <v>1</v>
      </c>
      <c r="M79" s="41">
        <f>IF(Tableau13913[[#This Row],[LVD]]="x",1,0)</f>
        <v>0</v>
      </c>
      <c r="N79" s="14">
        <f>Tableau1015[[#This Row],[unitaire]]*Tableau1015[[#This Row],[limite basse P]]</f>
        <v>3</v>
      </c>
      <c r="O79" s="1">
        <f>Tableau1015[[#This Row],[LVD]]*2*Tableau1015[[#This Row],[unitaire]]</f>
        <v>0</v>
      </c>
      <c r="P79" s="1">
        <f>Tableau1015[[#This Row],[Trumpf]]*Tableau1015[[#This Row],[limite basse M]]</f>
        <v>3</v>
      </c>
      <c r="Q79" s="1">
        <f>(1/10*Tableau1015[[#This Row],[MT10]])+(1/5*Tableau1015[[#This Row],[MT5]])</f>
        <v>0</v>
      </c>
      <c r="R79" s="1">
        <f>(1/10*Tableau1015[[#This Row],[MT10]])+(1/5*Tableau1015[[#This Row],[MT5]])+(Tableau1015[[#This Row],[unitaire]]*Tableau1015[[#This Row],[limite basse D]])</f>
        <v>3</v>
      </c>
      <c r="S79" s="1">
        <f>Tableau1015[[#This Row],[LVD]]*2*Tableau1015[[#This Row],[unitaire]]</f>
        <v>0</v>
      </c>
      <c r="T79" s="1">
        <f>Tableau1015[[#This Row],[Trumpf]]*Tableau1015[[#This Row],[unitaire]]*2</f>
        <v>2</v>
      </c>
    </row>
    <row r="80" spans="1:20" ht="18" x14ac:dyDescent="0.3">
      <c r="A80" s="11" t="s">
        <v>82</v>
      </c>
      <c r="B80" s="11" t="s">
        <v>173</v>
      </c>
      <c r="C80" s="6" t="s">
        <v>151</v>
      </c>
      <c r="D80" s="6"/>
      <c r="F80" s="14">
        <f>IF(AND(Tableau13913[[#This Row],[Trumpf]]="x",Tableau13913[[#This Row],[LVD]]="x"),6,IF(OR(Tableau13913[[#This Row],[Trumpf]]="x",Tableau13913[[#This Row],[LVD]]="x"),3,0))</f>
        <v>3</v>
      </c>
      <c r="G80" s="14">
        <f>IF(AND(Tableau13913[[#This Row],[LVD]]="x",Tableau13913[[#This Row],[Trumpf]]="x"),6,IF(OR(Tableau13913[[#This Row],[LVD]]="x",Tableau13913[[#This Row],[Trumpf]]="x"),3,0))</f>
        <v>3</v>
      </c>
      <c r="H80" s="14">
        <f>IF(OR(Tableau13913[[#This Row],[MT / Unitaire]]="MT10",Tableau13913[[#This Row],[MT / Unitaire]]="MT5"),0,G80)</f>
        <v>3</v>
      </c>
      <c r="I80" s="37">
        <f>IF(Tableau13913[[#This Row],[MT / Unitaire]]&lt;&gt;"Unitaire",0,1)</f>
        <v>1</v>
      </c>
      <c r="J80" s="37">
        <f>IF(Tableau13913[[#This Row],[MT / Unitaire]]="MT10",1,0)</f>
        <v>0</v>
      </c>
      <c r="K80" s="37">
        <f>IF(Tableau13913[[#This Row],[MT / Unitaire]]="MT5",1,0)</f>
        <v>0</v>
      </c>
      <c r="L80" s="41">
        <f>IF(Tableau13913[[#This Row],[Trumpf]]="x",1,0)</f>
        <v>1</v>
      </c>
      <c r="M80" s="41">
        <f>IF(Tableau13913[[#This Row],[LVD]]="x",1,0)</f>
        <v>0</v>
      </c>
      <c r="N80" s="14">
        <f>Tableau1015[[#This Row],[unitaire]]*Tableau1015[[#This Row],[limite basse P]]</f>
        <v>3</v>
      </c>
      <c r="O80" s="1">
        <f>Tableau1015[[#This Row],[LVD]]*2*Tableau1015[[#This Row],[unitaire]]</f>
        <v>0</v>
      </c>
      <c r="P80" s="1">
        <f>Tableau1015[[#This Row],[Trumpf]]*Tableau1015[[#This Row],[limite basse M]]</f>
        <v>3</v>
      </c>
      <c r="Q80" s="1">
        <f>(1/10*Tableau1015[[#This Row],[MT10]])+(1/5*Tableau1015[[#This Row],[MT5]])</f>
        <v>0</v>
      </c>
      <c r="R80" s="1">
        <f>(1/10*Tableau1015[[#This Row],[MT10]])+(1/5*Tableau1015[[#This Row],[MT5]])+(Tableau1015[[#This Row],[unitaire]]*Tableau1015[[#This Row],[limite basse D]])</f>
        <v>3</v>
      </c>
      <c r="S80" s="1">
        <f>Tableau1015[[#This Row],[LVD]]*2*Tableau1015[[#This Row],[unitaire]]</f>
        <v>0</v>
      </c>
      <c r="T80" s="1">
        <f>Tableau1015[[#This Row],[Trumpf]]*Tableau1015[[#This Row],[unitaire]]*2</f>
        <v>2</v>
      </c>
    </row>
    <row r="81" spans="1:20" ht="18" x14ac:dyDescent="0.3">
      <c r="A81" s="11" t="s">
        <v>83</v>
      </c>
      <c r="B81" s="11" t="s">
        <v>173</v>
      </c>
      <c r="C81" s="6"/>
      <c r="D81" s="6" t="s">
        <v>151</v>
      </c>
      <c r="F81" s="14">
        <f>IF(AND(Tableau13913[[#This Row],[Trumpf]]="x",Tableau13913[[#This Row],[LVD]]="x"),6,IF(OR(Tableau13913[[#This Row],[Trumpf]]="x",Tableau13913[[#This Row],[LVD]]="x"),3,0))</f>
        <v>3</v>
      </c>
      <c r="G81" s="14">
        <f>IF(AND(Tableau13913[[#This Row],[LVD]]="x",Tableau13913[[#This Row],[Trumpf]]="x"),6,IF(OR(Tableau13913[[#This Row],[LVD]]="x",Tableau13913[[#This Row],[Trumpf]]="x"),3,0))</f>
        <v>3</v>
      </c>
      <c r="H81" s="14">
        <f>IF(OR(Tableau13913[[#This Row],[MT / Unitaire]]="MT10",Tableau13913[[#This Row],[MT / Unitaire]]="MT5"),0,G81)</f>
        <v>3</v>
      </c>
      <c r="I81" s="37">
        <f>IF(Tableau13913[[#This Row],[MT / Unitaire]]&lt;&gt;"Unitaire",0,1)</f>
        <v>1</v>
      </c>
      <c r="J81" s="37">
        <f>IF(Tableau13913[[#This Row],[MT / Unitaire]]="MT10",1,0)</f>
        <v>0</v>
      </c>
      <c r="K81" s="37">
        <f>IF(Tableau13913[[#This Row],[MT / Unitaire]]="MT5",1,0)</f>
        <v>0</v>
      </c>
      <c r="L81" s="41">
        <f>IF(Tableau13913[[#This Row],[Trumpf]]="x",1,0)</f>
        <v>0</v>
      </c>
      <c r="M81" s="41">
        <f>IF(Tableau13913[[#This Row],[LVD]]="x",1,0)</f>
        <v>1</v>
      </c>
      <c r="N81" s="14">
        <f>Tableau1015[[#This Row],[unitaire]]*Tableau1015[[#This Row],[limite basse P]]</f>
        <v>3</v>
      </c>
      <c r="O81" s="1">
        <f>Tableau1015[[#This Row],[LVD]]*2*Tableau1015[[#This Row],[unitaire]]</f>
        <v>2</v>
      </c>
      <c r="P81" s="1">
        <f>Tableau1015[[#This Row],[Trumpf]]*Tableau1015[[#This Row],[limite basse M]]</f>
        <v>0</v>
      </c>
      <c r="Q81" s="1">
        <f>(1/10*Tableau1015[[#This Row],[MT10]])+(1/5*Tableau1015[[#This Row],[MT5]])</f>
        <v>0</v>
      </c>
      <c r="R81" s="1">
        <f>(1/10*Tableau1015[[#This Row],[MT10]])+(1/5*Tableau1015[[#This Row],[MT5]])+(Tableau1015[[#This Row],[unitaire]]*Tableau1015[[#This Row],[limite basse D]])</f>
        <v>3</v>
      </c>
      <c r="S81" s="1">
        <f>Tableau1015[[#This Row],[LVD]]*2*Tableau1015[[#This Row],[unitaire]]</f>
        <v>2</v>
      </c>
      <c r="T81" s="1">
        <f>Tableau1015[[#This Row],[Trumpf]]*Tableau1015[[#This Row],[unitaire]]*2</f>
        <v>0</v>
      </c>
    </row>
    <row r="82" spans="1:20" ht="18" x14ac:dyDescent="0.3">
      <c r="A82" s="11" t="s">
        <v>84</v>
      </c>
      <c r="B82" s="11" t="s">
        <v>173</v>
      </c>
      <c r="C82" s="6"/>
      <c r="D82" s="6" t="s">
        <v>151</v>
      </c>
      <c r="F82" s="14">
        <f>IF(AND(Tableau13913[[#This Row],[Trumpf]]="x",Tableau13913[[#This Row],[LVD]]="x"),6,IF(OR(Tableau13913[[#This Row],[Trumpf]]="x",Tableau13913[[#This Row],[LVD]]="x"),3,0))</f>
        <v>3</v>
      </c>
      <c r="G82" s="14">
        <f>IF(AND(Tableau13913[[#This Row],[LVD]]="x",Tableau13913[[#This Row],[Trumpf]]="x"),6,IF(OR(Tableau13913[[#This Row],[LVD]]="x",Tableau13913[[#This Row],[Trumpf]]="x"),3,0))</f>
        <v>3</v>
      </c>
      <c r="H82" s="14">
        <f>IF(OR(Tableau13913[[#This Row],[MT / Unitaire]]="MT10",Tableau13913[[#This Row],[MT / Unitaire]]="MT5"),0,G82)</f>
        <v>3</v>
      </c>
      <c r="I82" s="37">
        <f>IF(Tableau13913[[#This Row],[MT / Unitaire]]&lt;&gt;"Unitaire",0,1)</f>
        <v>1</v>
      </c>
      <c r="J82" s="37">
        <f>IF(Tableau13913[[#This Row],[MT / Unitaire]]="MT10",1,0)</f>
        <v>0</v>
      </c>
      <c r="K82" s="37">
        <f>IF(Tableau13913[[#This Row],[MT / Unitaire]]="MT5",1,0)</f>
        <v>0</v>
      </c>
      <c r="L82" s="41">
        <f>IF(Tableau13913[[#This Row],[Trumpf]]="x",1,0)</f>
        <v>0</v>
      </c>
      <c r="M82" s="41">
        <f>IF(Tableau13913[[#This Row],[LVD]]="x",1,0)</f>
        <v>1</v>
      </c>
      <c r="N82" s="14">
        <f>Tableau1015[[#This Row],[unitaire]]*Tableau1015[[#This Row],[limite basse P]]</f>
        <v>3</v>
      </c>
      <c r="O82" s="1">
        <f>Tableau1015[[#This Row],[LVD]]*2*Tableau1015[[#This Row],[unitaire]]</f>
        <v>2</v>
      </c>
      <c r="P82" s="1">
        <f>Tableau1015[[#This Row],[Trumpf]]*Tableau1015[[#This Row],[limite basse M]]</f>
        <v>0</v>
      </c>
      <c r="Q82" s="1">
        <f>(1/10*Tableau1015[[#This Row],[MT10]])+(1/5*Tableau1015[[#This Row],[MT5]])</f>
        <v>0</v>
      </c>
      <c r="R82" s="1">
        <f>(1/10*Tableau1015[[#This Row],[MT10]])+(1/5*Tableau1015[[#This Row],[MT5]])+(Tableau1015[[#This Row],[unitaire]]*Tableau1015[[#This Row],[limite basse D]])</f>
        <v>3</v>
      </c>
      <c r="S82" s="1">
        <f>Tableau1015[[#This Row],[LVD]]*2*Tableau1015[[#This Row],[unitaire]]</f>
        <v>2</v>
      </c>
      <c r="T82" s="1">
        <f>Tableau1015[[#This Row],[Trumpf]]*Tableau1015[[#This Row],[unitaire]]*2</f>
        <v>0</v>
      </c>
    </row>
    <row r="83" spans="1:20" ht="18" x14ac:dyDescent="0.3">
      <c r="A83" s="11" t="s">
        <v>85</v>
      </c>
      <c r="B83" s="11" t="s">
        <v>173</v>
      </c>
      <c r="C83" s="6" t="s">
        <v>151</v>
      </c>
      <c r="D83" s="6" t="s">
        <v>151</v>
      </c>
      <c r="F83" s="14">
        <f>IF(AND(Tableau13913[[#This Row],[Trumpf]]="x",Tableau13913[[#This Row],[LVD]]="x"),6,IF(OR(Tableau13913[[#This Row],[Trumpf]]="x",Tableau13913[[#This Row],[LVD]]="x"),3,0))</f>
        <v>6</v>
      </c>
      <c r="G83" s="14">
        <f>IF(AND(Tableau13913[[#This Row],[LVD]]="x",Tableau13913[[#This Row],[Trumpf]]="x"),6,IF(OR(Tableau13913[[#This Row],[LVD]]="x",Tableau13913[[#This Row],[Trumpf]]="x"),3,0))</f>
        <v>6</v>
      </c>
      <c r="H83" s="14">
        <f>IF(OR(Tableau13913[[#This Row],[MT / Unitaire]]="MT10",Tableau13913[[#This Row],[MT / Unitaire]]="MT5"),0,G83)</f>
        <v>6</v>
      </c>
      <c r="I83" s="37">
        <f>IF(Tableau13913[[#This Row],[MT / Unitaire]]&lt;&gt;"Unitaire",0,1)</f>
        <v>1</v>
      </c>
      <c r="J83" s="37">
        <f>IF(Tableau13913[[#This Row],[MT / Unitaire]]="MT10",1,0)</f>
        <v>0</v>
      </c>
      <c r="K83" s="37">
        <f>IF(Tableau13913[[#This Row],[MT / Unitaire]]="MT5",1,0)</f>
        <v>0</v>
      </c>
      <c r="L83" s="41">
        <f>IF(Tableau13913[[#This Row],[Trumpf]]="x",1,0)</f>
        <v>1</v>
      </c>
      <c r="M83" s="41">
        <f>IF(Tableau13913[[#This Row],[LVD]]="x",1,0)</f>
        <v>1</v>
      </c>
      <c r="N83" s="14">
        <f>Tableau1015[[#This Row],[unitaire]]*Tableau1015[[#This Row],[limite basse P]]</f>
        <v>6</v>
      </c>
      <c r="O83" s="1">
        <f>Tableau1015[[#This Row],[LVD]]*2*Tableau1015[[#This Row],[unitaire]]</f>
        <v>2</v>
      </c>
      <c r="P83" s="1">
        <f>Tableau1015[[#This Row],[Trumpf]]*Tableau1015[[#This Row],[limite basse M]]</f>
        <v>6</v>
      </c>
      <c r="Q83" s="1">
        <f>(1/10*Tableau1015[[#This Row],[MT10]])+(1/5*Tableau1015[[#This Row],[MT5]])</f>
        <v>0</v>
      </c>
      <c r="R83" s="1">
        <f>(1/10*Tableau1015[[#This Row],[MT10]])+(1/5*Tableau1015[[#This Row],[MT5]])+(Tableau1015[[#This Row],[unitaire]]*Tableau1015[[#This Row],[limite basse D]])</f>
        <v>6</v>
      </c>
      <c r="S83" s="1">
        <f>Tableau1015[[#This Row],[LVD]]*2*Tableau1015[[#This Row],[unitaire]]</f>
        <v>2</v>
      </c>
      <c r="T83" s="1">
        <f>Tableau1015[[#This Row],[Trumpf]]*Tableau1015[[#This Row],[unitaire]]*2</f>
        <v>2</v>
      </c>
    </row>
    <row r="84" spans="1:20" ht="18" x14ac:dyDescent="0.3">
      <c r="A84" s="11" t="s">
        <v>86</v>
      </c>
      <c r="B84" s="11" t="s">
        <v>173</v>
      </c>
      <c r="C84" s="6" t="s">
        <v>151</v>
      </c>
      <c r="D84" s="6"/>
      <c r="F84" s="14">
        <f>IF(AND(Tableau13913[[#This Row],[Trumpf]]="x",Tableau13913[[#This Row],[LVD]]="x"),6,IF(OR(Tableau13913[[#This Row],[Trumpf]]="x",Tableau13913[[#This Row],[LVD]]="x"),3,0))</f>
        <v>3</v>
      </c>
      <c r="G84" s="14">
        <f>IF(AND(Tableau13913[[#This Row],[LVD]]="x",Tableau13913[[#This Row],[Trumpf]]="x"),6,IF(OR(Tableau13913[[#This Row],[LVD]]="x",Tableau13913[[#This Row],[Trumpf]]="x"),3,0))</f>
        <v>3</v>
      </c>
      <c r="H84" s="14">
        <f>IF(OR(Tableau13913[[#This Row],[MT / Unitaire]]="MT10",Tableau13913[[#This Row],[MT / Unitaire]]="MT5"),0,G84)</f>
        <v>3</v>
      </c>
      <c r="I84" s="37">
        <f>IF(Tableau13913[[#This Row],[MT / Unitaire]]&lt;&gt;"Unitaire",0,1)</f>
        <v>1</v>
      </c>
      <c r="J84" s="37">
        <f>IF(Tableau13913[[#This Row],[MT / Unitaire]]="MT10",1,0)</f>
        <v>0</v>
      </c>
      <c r="K84" s="37">
        <f>IF(Tableau13913[[#This Row],[MT / Unitaire]]="MT5",1,0)</f>
        <v>0</v>
      </c>
      <c r="L84" s="41">
        <f>IF(Tableau13913[[#This Row],[Trumpf]]="x",1,0)</f>
        <v>1</v>
      </c>
      <c r="M84" s="41">
        <f>IF(Tableau13913[[#This Row],[LVD]]="x",1,0)</f>
        <v>0</v>
      </c>
      <c r="N84" s="14">
        <f>Tableau1015[[#This Row],[unitaire]]*Tableau1015[[#This Row],[limite basse P]]</f>
        <v>3</v>
      </c>
      <c r="O84" s="1">
        <f>Tableau1015[[#This Row],[LVD]]*2*Tableau1015[[#This Row],[unitaire]]</f>
        <v>0</v>
      </c>
      <c r="P84" s="1">
        <f>Tableau1015[[#This Row],[Trumpf]]*Tableau1015[[#This Row],[limite basse M]]</f>
        <v>3</v>
      </c>
      <c r="Q84" s="1">
        <f>(1/10*Tableau1015[[#This Row],[MT10]])+(1/5*Tableau1015[[#This Row],[MT5]])</f>
        <v>0</v>
      </c>
      <c r="R84" s="1">
        <f>(1/10*Tableau1015[[#This Row],[MT10]])+(1/5*Tableau1015[[#This Row],[MT5]])+(Tableau1015[[#This Row],[unitaire]]*Tableau1015[[#This Row],[limite basse D]])</f>
        <v>3</v>
      </c>
      <c r="S84" s="1">
        <f>Tableau1015[[#This Row],[LVD]]*2*Tableau1015[[#This Row],[unitaire]]</f>
        <v>0</v>
      </c>
      <c r="T84" s="1">
        <f>Tableau1015[[#This Row],[Trumpf]]*Tableau1015[[#This Row],[unitaire]]*2</f>
        <v>2</v>
      </c>
    </row>
    <row r="85" spans="1:20" ht="18" x14ac:dyDescent="0.3">
      <c r="A85" s="11" t="s">
        <v>87</v>
      </c>
      <c r="B85" s="11" t="s">
        <v>173</v>
      </c>
      <c r="C85" s="6" t="s">
        <v>151</v>
      </c>
      <c r="D85" s="6"/>
      <c r="F85" s="14">
        <f>IF(AND(Tableau13913[[#This Row],[Trumpf]]="x",Tableau13913[[#This Row],[LVD]]="x"),6,IF(OR(Tableau13913[[#This Row],[Trumpf]]="x",Tableau13913[[#This Row],[LVD]]="x"),3,0))</f>
        <v>3</v>
      </c>
      <c r="G85" s="14">
        <f>IF(AND(Tableau13913[[#This Row],[LVD]]="x",Tableau13913[[#This Row],[Trumpf]]="x"),6,IF(OR(Tableau13913[[#This Row],[LVD]]="x",Tableau13913[[#This Row],[Trumpf]]="x"),3,0))</f>
        <v>3</v>
      </c>
      <c r="H85" s="14">
        <f>IF(OR(Tableau13913[[#This Row],[MT / Unitaire]]="MT10",Tableau13913[[#This Row],[MT / Unitaire]]="MT5"),0,G85)</f>
        <v>3</v>
      </c>
      <c r="I85" s="37">
        <f>IF(Tableau13913[[#This Row],[MT / Unitaire]]&lt;&gt;"Unitaire",0,1)</f>
        <v>1</v>
      </c>
      <c r="J85" s="37">
        <f>IF(Tableau13913[[#This Row],[MT / Unitaire]]="MT10",1,0)</f>
        <v>0</v>
      </c>
      <c r="K85" s="37">
        <f>IF(Tableau13913[[#This Row],[MT / Unitaire]]="MT5",1,0)</f>
        <v>0</v>
      </c>
      <c r="L85" s="41">
        <f>IF(Tableau13913[[#This Row],[Trumpf]]="x",1,0)</f>
        <v>1</v>
      </c>
      <c r="M85" s="41">
        <f>IF(Tableau13913[[#This Row],[LVD]]="x",1,0)</f>
        <v>0</v>
      </c>
      <c r="N85" s="14">
        <f>Tableau1015[[#This Row],[unitaire]]*Tableau1015[[#This Row],[limite basse P]]</f>
        <v>3</v>
      </c>
      <c r="O85" s="1">
        <f>Tableau1015[[#This Row],[LVD]]*2*Tableau1015[[#This Row],[unitaire]]</f>
        <v>0</v>
      </c>
      <c r="P85" s="1">
        <f>Tableau1015[[#This Row],[Trumpf]]*Tableau1015[[#This Row],[limite basse M]]</f>
        <v>3</v>
      </c>
      <c r="Q85" s="1">
        <f>(1/10*Tableau1015[[#This Row],[MT10]])+(1/5*Tableau1015[[#This Row],[MT5]])</f>
        <v>0</v>
      </c>
      <c r="R85" s="1">
        <f>(1/10*Tableau1015[[#This Row],[MT10]])+(1/5*Tableau1015[[#This Row],[MT5]])+(Tableau1015[[#This Row],[unitaire]]*Tableau1015[[#This Row],[limite basse D]])</f>
        <v>3</v>
      </c>
      <c r="S85" s="1">
        <f>Tableau1015[[#This Row],[LVD]]*2*Tableau1015[[#This Row],[unitaire]]</f>
        <v>0</v>
      </c>
      <c r="T85" s="1">
        <f>Tableau1015[[#This Row],[Trumpf]]*Tableau1015[[#This Row],[unitaire]]*2</f>
        <v>2</v>
      </c>
    </row>
    <row r="86" spans="1:20" ht="18" x14ac:dyDescent="0.3">
      <c r="A86" s="11" t="s">
        <v>88</v>
      </c>
      <c r="B86" s="11" t="s">
        <v>173</v>
      </c>
      <c r="C86" s="6"/>
      <c r="D86" s="6" t="s">
        <v>151</v>
      </c>
      <c r="F86" s="14">
        <f>IF(AND(Tableau13913[[#This Row],[Trumpf]]="x",Tableau13913[[#This Row],[LVD]]="x"),6,IF(OR(Tableau13913[[#This Row],[Trumpf]]="x",Tableau13913[[#This Row],[LVD]]="x"),3,0))</f>
        <v>3</v>
      </c>
      <c r="G86" s="14">
        <f>IF(AND(Tableau13913[[#This Row],[LVD]]="x",Tableau13913[[#This Row],[Trumpf]]="x"),6,IF(OR(Tableau13913[[#This Row],[LVD]]="x",Tableau13913[[#This Row],[Trumpf]]="x"),3,0))</f>
        <v>3</v>
      </c>
      <c r="H86" s="14">
        <f>IF(OR(Tableau13913[[#This Row],[MT / Unitaire]]="MT10",Tableau13913[[#This Row],[MT / Unitaire]]="MT5"),0,G86)</f>
        <v>3</v>
      </c>
      <c r="I86" s="37">
        <f>IF(Tableau13913[[#This Row],[MT / Unitaire]]&lt;&gt;"Unitaire",0,1)</f>
        <v>1</v>
      </c>
      <c r="J86" s="37">
        <f>IF(Tableau13913[[#This Row],[MT / Unitaire]]="MT10",1,0)</f>
        <v>0</v>
      </c>
      <c r="K86" s="37">
        <f>IF(Tableau13913[[#This Row],[MT / Unitaire]]="MT5",1,0)</f>
        <v>0</v>
      </c>
      <c r="L86" s="41">
        <f>IF(Tableau13913[[#This Row],[Trumpf]]="x",1,0)</f>
        <v>0</v>
      </c>
      <c r="M86" s="41">
        <f>IF(Tableau13913[[#This Row],[LVD]]="x",1,0)</f>
        <v>1</v>
      </c>
      <c r="N86" s="14">
        <f>Tableau1015[[#This Row],[unitaire]]*Tableau1015[[#This Row],[limite basse P]]</f>
        <v>3</v>
      </c>
      <c r="O86" s="1">
        <f>Tableau1015[[#This Row],[LVD]]*2*Tableau1015[[#This Row],[unitaire]]</f>
        <v>2</v>
      </c>
      <c r="P86" s="1">
        <f>Tableau1015[[#This Row],[Trumpf]]*Tableau1015[[#This Row],[limite basse M]]</f>
        <v>0</v>
      </c>
      <c r="Q86" s="1">
        <f>(1/10*Tableau1015[[#This Row],[MT10]])+(1/5*Tableau1015[[#This Row],[MT5]])</f>
        <v>0</v>
      </c>
      <c r="R86" s="1">
        <f>(1/10*Tableau1015[[#This Row],[MT10]])+(1/5*Tableau1015[[#This Row],[MT5]])+(Tableau1015[[#This Row],[unitaire]]*Tableau1015[[#This Row],[limite basse D]])</f>
        <v>3</v>
      </c>
      <c r="S86" s="1">
        <f>Tableau1015[[#This Row],[LVD]]*2*Tableau1015[[#This Row],[unitaire]]</f>
        <v>2</v>
      </c>
      <c r="T86" s="1">
        <f>Tableau1015[[#This Row],[Trumpf]]*Tableau1015[[#This Row],[unitaire]]*2</f>
        <v>0</v>
      </c>
    </row>
    <row r="87" spans="1:20" ht="18" x14ac:dyDescent="0.3">
      <c r="A87" s="11" t="s">
        <v>89</v>
      </c>
      <c r="B87" s="11" t="s">
        <v>173</v>
      </c>
      <c r="C87" s="6"/>
      <c r="D87" s="6" t="s">
        <v>151</v>
      </c>
      <c r="F87" s="14">
        <f>IF(AND(Tableau13913[[#This Row],[Trumpf]]="x",Tableau13913[[#This Row],[LVD]]="x"),6,IF(OR(Tableau13913[[#This Row],[Trumpf]]="x",Tableau13913[[#This Row],[LVD]]="x"),3,0))</f>
        <v>3</v>
      </c>
      <c r="G87" s="14">
        <f>IF(AND(Tableau13913[[#This Row],[LVD]]="x",Tableau13913[[#This Row],[Trumpf]]="x"),6,IF(OR(Tableau13913[[#This Row],[LVD]]="x",Tableau13913[[#This Row],[Trumpf]]="x"),3,0))</f>
        <v>3</v>
      </c>
      <c r="H87" s="14">
        <f>IF(OR(Tableau13913[[#This Row],[MT / Unitaire]]="MT10",Tableau13913[[#This Row],[MT / Unitaire]]="MT5"),0,G87)</f>
        <v>3</v>
      </c>
      <c r="I87" s="37">
        <f>IF(Tableau13913[[#This Row],[MT / Unitaire]]&lt;&gt;"Unitaire",0,1)</f>
        <v>1</v>
      </c>
      <c r="J87" s="37">
        <f>IF(Tableau13913[[#This Row],[MT / Unitaire]]="MT10",1,0)</f>
        <v>0</v>
      </c>
      <c r="K87" s="37">
        <f>IF(Tableau13913[[#This Row],[MT / Unitaire]]="MT5",1,0)</f>
        <v>0</v>
      </c>
      <c r="L87" s="41">
        <f>IF(Tableau13913[[#This Row],[Trumpf]]="x",1,0)</f>
        <v>0</v>
      </c>
      <c r="M87" s="41">
        <f>IF(Tableau13913[[#This Row],[LVD]]="x",1,0)</f>
        <v>1</v>
      </c>
      <c r="N87" s="14">
        <f>Tableau1015[[#This Row],[unitaire]]*Tableau1015[[#This Row],[limite basse P]]</f>
        <v>3</v>
      </c>
      <c r="O87" s="1">
        <f>Tableau1015[[#This Row],[LVD]]*2*Tableau1015[[#This Row],[unitaire]]</f>
        <v>2</v>
      </c>
      <c r="P87" s="1">
        <f>Tableau1015[[#This Row],[Trumpf]]*Tableau1015[[#This Row],[limite basse M]]</f>
        <v>0</v>
      </c>
      <c r="Q87" s="1">
        <f>(1/10*Tableau1015[[#This Row],[MT10]])+(1/5*Tableau1015[[#This Row],[MT5]])</f>
        <v>0</v>
      </c>
      <c r="R87" s="1">
        <f>(1/10*Tableau1015[[#This Row],[MT10]])+(1/5*Tableau1015[[#This Row],[MT5]])+(Tableau1015[[#This Row],[unitaire]]*Tableau1015[[#This Row],[limite basse D]])</f>
        <v>3</v>
      </c>
      <c r="S87" s="1">
        <f>Tableau1015[[#This Row],[LVD]]*2*Tableau1015[[#This Row],[unitaire]]</f>
        <v>2</v>
      </c>
      <c r="T87" s="1">
        <f>Tableau1015[[#This Row],[Trumpf]]*Tableau1015[[#This Row],[unitaire]]*2</f>
        <v>0</v>
      </c>
    </row>
    <row r="88" spans="1:20" ht="18" x14ac:dyDescent="0.3">
      <c r="A88" s="11" t="s">
        <v>90</v>
      </c>
      <c r="B88" s="11" t="s">
        <v>173</v>
      </c>
      <c r="C88" s="6"/>
      <c r="D88" s="6" t="s">
        <v>151</v>
      </c>
      <c r="F88" s="14">
        <f>IF(AND(Tableau13913[[#This Row],[Trumpf]]="x",Tableau13913[[#This Row],[LVD]]="x"),6,IF(OR(Tableau13913[[#This Row],[Trumpf]]="x",Tableau13913[[#This Row],[LVD]]="x"),3,0))</f>
        <v>3</v>
      </c>
      <c r="G88" s="14">
        <f>IF(AND(Tableau13913[[#This Row],[LVD]]="x",Tableau13913[[#This Row],[Trumpf]]="x"),6,IF(OR(Tableau13913[[#This Row],[LVD]]="x",Tableau13913[[#This Row],[Trumpf]]="x"),3,0))</f>
        <v>3</v>
      </c>
      <c r="H88" s="14">
        <f>IF(OR(Tableau13913[[#This Row],[MT / Unitaire]]="MT10",Tableau13913[[#This Row],[MT / Unitaire]]="MT5"),0,G88)</f>
        <v>3</v>
      </c>
      <c r="I88" s="37">
        <f>IF(Tableau13913[[#This Row],[MT / Unitaire]]&lt;&gt;"Unitaire",0,1)</f>
        <v>1</v>
      </c>
      <c r="J88" s="37">
        <f>IF(Tableau13913[[#This Row],[MT / Unitaire]]="MT10",1,0)</f>
        <v>0</v>
      </c>
      <c r="K88" s="37">
        <f>IF(Tableau13913[[#This Row],[MT / Unitaire]]="MT5",1,0)</f>
        <v>0</v>
      </c>
      <c r="L88" s="41">
        <f>IF(Tableau13913[[#This Row],[Trumpf]]="x",1,0)</f>
        <v>0</v>
      </c>
      <c r="M88" s="41">
        <f>IF(Tableau13913[[#This Row],[LVD]]="x",1,0)</f>
        <v>1</v>
      </c>
      <c r="N88" s="14">
        <f>Tableau1015[[#This Row],[unitaire]]*Tableau1015[[#This Row],[limite basse P]]</f>
        <v>3</v>
      </c>
      <c r="O88" s="1">
        <f>Tableau1015[[#This Row],[LVD]]*2*Tableau1015[[#This Row],[unitaire]]</f>
        <v>2</v>
      </c>
      <c r="P88" s="1">
        <f>Tableau1015[[#This Row],[Trumpf]]*Tableau1015[[#This Row],[limite basse M]]</f>
        <v>0</v>
      </c>
      <c r="Q88" s="1">
        <f>(1/10*Tableau1015[[#This Row],[MT10]])+(1/5*Tableau1015[[#This Row],[MT5]])</f>
        <v>0</v>
      </c>
      <c r="R88" s="1">
        <f>(1/10*Tableau1015[[#This Row],[MT10]])+(1/5*Tableau1015[[#This Row],[MT5]])+(Tableau1015[[#This Row],[unitaire]]*Tableau1015[[#This Row],[limite basse D]])</f>
        <v>3</v>
      </c>
      <c r="S88" s="1">
        <f>Tableau1015[[#This Row],[LVD]]*2*Tableau1015[[#This Row],[unitaire]]</f>
        <v>2</v>
      </c>
      <c r="T88" s="1">
        <f>Tableau1015[[#This Row],[Trumpf]]*Tableau1015[[#This Row],[unitaire]]*2</f>
        <v>0</v>
      </c>
    </row>
    <row r="89" spans="1:20" ht="18" x14ac:dyDescent="0.3">
      <c r="A89" s="11" t="s">
        <v>91</v>
      </c>
      <c r="B89" s="11" t="s">
        <v>173</v>
      </c>
      <c r="C89" s="6"/>
      <c r="D89" s="6" t="s">
        <v>151</v>
      </c>
      <c r="F89" s="14">
        <f>IF(AND(Tableau13913[[#This Row],[Trumpf]]="x",Tableau13913[[#This Row],[LVD]]="x"),6,IF(OR(Tableau13913[[#This Row],[Trumpf]]="x",Tableau13913[[#This Row],[LVD]]="x"),3,0))</f>
        <v>3</v>
      </c>
      <c r="G89" s="14">
        <f>IF(AND(Tableau13913[[#This Row],[LVD]]="x",Tableau13913[[#This Row],[Trumpf]]="x"),6,IF(OR(Tableau13913[[#This Row],[LVD]]="x",Tableau13913[[#This Row],[Trumpf]]="x"),3,0))</f>
        <v>3</v>
      </c>
      <c r="H89" s="14">
        <f>IF(OR(Tableau13913[[#This Row],[MT / Unitaire]]="MT10",Tableau13913[[#This Row],[MT / Unitaire]]="MT5"),0,G89)</f>
        <v>3</v>
      </c>
      <c r="I89" s="37">
        <f>IF(Tableau13913[[#This Row],[MT / Unitaire]]&lt;&gt;"Unitaire",0,1)</f>
        <v>1</v>
      </c>
      <c r="J89" s="37">
        <f>IF(Tableau13913[[#This Row],[MT / Unitaire]]="MT10",1,0)</f>
        <v>0</v>
      </c>
      <c r="K89" s="37">
        <f>IF(Tableau13913[[#This Row],[MT / Unitaire]]="MT5",1,0)</f>
        <v>0</v>
      </c>
      <c r="L89" s="41">
        <f>IF(Tableau13913[[#This Row],[Trumpf]]="x",1,0)</f>
        <v>0</v>
      </c>
      <c r="M89" s="41">
        <f>IF(Tableau13913[[#This Row],[LVD]]="x",1,0)</f>
        <v>1</v>
      </c>
      <c r="N89" s="14">
        <f>Tableau1015[[#This Row],[unitaire]]*Tableau1015[[#This Row],[limite basse P]]</f>
        <v>3</v>
      </c>
      <c r="O89" s="1">
        <f>Tableau1015[[#This Row],[LVD]]*2*Tableau1015[[#This Row],[unitaire]]</f>
        <v>2</v>
      </c>
      <c r="P89" s="1">
        <f>Tableau1015[[#This Row],[Trumpf]]*Tableau1015[[#This Row],[limite basse M]]</f>
        <v>0</v>
      </c>
      <c r="Q89" s="1">
        <f>(1/10*Tableau1015[[#This Row],[MT10]])+(1/5*Tableau1015[[#This Row],[MT5]])</f>
        <v>0</v>
      </c>
      <c r="R89" s="1">
        <f>(1/10*Tableau1015[[#This Row],[MT10]])+(1/5*Tableau1015[[#This Row],[MT5]])+(Tableau1015[[#This Row],[unitaire]]*Tableau1015[[#This Row],[limite basse D]])</f>
        <v>3</v>
      </c>
      <c r="S89" s="1">
        <f>Tableau1015[[#This Row],[LVD]]*2*Tableau1015[[#This Row],[unitaire]]</f>
        <v>2</v>
      </c>
      <c r="T89" s="1">
        <f>Tableau1015[[#This Row],[Trumpf]]*Tableau1015[[#This Row],[unitaire]]*2</f>
        <v>0</v>
      </c>
    </row>
    <row r="90" spans="1:20" ht="18" x14ac:dyDescent="0.3">
      <c r="A90" s="11" t="s">
        <v>92</v>
      </c>
      <c r="B90" s="11" t="s">
        <v>173</v>
      </c>
      <c r="C90" s="6" t="s">
        <v>151</v>
      </c>
      <c r="D90" s="6"/>
      <c r="F90" s="14">
        <f>IF(AND(Tableau13913[[#This Row],[Trumpf]]="x",Tableau13913[[#This Row],[LVD]]="x"),6,IF(OR(Tableau13913[[#This Row],[Trumpf]]="x",Tableau13913[[#This Row],[LVD]]="x"),3,0))</f>
        <v>3</v>
      </c>
      <c r="G90" s="14">
        <f>IF(AND(Tableau13913[[#This Row],[LVD]]="x",Tableau13913[[#This Row],[Trumpf]]="x"),6,IF(OR(Tableau13913[[#This Row],[LVD]]="x",Tableau13913[[#This Row],[Trumpf]]="x"),3,0))</f>
        <v>3</v>
      </c>
      <c r="H90" s="14">
        <f>IF(OR(Tableau13913[[#This Row],[MT / Unitaire]]="MT10",Tableau13913[[#This Row],[MT / Unitaire]]="MT5"),0,G90)</f>
        <v>3</v>
      </c>
      <c r="I90" s="37">
        <f>IF(Tableau13913[[#This Row],[MT / Unitaire]]&lt;&gt;"Unitaire",0,1)</f>
        <v>1</v>
      </c>
      <c r="J90" s="37">
        <f>IF(Tableau13913[[#This Row],[MT / Unitaire]]="MT10",1,0)</f>
        <v>0</v>
      </c>
      <c r="K90" s="37">
        <f>IF(Tableau13913[[#This Row],[MT / Unitaire]]="MT5",1,0)</f>
        <v>0</v>
      </c>
      <c r="L90" s="41">
        <f>IF(Tableau13913[[#This Row],[Trumpf]]="x",1,0)</f>
        <v>1</v>
      </c>
      <c r="M90" s="41">
        <f>IF(Tableau13913[[#This Row],[LVD]]="x",1,0)</f>
        <v>0</v>
      </c>
      <c r="N90" s="14">
        <f>Tableau1015[[#This Row],[unitaire]]*Tableau1015[[#This Row],[limite basse P]]</f>
        <v>3</v>
      </c>
      <c r="O90" s="1">
        <f>Tableau1015[[#This Row],[LVD]]*2*Tableau1015[[#This Row],[unitaire]]</f>
        <v>0</v>
      </c>
      <c r="P90" s="1">
        <f>Tableau1015[[#This Row],[Trumpf]]*Tableau1015[[#This Row],[limite basse M]]</f>
        <v>3</v>
      </c>
      <c r="Q90" s="1">
        <f>(1/10*Tableau1015[[#This Row],[MT10]])+(1/5*Tableau1015[[#This Row],[MT5]])</f>
        <v>0</v>
      </c>
      <c r="R90" s="1">
        <f>(1/10*Tableau1015[[#This Row],[MT10]])+(1/5*Tableau1015[[#This Row],[MT5]])+(Tableau1015[[#This Row],[unitaire]]*Tableau1015[[#This Row],[limite basse D]])</f>
        <v>3</v>
      </c>
      <c r="S90" s="1">
        <f>Tableau1015[[#This Row],[LVD]]*2*Tableau1015[[#This Row],[unitaire]]</f>
        <v>0</v>
      </c>
      <c r="T90" s="1">
        <f>Tableau1015[[#This Row],[Trumpf]]*Tableau1015[[#This Row],[unitaire]]*2</f>
        <v>2</v>
      </c>
    </row>
    <row r="91" spans="1:20" ht="18" x14ac:dyDescent="0.3">
      <c r="A91" s="11" t="s">
        <v>93</v>
      </c>
      <c r="B91" s="11" t="s">
        <v>173</v>
      </c>
      <c r="C91" s="6" t="s">
        <v>151</v>
      </c>
      <c r="D91" s="6" t="s">
        <v>151</v>
      </c>
      <c r="F91" s="14">
        <f>IF(AND(Tableau13913[[#This Row],[Trumpf]]="x",Tableau13913[[#This Row],[LVD]]="x"),6,IF(OR(Tableau13913[[#This Row],[Trumpf]]="x",Tableau13913[[#This Row],[LVD]]="x"),3,0))</f>
        <v>6</v>
      </c>
      <c r="G91" s="14">
        <f>IF(AND(Tableau13913[[#This Row],[LVD]]="x",Tableau13913[[#This Row],[Trumpf]]="x"),6,IF(OR(Tableau13913[[#This Row],[LVD]]="x",Tableau13913[[#This Row],[Trumpf]]="x"),3,0))</f>
        <v>6</v>
      </c>
      <c r="H91" s="14">
        <f>IF(OR(Tableau13913[[#This Row],[MT / Unitaire]]="MT10",Tableau13913[[#This Row],[MT / Unitaire]]="MT5"),0,G91)</f>
        <v>6</v>
      </c>
      <c r="I91" s="37">
        <f>IF(Tableau13913[[#This Row],[MT / Unitaire]]&lt;&gt;"Unitaire",0,1)</f>
        <v>1</v>
      </c>
      <c r="J91" s="37">
        <f>IF(Tableau13913[[#This Row],[MT / Unitaire]]="MT10",1,0)</f>
        <v>0</v>
      </c>
      <c r="K91" s="37">
        <f>IF(Tableau13913[[#This Row],[MT / Unitaire]]="MT5",1,0)</f>
        <v>0</v>
      </c>
      <c r="L91" s="41">
        <f>IF(Tableau13913[[#This Row],[Trumpf]]="x",1,0)</f>
        <v>1</v>
      </c>
      <c r="M91" s="41">
        <f>IF(Tableau13913[[#This Row],[LVD]]="x",1,0)</f>
        <v>1</v>
      </c>
      <c r="N91" s="14">
        <f>Tableau1015[[#This Row],[unitaire]]*Tableau1015[[#This Row],[limite basse P]]</f>
        <v>6</v>
      </c>
      <c r="O91" s="1">
        <f>Tableau1015[[#This Row],[LVD]]*2*Tableau1015[[#This Row],[unitaire]]</f>
        <v>2</v>
      </c>
      <c r="P91" s="1">
        <f>Tableau1015[[#This Row],[Trumpf]]*Tableau1015[[#This Row],[limite basse M]]</f>
        <v>6</v>
      </c>
      <c r="Q91" s="1">
        <f>(1/10*Tableau1015[[#This Row],[MT10]])+(1/5*Tableau1015[[#This Row],[MT5]])</f>
        <v>0</v>
      </c>
      <c r="R91" s="1">
        <f>(1/10*Tableau1015[[#This Row],[MT10]])+(1/5*Tableau1015[[#This Row],[MT5]])+(Tableau1015[[#This Row],[unitaire]]*Tableau1015[[#This Row],[limite basse D]])</f>
        <v>6</v>
      </c>
      <c r="S91" s="1">
        <f>Tableau1015[[#This Row],[LVD]]*2*Tableau1015[[#This Row],[unitaire]]</f>
        <v>2</v>
      </c>
      <c r="T91" s="1">
        <f>Tableau1015[[#This Row],[Trumpf]]*Tableau1015[[#This Row],[unitaire]]*2</f>
        <v>2</v>
      </c>
    </row>
    <row r="92" spans="1:20" ht="18" x14ac:dyDescent="0.3">
      <c r="A92" s="11" t="s">
        <v>94</v>
      </c>
      <c r="B92" s="11" t="s">
        <v>173</v>
      </c>
      <c r="C92" s="6"/>
      <c r="D92" s="6" t="s">
        <v>151</v>
      </c>
      <c r="F92" s="14">
        <f>IF(AND(Tableau13913[[#This Row],[Trumpf]]="x",Tableau13913[[#This Row],[LVD]]="x"),6,IF(OR(Tableau13913[[#This Row],[Trumpf]]="x",Tableau13913[[#This Row],[LVD]]="x"),3,0))</f>
        <v>3</v>
      </c>
      <c r="G92" s="14">
        <f>IF(AND(Tableau13913[[#This Row],[LVD]]="x",Tableau13913[[#This Row],[Trumpf]]="x"),6,IF(OR(Tableau13913[[#This Row],[LVD]]="x",Tableau13913[[#This Row],[Trumpf]]="x"),3,0))</f>
        <v>3</v>
      </c>
      <c r="H92" s="14">
        <f>IF(OR(Tableau13913[[#This Row],[MT / Unitaire]]="MT10",Tableau13913[[#This Row],[MT / Unitaire]]="MT5"),0,G92)</f>
        <v>3</v>
      </c>
      <c r="I92" s="37">
        <f>IF(Tableau13913[[#This Row],[MT / Unitaire]]&lt;&gt;"Unitaire",0,1)</f>
        <v>1</v>
      </c>
      <c r="J92" s="37">
        <f>IF(Tableau13913[[#This Row],[MT / Unitaire]]="MT10",1,0)</f>
        <v>0</v>
      </c>
      <c r="K92" s="37">
        <f>IF(Tableau13913[[#This Row],[MT / Unitaire]]="MT5",1,0)</f>
        <v>0</v>
      </c>
      <c r="L92" s="41">
        <f>IF(Tableau13913[[#This Row],[Trumpf]]="x",1,0)</f>
        <v>0</v>
      </c>
      <c r="M92" s="41">
        <f>IF(Tableau13913[[#This Row],[LVD]]="x",1,0)</f>
        <v>1</v>
      </c>
      <c r="N92" s="14">
        <f>Tableau1015[[#This Row],[unitaire]]*Tableau1015[[#This Row],[limite basse P]]</f>
        <v>3</v>
      </c>
      <c r="O92" s="1">
        <f>Tableau1015[[#This Row],[LVD]]*2*Tableau1015[[#This Row],[unitaire]]</f>
        <v>2</v>
      </c>
      <c r="P92" s="1">
        <f>Tableau1015[[#This Row],[Trumpf]]*Tableau1015[[#This Row],[limite basse M]]</f>
        <v>0</v>
      </c>
      <c r="Q92" s="1">
        <f>(1/10*Tableau1015[[#This Row],[MT10]])+(1/5*Tableau1015[[#This Row],[MT5]])</f>
        <v>0</v>
      </c>
      <c r="R92" s="1">
        <f>(1/10*Tableau1015[[#This Row],[MT10]])+(1/5*Tableau1015[[#This Row],[MT5]])+(Tableau1015[[#This Row],[unitaire]]*Tableau1015[[#This Row],[limite basse D]])</f>
        <v>3</v>
      </c>
      <c r="S92" s="1">
        <f>Tableau1015[[#This Row],[LVD]]*2*Tableau1015[[#This Row],[unitaire]]</f>
        <v>2</v>
      </c>
      <c r="T92" s="1">
        <f>Tableau1015[[#This Row],[Trumpf]]*Tableau1015[[#This Row],[unitaire]]*2</f>
        <v>0</v>
      </c>
    </row>
    <row r="93" spans="1:20" ht="18" x14ac:dyDescent="0.3">
      <c r="A93" s="11" t="s">
        <v>95</v>
      </c>
      <c r="B93" s="11" t="s">
        <v>173</v>
      </c>
      <c r="C93" s="6" t="s">
        <v>151</v>
      </c>
      <c r="D93" s="6"/>
      <c r="F93" s="14">
        <f>IF(AND(Tableau13913[[#This Row],[Trumpf]]="x",Tableau13913[[#This Row],[LVD]]="x"),6,IF(OR(Tableau13913[[#This Row],[Trumpf]]="x",Tableau13913[[#This Row],[LVD]]="x"),3,0))</f>
        <v>3</v>
      </c>
      <c r="G93" s="14">
        <f>IF(AND(Tableau13913[[#This Row],[LVD]]="x",Tableau13913[[#This Row],[Trumpf]]="x"),6,IF(OR(Tableau13913[[#This Row],[LVD]]="x",Tableau13913[[#This Row],[Trumpf]]="x"),3,0))</f>
        <v>3</v>
      </c>
      <c r="H93" s="14">
        <f>IF(OR(Tableau13913[[#This Row],[MT / Unitaire]]="MT10",Tableau13913[[#This Row],[MT / Unitaire]]="MT5"),0,G93)</f>
        <v>3</v>
      </c>
      <c r="I93" s="37">
        <f>IF(Tableau13913[[#This Row],[MT / Unitaire]]&lt;&gt;"Unitaire",0,1)</f>
        <v>1</v>
      </c>
      <c r="J93" s="37">
        <f>IF(Tableau13913[[#This Row],[MT / Unitaire]]="MT10",1,0)</f>
        <v>0</v>
      </c>
      <c r="K93" s="37">
        <f>IF(Tableau13913[[#This Row],[MT / Unitaire]]="MT5",1,0)</f>
        <v>0</v>
      </c>
      <c r="L93" s="41">
        <f>IF(Tableau13913[[#This Row],[Trumpf]]="x",1,0)</f>
        <v>1</v>
      </c>
      <c r="M93" s="41">
        <f>IF(Tableau13913[[#This Row],[LVD]]="x",1,0)</f>
        <v>0</v>
      </c>
      <c r="N93" s="14">
        <f>Tableau1015[[#This Row],[unitaire]]*Tableau1015[[#This Row],[limite basse P]]</f>
        <v>3</v>
      </c>
      <c r="O93" s="1">
        <f>Tableau1015[[#This Row],[LVD]]*2*Tableau1015[[#This Row],[unitaire]]</f>
        <v>0</v>
      </c>
      <c r="P93" s="1">
        <f>Tableau1015[[#This Row],[Trumpf]]*Tableau1015[[#This Row],[limite basse M]]</f>
        <v>3</v>
      </c>
      <c r="Q93" s="1">
        <f>(1/10*Tableau1015[[#This Row],[MT10]])+(1/5*Tableau1015[[#This Row],[MT5]])</f>
        <v>0</v>
      </c>
      <c r="R93" s="1">
        <f>(1/10*Tableau1015[[#This Row],[MT10]])+(1/5*Tableau1015[[#This Row],[MT5]])+(Tableau1015[[#This Row],[unitaire]]*Tableau1015[[#This Row],[limite basse D]])</f>
        <v>3</v>
      </c>
      <c r="S93" s="1">
        <f>Tableau1015[[#This Row],[LVD]]*2*Tableau1015[[#This Row],[unitaire]]</f>
        <v>0</v>
      </c>
      <c r="T93" s="1">
        <f>Tableau1015[[#This Row],[Trumpf]]*Tableau1015[[#This Row],[unitaire]]*2</f>
        <v>2</v>
      </c>
    </row>
    <row r="94" spans="1:20" ht="18" x14ac:dyDescent="0.3">
      <c r="A94" s="11" t="s">
        <v>96</v>
      </c>
      <c r="B94" s="11" t="s">
        <v>173</v>
      </c>
      <c r="C94" s="6"/>
      <c r="D94" s="6" t="s">
        <v>151</v>
      </c>
      <c r="F94" s="14">
        <f>IF(AND(Tableau13913[[#This Row],[Trumpf]]="x",Tableau13913[[#This Row],[LVD]]="x"),6,IF(OR(Tableau13913[[#This Row],[Trumpf]]="x",Tableau13913[[#This Row],[LVD]]="x"),3,0))</f>
        <v>3</v>
      </c>
      <c r="G94" s="14">
        <f>IF(AND(Tableau13913[[#This Row],[LVD]]="x",Tableau13913[[#This Row],[Trumpf]]="x"),6,IF(OR(Tableau13913[[#This Row],[LVD]]="x",Tableau13913[[#This Row],[Trumpf]]="x"),3,0))</f>
        <v>3</v>
      </c>
      <c r="H94" s="14">
        <f>IF(OR(Tableau13913[[#This Row],[MT / Unitaire]]="MT10",Tableau13913[[#This Row],[MT / Unitaire]]="MT5"),0,G94)</f>
        <v>3</v>
      </c>
      <c r="I94" s="37">
        <f>IF(Tableau13913[[#This Row],[MT / Unitaire]]&lt;&gt;"Unitaire",0,1)</f>
        <v>1</v>
      </c>
      <c r="J94" s="37">
        <f>IF(Tableau13913[[#This Row],[MT / Unitaire]]="MT10",1,0)</f>
        <v>0</v>
      </c>
      <c r="K94" s="37">
        <f>IF(Tableau13913[[#This Row],[MT / Unitaire]]="MT5",1,0)</f>
        <v>0</v>
      </c>
      <c r="L94" s="41">
        <f>IF(Tableau13913[[#This Row],[Trumpf]]="x",1,0)</f>
        <v>0</v>
      </c>
      <c r="M94" s="41">
        <f>IF(Tableau13913[[#This Row],[LVD]]="x",1,0)</f>
        <v>1</v>
      </c>
      <c r="N94" s="14">
        <f>Tableau1015[[#This Row],[unitaire]]*Tableau1015[[#This Row],[limite basse P]]</f>
        <v>3</v>
      </c>
      <c r="O94" s="1">
        <f>Tableau1015[[#This Row],[LVD]]*2*Tableau1015[[#This Row],[unitaire]]</f>
        <v>2</v>
      </c>
      <c r="P94" s="1">
        <f>Tableau1015[[#This Row],[Trumpf]]*Tableau1015[[#This Row],[limite basse M]]</f>
        <v>0</v>
      </c>
      <c r="Q94" s="1">
        <f>(1/10*Tableau1015[[#This Row],[MT10]])+(1/5*Tableau1015[[#This Row],[MT5]])</f>
        <v>0</v>
      </c>
      <c r="R94" s="1">
        <f>(1/10*Tableau1015[[#This Row],[MT10]])+(1/5*Tableau1015[[#This Row],[MT5]])+(Tableau1015[[#This Row],[unitaire]]*Tableau1015[[#This Row],[limite basse D]])</f>
        <v>3</v>
      </c>
      <c r="S94" s="1">
        <f>Tableau1015[[#This Row],[LVD]]*2*Tableau1015[[#This Row],[unitaire]]</f>
        <v>2</v>
      </c>
      <c r="T94" s="1">
        <f>Tableau1015[[#This Row],[Trumpf]]*Tableau1015[[#This Row],[unitaire]]*2</f>
        <v>0</v>
      </c>
    </row>
    <row r="95" spans="1:20" ht="18" x14ac:dyDescent="0.3">
      <c r="A95" s="11" t="s">
        <v>97</v>
      </c>
      <c r="B95" s="11" t="s">
        <v>173</v>
      </c>
      <c r="C95" s="6" t="s">
        <v>151</v>
      </c>
      <c r="D95" s="6"/>
      <c r="F95" s="14">
        <f>IF(AND(Tableau13913[[#This Row],[Trumpf]]="x",Tableau13913[[#This Row],[LVD]]="x"),6,IF(OR(Tableau13913[[#This Row],[Trumpf]]="x",Tableau13913[[#This Row],[LVD]]="x"),3,0))</f>
        <v>3</v>
      </c>
      <c r="G95" s="14">
        <f>IF(AND(Tableau13913[[#This Row],[LVD]]="x",Tableau13913[[#This Row],[Trumpf]]="x"),6,IF(OR(Tableau13913[[#This Row],[LVD]]="x",Tableau13913[[#This Row],[Trumpf]]="x"),3,0))</f>
        <v>3</v>
      </c>
      <c r="H95" s="14">
        <f>IF(OR(Tableau13913[[#This Row],[MT / Unitaire]]="MT10",Tableau13913[[#This Row],[MT / Unitaire]]="MT5"),0,G95)</f>
        <v>3</v>
      </c>
      <c r="I95" s="37">
        <f>IF(Tableau13913[[#This Row],[MT / Unitaire]]&lt;&gt;"Unitaire",0,1)</f>
        <v>1</v>
      </c>
      <c r="J95" s="37">
        <f>IF(Tableau13913[[#This Row],[MT / Unitaire]]="MT10",1,0)</f>
        <v>0</v>
      </c>
      <c r="K95" s="37">
        <f>IF(Tableau13913[[#This Row],[MT / Unitaire]]="MT5",1,0)</f>
        <v>0</v>
      </c>
      <c r="L95" s="41">
        <f>IF(Tableau13913[[#This Row],[Trumpf]]="x",1,0)</f>
        <v>1</v>
      </c>
      <c r="M95" s="41">
        <f>IF(Tableau13913[[#This Row],[LVD]]="x",1,0)</f>
        <v>0</v>
      </c>
      <c r="N95" s="14">
        <f>Tableau1015[[#This Row],[unitaire]]*Tableau1015[[#This Row],[limite basse P]]</f>
        <v>3</v>
      </c>
      <c r="O95" s="1">
        <f>Tableau1015[[#This Row],[LVD]]*2*Tableau1015[[#This Row],[unitaire]]</f>
        <v>0</v>
      </c>
      <c r="P95" s="1">
        <f>Tableau1015[[#This Row],[Trumpf]]*Tableau1015[[#This Row],[limite basse M]]</f>
        <v>3</v>
      </c>
      <c r="Q95" s="1">
        <f>(1/10*Tableau1015[[#This Row],[MT10]])+(1/5*Tableau1015[[#This Row],[MT5]])</f>
        <v>0</v>
      </c>
      <c r="R95" s="1">
        <f>(1/10*Tableau1015[[#This Row],[MT10]])+(1/5*Tableau1015[[#This Row],[MT5]])+(Tableau1015[[#This Row],[unitaire]]*Tableau1015[[#This Row],[limite basse D]])</f>
        <v>3</v>
      </c>
      <c r="S95" s="1">
        <f>Tableau1015[[#This Row],[LVD]]*2*Tableau1015[[#This Row],[unitaire]]</f>
        <v>0</v>
      </c>
      <c r="T95" s="1">
        <f>Tableau1015[[#This Row],[Trumpf]]*Tableau1015[[#This Row],[unitaire]]*2</f>
        <v>2</v>
      </c>
    </row>
    <row r="96" spans="1:20" ht="18" x14ac:dyDescent="0.3">
      <c r="A96" s="11" t="s">
        <v>98</v>
      </c>
      <c r="B96" s="11" t="s">
        <v>173</v>
      </c>
      <c r="C96" s="6" t="s">
        <v>151</v>
      </c>
      <c r="D96" s="6" t="s">
        <v>151</v>
      </c>
      <c r="F96" s="14">
        <f>IF(AND(Tableau13913[[#This Row],[Trumpf]]="x",Tableau13913[[#This Row],[LVD]]="x"),6,IF(OR(Tableau13913[[#This Row],[Trumpf]]="x",Tableau13913[[#This Row],[LVD]]="x"),3,0))</f>
        <v>6</v>
      </c>
      <c r="G96" s="14">
        <f>IF(AND(Tableau13913[[#This Row],[LVD]]="x",Tableau13913[[#This Row],[Trumpf]]="x"),6,IF(OR(Tableau13913[[#This Row],[LVD]]="x",Tableau13913[[#This Row],[Trumpf]]="x"),3,0))</f>
        <v>6</v>
      </c>
      <c r="H96" s="14">
        <f>IF(OR(Tableau13913[[#This Row],[MT / Unitaire]]="MT10",Tableau13913[[#This Row],[MT / Unitaire]]="MT5"),0,G96)</f>
        <v>6</v>
      </c>
      <c r="I96" s="37">
        <f>IF(Tableau13913[[#This Row],[MT / Unitaire]]&lt;&gt;"Unitaire",0,1)</f>
        <v>1</v>
      </c>
      <c r="J96" s="37">
        <f>IF(Tableau13913[[#This Row],[MT / Unitaire]]="MT10",1,0)</f>
        <v>0</v>
      </c>
      <c r="K96" s="37">
        <f>IF(Tableau13913[[#This Row],[MT / Unitaire]]="MT5",1,0)</f>
        <v>0</v>
      </c>
      <c r="L96" s="41">
        <f>IF(Tableau13913[[#This Row],[Trumpf]]="x",1,0)</f>
        <v>1</v>
      </c>
      <c r="M96" s="41">
        <f>IF(Tableau13913[[#This Row],[LVD]]="x",1,0)</f>
        <v>1</v>
      </c>
      <c r="N96" s="14">
        <f>Tableau1015[[#This Row],[unitaire]]*Tableau1015[[#This Row],[limite basse P]]</f>
        <v>6</v>
      </c>
      <c r="O96" s="1">
        <f>Tableau1015[[#This Row],[LVD]]*2*Tableau1015[[#This Row],[unitaire]]</f>
        <v>2</v>
      </c>
      <c r="P96" s="1">
        <f>Tableau1015[[#This Row],[Trumpf]]*Tableau1015[[#This Row],[limite basse M]]</f>
        <v>6</v>
      </c>
      <c r="Q96" s="1">
        <f>(1/10*Tableau1015[[#This Row],[MT10]])+(1/5*Tableau1015[[#This Row],[MT5]])</f>
        <v>0</v>
      </c>
      <c r="R96" s="1">
        <f>(1/10*Tableau1015[[#This Row],[MT10]])+(1/5*Tableau1015[[#This Row],[MT5]])+(Tableau1015[[#This Row],[unitaire]]*Tableau1015[[#This Row],[limite basse D]])</f>
        <v>6</v>
      </c>
      <c r="S96" s="1">
        <f>Tableau1015[[#This Row],[LVD]]*2*Tableau1015[[#This Row],[unitaire]]</f>
        <v>2</v>
      </c>
      <c r="T96" s="1">
        <f>Tableau1015[[#This Row],[Trumpf]]*Tableau1015[[#This Row],[unitaire]]*2</f>
        <v>2</v>
      </c>
    </row>
    <row r="97" spans="1:20" ht="18" x14ac:dyDescent="0.3">
      <c r="A97" s="11" t="s">
        <v>99</v>
      </c>
      <c r="B97" s="11" t="s">
        <v>170</v>
      </c>
      <c r="C97" s="6" t="s">
        <v>151</v>
      </c>
      <c r="D97" s="6" t="s">
        <v>151</v>
      </c>
      <c r="F97" s="14">
        <f>IF(AND(Tableau13913[[#This Row],[Trumpf]]="x",Tableau13913[[#This Row],[LVD]]="x"),6,IF(OR(Tableau13913[[#This Row],[Trumpf]]="x",Tableau13913[[#This Row],[LVD]]="x"),3,0))</f>
        <v>6</v>
      </c>
      <c r="G97" s="14">
        <f>IF(AND(Tableau13913[[#This Row],[LVD]]="x",Tableau13913[[#This Row],[Trumpf]]="x"),6,IF(OR(Tableau13913[[#This Row],[LVD]]="x",Tableau13913[[#This Row],[Trumpf]]="x"),3,0))</f>
        <v>6</v>
      </c>
      <c r="H97" s="14">
        <f>IF(OR(Tableau13913[[#This Row],[MT / Unitaire]]="MT10",Tableau13913[[#This Row],[MT / Unitaire]]="MT5"),0,G97)</f>
        <v>0</v>
      </c>
      <c r="I97" s="37">
        <f>IF(Tableau13913[[#This Row],[MT / Unitaire]]&lt;&gt;"Unitaire",0,1)</f>
        <v>0</v>
      </c>
      <c r="J97" s="37">
        <f>IF(Tableau13913[[#This Row],[MT / Unitaire]]="MT10",1,0)</f>
        <v>1</v>
      </c>
      <c r="K97" s="37">
        <f>IF(Tableau13913[[#This Row],[MT / Unitaire]]="MT5",1,0)</f>
        <v>0</v>
      </c>
      <c r="L97" s="41">
        <f>IF(Tableau13913[[#This Row],[Trumpf]]="x",1,0)</f>
        <v>1</v>
      </c>
      <c r="M97" s="41">
        <f>IF(Tableau13913[[#This Row],[LVD]]="x",1,0)</f>
        <v>1</v>
      </c>
      <c r="N97" s="14">
        <f>Tableau1015[[#This Row],[unitaire]]*Tableau1015[[#This Row],[limite basse P]]</f>
        <v>0</v>
      </c>
      <c r="O97" s="1">
        <f>Tableau1015[[#This Row],[LVD]]*2*Tableau1015[[#This Row],[unitaire]]</f>
        <v>0</v>
      </c>
      <c r="P97" s="1">
        <f>Tableau1015[[#This Row],[Trumpf]]*Tableau1015[[#This Row],[limite basse M]]</f>
        <v>6</v>
      </c>
      <c r="Q97" s="1">
        <f>(1/10*Tableau1015[[#This Row],[MT10]])+(1/5*Tableau1015[[#This Row],[MT5]])</f>
        <v>0.1</v>
      </c>
      <c r="R97" s="1">
        <f>(1/10*Tableau1015[[#This Row],[MT10]])+(1/5*Tableau1015[[#This Row],[MT5]])+(Tableau1015[[#This Row],[unitaire]]*Tableau1015[[#This Row],[limite basse D]])</f>
        <v>0.1</v>
      </c>
      <c r="S97" s="1">
        <f>Tableau1015[[#This Row],[LVD]]*2*Tableau1015[[#This Row],[unitaire]]</f>
        <v>0</v>
      </c>
      <c r="T97" s="1">
        <f>Tableau1015[[#This Row],[Trumpf]]*Tableau1015[[#This Row],[unitaire]]*2</f>
        <v>0</v>
      </c>
    </row>
    <row r="98" spans="1:20" ht="18" x14ac:dyDescent="0.3">
      <c r="A98" s="11" t="s">
        <v>100</v>
      </c>
      <c r="B98" s="11" t="s">
        <v>171</v>
      </c>
      <c r="C98" s="6"/>
      <c r="D98" s="6" t="s">
        <v>151</v>
      </c>
      <c r="F98" s="14">
        <f>IF(AND(Tableau13913[[#This Row],[Trumpf]]="x",Tableau13913[[#This Row],[LVD]]="x"),6,IF(OR(Tableau13913[[#This Row],[Trumpf]]="x",Tableau13913[[#This Row],[LVD]]="x"),3,0))</f>
        <v>3</v>
      </c>
      <c r="G98" s="14">
        <f>IF(AND(Tableau13913[[#This Row],[LVD]]="x",Tableau13913[[#This Row],[Trumpf]]="x"),6,IF(OR(Tableau13913[[#This Row],[LVD]]="x",Tableau13913[[#This Row],[Trumpf]]="x"),3,0))</f>
        <v>3</v>
      </c>
      <c r="H98" s="14">
        <f>IF(OR(Tableau13913[[#This Row],[MT / Unitaire]]="MT10",Tableau13913[[#This Row],[MT / Unitaire]]="MT5"),0,G98)</f>
        <v>0</v>
      </c>
      <c r="I98" s="37">
        <f>IF(Tableau13913[[#This Row],[MT / Unitaire]]&lt;&gt;"Unitaire",0,1)</f>
        <v>0</v>
      </c>
      <c r="J98" s="37">
        <f>IF(Tableau13913[[#This Row],[MT / Unitaire]]="MT10",1,0)</f>
        <v>0</v>
      </c>
      <c r="K98" s="37">
        <f>IF(Tableau13913[[#This Row],[MT / Unitaire]]="MT5",1,0)</f>
        <v>1</v>
      </c>
      <c r="L98" s="41">
        <f>IF(Tableau13913[[#This Row],[Trumpf]]="x",1,0)</f>
        <v>0</v>
      </c>
      <c r="M98" s="41">
        <f>IF(Tableau13913[[#This Row],[LVD]]="x",1,0)</f>
        <v>1</v>
      </c>
      <c r="N98" s="14">
        <f>Tableau1015[[#This Row],[unitaire]]*Tableau1015[[#This Row],[limite basse P]]</f>
        <v>0</v>
      </c>
      <c r="O98" s="1">
        <f>Tableau1015[[#This Row],[LVD]]*2*Tableau1015[[#This Row],[unitaire]]</f>
        <v>0</v>
      </c>
      <c r="P98" s="1">
        <f>Tableau1015[[#This Row],[Trumpf]]*Tableau1015[[#This Row],[limite basse M]]</f>
        <v>0</v>
      </c>
      <c r="Q98" s="1">
        <f>(1/10*Tableau1015[[#This Row],[MT10]])+(1/5*Tableau1015[[#This Row],[MT5]])</f>
        <v>0.2</v>
      </c>
      <c r="R98" s="1">
        <f>(1/10*Tableau1015[[#This Row],[MT10]])+(1/5*Tableau1015[[#This Row],[MT5]])+(Tableau1015[[#This Row],[unitaire]]*Tableau1015[[#This Row],[limite basse D]])</f>
        <v>0.2</v>
      </c>
      <c r="S98" s="1">
        <f>Tableau1015[[#This Row],[LVD]]*2*Tableau1015[[#This Row],[unitaire]]</f>
        <v>0</v>
      </c>
      <c r="T98" s="1">
        <f>Tableau1015[[#This Row],[Trumpf]]*Tableau1015[[#This Row],[unitaire]]*2</f>
        <v>0</v>
      </c>
    </row>
    <row r="99" spans="1:20" ht="18" x14ac:dyDescent="0.3">
      <c r="A99" s="11" t="s">
        <v>101</v>
      </c>
      <c r="B99" s="11" t="s">
        <v>170</v>
      </c>
      <c r="C99" s="6"/>
      <c r="D99" s="6" t="s">
        <v>151</v>
      </c>
      <c r="F99" s="14">
        <f>IF(AND(Tableau13913[[#This Row],[Trumpf]]="x",Tableau13913[[#This Row],[LVD]]="x"),6,IF(OR(Tableau13913[[#This Row],[Trumpf]]="x",Tableau13913[[#This Row],[LVD]]="x"),3,0))</f>
        <v>3</v>
      </c>
      <c r="G99" s="14">
        <f>IF(AND(Tableau13913[[#This Row],[LVD]]="x",Tableau13913[[#This Row],[Trumpf]]="x"),6,IF(OR(Tableau13913[[#This Row],[LVD]]="x",Tableau13913[[#This Row],[Trumpf]]="x"),3,0))</f>
        <v>3</v>
      </c>
      <c r="H99" s="14">
        <f>IF(OR(Tableau13913[[#This Row],[MT / Unitaire]]="MT10",Tableau13913[[#This Row],[MT / Unitaire]]="MT5"),0,G99)</f>
        <v>0</v>
      </c>
      <c r="I99" s="37">
        <f>IF(Tableau13913[[#This Row],[MT / Unitaire]]&lt;&gt;"Unitaire",0,1)</f>
        <v>0</v>
      </c>
      <c r="J99" s="37">
        <f>IF(Tableau13913[[#This Row],[MT / Unitaire]]="MT10",1,0)</f>
        <v>1</v>
      </c>
      <c r="K99" s="37">
        <f>IF(Tableau13913[[#This Row],[MT / Unitaire]]="MT5",1,0)</f>
        <v>0</v>
      </c>
      <c r="L99" s="41">
        <f>IF(Tableau13913[[#This Row],[Trumpf]]="x",1,0)</f>
        <v>0</v>
      </c>
      <c r="M99" s="41">
        <f>IF(Tableau13913[[#This Row],[LVD]]="x",1,0)</f>
        <v>1</v>
      </c>
      <c r="N99" s="14">
        <f>Tableau1015[[#This Row],[unitaire]]*Tableau1015[[#This Row],[limite basse P]]</f>
        <v>0</v>
      </c>
      <c r="O99" s="1">
        <f>Tableau1015[[#This Row],[LVD]]*2*Tableau1015[[#This Row],[unitaire]]</f>
        <v>0</v>
      </c>
      <c r="P99" s="1">
        <f>Tableau1015[[#This Row],[Trumpf]]*Tableau1015[[#This Row],[limite basse M]]</f>
        <v>0</v>
      </c>
      <c r="Q99" s="1">
        <f>(1/10*Tableau1015[[#This Row],[MT10]])+(1/5*Tableau1015[[#This Row],[MT5]])</f>
        <v>0.1</v>
      </c>
      <c r="R99" s="1">
        <f>(1/10*Tableau1015[[#This Row],[MT10]])+(1/5*Tableau1015[[#This Row],[MT5]])+(Tableau1015[[#This Row],[unitaire]]*Tableau1015[[#This Row],[limite basse D]])</f>
        <v>0.1</v>
      </c>
      <c r="S99" s="1">
        <f>Tableau1015[[#This Row],[LVD]]*2*Tableau1015[[#This Row],[unitaire]]</f>
        <v>0</v>
      </c>
      <c r="T99" s="1">
        <f>Tableau1015[[#This Row],[Trumpf]]*Tableau1015[[#This Row],[unitaire]]*2</f>
        <v>0</v>
      </c>
    </row>
    <row r="100" spans="1:20" ht="18" x14ac:dyDescent="0.3">
      <c r="A100" s="11" t="s">
        <v>102</v>
      </c>
      <c r="B100" s="11" t="s">
        <v>170</v>
      </c>
      <c r="C100" s="6" t="s">
        <v>151</v>
      </c>
      <c r="D100" s="6" t="s">
        <v>151</v>
      </c>
      <c r="F100" s="14">
        <f>IF(AND(Tableau13913[[#This Row],[Trumpf]]="x",Tableau13913[[#This Row],[LVD]]="x"),6,IF(OR(Tableau13913[[#This Row],[Trumpf]]="x",Tableau13913[[#This Row],[LVD]]="x"),3,0))</f>
        <v>6</v>
      </c>
      <c r="G100" s="14">
        <f>IF(AND(Tableau13913[[#This Row],[LVD]]="x",Tableau13913[[#This Row],[Trumpf]]="x"),6,IF(OR(Tableau13913[[#This Row],[LVD]]="x",Tableau13913[[#This Row],[Trumpf]]="x"),3,0))</f>
        <v>6</v>
      </c>
      <c r="H100" s="14">
        <f>IF(OR(Tableau13913[[#This Row],[MT / Unitaire]]="MT10",Tableau13913[[#This Row],[MT / Unitaire]]="MT5"),0,G100)</f>
        <v>0</v>
      </c>
      <c r="I100" s="37">
        <f>IF(Tableau13913[[#This Row],[MT / Unitaire]]&lt;&gt;"Unitaire",0,1)</f>
        <v>0</v>
      </c>
      <c r="J100" s="37">
        <f>IF(Tableau13913[[#This Row],[MT / Unitaire]]="MT10",1,0)</f>
        <v>1</v>
      </c>
      <c r="K100" s="37">
        <f>IF(Tableau13913[[#This Row],[MT / Unitaire]]="MT5",1,0)</f>
        <v>0</v>
      </c>
      <c r="L100" s="41">
        <f>IF(Tableau13913[[#This Row],[Trumpf]]="x",1,0)</f>
        <v>1</v>
      </c>
      <c r="M100" s="41">
        <f>IF(Tableau13913[[#This Row],[LVD]]="x",1,0)</f>
        <v>1</v>
      </c>
      <c r="N100" s="14">
        <f>Tableau1015[[#This Row],[unitaire]]*Tableau1015[[#This Row],[limite basse P]]</f>
        <v>0</v>
      </c>
      <c r="O100" s="1">
        <f>Tableau1015[[#This Row],[LVD]]*2*Tableau1015[[#This Row],[unitaire]]</f>
        <v>0</v>
      </c>
      <c r="P100" s="1">
        <f>Tableau1015[[#This Row],[Trumpf]]*Tableau1015[[#This Row],[limite basse M]]</f>
        <v>6</v>
      </c>
      <c r="Q100" s="1">
        <f>(1/10*Tableau1015[[#This Row],[MT10]])+(1/5*Tableau1015[[#This Row],[MT5]])</f>
        <v>0.1</v>
      </c>
      <c r="R100" s="1">
        <f>(1/10*Tableau1015[[#This Row],[MT10]])+(1/5*Tableau1015[[#This Row],[MT5]])+(Tableau1015[[#This Row],[unitaire]]*Tableau1015[[#This Row],[limite basse D]])</f>
        <v>0.1</v>
      </c>
      <c r="S100" s="1">
        <f>Tableau1015[[#This Row],[LVD]]*2*Tableau1015[[#This Row],[unitaire]]</f>
        <v>0</v>
      </c>
      <c r="T100" s="1">
        <f>Tableau1015[[#This Row],[Trumpf]]*Tableau1015[[#This Row],[unitaire]]*2</f>
        <v>0</v>
      </c>
    </row>
    <row r="101" spans="1:20" ht="18" x14ac:dyDescent="0.3">
      <c r="A101" s="11" t="s">
        <v>103</v>
      </c>
      <c r="B101" s="11" t="s">
        <v>173</v>
      </c>
      <c r="C101" s="6"/>
      <c r="D101" s="6" t="s">
        <v>151</v>
      </c>
      <c r="F101" s="14">
        <f>IF(AND(Tableau13913[[#This Row],[Trumpf]]="x",Tableau13913[[#This Row],[LVD]]="x"),6,IF(OR(Tableau13913[[#This Row],[Trumpf]]="x",Tableau13913[[#This Row],[LVD]]="x"),3,0))</f>
        <v>3</v>
      </c>
      <c r="G101" s="14">
        <f>IF(AND(Tableau13913[[#This Row],[LVD]]="x",Tableau13913[[#This Row],[Trumpf]]="x"),6,IF(OR(Tableau13913[[#This Row],[LVD]]="x",Tableau13913[[#This Row],[Trumpf]]="x"),3,0))</f>
        <v>3</v>
      </c>
      <c r="H101" s="14">
        <f>IF(OR(Tableau13913[[#This Row],[MT / Unitaire]]="MT10",Tableau13913[[#This Row],[MT / Unitaire]]="MT5"),0,G101)</f>
        <v>3</v>
      </c>
      <c r="I101" s="37">
        <f>IF(Tableau13913[[#This Row],[MT / Unitaire]]&lt;&gt;"Unitaire",0,1)</f>
        <v>1</v>
      </c>
      <c r="J101" s="37">
        <f>IF(Tableau13913[[#This Row],[MT / Unitaire]]="MT10",1,0)</f>
        <v>0</v>
      </c>
      <c r="K101" s="37">
        <f>IF(Tableau13913[[#This Row],[MT / Unitaire]]="MT5",1,0)</f>
        <v>0</v>
      </c>
      <c r="L101" s="41">
        <f>IF(Tableau13913[[#This Row],[Trumpf]]="x",1,0)</f>
        <v>0</v>
      </c>
      <c r="M101" s="41">
        <f>IF(Tableau13913[[#This Row],[LVD]]="x",1,0)</f>
        <v>1</v>
      </c>
      <c r="N101" s="14">
        <f>Tableau1015[[#This Row],[unitaire]]*Tableau1015[[#This Row],[limite basse P]]</f>
        <v>3</v>
      </c>
      <c r="O101" s="1">
        <f>Tableau1015[[#This Row],[LVD]]*2*Tableau1015[[#This Row],[unitaire]]</f>
        <v>2</v>
      </c>
      <c r="P101" s="1">
        <f>Tableau1015[[#This Row],[Trumpf]]*Tableau1015[[#This Row],[limite basse M]]</f>
        <v>0</v>
      </c>
      <c r="Q101" s="1">
        <f>(1/10*Tableau1015[[#This Row],[MT10]])+(1/5*Tableau1015[[#This Row],[MT5]])</f>
        <v>0</v>
      </c>
      <c r="R101" s="1">
        <f>(1/10*Tableau1015[[#This Row],[MT10]])+(1/5*Tableau1015[[#This Row],[MT5]])+(Tableau1015[[#This Row],[unitaire]]*Tableau1015[[#This Row],[limite basse D]])</f>
        <v>3</v>
      </c>
      <c r="S101" s="1">
        <f>Tableau1015[[#This Row],[LVD]]*2*Tableau1015[[#This Row],[unitaire]]</f>
        <v>2</v>
      </c>
      <c r="T101" s="1">
        <f>Tableau1015[[#This Row],[Trumpf]]*Tableau1015[[#This Row],[unitaire]]*2</f>
        <v>0</v>
      </c>
    </row>
    <row r="102" spans="1:20" ht="18" x14ac:dyDescent="0.3">
      <c r="A102" s="11" t="s">
        <v>104</v>
      </c>
      <c r="B102" s="11" t="s">
        <v>173</v>
      </c>
      <c r="C102" s="6"/>
      <c r="D102" s="6" t="s">
        <v>151</v>
      </c>
      <c r="F102" s="14">
        <f>IF(AND(Tableau13913[[#This Row],[Trumpf]]="x",Tableau13913[[#This Row],[LVD]]="x"),6,IF(OR(Tableau13913[[#This Row],[Trumpf]]="x",Tableau13913[[#This Row],[LVD]]="x"),3,0))</f>
        <v>3</v>
      </c>
      <c r="G102" s="14">
        <f>IF(AND(Tableau13913[[#This Row],[LVD]]="x",Tableau13913[[#This Row],[Trumpf]]="x"),6,IF(OR(Tableau13913[[#This Row],[LVD]]="x",Tableau13913[[#This Row],[Trumpf]]="x"),3,0))</f>
        <v>3</v>
      </c>
      <c r="H102" s="14">
        <f>IF(OR(Tableau13913[[#This Row],[MT / Unitaire]]="MT10",Tableau13913[[#This Row],[MT / Unitaire]]="MT5"),0,G102)</f>
        <v>3</v>
      </c>
      <c r="I102" s="37">
        <f>IF(Tableau13913[[#This Row],[MT / Unitaire]]&lt;&gt;"Unitaire",0,1)</f>
        <v>1</v>
      </c>
      <c r="J102" s="37">
        <f>IF(Tableau13913[[#This Row],[MT / Unitaire]]="MT10",1,0)</f>
        <v>0</v>
      </c>
      <c r="K102" s="37">
        <f>IF(Tableau13913[[#This Row],[MT / Unitaire]]="MT5",1,0)</f>
        <v>0</v>
      </c>
      <c r="L102" s="41">
        <f>IF(Tableau13913[[#This Row],[Trumpf]]="x",1,0)</f>
        <v>0</v>
      </c>
      <c r="M102" s="41">
        <f>IF(Tableau13913[[#This Row],[LVD]]="x",1,0)</f>
        <v>1</v>
      </c>
      <c r="N102" s="14">
        <f>Tableau1015[[#This Row],[unitaire]]*Tableau1015[[#This Row],[limite basse P]]</f>
        <v>3</v>
      </c>
      <c r="O102" s="1">
        <f>Tableau1015[[#This Row],[LVD]]*2*Tableau1015[[#This Row],[unitaire]]</f>
        <v>2</v>
      </c>
      <c r="P102" s="1">
        <f>Tableau1015[[#This Row],[Trumpf]]*Tableau1015[[#This Row],[limite basse M]]</f>
        <v>0</v>
      </c>
      <c r="Q102" s="1">
        <f>(1/10*Tableau1015[[#This Row],[MT10]])+(1/5*Tableau1015[[#This Row],[MT5]])</f>
        <v>0</v>
      </c>
      <c r="R102" s="1">
        <f>(1/10*Tableau1015[[#This Row],[MT10]])+(1/5*Tableau1015[[#This Row],[MT5]])+(Tableau1015[[#This Row],[unitaire]]*Tableau1015[[#This Row],[limite basse D]])</f>
        <v>3</v>
      </c>
      <c r="S102" s="1">
        <f>Tableau1015[[#This Row],[LVD]]*2*Tableau1015[[#This Row],[unitaire]]</f>
        <v>2</v>
      </c>
      <c r="T102" s="1">
        <f>Tableau1015[[#This Row],[Trumpf]]*Tableau1015[[#This Row],[unitaire]]*2</f>
        <v>0</v>
      </c>
    </row>
    <row r="103" spans="1:20" ht="18" x14ac:dyDescent="0.3">
      <c r="A103" s="11" t="s">
        <v>105</v>
      </c>
      <c r="B103" s="11" t="s">
        <v>173</v>
      </c>
      <c r="C103" s="6"/>
      <c r="D103" s="6" t="s">
        <v>151</v>
      </c>
      <c r="F103" s="14">
        <f>IF(AND(Tableau13913[[#This Row],[Trumpf]]="x",Tableau13913[[#This Row],[LVD]]="x"),6,IF(OR(Tableau13913[[#This Row],[Trumpf]]="x",Tableau13913[[#This Row],[LVD]]="x"),3,0))</f>
        <v>3</v>
      </c>
      <c r="G103" s="14">
        <f>IF(AND(Tableau13913[[#This Row],[LVD]]="x",Tableau13913[[#This Row],[Trumpf]]="x"),6,IF(OR(Tableau13913[[#This Row],[LVD]]="x",Tableau13913[[#This Row],[Trumpf]]="x"),3,0))</f>
        <v>3</v>
      </c>
      <c r="H103" s="14">
        <f>IF(OR(Tableau13913[[#This Row],[MT / Unitaire]]="MT10",Tableau13913[[#This Row],[MT / Unitaire]]="MT5"),0,G103)</f>
        <v>3</v>
      </c>
      <c r="I103" s="37">
        <f>IF(Tableau13913[[#This Row],[MT / Unitaire]]&lt;&gt;"Unitaire",0,1)</f>
        <v>1</v>
      </c>
      <c r="J103" s="37">
        <f>IF(Tableau13913[[#This Row],[MT / Unitaire]]="MT10",1,0)</f>
        <v>0</v>
      </c>
      <c r="K103" s="37">
        <f>IF(Tableau13913[[#This Row],[MT / Unitaire]]="MT5",1,0)</f>
        <v>0</v>
      </c>
      <c r="L103" s="41">
        <f>IF(Tableau13913[[#This Row],[Trumpf]]="x",1,0)</f>
        <v>0</v>
      </c>
      <c r="M103" s="41">
        <f>IF(Tableau13913[[#This Row],[LVD]]="x",1,0)</f>
        <v>1</v>
      </c>
      <c r="N103" s="14">
        <f>Tableau1015[[#This Row],[unitaire]]*Tableau1015[[#This Row],[limite basse P]]</f>
        <v>3</v>
      </c>
      <c r="O103" s="1">
        <f>Tableau1015[[#This Row],[LVD]]*2*Tableau1015[[#This Row],[unitaire]]</f>
        <v>2</v>
      </c>
      <c r="P103" s="1">
        <f>Tableau1015[[#This Row],[Trumpf]]*Tableau1015[[#This Row],[limite basse M]]</f>
        <v>0</v>
      </c>
      <c r="Q103" s="1">
        <f>(1/10*Tableau1015[[#This Row],[MT10]])+(1/5*Tableau1015[[#This Row],[MT5]])</f>
        <v>0</v>
      </c>
      <c r="R103" s="1">
        <f>(1/10*Tableau1015[[#This Row],[MT10]])+(1/5*Tableau1015[[#This Row],[MT5]])+(Tableau1015[[#This Row],[unitaire]]*Tableau1015[[#This Row],[limite basse D]])</f>
        <v>3</v>
      </c>
      <c r="S103" s="1">
        <f>Tableau1015[[#This Row],[LVD]]*2*Tableau1015[[#This Row],[unitaire]]</f>
        <v>2</v>
      </c>
      <c r="T103" s="1">
        <f>Tableau1015[[#This Row],[Trumpf]]*Tableau1015[[#This Row],[unitaire]]*2</f>
        <v>0</v>
      </c>
    </row>
    <row r="104" spans="1:20" ht="18" x14ac:dyDescent="0.3">
      <c r="A104" s="11" t="s">
        <v>106</v>
      </c>
      <c r="B104" s="11" t="s">
        <v>170</v>
      </c>
      <c r="C104" s="6"/>
      <c r="D104" s="6" t="s">
        <v>151</v>
      </c>
      <c r="F104" s="14">
        <f>IF(AND(Tableau13913[[#This Row],[Trumpf]]="x",Tableau13913[[#This Row],[LVD]]="x"),6,IF(OR(Tableau13913[[#This Row],[Trumpf]]="x",Tableau13913[[#This Row],[LVD]]="x"),3,0))</f>
        <v>3</v>
      </c>
      <c r="G104" s="14">
        <f>IF(AND(Tableau13913[[#This Row],[LVD]]="x",Tableau13913[[#This Row],[Trumpf]]="x"),6,IF(OR(Tableau13913[[#This Row],[LVD]]="x",Tableau13913[[#This Row],[Trumpf]]="x"),3,0))</f>
        <v>3</v>
      </c>
      <c r="H104" s="14">
        <f>IF(OR(Tableau13913[[#This Row],[MT / Unitaire]]="MT10",Tableau13913[[#This Row],[MT / Unitaire]]="MT5"),0,G104)</f>
        <v>0</v>
      </c>
      <c r="I104" s="37">
        <f>IF(Tableau13913[[#This Row],[MT / Unitaire]]&lt;&gt;"Unitaire",0,1)</f>
        <v>0</v>
      </c>
      <c r="J104" s="37">
        <f>IF(Tableau13913[[#This Row],[MT / Unitaire]]="MT10",1,0)</f>
        <v>1</v>
      </c>
      <c r="K104" s="37">
        <f>IF(Tableau13913[[#This Row],[MT / Unitaire]]="MT5",1,0)</f>
        <v>0</v>
      </c>
      <c r="L104" s="41">
        <f>IF(Tableau13913[[#This Row],[Trumpf]]="x",1,0)</f>
        <v>0</v>
      </c>
      <c r="M104" s="41">
        <f>IF(Tableau13913[[#This Row],[LVD]]="x",1,0)</f>
        <v>1</v>
      </c>
      <c r="N104" s="14">
        <f>Tableau1015[[#This Row],[unitaire]]*Tableau1015[[#This Row],[limite basse P]]</f>
        <v>0</v>
      </c>
      <c r="O104" s="1">
        <f>Tableau1015[[#This Row],[LVD]]*2*Tableau1015[[#This Row],[unitaire]]</f>
        <v>0</v>
      </c>
      <c r="P104" s="1">
        <f>Tableau1015[[#This Row],[Trumpf]]*Tableau1015[[#This Row],[limite basse M]]</f>
        <v>0</v>
      </c>
      <c r="Q104" s="1">
        <f>(1/10*Tableau1015[[#This Row],[MT10]])+(1/5*Tableau1015[[#This Row],[MT5]])</f>
        <v>0.1</v>
      </c>
      <c r="R104" s="1">
        <f>(1/10*Tableau1015[[#This Row],[MT10]])+(1/5*Tableau1015[[#This Row],[MT5]])+(Tableau1015[[#This Row],[unitaire]]*Tableau1015[[#This Row],[limite basse D]])</f>
        <v>0.1</v>
      </c>
      <c r="S104" s="1">
        <f>Tableau1015[[#This Row],[LVD]]*2*Tableau1015[[#This Row],[unitaire]]</f>
        <v>0</v>
      </c>
      <c r="T104" s="1">
        <f>Tableau1015[[#This Row],[Trumpf]]*Tableau1015[[#This Row],[unitaire]]*2</f>
        <v>0</v>
      </c>
    </row>
    <row r="105" spans="1:20" ht="18" x14ac:dyDescent="0.3">
      <c r="A105" s="11" t="s">
        <v>107</v>
      </c>
      <c r="B105" s="11" t="s">
        <v>173</v>
      </c>
      <c r="C105" s="6" t="s">
        <v>151</v>
      </c>
      <c r="D105" s="6"/>
      <c r="F105" s="14">
        <f>IF(AND(Tableau13913[[#This Row],[Trumpf]]="x",Tableau13913[[#This Row],[LVD]]="x"),6,IF(OR(Tableau13913[[#This Row],[Trumpf]]="x",Tableau13913[[#This Row],[LVD]]="x"),3,0))</f>
        <v>3</v>
      </c>
      <c r="G105" s="14">
        <f>IF(AND(Tableau13913[[#This Row],[LVD]]="x",Tableau13913[[#This Row],[Trumpf]]="x"),6,IF(OR(Tableau13913[[#This Row],[LVD]]="x",Tableau13913[[#This Row],[Trumpf]]="x"),3,0))</f>
        <v>3</v>
      </c>
      <c r="H105" s="14">
        <f>IF(OR(Tableau13913[[#This Row],[MT / Unitaire]]="MT10",Tableau13913[[#This Row],[MT / Unitaire]]="MT5"),0,G105)</f>
        <v>3</v>
      </c>
      <c r="I105" s="37">
        <f>IF(Tableau13913[[#This Row],[MT / Unitaire]]&lt;&gt;"Unitaire",0,1)</f>
        <v>1</v>
      </c>
      <c r="J105" s="37">
        <f>IF(Tableau13913[[#This Row],[MT / Unitaire]]="MT10",1,0)</f>
        <v>0</v>
      </c>
      <c r="K105" s="37">
        <f>IF(Tableau13913[[#This Row],[MT / Unitaire]]="MT5",1,0)</f>
        <v>0</v>
      </c>
      <c r="L105" s="41">
        <f>IF(Tableau13913[[#This Row],[Trumpf]]="x",1,0)</f>
        <v>1</v>
      </c>
      <c r="M105" s="41">
        <f>IF(Tableau13913[[#This Row],[LVD]]="x",1,0)</f>
        <v>0</v>
      </c>
      <c r="N105" s="14">
        <f>Tableau1015[[#This Row],[unitaire]]*Tableau1015[[#This Row],[limite basse P]]</f>
        <v>3</v>
      </c>
      <c r="O105" s="1">
        <f>Tableau1015[[#This Row],[LVD]]*2*Tableau1015[[#This Row],[unitaire]]</f>
        <v>0</v>
      </c>
      <c r="P105" s="1">
        <f>Tableau1015[[#This Row],[Trumpf]]*Tableau1015[[#This Row],[limite basse M]]</f>
        <v>3</v>
      </c>
      <c r="Q105" s="1">
        <f>(1/10*Tableau1015[[#This Row],[MT10]])+(1/5*Tableau1015[[#This Row],[MT5]])</f>
        <v>0</v>
      </c>
      <c r="R105" s="1">
        <f>(1/10*Tableau1015[[#This Row],[MT10]])+(1/5*Tableau1015[[#This Row],[MT5]])+(Tableau1015[[#This Row],[unitaire]]*Tableau1015[[#This Row],[limite basse D]])</f>
        <v>3</v>
      </c>
      <c r="S105" s="1">
        <f>Tableau1015[[#This Row],[LVD]]*2*Tableau1015[[#This Row],[unitaire]]</f>
        <v>0</v>
      </c>
      <c r="T105" s="1">
        <f>Tableau1015[[#This Row],[Trumpf]]*Tableau1015[[#This Row],[unitaire]]*2</f>
        <v>2</v>
      </c>
    </row>
    <row r="106" spans="1:20" ht="18" x14ac:dyDescent="0.3">
      <c r="A106" s="11" t="s">
        <v>108</v>
      </c>
      <c r="B106" s="11" t="s">
        <v>170</v>
      </c>
      <c r="C106" s="6" t="s">
        <v>151</v>
      </c>
      <c r="D106" s="6"/>
      <c r="F106" s="14">
        <f>IF(AND(Tableau13913[[#This Row],[Trumpf]]="x",Tableau13913[[#This Row],[LVD]]="x"),6,IF(OR(Tableau13913[[#This Row],[Trumpf]]="x",Tableau13913[[#This Row],[LVD]]="x"),3,0))</f>
        <v>3</v>
      </c>
      <c r="G106" s="14">
        <f>IF(AND(Tableau13913[[#This Row],[LVD]]="x",Tableau13913[[#This Row],[Trumpf]]="x"),6,IF(OR(Tableau13913[[#This Row],[LVD]]="x",Tableau13913[[#This Row],[Trumpf]]="x"),3,0))</f>
        <v>3</v>
      </c>
      <c r="H106" s="14">
        <f>IF(OR(Tableau13913[[#This Row],[MT / Unitaire]]="MT10",Tableau13913[[#This Row],[MT / Unitaire]]="MT5"),0,G106)</f>
        <v>0</v>
      </c>
      <c r="I106" s="37">
        <f>IF(Tableau13913[[#This Row],[MT / Unitaire]]&lt;&gt;"Unitaire",0,1)</f>
        <v>0</v>
      </c>
      <c r="J106" s="37">
        <f>IF(Tableau13913[[#This Row],[MT / Unitaire]]="MT10",1,0)</f>
        <v>1</v>
      </c>
      <c r="K106" s="37">
        <f>IF(Tableau13913[[#This Row],[MT / Unitaire]]="MT5",1,0)</f>
        <v>0</v>
      </c>
      <c r="L106" s="41">
        <f>IF(Tableau13913[[#This Row],[Trumpf]]="x",1,0)</f>
        <v>1</v>
      </c>
      <c r="M106" s="41">
        <f>IF(Tableau13913[[#This Row],[LVD]]="x",1,0)</f>
        <v>0</v>
      </c>
      <c r="N106" s="14">
        <f>Tableau1015[[#This Row],[unitaire]]*Tableau1015[[#This Row],[limite basse P]]</f>
        <v>0</v>
      </c>
      <c r="O106" s="1">
        <f>Tableau1015[[#This Row],[LVD]]*2*Tableau1015[[#This Row],[unitaire]]</f>
        <v>0</v>
      </c>
      <c r="P106" s="1">
        <f>Tableau1015[[#This Row],[Trumpf]]*Tableau1015[[#This Row],[limite basse M]]</f>
        <v>3</v>
      </c>
      <c r="Q106" s="1">
        <f>(1/10*Tableau1015[[#This Row],[MT10]])+(1/5*Tableau1015[[#This Row],[MT5]])</f>
        <v>0.1</v>
      </c>
      <c r="R106" s="1">
        <f>(1/10*Tableau1015[[#This Row],[MT10]])+(1/5*Tableau1015[[#This Row],[MT5]])+(Tableau1015[[#This Row],[unitaire]]*Tableau1015[[#This Row],[limite basse D]])</f>
        <v>0.1</v>
      </c>
      <c r="S106" s="1">
        <f>Tableau1015[[#This Row],[LVD]]*2*Tableau1015[[#This Row],[unitaire]]</f>
        <v>0</v>
      </c>
      <c r="T106" s="1">
        <f>Tableau1015[[#This Row],[Trumpf]]*Tableau1015[[#This Row],[unitaire]]*2</f>
        <v>0</v>
      </c>
    </row>
    <row r="107" spans="1:20" ht="18" x14ac:dyDescent="0.3">
      <c r="A107" s="11" t="s">
        <v>109</v>
      </c>
      <c r="B107" s="11" t="s">
        <v>170</v>
      </c>
      <c r="C107" s="6" t="s">
        <v>151</v>
      </c>
      <c r="D107" s="6"/>
      <c r="F107" s="14">
        <f>IF(AND(Tableau13913[[#This Row],[Trumpf]]="x",Tableau13913[[#This Row],[LVD]]="x"),6,IF(OR(Tableau13913[[#This Row],[Trumpf]]="x",Tableau13913[[#This Row],[LVD]]="x"),3,0))</f>
        <v>3</v>
      </c>
      <c r="G107" s="14">
        <f>IF(AND(Tableau13913[[#This Row],[LVD]]="x",Tableau13913[[#This Row],[Trumpf]]="x"),6,IF(OR(Tableau13913[[#This Row],[LVD]]="x",Tableau13913[[#This Row],[Trumpf]]="x"),3,0))</f>
        <v>3</v>
      </c>
      <c r="H107" s="14">
        <f>IF(OR(Tableau13913[[#This Row],[MT / Unitaire]]="MT10",Tableau13913[[#This Row],[MT / Unitaire]]="MT5"),0,G107)</f>
        <v>0</v>
      </c>
      <c r="I107" s="37">
        <f>IF(Tableau13913[[#This Row],[MT / Unitaire]]&lt;&gt;"Unitaire",0,1)</f>
        <v>0</v>
      </c>
      <c r="J107" s="37">
        <f>IF(Tableau13913[[#This Row],[MT / Unitaire]]="MT10",1,0)</f>
        <v>1</v>
      </c>
      <c r="K107" s="37">
        <f>IF(Tableau13913[[#This Row],[MT / Unitaire]]="MT5",1,0)</f>
        <v>0</v>
      </c>
      <c r="L107" s="41">
        <f>IF(Tableau13913[[#This Row],[Trumpf]]="x",1,0)</f>
        <v>1</v>
      </c>
      <c r="M107" s="41">
        <f>IF(Tableau13913[[#This Row],[LVD]]="x",1,0)</f>
        <v>0</v>
      </c>
      <c r="N107" s="14">
        <f>Tableau1015[[#This Row],[unitaire]]*Tableau1015[[#This Row],[limite basse P]]</f>
        <v>0</v>
      </c>
      <c r="O107" s="1">
        <f>Tableau1015[[#This Row],[LVD]]*2*Tableau1015[[#This Row],[unitaire]]</f>
        <v>0</v>
      </c>
      <c r="P107" s="1">
        <f>Tableau1015[[#This Row],[Trumpf]]*Tableau1015[[#This Row],[limite basse M]]</f>
        <v>3</v>
      </c>
      <c r="Q107" s="1">
        <f>(1/10*Tableau1015[[#This Row],[MT10]])+(1/5*Tableau1015[[#This Row],[MT5]])</f>
        <v>0.1</v>
      </c>
      <c r="R107" s="1">
        <f>(1/10*Tableau1015[[#This Row],[MT10]])+(1/5*Tableau1015[[#This Row],[MT5]])+(Tableau1015[[#This Row],[unitaire]]*Tableau1015[[#This Row],[limite basse D]])</f>
        <v>0.1</v>
      </c>
      <c r="S107" s="1">
        <f>Tableau1015[[#This Row],[LVD]]*2*Tableau1015[[#This Row],[unitaire]]</f>
        <v>0</v>
      </c>
      <c r="T107" s="1">
        <f>Tableau1015[[#This Row],[Trumpf]]*Tableau1015[[#This Row],[unitaire]]*2</f>
        <v>0</v>
      </c>
    </row>
    <row r="108" spans="1:20" ht="18" x14ac:dyDescent="0.3">
      <c r="A108" s="11" t="s">
        <v>110</v>
      </c>
      <c r="B108" s="11" t="s">
        <v>173</v>
      </c>
      <c r="C108" s="6" t="s">
        <v>151</v>
      </c>
      <c r="D108" s="6"/>
      <c r="F108" s="14">
        <f>IF(AND(Tableau13913[[#This Row],[Trumpf]]="x",Tableau13913[[#This Row],[LVD]]="x"),6,IF(OR(Tableau13913[[#This Row],[Trumpf]]="x",Tableau13913[[#This Row],[LVD]]="x"),3,0))</f>
        <v>3</v>
      </c>
      <c r="G108" s="14">
        <f>IF(AND(Tableau13913[[#This Row],[LVD]]="x",Tableau13913[[#This Row],[Trumpf]]="x"),6,IF(OR(Tableau13913[[#This Row],[LVD]]="x",Tableau13913[[#This Row],[Trumpf]]="x"),3,0))</f>
        <v>3</v>
      </c>
      <c r="H108" s="14">
        <f>IF(OR(Tableau13913[[#This Row],[MT / Unitaire]]="MT10",Tableau13913[[#This Row],[MT / Unitaire]]="MT5"),0,G108)</f>
        <v>3</v>
      </c>
      <c r="I108" s="37">
        <f>IF(Tableau13913[[#This Row],[MT / Unitaire]]&lt;&gt;"Unitaire",0,1)</f>
        <v>1</v>
      </c>
      <c r="J108" s="37">
        <f>IF(Tableau13913[[#This Row],[MT / Unitaire]]="MT10",1,0)</f>
        <v>0</v>
      </c>
      <c r="K108" s="37">
        <f>IF(Tableau13913[[#This Row],[MT / Unitaire]]="MT5",1,0)</f>
        <v>0</v>
      </c>
      <c r="L108" s="41">
        <f>IF(Tableau13913[[#This Row],[Trumpf]]="x",1,0)</f>
        <v>1</v>
      </c>
      <c r="M108" s="41">
        <f>IF(Tableau13913[[#This Row],[LVD]]="x",1,0)</f>
        <v>0</v>
      </c>
      <c r="N108" s="14">
        <f>Tableau1015[[#This Row],[unitaire]]*Tableau1015[[#This Row],[limite basse P]]</f>
        <v>3</v>
      </c>
      <c r="O108" s="1">
        <f>Tableau1015[[#This Row],[LVD]]*2*Tableau1015[[#This Row],[unitaire]]</f>
        <v>0</v>
      </c>
      <c r="P108" s="1">
        <f>Tableau1015[[#This Row],[Trumpf]]*Tableau1015[[#This Row],[limite basse M]]</f>
        <v>3</v>
      </c>
      <c r="Q108" s="1">
        <f>(1/10*Tableau1015[[#This Row],[MT10]])+(1/5*Tableau1015[[#This Row],[MT5]])</f>
        <v>0</v>
      </c>
      <c r="R108" s="1">
        <f>(1/10*Tableau1015[[#This Row],[MT10]])+(1/5*Tableau1015[[#This Row],[MT5]])+(Tableau1015[[#This Row],[unitaire]]*Tableau1015[[#This Row],[limite basse D]])</f>
        <v>3</v>
      </c>
      <c r="S108" s="1">
        <f>Tableau1015[[#This Row],[LVD]]*2*Tableau1015[[#This Row],[unitaire]]</f>
        <v>0</v>
      </c>
      <c r="T108" s="1">
        <f>Tableau1015[[#This Row],[Trumpf]]*Tableau1015[[#This Row],[unitaire]]*2</f>
        <v>2</v>
      </c>
    </row>
    <row r="109" spans="1:20" ht="18" x14ac:dyDescent="0.3">
      <c r="A109" s="11" t="s">
        <v>111</v>
      </c>
      <c r="B109" s="11" t="s">
        <v>173</v>
      </c>
      <c r="C109" s="6" t="s">
        <v>151</v>
      </c>
      <c r="D109" s="6"/>
      <c r="F109" s="14">
        <f>IF(AND(Tableau13913[[#This Row],[Trumpf]]="x",Tableau13913[[#This Row],[LVD]]="x"),6,IF(OR(Tableau13913[[#This Row],[Trumpf]]="x",Tableau13913[[#This Row],[LVD]]="x"),3,0))</f>
        <v>3</v>
      </c>
      <c r="G109" s="14">
        <f>IF(AND(Tableau13913[[#This Row],[LVD]]="x",Tableau13913[[#This Row],[Trumpf]]="x"),6,IF(OR(Tableau13913[[#This Row],[LVD]]="x",Tableau13913[[#This Row],[Trumpf]]="x"),3,0))</f>
        <v>3</v>
      </c>
      <c r="H109" s="14">
        <f>IF(OR(Tableau13913[[#This Row],[MT / Unitaire]]="MT10",Tableau13913[[#This Row],[MT / Unitaire]]="MT5"),0,G109)</f>
        <v>3</v>
      </c>
      <c r="I109" s="37">
        <f>IF(Tableau13913[[#This Row],[MT / Unitaire]]&lt;&gt;"Unitaire",0,1)</f>
        <v>1</v>
      </c>
      <c r="J109" s="37">
        <f>IF(Tableau13913[[#This Row],[MT / Unitaire]]="MT10",1,0)</f>
        <v>0</v>
      </c>
      <c r="K109" s="37">
        <f>IF(Tableau13913[[#This Row],[MT / Unitaire]]="MT5",1,0)</f>
        <v>0</v>
      </c>
      <c r="L109" s="41">
        <f>IF(Tableau13913[[#This Row],[Trumpf]]="x",1,0)</f>
        <v>1</v>
      </c>
      <c r="M109" s="41">
        <f>IF(Tableau13913[[#This Row],[LVD]]="x",1,0)</f>
        <v>0</v>
      </c>
      <c r="N109" s="14">
        <f>Tableau1015[[#This Row],[unitaire]]*Tableau1015[[#This Row],[limite basse P]]</f>
        <v>3</v>
      </c>
      <c r="O109" s="1">
        <f>Tableau1015[[#This Row],[LVD]]*2*Tableau1015[[#This Row],[unitaire]]</f>
        <v>0</v>
      </c>
      <c r="P109" s="1">
        <f>Tableau1015[[#This Row],[Trumpf]]*Tableau1015[[#This Row],[limite basse M]]</f>
        <v>3</v>
      </c>
      <c r="Q109" s="1">
        <f>(1/10*Tableau1015[[#This Row],[MT10]])+(1/5*Tableau1015[[#This Row],[MT5]])</f>
        <v>0</v>
      </c>
      <c r="R109" s="1">
        <f>(1/10*Tableau1015[[#This Row],[MT10]])+(1/5*Tableau1015[[#This Row],[MT5]])+(Tableau1015[[#This Row],[unitaire]]*Tableau1015[[#This Row],[limite basse D]])</f>
        <v>3</v>
      </c>
      <c r="S109" s="1">
        <f>Tableau1015[[#This Row],[LVD]]*2*Tableau1015[[#This Row],[unitaire]]</f>
        <v>0</v>
      </c>
      <c r="T109" s="1">
        <f>Tableau1015[[#This Row],[Trumpf]]*Tableau1015[[#This Row],[unitaire]]*2</f>
        <v>2</v>
      </c>
    </row>
    <row r="110" spans="1:20" ht="18" x14ac:dyDescent="0.3">
      <c r="A110" s="11" t="s">
        <v>112</v>
      </c>
      <c r="B110" s="11" t="s">
        <v>173</v>
      </c>
      <c r="C110" s="6" t="s">
        <v>151</v>
      </c>
      <c r="D110" s="6"/>
      <c r="F110" s="14">
        <f>IF(AND(Tableau13913[[#This Row],[Trumpf]]="x",Tableau13913[[#This Row],[LVD]]="x"),6,IF(OR(Tableau13913[[#This Row],[Trumpf]]="x",Tableau13913[[#This Row],[LVD]]="x"),3,0))</f>
        <v>3</v>
      </c>
      <c r="G110" s="14">
        <f>IF(AND(Tableau13913[[#This Row],[LVD]]="x",Tableau13913[[#This Row],[Trumpf]]="x"),6,IF(OR(Tableau13913[[#This Row],[LVD]]="x",Tableau13913[[#This Row],[Trumpf]]="x"),3,0))</f>
        <v>3</v>
      </c>
      <c r="H110" s="14">
        <f>IF(OR(Tableau13913[[#This Row],[MT / Unitaire]]="MT10",Tableau13913[[#This Row],[MT / Unitaire]]="MT5"),0,G110)</f>
        <v>3</v>
      </c>
      <c r="I110" s="37">
        <f>IF(Tableau13913[[#This Row],[MT / Unitaire]]&lt;&gt;"Unitaire",0,1)</f>
        <v>1</v>
      </c>
      <c r="J110" s="37">
        <f>IF(Tableau13913[[#This Row],[MT / Unitaire]]="MT10",1,0)</f>
        <v>0</v>
      </c>
      <c r="K110" s="37">
        <f>IF(Tableau13913[[#This Row],[MT / Unitaire]]="MT5",1,0)</f>
        <v>0</v>
      </c>
      <c r="L110" s="41">
        <f>IF(Tableau13913[[#This Row],[Trumpf]]="x",1,0)</f>
        <v>1</v>
      </c>
      <c r="M110" s="41">
        <f>IF(Tableau13913[[#This Row],[LVD]]="x",1,0)</f>
        <v>0</v>
      </c>
      <c r="N110" s="14">
        <f>Tableau1015[[#This Row],[unitaire]]*Tableau1015[[#This Row],[limite basse P]]</f>
        <v>3</v>
      </c>
      <c r="O110" s="1">
        <f>Tableau1015[[#This Row],[LVD]]*2*Tableau1015[[#This Row],[unitaire]]</f>
        <v>0</v>
      </c>
      <c r="P110" s="1">
        <f>Tableau1015[[#This Row],[Trumpf]]*Tableau1015[[#This Row],[limite basse M]]</f>
        <v>3</v>
      </c>
      <c r="Q110" s="1">
        <f>(1/10*Tableau1015[[#This Row],[MT10]])+(1/5*Tableau1015[[#This Row],[MT5]])</f>
        <v>0</v>
      </c>
      <c r="R110" s="1">
        <f>(1/10*Tableau1015[[#This Row],[MT10]])+(1/5*Tableau1015[[#This Row],[MT5]])+(Tableau1015[[#This Row],[unitaire]]*Tableau1015[[#This Row],[limite basse D]])</f>
        <v>3</v>
      </c>
      <c r="S110" s="1">
        <f>Tableau1015[[#This Row],[LVD]]*2*Tableau1015[[#This Row],[unitaire]]</f>
        <v>0</v>
      </c>
      <c r="T110" s="1">
        <f>Tableau1015[[#This Row],[Trumpf]]*Tableau1015[[#This Row],[unitaire]]*2</f>
        <v>2</v>
      </c>
    </row>
    <row r="111" spans="1:20" ht="18" x14ac:dyDescent="0.3">
      <c r="A111" s="11" t="s">
        <v>113</v>
      </c>
      <c r="B111" s="11" t="s">
        <v>171</v>
      </c>
      <c r="C111" s="6" t="s">
        <v>151</v>
      </c>
      <c r="D111" s="6"/>
      <c r="F111" s="14">
        <f>IF(AND(Tableau13913[[#This Row],[Trumpf]]="x",Tableau13913[[#This Row],[LVD]]="x"),6,IF(OR(Tableau13913[[#This Row],[Trumpf]]="x",Tableau13913[[#This Row],[LVD]]="x"),3,0))</f>
        <v>3</v>
      </c>
      <c r="G111" s="14">
        <f>IF(AND(Tableau13913[[#This Row],[LVD]]="x",Tableau13913[[#This Row],[Trumpf]]="x"),6,IF(OR(Tableau13913[[#This Row],[LVD]]="x",Tableau13913[[#This Row],[Trumpf]]="x"),3,0))</f>
        <v>3</v>
      </c>
      <c r="H111" s="14">
        <f>IF(OR(Tableau13913[[#This Row],[MT / Unitaire]]="MT10",Tableau13913[[#This Row],[MT / Unitaire]]="MT5"),0,G111)</f>
        <v>0</v>
      </c>
      <c r="I111" s="37">
        <f>IF(Tableau13913[[#This Row],[MT / Unitaire]]&lt;&gt;"Unitaire",0,1)</f>
        <v>0</v>
      </c>
      <c r="J111" s="37">
        <f>IF(Tableau13913[[#This Row],[MT / Unitaire]]="MT10",1,0)</f>
        <v>0</v>
      </c>
      <c r="K111" s="37">
        <f>IF(Tableau13913[[#This Row],[MT / Unitaire]]="MT5",1,0)</f>
        <v>1</v>
      </c>
      <c r="L111" s="41">
        <f>IF(Tableau13913[[#This Row],[Trumpf]]="x",1,0)</f>
        <v>1</v>
      </c>
      <c r="M111" s="41">
        <f>IF(Tableau13913[[#This Row],[LVD]]="x",1,0)</f>
        <v>0</v>
      </c>
      <c r="N111" s="14">
        <f>Tableau1015[[#This Row],[unitaire]]*Tableau1015[[#This Row],[limite basse P]]</f>
        <v>0</v>
      </c>
      <c r="O111" s="1">
        <f>Tableau1015[[#This Row],[LVD]]*2*Tableau1015[[#This Row],[unitaire]]</f>
        <v>0</v>
      </c>
      <c r="P111" s="1">
        <f>Tableau1015[[#This Row],[Trumpf]]*Tableau1015[[#This Row],[limite basse M]]</f>
        <v>3</v>
      </c>
      <c r="Q111" s="1">
        <f>(1/10*Tableau1015[[#This Row],[MT10]])+(1/5*Tableau1015[[#This Row],[MT5]])</f>
        <v>0.2</v>
      </c>
      <c r="R111" s="1">
        <f>(1/10*Tableau1015[[#This Row],[MT10]])+(1/5*Tableau1015[[#This Row],[MT5]])+(Tableau1015[[#This Row],[unitaire]]*Tableau1015[[#This Row],[limite basse D]])</f>
        <v>0.2</v>
      </c>
      <c r="S111" s="1">
        <f>Tableau1015[[#This Row],[LVD]]*2*Tableau1015[[#This Row],[unitaire]]</f>
        <v>0</v>
      </c>
      <c r="T111" s="1">
        <f>Tableau1015[[#This Row],[Trumpf]]*Tableau1015[[#This Row],[unitaire]]*2</f>
        <v>0</v>
      </c>
    </row>
    <row r="112" spans="1:20" ht="18" x14ac:dyDescent="0.3">
      <c r="A112" s="11" t="s">
        <v>114</v>
      </c>
      <c r="B112" s="11" t="s">
        <v>173</v>
      </c>
      <c r="C112" s="6" t="s">
        <v>151</v>
      </c>
      <c r="D112" s="6"/>
      <c r="F112" s="14">
        <f>IF(AND(Tableau13913[[#This Row],[Trumpf]]="x",Tableau13913[[#This Row],[LVD]]="x"),6,IF(OR(Tableau13913[[#This Row],[Trumpf]]="x",Tableau13913[[#This Row],[LVD]]="x"),3,0))</f>
        <v>3</v>
      </c>
      <c r="G112" s="14">
        <f>IF(AND(Tableau13913[[#This Row],[LVD]]="x",Tableau13913[[#This Row],[Trumpf]]="x"),6,IF(OR(Tableau13913[[#This Row],[LVD]]="x",Tableau13913[[#This Row],[Trumpf]]="x"),3,0))</f>
        <v>3</v>
      </c>
      <c r="H112" s="14">
        <f>IF(OR(Tableau13913[[#This Row],[MT / Unitaire]]="MT10",Tableau13913[[#This Row],[MT / Unitaire]]="MT5"),0,G112)</f>
        <v>3</v>
      </c>
      <c r="I112" s="37">
        <f>IF(Tableau13913[[#This Row],[MT / Unitaire]]&lt;&gt;"Unitaire",0,1)</f>
        <v>1</v>
      </c>
      <c r="J112" s="37">
        <f>IF(Tableau13913[[#This Row],[MT / Unitaire]]="MT10",1,0)</f>
        <v>0</v>
      </c>
      <c r="K112" s="37">
        <f>IF(Tableau13913[[#This Row],[MT / Unitaire]]="MT5",1,0)</f>
        <v>0</v>
      </c>
      <c r="L112" s="41">
        <f>IF(Tableau13913[[#This Row],[Trumpf]]="x",1,0)</f>
        <v>1</v>
      </c>
      <c r="M112" s="41">
        <f>IF(Tableau13913[[#This Row],[LVD]]="x",1,0)</f>
        <v>0</v>
      </c>
      <c r="N112" s="14">
        <f>Tableau1015[[#This Row],[unitaire]]*Tableau1015[[#This Row],[limite basse P]]</f>
        <v>3</v>
      </c>
      <c r="O112" s="1">
        <f>Tableau1015[[#This Row],[LVD]]*2*Tableau1015[[#This Row],[unitaire]]</f>
        <v>0</v>
      </c>
      <c r="P112" s="1">
        <f>Tableau1015[[#This Row],[Trumpf]]*Tableau1015[[#This Row],[limite basse M]]</f>
        <v>3</v>
      </c>
      <c r="Q112" s="1">
        <f>(1/10*Tableau1015[[#This Row],[MT10]])+(1/5*Tableau1015[[#This Row],[MT5]])</f>
        <v>0</v>
      </c>
      <c r="R112" s="1">
        <f>(1/10*Tableau1015[[#This Row],[MT10]])+(1/5*Tableau1015[[#This Row],[MT5]])+(Tableau1015[[#This Row],[unitaire]]*Tableau1015[[#This Row],[limite basse D]])</f>
        <v>3</v>
      </c>
      <c r="S112" s="1">
        <f>Tableau1015[[#This Row],[LVD]]*2*Tableau1015[[#This Row],[unitaire]]</f>
        <v>0</v>
      </c>
      <c r="T112" s="1">
        <f>Tableau1015[[#This Row],[Trumpf]]*Tableau1015[[#This Row],[unitaire]]*2</f>
        <v>2</v>
      </c>
    </row>
    <row r="113" spans="1:20" ht="18" x14ac:dyDescent="0.3">
      <c r="A113" s="11" t="s">
        <v>115</v>
      </c>
      <c r="B113" s="11"/>
      <c r="C113" s="6"/>
      <c r="D113" s="6" t="s">
        <v>151</v>
      </c>
      <c r="F113" s="14">
        <f>IF(AND(Tableau13913[[#This Row],[Trumpf]]="x",Tableau13913[[#This Row],[LVD]]="x"),6,IF(OR(Tableau13913[[#This Row],[Trumpf]]="x",Tableau13913[[#This Row],[LVD]]="x"),3,0))</f>
        <v>3</v>
      </c>
      <c r="G113" s="14">
        <f>IF(AND(Tableau13913[[#This Row],[LVD]]="x",Tableau13913[[#This Row],[Trumpf]]="x"),6,IF(OR(Tableau13913[[#This Row],[LVD]]="x",Tableau13913[[#This Row],[Trumpf]]="x"),3,0))</f>
        <v>3</v>
      </c>
      <c r="H113" s="14">
        <f>IF(OR(Tableau13913[[#This Row],[MT / Unitaire]]="MT10",Tableau13913[[#This Row],[MT / Unitaire]]="MT5"),0,G113)</f>
        <v>3</v>
      </c>
      <c r="I113" s="37">
        <f>IF(Tableau13913[[#This Row],[MT / Unitaire]]&lt;&gt;"Unitaire",0,1)</f>
        <v>0</v>
      </c>
      <c r="J113" s="37">
        <f>IF(Tableau13913[[#This Row],[MT / Unitaire]]="MT10",1,0)</f>
        <v>0</v>
      </c>
      <c r="K113" s="37">
        <f>IF(Tableau13913[[#This Row],[MT / Unitaire]]="MT5",1,0)</f>
        <v>0</v>
      </c>
      <c r="L113" s="41">
        <f>IF(Tableau13913[[#This Row],[Trumpf]]="x",1,0)</f>
        <v>0</v>
      </c>
      <c r="M113" s="41">
        <f>IF(Tableau13913[[#This Row],[LVD]]="x",1,0)</f>
        <v>1</v>
      </c>
      <c r="N113" s="14">
        <f>Tableau1015[[#This Row],[unitaire]]*Tableau1015[[#This Row],[limite basse P]]</f>
        <v>0</v>
      </c>
      <c r="O113" s="1">
        <f>Tableau1015[[#This Row],[LVD]]*2*Tableau1015[[#This Row],[unitaire]]</f>
        <v>0</v>
      </c>
      <c r="P113" s="1">
        <f>Tableau1015[[#This Row],[Trumpf]]*Tableau1015[[#This Row],[limite basse M]]</f>
        <v>0</v>
      </c>
      <c r="Q113" s="1">
        <f>(1/10*Tableau1015[[#This Row],[MT10]])+(1/5*Tableau1015[[#This Row],[MT5]])</f>
        <v>0</v>
      </c>
      <c r="R113" s="1">
        <f>(1/10*Tableau1015[[#This Row],[MT10]])+(1/5*Tableau1015[[#This Row],[MT5]])+(Tableau1015[[#This Row],[unitaire]]*Tableau1015[[#This Row],[limite basse D]])</f>
        <v>0</v>
      </c>
      <c r="S113" s="1">
        <f>Tableau1015[[#This Row],[LVD]]*2*Tableau1015[[#This Row],[unitaire]]</f>
        <v>0</v>
      </c>
      <c r="T113" s="1">
        <f>Tableau1015[[#This Row],[Trumpf]]*Tableau1015[[#This Row],[unitaire]]*2</f>
        <v>0</v>
      </c>
    </row>
    <row r="114" spans="1:20" ht="18" x14ac:dyDescent="0.3">
      <c r="A114" s="11" t="s">
        <v>116</v>
      </c>
      <c r="B114" s="11" t="s">
        <v>170</v>
      </c>
      <c r="C114" s="6" t="s">
        <v>151</v>
      </c>
      <c r="D114" s="6" t="s">
        <v>151</v>
      </c>
      <c r="F114" s="14">
        <f>IF(AND(Tableau13913[[#This Row],[Trumpf]]="x",Tableau13913[[#This Row],[LVD]]="x"),6,IF(OR(Tableau13913[[#This Row],[Trumpf]]="x",Tableau13913[[#This Row],[LVD]]="x"),3,0))</f>
        <v>6</v>
      </c>
      <c r="G114" s="14">
        <f>IF(AND(Tableau13913[[#This Row],[LVD]]="x",Tableau13913[[#This Row],[Trumpf]]="x"),6,IF(OR(Tableau13913[[#This Row],[LVD]]="x",Tableau13913[[#This Row],[Trumpf]]="x"),3,0))</f>
        <v>6</v>
      </c>
      <c r="H114" s="14">
        <f>IF(OR(Tableau13913[[#This Row],[MT / Unitaire]]="MT10",Tableau13913[[#This Row],[MT / Unitaire]]="MT5"),0,G114)</f>
        <v>0</v>
      </c>
      <c r="I114" s="37">
        <f>IF(Tableau13913[[#This Row],[MT / Unitaire]]&lt;&gt;"Unitaire",0,1)</f>
        <v>0</v>
      </c>
      <c r="J114" s="37">
        <f>IF(Tableau13913[[#This Row],[MT / Unitaire]]="MT10",1,0)</f>
        <v>1</v>
      </c>
      <c r="K114" s="37">
        <f>IF(Tableau13913[[#This Row],[MT / Unitaire]]="MT5",1,0)</f>
        <v>0</v>
      </c>
      <c r="L114" s="41">
        <f>IF(Tableau13913[[#This Row],[Trumpf]]="x",1,0)</f>
        <v>1</v>
      </c>
      <c r="M114" s="41">
        <f>IF(Tableau13913[[#This Row],[LVD]]="x",1,0)</f>
        <v>1</v>
      </c>
      <c r="N114" s="14">
        <f>Tableau1015[[#This Row],[unitaire]]*Tableau1015[[#This Row],[limite basse P]]</f>
        <v>0</v>
      </c>
      <c r="O114" s="1">
        <f>Tableau1015[[#This Row],[LVD]]*2*Tableau1015[[#This Row],[unitaire]]</f>
        <v>0</v>
      </c>
      <c r="P114" s="1">
        <f>Tableau1015[[#This Row],[Trumpf]]*Tableau1015[[#This Row],[limite basse M]]</f>
        <v>6</v>
      </c>
      <c r="Q114" s="1">
        <f>(1/10*Tableau1015[[#This Row],[MT10]])+(1/5*Tableau1015[[#This Row],[MT5]])</f>
        <v>0.1</v>
      </c>
      <c r="R114" s="1">
        <f>(1/10*Tableau1015[[#This Row],[MT10]])+(1/5*Tableau1015[[#This Row],[MT5]])+(Tableau1015[[#This Row],[unitaire]]*Tableau1015[[#This Row],[limite basse D]])</f>
        <v>0.1</v>
      </c>
      <c r="S114" s="1">
        <f>Tableau1015[[#This Row],[LVD]]*2*Tableau1015[[#This Row],[unitaire]]</f>
        <v>0</v>
      </c>
      <c r="T114" s="1">
        <f>Tableau1015[[#This Row],[Trumpf]]*Tableau1015[[#This Row],[unitaire]]*2</f>
        <v>0</v>
      </c>
    </row>
    <row r="115" spans="1:20" ht="18" x14ac:dyDescent="0.3">
      <c r="A115" s="11" t="s">
        <v>117</v>
      </c>
      <c r="B115" s="11" t="s">
        <v>170</v>
      </c>
      <c r="C115" s="6"/>
      <c r="D115" s="6"/>
      <c r="F115" s="14">
        <f>IF(AND(Tableau13913[[#This Row],[Trumpf]]="x",Tableau13913[[#This Row],[LVD]]="x"),6,IF(OR(Tableau13913[[#This Row],[Trumpf]]="x",Tableau13913[[#This Row],[LVD]]="x"),3,0))</f>
        <v>0</v>
      </c>
      <c r="G115" s="14">
        <f>IF(AND(Tableau13913[[#This Row],[LVD]]="x",Tableau13913[[#This Row],[Trumpf]]="x"),6,IF(OR(Tableau13913[[#This Row],[LVD]]="x",Tableau13913[[#This Row],[Trumpf]]="x"),3,0))</f>
        <v>0</v>
      </c>
      <c r="H115" s="14">
        <f>IF(OR(Tableau13913[[#This Row],[MT / Unitaire]]="MT10",Tableau13913[[#This Row],[MT / Unitaire]]="MT5"),0,G115)</f>
        <v>0</v>
      </c>
      <c r="I115" s="37">
        <f>IF(Tableau13913[[#This Row],[MT / Unitaire]]&lt;&gt;"Unitaire",0,1)</f>
        <v>0</v>
      </c>
      <c r="J115" s="37">
        <f>IF(Tableau13913[[#This Row],[MT / Unitaire]]="MT10",1,0)</f>
        <v>1</v>
      </c>
      <c r="K115" s="37">
        <f>IF(Tableau13913[[#This Row],[MT / Unitaire]]="MT5",1,0)</f>
        <v>0</v>
      </c>
      <c r="L115" s="41">
        <f>IF(Tableau13913[[#This Row],[Trumpf]]="x",1,0)</f>
        <v>0</v>
      </c>
      <c r="M115" s="41">
        <f>IF(Tableau13913[[#This Row],[LVD]]="x",1,0)</f>
        <v>0</v>
      </c>
      <c r="N115" s="14">
        <f>Tableau1015[[#This Row],[unitaire]]*Tableau1015[[#This Row],[limite basse P]]</f>
        <v>0</v>
      </c>
      <c r="O115" s="1">
        <f>Tableau1015[[#This Row],[LVD]]*2*Tableau1015[[#This Row],[unitaire]]</f>
        <v>0</v>
      </c>
      <c r="P115" s="1">
        <f>Tableau1015[[#This Row],[Trumpf]]*Tableau1015[[#This Row],[limite basse M]]</f>
        <v>0</v>
      </c>
      <c r="Q115" s="1">
        <f>(1/10*Tableau1015[[#This Row],[MT10]])+(1/5*Tableau1015[[#This Row],[MT5]])</f>
        <v>0.1</v>
      </c>
      <c r="R115" s="1">
        <f>(1/10*Tableau1015[[#This Row],[MT10]])+(1/5*Tableau1015[[#This Row],[MT5]])+(Tableau1015[[#This Row],[unitaire]]*Tableau1015[[#This Row],[limite basse D]])</f>
        <v>0.1</v>
      </c>
      <c r="S115" s="1">
        <f>Tableau1015[[#This Row],[LVD]]*2*Tableau1015[[#This Row],[unitaire]]</f>
        <v>0</v>
      </c>
      <c r="T115" s="1">
        <f>Tableau1015[[#This Row],[Trumpf]]*Tableau1015[[#This Row],[unitaire]]*2</f>
        <v>0</v>
      </c>
    </row>
    <row r="116" spans="1:20" ht="18" x14ac:dyDescent="0.3">
      <c r="A116" s="11" t="s">
        <v>118</v>
      </c>
      <c r="B116" s="11" t="s">
        <v>173</v>
      </c>
      <c r="C116" s="6" t="s">
        <v>151</v>
      </c>
      <c r="D116" s="6" t="s">
        <v>151</v>
      </c>
      <c r="F116" s="14">
        <f>IF(AND(Tableau13913[[#This Row],[Trumpf]]="x",Tableau13913[[#This Row],[LVD]]="x"),6,IF(OR(Tableau13913[[#This Row],[Trumpf]]="x",Tableau13913[[#This Row],[LVD]]="x"),3,0))</f>
        <v>6</v>
      </c>
      <c r="G116" s="14">
        <f>IF(AND(Tableau13913[[#This Row],[LVD]]="x",Tableau13913[[#This Row],[Trumpf]]="x"),6,IF(OR(Tableau13913[[#This Row],[LVD]]="x",Tableau13913[[#This Row],[Trumpf]]="x"),3,0))</f>
        <v>6</v>
      </c>
      <c r="H116" s="14">
        <f>IF(OR(Tableau13913[[#This Row],[MT / Unitaire]]="MT10",Tableau13913[[#This Row],[MT / Unitaire]]="MT5"),0,G116)</f>
        <v>6</v>
      </c>
      <c r="I116" s="37">
        <f>IF(Tableau13913[[#This Row],[MT / Unitaire]]&lt;&gt;"Unitaire",0,1)</f>
        <v>1</v>
      </c>
      <c r="J116" s="37">
        <f>IF(Tableau13913[[#This Row],[MT / Unitaire]]="MT10",1,0)</f>
        <v>0</v>
      </c>
      <c r="K116" s="37">
        <f>IF(Tableau13913[[#This Row],[MT / Unitaire]]="MT5",1,0)</f>
        <v>0</v>
      </c>
      <c r="L116" s="41">
        <f>IF(Tableau13913[[#This Row],[Trumpf]]="x",1,0)</f>
        <v>1</v>
      </c>
      <c r="M116" s="41">
        <f>IF(Tableau13913[[#This Row],[LVD]]="x",1,0)</f>
        <v>1</v>
      </c>
      <c r="N116" s="14">
        <f>Tableau1015[[#This Row],[unitaire]]*Tableau1015[[#This Row],[limite basse P]]</f>
        <v>6</v>
      </c>
      <c r="O116" s="1">
        <f>Tableau1015[[#This Row],[LVD]]*2*Tableau1015[[#This Row],[unitaire]]</f>
        <v>2</v>
      </c>
      <c r="P116" s="1">
        <f>Tableau1015[[#This Row],[Trumpf]]*Tableau1015[[#This Row],[limite basse M]]</f>
        <v>6</v>
      </c>
      <c r="Q116" s="1">
        <f>(1/10*Tableau1015[[#This Row],[MT10]])+(1/5*Tableau1015[[#This Row],[MT5]])</f>
        <v>0</v>
      </c>
      <c r="R116" s="1">
        <f>(1/10*Tableau1015[[#This Row],[MT10]])+(1/5*Tableau1015[[#This Row],[MT5]])+(Tableau1015[[#This Row],[unitaire]]*Tableau1015[[#This Row],[limite basse D]])</f>
        <v>6</v>
      </c>
      <c r="S116" s="1">
        <f>Tableau1015[[#This Row],[LVD]]*2*Tableau1015[[#This Row],[unitaire]]</f>
        <v>2</v>
      </c>
      <c r="T116" s="1">
        <f>Tableau1015[[#This Row],[Trumpf]]*Tableau1015[[#This Row],[unitaire]]*2</f>
        <v>2</v>
      </c>
    </row>
    <row r="117" spans="1:20" ht="18" x14ac:dyDescent="0.3">
      <c r="A117" s="11" t="s">
        <v>119</v>
      </c>
      <c r="B117" s="11" t="s">
        <v>173</v>
      </c>
      <c r="C117" s="6" t="s">
        <v>151</v>
      </c>
      <c r="D117" s="6" t="s">
        <v>151</v>
      </c>
      <c r="F117" s="14">
        <f>IF(AND(Tableau13913[[#This Row],[Trumpf]]="x",Tableau13913[[#This Row],[LVD]]="x"),6,IF(OR(Tableau13913[[#This Row],[Trumpf]]="x",Tableau13913[[#This Row],[LVD]]="x"),3,0))</f>
        <v>6</v>
      </c>
      <c r="G117" s="14">
        <f>IF(AND(Tableau13913[[#This Row],[LVD]]="x",Tableau13913[[#This Row],[Trumpf]]="x"),6,IF(OR(Tableau13913[[#This Row],[LVD]]="x",Tableau13913[[#This Row],[Trumpf]]="x"),3,0))</f>
        <v>6</v>
      </c>
      <c r="H117" s="14">
        <f>IF(OR(Tableau13913[[#This Row],[MT / Unitaire]]="MT10",Tableau13913[[#This Row],[MT / Unitaire]]="MT5"),0,G117)</f>
        <v>6</v>
      </c>
      <c r="I117" s="37">
        <f>IF(Tableau13913[[#This Row],[MT / Unitaire]]&lt;&gt;"Unitaire",0,1)</f>
        <v>1</v>
      </c>
      <c r="J117" s="37">
        <f>IF(Tableau13913[[#This Row],[MT / Unitaire]]="MT10",1,0)</f>
        <v>0</v>
      </c>
      <c r="K117" s="37">
        <f>IF(Tableau13913[[#This Row],[MT / Unitaire]]="MT5",1,0)</f>
        <v>0</v>
      </c>
      <c r="L117" s="41">
        <f>IF(Tableau13913[[#This Row],[Trumpf]]="x",1,0)</f>
        <v>1</v>
      </c>
      <c r="M117" s="41">
        <f>IF(Tableau13913[[#This Row],[LVD]]="x",1,0)</f>
        <v>1</v>
      </c>
      <c r="N117" s="14">
        <f>Tableau1015[[#This Row],[unitaire]]*Tableau1015[[#This Row],[limite basse P]]</f>
        <v>6</v>
      </c>
      <c r="O117" s="1">
        <f>Tableau1015[[#This Row],[LVD]]*2*Tableau1015[[#This Row],[unitaire]]</f>
        <v>2</v>
      </c>
      <c r="P117" s="1">
        <f>Tableau1015[[#This Row],[Trumpf]]*Tableau1015[[#This Row],[limite basse M]]</f>
        <v>6</v>
      </c>
      <c r="Q117" s="1">
        <f>(1/10*Tableau1015[[#This Row],[MT10]])+(1/5*Tableau1015[[#This Row],[MT5]])</f>
        <v>0</v>
      </c>
      <c r="R117" s="1">
        <f>(1/10*Tableau1015[[#This Row],[MT10]])+(1/5*Tableau1015[[#This Row],[MT5]])+(Tableau1015[[#This Row],[unitaire]]*Tableau1015[[#This Row],[limite basse D]])</f>
        <v>6</v>
      </c>
      <c r="S117" s="1">
        <f>Tableau1015[[#This Row],[LVD]]*2*Tableau1015[[#This Row],[unitaire]]</f>
        <v>2</v>
      </c>
      <c r="T117" s="1">
        <f>Tableau1015[[#This Row],[Trumpf]]*Tableau1015[[#This Row],[unitaire]]*2</f>
        <v>2</v>
      </c>
    </row>
    <row r="118" spans="1:20" ht="18" x14ac:dyDescent="0.3">
      <c r="A118" s="11" t="s">
        <v>120</v>
      </c>
      <c r="B118" s="11" t="s">
        <v>173</v>
      </c>
      <c r="C118" s="6"/>
      <c r="D118" s="6" t="s">
        <v>151</v>
      </c>
      <c r="F118" s="14">
        <f>IF(AND(Tableau13913[[#This Row],[Trumpf]]="x",Tableau13913[[#This Row],[LVD]]="x"),6,IF(OR(Tableau13913[[#This Row],[Trumpf]]="x",Tableau13913[[#This Row],[LVD]]="x"),3,0))</f>
        <v>3</v>
      </c>
      <c r="G118" s="14">
        <f>IF(AND(Tableau13913[[#This Row],[LVD]]="x",Tableau13913[[#This Row],[Trumpf]]="x"),6,IF(OR(Tableau13913[[#This Row],[LVD]]="x",Tableau13913[[#This Row],[Trumpf]]="x"),3,0))</f>
        <v>3</v>
      </c>
      <c r="H118" s="14">
        <f>IF(OR(Tableau13913[[#This Row],[MT / Unitaire]]="MT10",Tableau13913[[#This Row],[MT / Unitaire]]="MT5"),0,G118)</f>
        <v>3</v>
      </c>
      <c r="I118" s="37">
        <f>IF(Tableau13913[[#This Row],[MT / Unitaire]]&lt;&gt;"Unitaire",0,1)</f>
        <v>1</v>
      </c>
      <c r="J118" s="37">
        <f>IF(Tableau13913[[#This Row],[MT / Unitaire]]="MT10",1,0)</f>
        <v>0</v>
      </c>
      <c r="K118" s="37">
        <f>IF(Tableau13913[[#This Row],[MT / Unitaire]]="MT5",1,0)</f>
        <v>0</v>
      </c>
      <c r="L118" s="41">
        <f>IF(Tableau13913[[#This Row],[Trumpf]]="x",1,0)</f>
        <v>0</v>
      </c>
      <c r="M118" s="41">
        <f>IF(Tableau13913[[#This Row],[LVD]]="x",1,0)</f>
        <v>1</v>
      </c>
      <c r="N118" s="14">
        <f>Tableau1015[[#This Row],[unitaire]]*Tableau1015[[#This Row],[limite basse P]]</f>
        <v>3</v>
      </c>
      <c r="O118" s="1">
        <f>Tableau1015[[#This Row],[LVD]]*2*Tableau1015[[#This Row],[unitaire]]</f>
        <v>2</v>
      </c>
      <c r="P118" s="1">
        <f>Tableau1015[[#This Row],[Trumpf]]*Tableau1015[[#This Row],[limite basse M]]</f>
        <v>0</v>
      </c>
      <c r="Q118" s="1">
        <f>(1/10*Tableau1015[[#This Row],[MT10]])+(1/5*Tableau1015[[#This Row],[MT5]])</f>
        <v>0</v>
      </c>
      <c r="R118" s="1">
        <f>(1/10*Tableau1015[[#This Row],[MT10]])+(1/5*Tableau1015[[#This Row],[MT5]])+(Tableau1015[[#This Row],[unitaire]]*Tableau1015[[#This Row],[limite basse D]])</f>
        <v>3</v>
      </c>
      <c r="S118" s="1">
        <f>Tableau1015[[#This Row],[LVD]]*2*Tableau1015[[#This Row],[unitaire]]</f>
        <v>2</v>
      </c>
      <c r="T118" s="1">
        <f>Tableau1015[[#This Row],[Trumpf]]*Tableau1015[[#This Row],[unitaire]]*2</f>
        <v>0</v>
      </c>
    </row>
    <row r="119" spans="1:20" ht="18" x14ac:dyDescent="0.3">
      <c r="A119" s="11" t="s">
        <v>121</v>
      </c>
      <c r="B119" s="11" t="s">
        <v>173</v>
      </c>
      <c r="C119" s="6"/>
      <c r="D119" s="6" t="s">
        <v>151</v>
      </c>
      <c r="F119" s="14">
        <f>IF(AND(Tableau13913[[#This Row],[Trumpf]]="x",Tableau13913[[#This Row],[LVD]]="x"),6,IF(OR(Tableau13913[[#This Row],[Trumpf]]="x",Tableau13913[[#This Row],[LVD]]="x"),3,0))</f>
        <v>3</v>
      </c>
      <c r="G119" s="14">
        <f>IF(AND(Tableau13913[[#This Row],[LVD]]="x",Tableau13913[[#This Row],[Trumpf]]="x"),6,IF(OR(Tableau13913[[#This Row],[LVD]]="x",Tableau13913[[#This Row],[Trumpf]]="x"),3,0))</f>
        <v>3</v>
      </c>
      <c r="H119" s="14">
        <f>IF(OR(Tableau13913[[#This Row],[MT / Unitaire]]="MT10",Tableau13913[[#This Row],[MT / Unitaire]]="MT5"),0,G119)</f>
        <v>3</v>
      </c>
      <c r="I119" s="37">
        <f>IF(Tableau13913[[#This Row],[MT / Unitaire]]&lt;&gt;"Unitaire",0,1)</f>
        <v>1</v>
      </c>
      <c r="J119" s="37">
        <f>IF(Tableau13913[[#This Row],[MT / Unitaire]]="MT10",1,0)</f>
        <v>0</v>
      </c>
      <c r="K119" s="37">
        <f>IF(Tableau13913[[#This Row],[MT / Unitaire]]="MT5",1,0)</f>
        <v>0</v>
      </c>
      <c r="L119" s="41">
        <f>IF(Tableau13913[[#This Row],[Trumpf]]="x",1,0)</f>
        <v>0</v>
      </c>
      <c r="M119" s="41">
        <f>IF(Tableau13913[[#This Row],[LVD]]="x",1,0)</f>
        <v>1</v>
      </c>
      <c r="N119" s="14">
        <f>Tableau1015[[#This Row],[unitaire]]*Tableau1015[[#This Row],[limite basse P]]</f>
        <v>3</v>
      </c>
      <c r="O119" s="1">
        <f>Tableau1015[[#This Row],[LVD]]*2*Tableau1015[[#This Row],[unitaire]]</f>
        <v>2</v>
      </c>
      <c r="P119" s="1">
        <f>Tableau1015[[#This Row],[Trumpf]]*Tableau1015[[#This Row],[limite basse M]]</f>
        <v>0</v>
      </c>
      <c r="Q119" s="1">
        <f>(1/10*Tableau1015[[#This Row],[MT10]])+(1/5*Tableau1015[[#This Row],[MT5]])</f>
        <v>0</v>
      </c>
      <c r="R119" s="1">
        <f>(1/10*Tableau1015[[#This Row],[MT10]])+(1/5*Tableau1015[[#This Row],[MT5]])+(Tableau1015[[#This Row],[unitaire]]*Tableau1015[[#This Row],[limite basse D]])</f>
        <v>3</v>
      </c>
      <c r="S119" s="1">
        <f>Tableau1015[[#This Row],[LVD]]*2*Tableau1015[[#This Row],[unitaire]]</f>
        <v>2</v>
      </c>
      <c r="T119" s="1">
        <f>Tableau1015[[#This Row],[Trumpf]]*Tableau1015[[#This Row],[unitaire]]*2</f>
        <v>0</v>
      </c>
    </row>
    <row r="120" spans="1:20" ht="18" x14ac:dyDescent="0.3">
      <c r="A120" s="11" t="s">
        <v>122</v>
      </c>
      <c r="B120" s="11" t="s">
        <v>173</v>
      </c>
      <c r="C120" s="6"/>
      <c r="D120" s="6" t="s">
        <v>151</v>
      </c>
      <c r="F120" s="14">
        <f>IF(AND(Tableau13913[[#This Row],[Trumpf]]="x",Tableau13913[[#This Row],[LVD]]="x"),6,IF(OR(Tableau13913[[#This Row],[Trumpf]]="x",Tableau13913[[#This Row],[LVD]]="x"),3,0))</f>
        <v>3</v>
      </c>
      <c r="G120" s="14">
        <f>IF(AND(Tableau13913[[#This Row],[LVD]]="x",Tableau13913[[#This Row],[Trumpf]]="x"),6,IF(OR(Tableau13913[[#This Row],[LVD]]="x",Tableau13913[[#This Row],[Trumpf]]="x"),3,0))</f>
        <v>3</v>
      </c>
      <c r="H120" s="14">
        <f>IF(OR(Tableau13913[[#This Row],[MT / Unitaire]]="MT10",Tableau13913[[#This Row],[MT / Unitaire]]="MT5"),0,G120)</f>
        <v>3</v>
      </c>
      <c r="I120" s="37">
        <f>IF(Tableau13913[[#This Row],[MT / Unitaire]]&lt;&gt;"Unitaire",0,1)</f>
        <v>1</v>
      </c>
      <c r="J120" s="37">
        <f>IF(Tableau13913[[#This Row],[MT / Unitaire]]="MT10",1,0)</f>
        <v>0</v>
      </c>
      <c r="K120" s="37">
        <f>IF(Tableau13913[[#This Row],[MT / Unitaire]]="MT5",1,0)</f>
        <v>0</v>
      </c>
      <c r="L120" s="41">
        <f>IF(Tableau13913[[#This Row],[Trumpf]]="x",1,0)</f>
        <v>0</v>
      </c>
      <c r="M120" s="41">
        <f>IF(Tableau13913[[#This Row],[LVD]]="x",1,0)</f>
        <v>1</v>
      </c>
      <c r="N120" s="14">
        <f>Tableau1015[[#This Row],[unitaire]]*Tableau1015[[#This Row],[limite basse P]]</f>
        <v>3</v>
      </c>
      <c r="O120" s="1">
        <f>Tableau1015[[#This Row],[LVD]]*2*Tableau1015[[#This Row],[unitaire]]</f>
        <v>2</v>
      </c>
      <c r="P120" s="1">
        <f>Tableau1015[[#This Row],[Trumpf]]*Tableau1015[[#This Row],[limite basse M]]</f>
        <v>0</v>
      </c>
      <c r="Q120" s="1">
        <f>(1/10*Tableau1015[[#This Row],[MT10]])+(1/5*Tableau1015[[#This Row],[MT5]])</f>
        <v>0</v>
      </c>
      <c r="R120" s="1">
        <f>(1/10*Tableau1015[[#This Row],[MT10]])+(1/5*Tableau1015[[#This Row],[MT5]])+(Tableau1015[[#This Row],[unitaire]]*Tableau1015[[#This Row],[limite basse D]])</f>
        <v>3</v>
      </c>
      <c r="S120" s="1">
        <f>Tableau1015[[#This Row],[LVD]]*2*Tableau1015[[#This Row],[unitaire]]</f>
        <v>2</v>
      </c>
      <c r="T120" s="1">
        <f>Tableau1015[[#This Row],[Trumpf]]*Tableau1015[[#This Row],[unitaire]]*2</f>
        <v>0</v>
      </c>
    </row>
    <row r="121" spans="1:20" ht="18" x14ac:dyDescent="0.3">
      <c r="A121" s="11" t="s">
        <v>123</v>
      </c>
      <c r="B121" s="11" t="s">
        <v>173</v>
      </c>
      <c r="C121" s="6"/>
      <c r="D121" s="6" t="s">
        <v>151</v>
      </c>
      <c r="F121" s="14">
        <f>IF(AND(Tableau13913[[#This Row],[Trumpf]]="x",Tableau13913[[#This Row],[LVD]]="x"),6,IF(OR(Tableau13913[[#This Row],[Trumpf]]="x",Tableau13913[[#This Row],[LVD]]="x"),3,0))</f>
        <v>3</v>
      </c>
      <c r="G121" s="14">
        <f>IF(AND(Tableau13913[[#This Row],[LVD]]="x",Tableau13913[[#This Row],[Trumpf]]="x"),6,IF(OR(Tableau13913[[#This Row],[LVD]]="x",Tableau13913[[#This Row],[Trumpf]]="x"),3,0))</f>
        <v>3</v>
      </c>
      <c r="H121" s="14">
        <f>IF(OR(Tableau13913[[#This Row],[MT / Unitaire]]="MT10",Tableau13913[[#This Row],[MT / Unitaire]]="MT5"),0,G121)</f>
        <v>3</v>
      </c>
      <c r="I121" s="37">
        <f>IF(Tableau13913[[#This Row],[MT / Unitaire]]&lt;&gt;"Unitaire",0,1)</f>
        <v>1</v>
      </c>
      <c r="J121" s="37">
        <f>IF(Tableau13913[[#This Row],[MT / Unitaire]]="MT10",1,0)</f>
        <v>0</v>
      </c>
      <c r="K121" s="37">
        <f>IF(Tableau13913[[#This Row],[MT / Unitaire]]="MT5",1,0)</f>
        <v>0</v>
      </c>
      <c r="L121" s="41">
        <f>IF(Tableau13913[[#This Row],[Trumpf]]="x",1,0)</f>
        <v>0</v>
      </c>
      <c r="M121" s="41">
        <f>IF(Tableau13913[[#This Row],[LVD]]="x",1,0)</f>
        <v>1</v>
      </c>
      <c r="N121" s="14">
        <f>Tableau1015[[#This Row],[unitaire]]*Tableau1015[[#This Row],[limite basse P]]</f>
        <v>3</v>
      </c>
      <c r="O121" s="1">
        <f>Tableau1015[[#This Row],[LVD]]*2*Tableau1015[[#This Row],[unitaire]]</f>
        <v>2</v>
      </c>
      <c r="P121" s="1">
        <f>Tableau1015[[#This Row],[Trumpf]]*Tableau1015[[#This Row],[limite basse M]]</f>
        <v>0</v>
      </c>
      <c r="Q121" s="1">
        <f>(1/10*Tableau1015[[#This Row],[MT10]])+(1/5*Tableau1015[[#This Row],[MT5]])</f>
        <v>0</v>
      </c>
      <c r="R121" s="1">
        <f>(1/10*Tableau1015[[#This Row],[MT10]])+(1/5*Tableau1015[[#This Row],[MT5]])+(Tableau1015[[#This Row],[unitaire]]*Tableau1015[[#This Row],[limite basse D]])</f>
        <v>3</v>
      </c>
      <c r="S121" s="1">
        <f>Tableau1015[[#This Row],[LVD]]*2*Tableau1015[[#This Row],[unitaire]]</f>
        <v>2</v>
      </c>
      <c r="T121" s="1">
        <f>Tableau1015[[#This Row],[Trumpf]]*Tableau1015[[#This Row],[unitaire]]*2</f>
        <v>0</v>
      </c>
    </row>
    <row r="122" spans="1:20" ht="18" x14ac:dyDescent="0.3">
      <c r="A122" s="11" t="s">
        <v>124</v>
      </c>
      <c r="B122" s="11" t="s">
        <v>173</v>
      </c>
      <c r="C122" s="6"/>
      <c r="D122" s="6" t="s">
        <v>151</v>
      </c>
      <c r="F122" s="14">
        <f>IF(AND(Tableau13913[[#This Row],[Trumpf]]="x",Tableau13913[[#This Row],[LVD]]="x"),6,IF(OR(Tableau13913[[#This Row],[Trumpf]]="x",Tableau13913[[#This Row],[LVD]]="x"),3,0))</f>
        <v>3</v>
      </c>
      <c r="G122" s="14">
        <f>IF(AND(Tableau13913[[#This Row],[LVD]]="x",Tableau13913[[#This Row],[Trumpf]]="x"),6,IF(OR(Tableau13913[[#This Row],[LVD]]="x",Tableau13913[[#This Row],[Trumpf]]="x"),3,0))</f>
        <v>3</v>
      </c>
      <c r="H122" s="14">
        <f>IF(OR(Tableau13913[[#This Row],[MT / Unitaire]]="MT10",Tableau13913[[#This Row],[MT / Unitaire]]="MT5"),0,G122)</f>
        <v>3</v>
      </c>
      <c r="I122" s="37">
        <f>IF(Tableau13913[[#This Row],[MT / Unitaire]]&lt;&gt;"Unitaire",0,1)</f>
        <v>1</v>
      </c>
      <c r="J122" s="37">
        <f>IF(Tableau13913[[#This Row],[MT / Unitaire]]="MT10",1,0)</f>
        <v>0</v>
      </c>
      <c r="K122" s="37">
        <f>IF(Tableau13913[[#This Row],[MT / Unitaire]]="MT5",1,0)</f>
        <v>0</v>
      </c>
      <c r="L122" s="41">
        <f>IF(Tableau13913[[#This Row],[Trumpf]]="x",1,0)</f>
        <v>0</v>
      </c>
      <c r="M122" s="41">
        <f>IF(Tableau13913[[#This Row],[LVD]]="x",1,0)</f>
        <v>1</v>
      </c>
      <c r="N122" s="14">
        <f>Tableau1015[[#This Row],[unitaire]]*Tableau1015[[#This Row],[limite basse P]]</f>
        <v>3</v>
      </c>
      <c r="O122" s="1">
        <f>Tableau1015[[#This Row],[LVD]]*2*Tableau1015[[#This Row],[unitaire]]</f>
        <v>2</v>
      </c>
      <c r="P122" s="1">
        <f>Tableau1015[[#This Row],[Trumpf]]*Tableau1015[[#This Row],[limite basse M]]</f>
        <v>0</v>
      </c>
      <c r="Q122" s="1">
        <f>(1/10*Tableau1015[[#This Row],[MT10]])+(1/5*Tableau1015[[#This Row],[MT5]])</f>
        <v>0</v>
      </c>
      <c r="R122" s="1">
        <f>(1/10*Tableau1015[[#This Row],[MT10]])+(1/5*Tableau1015[[#This Row],[MT5]])+(Tableau1015[[#This Row],[unitaire]]*Tableau1015[[#This Row],[limite basse D]])</f>
        <v>3</v>
      </c>
      <c r="S122" s="1">
        <f>Tableau1015[[#This Row],[LVD]]*2*Tableau1015[[#This Row],[unitaire]]</f>
        <v>2</v>
      </c>
      <c r="T122" s="1">
        <f>Tableau1015[[#This Row],[Trumpf]]*Tableau1015[[#This Row],[unitaire]]*2</f>
        <v>0</v>
      </c>
    </row>
    <row r="123" spans="1:20" ht="18" x14ac:dyDescent="0.3">
      <c r="A123" s="11" t="s">
        <v>125</v>
      </c>
      <c r="B123" s="11"/>
      <c r="C123" s="6"/>
      <c r="D123" s="6" t="s">
        <v>151</v>
      </c>
      <c r="F123" s="14">
        <f>IF(AND(Tableau13913[[#This Row],[Trumpf]]="x",Tableau13913[[#This Row],[LVD]]="x"),6,IF(OR(Tableau13913[[#This Row],[Trumpf]]="x",Tableau13913[[#This Row],[LVD]]="x"),3,0))</f>
        <v>3</v>
      </c>
      <c r="G123" s="14">
        <f>IF(AND(Tableau13913[[#This Row],[LVD]]="x",Tableau13913[[#This Row],[Trumpf]]="x"),6,IF(OR(Tableau13913[[#This Row],[LVD]]="x",Tableau13913[[#This Row],[Trumpf]]="x"),3,0))</f>
        <v>3</v>
      </c>
      <c r="H123" s="14">
        <f>IF(OR(Tableau13913[[#This Row],[MT / Unitaire]]="MT10",Tableau13913[[#This Row],[MT / Unitaire]]="MT5"),0,G123)</f>
        <v>3</v>
      </c>
      <c r="I123" s="37">
        <f>IF(Tableau13913[[#This Row],[MT / Unitaire]]&lt;&gt;"Unitaire",0,1)</f>
        <v>0</v>
      </c>
      <c r="J123" s="37">
        <f>IF(Tableau13913[[#This Row],[MT / Unitaire]]="MT10",1,0)</f>
        <v>0</v>
      </c>
      <c r="K123" s="37">
        <f>IF(Tableau13913[[#This Row],[MT / Unitaire]]="MT5",1,0)</f>
        <v>0</v>
      </c>
      <c r="L123" s="41">
        <f>IF(Tableau13913[[#This Row],[Trumpf]]="x",1,0)</f>
        <v>0</v>
      </c>
      <c r="M123" s="41">
        <f>IF(Tableau13913[[#This Row],[LVD]]="x",1,0)</f>
        <v>1</v>
      </c>
      <c r="N123" s="14">
        <f>Tableau1015[[#This Row],[unitaire]]*Tableau1015[[#This Row],[limite basse P]]</f>
        <v>0</v>
      </c>
      <c r="O123" s="1">
        <f>Tableau1015[[#This Row],[LVD]]*2*Tableau1015[[#This Row],[unitaire]]</f>
        <v>0</v>
      </c>
      <c r="P123" s="1">
        <f>Tableau1015[[#This Row],[Trumpf]]*Tableau1015[[#This Row],[limite basse M]]</f>
        <v>0</v>
      </c>
      <c r="Q123" s="1">
        <f>(1/10*Tableau1015[[#This Row],[MT10]])+(1/5*Tableau1015[[#This Row],[MT5]])</f>
        <v>0</v>
      </c>
      <c r="R123" s="1">
        <f>(1/10*Tableau1015[[#This Row],[MT10]])+(1/5*Tableau1015[[#This Row],[MT5]])+(Tableau1015[[#This Row],[unitaire]]*Tableau1015[[#This Row],[limite basse D]])</f>
        <v>0</v>
      </c>
      <c r="S123" s="1">
        <f>Tableau1015[[#This Row],[LVD]]*2*Tableau1015[[#This Row],[unitaire]]</f>
        <v>0</v>
      </c>
      <c r="T123" s="1">
        <f>Tableau1015[[#This Row],[Trumpf]]*Tableau1015[[#This Row],[unitaire]]*2</f>
        <v>0</v>
      </c>
    </row>
    <row r="124" spans="1:20" ht="18" x14ac:dyDescent="0.3">
      <c r="A124" s="11" t="s">
        <v>126</v>
      </c>
      <c r="B124" s="11" t="s">
        <v>173</v>
      </c>
      <c r="C124" s="6"/>
      <c r="D124" s="6" t="s">
        <v>151</v>
      </c>
      <c r="F124" s="14">
        <f>IF(AND(Tableau13913[[#This Row],[Trumpf]]="x",Tableau13913[[#This Row],[LVD]]="x"),6,IF(OR(Tableau13913[[#This Row],[Trumpf]]="x",Tableau13913[[#This Row],[LVD]]="x"),3,0))</f>
        <v>3</v>
      </c>
      <c r="G124" s="14">
        <f>IF(AND(Tableau13913[[#This Row],[LVD]]="x",Tableau13913[[#This Row],[Trumpf]]="x"),6,IF(OR(Tableau13913[[#This Row],[LVD]]="x",Tableau13913[[#This Row],[Trumpf]]="x"),3,0))</f>
        <v>3</v>
      </c>
      <c r="H124" s="14">
        <f>IF(OR(Tableau13913[[#This Row],[MT / Unitaire]]="MT10",Tableau13913[[#This Row],[MT / Unitaire]]="MT5"),0,G124)</f>
        <v>3</v>
      </c>
      <c r="I124" s="37">
        <f>IF(Tableau13913[[#This Row],[MT / Unitaire]]&lt;&gt;"Unitaire",0,1)</f>
        <v>1</v>
      </c>
      <c r="J124" s="37">
        <f>IF(Tableau13913[[#This Row],[MT / Unitaire]]="MT10",1,0)</f>
        <v>0</v>
      </c>
      <c r="K124" s="37">
        <f>IF(Tableau13913[[#This Row],[MT / Unitaire]]="MT5",1,0)</f>
        <v>0</v>
      </c>
      <c r="L124" s="41">
        <f>IF(Tableau13913[[#This Row],[Trumpf]]="x",1,0)</f>
        <v>0</v>
      </c>
      <c r="M124" s="41">
        <f>IF(Tableau13913[[#This Row],[LVD]]="x",1,0)</f>
        <v>1</v>
      </c>
      <c r="N124" s="14">
        <f>Tableau1015[[#This Row],[unitaire]]*Tableau1015[[#This Row],[limite basse P]]</f>
        <v>3</v>
      </c>
      <c r="O124" s="1">
        <f>Tableau1015[[#This Row],[LVD]]*2*Tableau1015[[#This Row],[unitaire]]</f>
        <v>2</v>
      </c>
      <c r="P124" s="1">
        <f>Tableau1015[[#This Row],[Trumpf]]*Tableau1015[[#This Row],[limite basse M]]</f>
        <v>0</v>
      </c>
      <c r="Q124" s="1">
        <f>(1/10*Tableau1015[[#This Row],[MT10]])+(1/5*Tableau1015[[#This Row],[MT5]])</f>
        <v>0</v>
      </c>
      <c r="R124" s="1">
        <f>(1/10*Tableau1015[[#This Row],[MT10]])+(1/5*Tableau1015[[#This Row],[MT5]])+(Tableau1015[[#This Row],[unitaire]]*Tableau1015[[#This Row],[limite basse D]])</f>
        <v>3</v>
      </c>
      <c r="S124" s="1">
        <f>Tableau1015[[#This Row],[LVD]]*2*Tableau1015[[#This Row],[unitaire]]</f>
        <v>2</v>
      </c>
      <c r="T124" s="1">
        <f>Tableau1015[[#This Row],[Trumpf]]*Tableau1015[[#This Row],[unitaire]]*2</f>
        <v>0</v>
      </c>
    </row>
    <row r="125" spans="1:20" ht="18" x14ac:dyDescent="0.3">
      <c r="A125" s="11" t="s">
        <v>127</v>
      </c>
      <c r="B125" s="11" t="s">
        <v>173</v>
      </c>
      <c r="C125" s="6"/>
      <c r="D125" s="6" t="s">
        <v>151</v>
      </c>
      <c r="F125" s="14">
        <f>IF(AND(Tableau13913[[#This Row],[Trumpf]]="x",Tableau13913[[#This Row],[LVD]]="x"),6,IF(OR(Tableau13913[[#This Row],[Trumpf]]="x",Tableau13913[[#This Row],[LVD]]="x"),3,0))</f>
        <v>3</v>
      </c>
      <c r="G125" s="14">
        <f>IF(AND(Tableau13913[[#This Row],[LVD]]="x",Tableau13913[[#This Row],[Trumpf]]="x"),6,IF(OR(Tableau13913[[#This Row],[LVD]]="x",Tableau13913[[#This Row],[Trumpf]]="x"),3,0))</f>
        <v>3</v>
      </c>
      <c r="H125" s="14">
        <f>IF(OR(Tableau13913[[#This Row],[MT / Unitaire]]="MT10",Tableau13913[[#This Row],[MT / Unitaire]]="MT5"),0,G125)</f>
        <v>3</v>
      </c>
      <c r="I125" s="37">
        <f>IF(Tableau13913[[#This Row],[MT / Unitaire]]&lt;&gt;"Unitaire",0,1)</f>
        <v>1</v>
      </c>
      <c r="J125" s="37">
        <f>IF(Tableau13913[[#This Row],[MT / Unitaire]]="MT10",1,0)</f>
        <v>0</v>
      </c>
      <c r="K125" s="37">
        <f>IF(Tableau13913[[#This Row],[MT / Unitaire]]="MT5",1,0)</f>
        <v>0</v>
      </c>
      <c r="L125" s="41">
        <f>IF(Tableau13913[[#This Row],[Trumpf]]="x",1,0)</f>
        <v>0</v>
      </c>
      <c r="M125" s="41">
        <f>IF(Tableau13913[[#This Row],[LVD]]="x",1,0)</f>
        <v>1</v>
      </c>
      <c r="N125" s="14">
        <f>Tableau1015[[#This Row],[unitaire]]*Tableau1015[[#This Row],[limite basse P]]</f>
        <v>3</v>
      </c>
      <c r="O125" s="1">
        <f>Tableau1015[[#This Row],[LVD]]*2*Tableau1015[[#This Row],[unitaire]]</f>
        <v>2</v>
      </c>
      <c r="P125" s="1">
        <f>Tableau1015[[#This Row],[Trumpf]]*Tableau1015[[#This Row],[limite basse M]]</f>
        <v>0</v>
      </c>
      <c r="Q125" s="1">
        <f>(1/10*Tableau1015[[#This Row],[MT10]])+(1/5*Tableau1015[[#This Row],[MT5]])</f>
        <v>0</v>
      </c>
      <c r="R125" s="1">
        <f>(1/10*Tableau1015[[#This Row],[MT10]])+(1/5*Tableau1015[[#This Row],[MT5]])+(Tableau1015[[#This Row],[unitaire]]*Tableau1015[[#This Row],[limite basse D]])</f>
        <v>3</v>
      </c>
      <c r="S125" s="1">
        <f>Tableau1015[[#This Row],[LVD]]*2*Tableau1015[[#This Row],[unitaire]]</f>
        <v>2</v>
      </c>
      <c r="T125" s="1">
        <f>Tableau1015[[#This Row],[Trumpf]]*Tableau1015[[#This Row],[unitaire]]*2</f>
        <v>0</v>
      </c>
    </row>
    <row r="126" spans="1:20" ht="18" x14ac:dyDescent="0.3">
      <c r="A126" s="11" t="s">
        <v>128</v>
      </c>
      <c r="B126" s="11" t="s">
        <v>173</v>
      </c>
      <c r="C126" s="6"/>
      <c r="D126" s="6" t="s">
        <v>151</v>
      </c>
      <c r="F126" s="14">
        <f>IF(AND(Tableau13913[[#This Row],[Trumpf]]="x",Tableau13913[[#This Row],[LVD]]="x"),6,IF(OR(Tableau13913[[#This Row],[Trumpf]]="x",Tableau13913[[#This Row],[LVD]]="x"),3,0))</f>
        <v>3</v>
      </c>
      <c r="G126" s="14">
        <f>IF(AND(Tableau13913[[#This Row],[LVD]]="x",Tableau13913[[#This Row],[Trumpf]]="x"),6,IF(OR(Tableau13913[[#This Row],[LVD]]="x",Tableau13913[[#This Row],[Trumpf]]="x"),3,0))</f>
        <v>3</v>
      </c>
      <c r="H126" s="14">
        <f>IF(OR(Tableau13913[[#This Row],[MT / Unitaire]]="MT10",Tableau13913[[#This Row],[MT / Unitaire]]="MT5"),0,G126)</f>
        <v>3</v>
      </c>
      <c r="I126" s="37">
        <f>IF(Tableau13913[[#This Row],[MT / Unitaire]]&lt;&gt;"Unitaire",0,1)</f>
        <v>1</v>
      </c>
      <c r="J126" s="37">
        <f>IF(Tableau13913[[#This Row],[MT / Unitaire]]="MT10",1,0)</f>
        <v>0</v>
      </c>
      <c r="K126" s="37">
        <f>IF(Tableau13913[[#This Row],[MT / Unitaire]]="MT5",1,0)</f>
        <v>0</v>
      </c>
      <c r="L126" s="41">
        <f>IF(Tableau13913[[#This Row],[Trumpf]]="x",1,0)</f>
        <v>0</v>
      </c>
      <c r="M126" s="41">
        <f>IF(Tableau13913[[#This Row],[LVD]]="x",1,0)</f>
        <v>1</v>
      </c>
      <c r="N126" s="14">
        <f>Tableau1015[[#This Row],[unitaire]]*Tableau1015[[#This Row],[limite basse P]]</f>
        <v>3</v>
      </c>
      <c r="O126" s="1">
        <f>Tableau1015[[#This Row],[LVD]]*2*Tableau1015[[#This Row],[unitaire]]</f>
        <v>2</v>
      </c>
      <c r="P126" s="1">
        <f>Tableau1015[[#This Row],[Trumpf]]*Tableau1015[[#This Row],[limite basse M]]</f>
        <v>0</v>
      </c>
      <c r="Q126" s="1">
        <f>(1/10*Tableau1015[[#This Row],[MT10]])+(1/5*Tableau1015[[#This Row],[MT5]])</f>
        <v>0</v>
      </c>
      <c r="R126" s="1">
        <f>(1/10*Tableau1015[[#This Row],[MT10]])+(1/5*Tableau1015[[#This Row],[MT5]])+(Tableau1015[[#This Row],[unitaire]]*Tableau1015[[#This Row],[limite basse D]])</f>
        <v>3</v>
      </c>
      <c r="S126" s="1">
        <f>Tableau1015[[#This Row],[LVD]]*2*Tableau1015[[#This Row],[unitaire]]</f>
        <v>2</v>
      </c>
      <c r="T126" s="1">
        <f>Tableau1015[[#This Row],[Trumpf]]*Tableau1015[[#This Row],[unitaire]]*2</f>
        <v>0</v>
      </c>
    </row>
    <row r="127" spans="1:20" ht="18" x14ac:dyDescent="0.3">
      <c r="A127" s="11" t="s">
        <v>129</v>
      </c>
      <c r="B127" s="11" t="s">
        <v>173</v>
      </c>
      <c r="C127" s="6"/>
      <c r="D127" s="6" t="s">
        <v>151</v>
      </c>
      <c r="F127" s="14">
        <f>IF(AND(Tableau13913[[#This Row],[Trumpf]]="x",Tableau13913[[#This Row],[LVD]]="x"),6,IF(OR(Tableau13913[[#This Row],[Trumpf]]="x",Tableau13913[[#This Row],[LVD]]="x"),3,0))</f>
        <v>3</v>
      </c>
      <c r="G127" s="14">
        <f>IF(AND(Tableau13913[[#This Row],[LVD]]="x",Tableau13913[[#This Row],[Trumpf]]="x"),6,IF(OR(Tableau13913[[#This Row],[LVD]]="x",Tableau13913[[#This Row],[Trumpf]]="x"),3,0))</f>
        <v>3</v>
      </c>
      <c r="H127" s="14">
        <f>IF(OR(Tableau13913[[#This Row],[MT / Unitaire]]="MT10",Tableau13913[[#This Row],[MT / Unitaire]]="MT5"),0,G127)</f>
        <v>3</v>
      </c>
      <c r="I127" s="37">
        <f>IF(Tableau13913[[#This Row],[MT / Unitaire]]&lt;&gt;"Unitaire",0,1)</f>
        <v>1</v>
      </c>
      <c r="J127" s="37">
        <f>IF(Tableau13913[[#This Row],[MT / Unitaire]]="MT10",1,0)</f>
        <v>0</v>
      </c>
      <c r="K127" s="37">
        <f>IF(Tableau13913[[#This Row],[MT / Unitaire]]="MT5",1,0)</f>
        <v>0</v>
      </c>
      <c r="L127" s="41">
        <f>IF(Tableau13913[[#This Row],[Trumpf]]="x",1,0)</f>
        <v>0</v>
      </c>
      <c r="M127" s="41">
        <f>IF(Tableau13913[[#This Row],[LVD]]="x",1,0)</f>
        <v>1</v>
      </c>
      <c r="N127" s="14">
        <f>Tableau1015[[#This Row],[unitaire]]*Tableau1015[[#This Row],[limite basse P]]</f>
        <v>3</v>
      </c>
      <c r="O127" s="1">
        <f>Tableau1015[[#This Row],[LVD]]*2*Tableau1015[[#This Row],[unitaire]]</f>
        <v>2</v>
      </c>
      <c r="P127" s="1">
        <f>Tableau1015[[#This Row],[Trumpf]]*Tableau1015[[#This Row],[limite basse M]]</f>
        <v>0</v>
      </c>
      <c r="Q127" s="1">
        <f>(1/10*Tableau1015[[#This Row],[MT10]])+(1/5*Tableau1015[[#This Row],[MT5]])</f>
        <v>0</v>
      </c>
      <c r="R127" s="1">
        <f>(1/10*Tableau1015[[#This Row],[MT10]])+(1/5*Tableau1015[[#This Row],[MT5]])+(Tableau1015[[#This Row],[unitaire]]*Tableau1015[[#This Row],[limite basse D]])</f>
        <v>3</v>
      </c>
      <c r="S127" s="1">
        <f>Tableau1015[[#This Row],[LVD]]*2*Tableau1015[[#This Row],[unitaire]]</f>
        <v>2</v>
      </c>
      <c r="T127" s="1">
        <f>Tableau1015[[#This Row],[Trumpf]]*Tableau1015[[#This Row],[unitaire]]*2</f>
        <v>0</v>
      </c>
    </row>
    <row r="128" spans="1:20" ht="18" x14ac:dyDescent="0.3">
      <c r="A128" s="11" t="s">
        <v>130</v>
      </c>
      <c r="B128" s="11"/>
      <c r="C128" s="6"/>
      <c r="D128" s="6" t="s">
        <v>151</v>
      </c>
      <c r="F128" s="14">
        <f>IF(AND(Tableau13913[[#This Row],[Trumpf]]="x",Tableau13913[[#This Row],[LVD]]="x"),6,IF(OR(Tableau13913[[#This Row],[Trumpf]]="x",Tableau13913[[#This Row],[LVD]]="x"),3,0))</f>
        <v>3</v>
      </c>
      <c r="G128" s="14">
        <f>IF(AND(Tableau13913[[#This Row],[LVD]]="x",Tableau13913[[#This Row],[Trumpf]]="x"),6,IF(OR(Tableau13913[[#This Row],[LVD]]="x",Tableau13913[[#This Row],[Trumpf]]="x"),3,0))</f>
        <v>3</v>
      </c>
      <c r="H128" s="14">
        <f>IF(OR(Tableau13913[[#This Row],[MT / Unitaire]]="MT10",Tableau13913[[#This Row],[MT / Unitaire]]="MT5"),0,G128)</f>
        <v>3</v>
      </c>
      <c r="I128" s="37">
        <f>IF(Tableau13913[[#This Row],[MT / Unitaire]]&lt;&gt;"Unitaire",0,1)</f>
        <v>0</v>
      </c>
      <c r="J128" s="37">
        <f>IF(Tableau13913[[#This Row],[MT / Unitaire]]="MT10",1,0)</f>
        <v>0</v>
      </c>
      <c r="K128" s="37">
        <f>IF(Tableau13913[[#This Row],[MT / Unitaire]]="MT5",1,0)</f>
        <v>0</v>
      </c>
      <c r="L128" s="41">
        <f>IF(Tableau13913[[#This Row],[Trumpf]]="x",1,0)</f>
        <v>0</v>
      </c>
      <c r="M128" s="41">
        <f>IF(Tableau13913[[#This Row],[LVD]]="x",1,0)</f>
        <v>1</v>
      </c>
      <c r="N128" s="14">
        <f>Tableau1015[[#This Row],[unitaire]]*Tableau1015[[#This Row],[limite basse P]]</f>
        <v>0</v>
      </c>
      <c r="O128" s="1">
        <f>Tableau1015[[#This Row],[LVD]]*2*Tableau1015[[#This Row],[unitaire]]</f>
        <v>0</v>
      </c>
      <c r="P128" s="1">
        <f>Tableau1015[[#This Row],[Trumpf]]*Tableau1015[[#This Row],[limite basse M]]</f>
        <v>0</v>
      </c>
      <c r="Q128" s="1">
        <f>(1/10*Tableau1015[[#This Row],[MT10]])+(1/5*Tableau1015[[#This Row],[MT5]])</f>
        <v>0</v>
      </c>
      <c r="R128" s="1">
        <f>(1/10*Tableau1015[[#This Row],[MT10]])+(1/5*Tableau1015[[#This Row],[MT5]])+(Tableau1015[[#This Row],[unitaire]]*Tableau1015[[#This Row],[limite basse D]])</f>
        <v>0</v>
      </c>
      <c r="S128" s="1">
        <f>Tableau1015[[#This Row],[LVD]]*2*Tableau1015[[#This Row],[unitaire]]</f>
        <v>0</v>
      </c>
      <c r="T128" s="1">
        <f>Tableau1015[[#This Row],[Trumpf]]*Tableau1015[[#This Row],[unitaire]]*2</f>
        <v>0</v>
      </c>
    </row>
    <row r="129" spans="1:20" ht="18" x14ac:dyDescent="0.3">
      <c r="A129" s="11" t="s">
        <v>131</v>
      </c>
      <c r="B129" s="11" t="s">
        <v>173</v>
      </c>
      <c r="C129" s="6"/>
      <c r="D129" s="6" t="s">
        <v>151</v>
      </c>
      <c r="F129" s="14">
        <f>IF(AND(Tableau13913[[#This Row],[Trumpf]]="x",Tableau13913[[#This Row],[LVD]]="x"),6,IF(OR(Tableau13913[[#This Row],[Trumpf]]="x",Tableau13913[[#This Row],[LVD]]="x"),3,0))</f>
        <v>3</v>
      </c>
      <c r="G129" s="14">
        <f>IF(AND(Tableau13913[[#This Row],[LVD]]="x",Tableau13913[[#This Row],[Trumpf]]="x"),6,IF(OR(Tableau13913[[#This Row],[LVD]]="x",Tableau13913[[#This Row],[Trumpf]]="x"),3,0))</f>
        <v>3</v>
      </c>
      <c r="H129" s="14">
        <f>IF(OR(Tableau13913[[#This Row],[MT / Unitaire]]="MT10",Tableau13913[[#This Row],[MT / Unitaire]]="MT5"),0,G129)</f>
        <v>3</v>
      </c>
      <c r="I129" s="37">
        <f>IF(Tableau13913[[#This Row],[MT / Unitaire]]&lt;&gt;"Unitaire",0,1)</f>
        <v>1</v>
      </c>
      <c r="J129" s="37">
        <f>IF(Tableau13913[[#This Row],[MT / Unitaire]]="MT10",1,0)</f>
        <v>0</v>
      </c>
      <c r="K129" s="37">
        <f>IF(Tableau13913[[#This Row],[MT / Unitaire]]="MT5",1,0)</f>
        <v>0</v>
      </c>
      <c r="L129" s="41">
        <f>IF(Tableau13913[[#This Row],[Trumpf]]="x",1,0)</f>
        <v>0</v>
      </c>
      <c r="M129" s="41">
        <f>IF(Tableau13913[[#This Row],[LVD]]="x",1,0)</f>
        <v>1</v>
      </c>
      <c r="N129" s="14">
        <f>Tableau1015[[#This Row],[unitaire]]*Tableau1015[[#This Row],[limite basse P]]</f>
        <v>3</v>
      </c>
      <c r="O129" s="1">
        <f>Tableau1015[[#This Row],[LVD]]*2*Tableau1015[[#This Row],[unitaire]]</f>
        <v>2</v>
      </c>
      <c r="P129" s="1">
        <f>Tableau1015[[#This Row],[Trumpf]]*Tableau1015[[#This Row],[limite basse M]]</f>
        <v>0</v>
      </c>
      <c r="Q129" s="1">
        <f>(1/10*Tableau1015[[#This Row],[MT10]])+(1/5*Tableau1015[[#This Row],[MT5]])</f>
        <v>0</v>
      </c>
      <c r="R129" s="1">
        <f>(1/10*Tableau1015[[#This Row],[MT10]])+(1/5*Tableau1015[[#This Row],[MT5]])+(Tableau1015[[#This Row],[unitaire]]*Tableau1015[[#This Row],[limite basse D]])</f>
        <v>3</v>
      </c>
      <c r="S129" s="1">
        <f>Tableau1015[[#This Row],[LVD]]*2*Tableau1015[[#This Row],[unitaire]]</f>
        <v>2</v>
      </c>
      <c r="T129" s="1">
        <f>Tableau1015[[#This Row],[Trumpf]]*Tableau1015[[#This Row],[unitaire]]*2</f>
        <v>0</v>
      </c>
    </row>
    <row r="130" spans="1:20" ht="18" x14ac:dyDescent="0.3">
      <c r="A130" s="11" t="s">
        <v>152</v>
      </c>
      <c r="B130" s="11" t="s">
        <v>173</v>
      </c>
      <c r="C130" s="6"/>
      <c r="D130" s="6" t="s">
        <v>151</v>
      </c>
      <c r="F130" s="14">
        <f>IF(AND(Tableau13913[[#This Row],[Trumpf]]="x",Tableau13913[[#This Row],[LVD]]="x"),6,IF(OR(Tableau13913[[#This Row],[Trumpf]]="x",Tableau13913[[#This Row],[LVD]]="x"),3,0))</f>
        <v>3</v>
      </c>
      <c r="G130" s="14">
        <f>IF(AND(Tableau13913[[#This Row],[LVD]]="x",Tableau13913[[#This Row],[Trumpf]]="x"),6,IF(OR(Tableau13913[[#This Row],[LVD]]="x",Tableau13913[[#This Row],[Trumpf]]="x"),3,0))</f>
        <v>3</v>
      </c>
      <c r="H130" s="14">
        <f>IF(OR(Tableau13913[[#This Row],[MT / Unitaire]]="MT10",Tableau13913[[#This Row],[MT / Unitaire]]="MT5"),0,G130)</f>
        <v>3</v>
      </c>
      <c r="I130" s="37">
        <f>IF(Tableau13913[[#This Row],[MT / Unitaire]]&lt;&gt;"Unitaire",0,1)</f>
        <v>1</v>
      </c>
      <c r="J130" s="37">
        <f>IF(Tableau13913[[#This Row],[MT / Unitaire]]="MT10",1,0)</f>
        <v>0</v>
      </c>
      <c r="K130" s="37">
        <f>IF(Tableau13913[[#This Row],[MT / Unitaire]]="MT5",1,0)</f>
        <v>0</v>
      </c>
      <c r="L130" s="41">
        <f>IF(Tableau13913[[#This Row],[Trumpf]]="x",1,0)</f>
        <v>0</v>
      </c>
      <c r="M130" s="41">
        <f>IF(Tableau13913[[#This Row],[LVD]]="x",1,0)</f>
        <v>1</v>
      </c>
      <c r="N130" s="14">
        <f>Tableau1015[[#This Row],[unitaire]]*Tableau1015[[#This Row],[limite basse P]]</f>
        <v>3</v>
      </c>
      <c r="O130" s="1">
        <f>Tableau1015[[#This Row],[LVD]]*2*Tableau1015[[#This Row],[unitaire]]</f>
        <v>2</v>
      </c>
      <c r="P130" s="1">
        <f>Tableau1015[[#This Row],[Trumpf]]*Tableau1015[[#This Row],[limite basse M]]</f>
        <v>0</v>
      </c>
      <c r="Q130" s="1">
        <f>(1/10*Tableau1015[[#This Row],[MT10]])+(1/5*Tableau1015[[#This Row],[MT5]])</f>
        <v>0</v>
      </c>
      <c r="R130" s="1">
        <f>(1/10*Tableau1015[[#This Row],[MT10]])+(1/5*Tableau1015[[#This Row],[MT5]])+(Tableau1015[[#This Row],[unitaire]]*Tableau1015[[#This Row],[limite basse D]])</f>
        <v>3</v>
      </c>
      <c r="S130" s="1">
        <f>Tableau1015[[#This Row],[LVD]]*2*Tableau1015[[#This Row],[unitaire]]</f>
        <v>2</v>
      </c>
      <c r="T130" s="1">
        <f>Tableau1015[[#This Row],[Trumpf]]*Tableau1015[[#This Row],[unitaire]]*2</f>
        <v>0</v>
      </c>
    </row>
    <row r="131" spans="1:20" ht="18" x14ac:dyDescent="0.3">
      <c r="A131" s="11" t="s">
        <v>133</v>
      </c>
      <c r="B131" s="11" t="s">
        <v>173</v>
      </c>
      <c r="C131" s="6"/>
      <c r="D131" s="6" t="s">
        <v>151</v>
      </c>
      <c r="F131" s="14">
        <f>IF(AND(Tableau13913[[#This Row],[Trumpf]]="x",Tableau13913[[#This Row],[LVD]]="x"),6,IF(OR(Tableau13913[[#This Row],[Trumpf]]="x",Tableau13913[[#This Row],[LVD]]="x"),3,0))</f>
        <v>3</v>
      </c>
      <c r="G131" s="14">
        <f>IF(AND(Tableau13913[[#This Row],[LVD]]="x",Tableau13913[[#This Row],[Trumpf]]="x"),6,IF(OR(Tableau13913[[#This Row],[LVD]]="x",Tableau13913[[#This Row],[Trumpf]]="x"),3,0))</f>
        <v>3</v>
      </c>
      <c r="H131" s="14">
        <f>IF(OR(Tableau13913[[#This Row],[MT / Unitaire]]="MT10",Tableau13913[[#This Row],[MT / Unitaire]]="MT5"),0,G131)</f>
        <v>3</v>
      </c>
      <c r="I131" s="37">
        <f>IF(Tableau13913[[#This Row],[MT / Unitaire]]&lt;&gt;"Unitaire",0,1)</f>
        <v>1</v>
      </c>
      <c r="J131" s="37">
        <f>IF(Tableau13913[[#This Row],[MT / Unitaire]]="MT10",1,0)</f>
        <v>0</v>
      </c>
      <c r="K131" s="37">
        <f>IF(Tableau13913[[#This Row],[MT / Unitaire]]="MT5",1,0)</f>
        <v>0</v>
      </c>
      <c r="L131" s="41">
        <f>IF(Tableau13913[[#This Row],[Trumpf]]="x",1,0)</f>
        <v>0</v>
      </c>
      <c r="M131" s="41">
        <f>IF(Tableau13913[[#This Row],[LVD]]="x",1,0)</f>
        <v>1</v>
      </c>
      <c r="N131" s="14">
        <f>Tableau1015[[#This Row],[unitaire]]*Tableau1015[[#This Row],[limite basse P]]</f>
        <v>3</v>
      </c>
      <c r="O131" s="1">
        <f>Tableau1015[[#This Row],[LVD]]*2*Tableau1015[[#This Row],[unitaire]]</f>
        <v>2</v>
      </c>
      <c r="P131" s="1">
        <f>Tableau1015[[#This Row],[Trumpf]]*Tableau1015[[#This Row],[limite basse M]]</f>
        <v>0</v>
      </c>
      <c r="Q131" s="1">
        <f>(1/10*Tableau1015[[#This Row],[MT10]])+(1/5*Tableau1015[[#This Row],[MT5]])</f>
        <v>0</v>
      </c>
      <c r="R131" s="1">
        <f>(1/10*Tableau1015[[#This Row],[MT10]])+(1/5*Tableau1015[[#This Row],[MT5]])+(Tableau1015[[#This Row],[unitaire]]*Tableau1015[[#This Row],[limite basse D]])</f>
        <v>3</v>
      </c>
      <c r="S131" s="1">
        <f>Tableau1015[[#This Row],[LVD]]*2*Tableau1015[[#This Row],[unitaire]]</f>
        <v>2</v>
      </c>
      <c r="T131" s="1">
        <f>Tableau1015[[#This Row],[Trumpf]]*Tableau1015[[#This Row],[unitaire]]*2</f>
        <v>0</v>
      </c>
    </row>
    <row r="132" spans="1:20" ht="18" x14ac:dyDescent="0.3">
      <c r="A132" s="11" t="s">
        <v>134</v>
      </c>
      <c r="B132" s="11" t="s">
        <v>173</v>
      </c>
      <c r="C132" s="6"/>
      <c r="D132" s="6" t="s">
        <v>151</v>
      </c>
      <c r="F132" s="14">
        <f>IF(AND(Tableau13913[[#This Row],[Trumpf]]="x",Tableau13913[[#This Row],[LVD]]="x"),6,IF(OR(Tableau13913[[#This Row],[Trumpf]]="x",Tableau13913[[#This Row],[LVD]]="x"),3,0))</f>
        <v>3</v>
      </c>
      <c r="G132" s="14">
        <f>IF(AND(Tableau13913[[#This Row],[LVD]]="x",Tableau13913[[#This Row],[Trumpf]]="x"),6,IF(OR(Tableau13913[[#This Row],[LVD]]="x",Tableau13913[[#This Row],[Trumpf]]="x"),3,0))</f>
        <v>3</v>
      </c>
      <c r="H132" s="14">
        <f>IF(OR(Tableau13913[[#This Row],[MT / Unitaire]]="MT10",Tableau13913[[#This Row],[MT / Unitaire]]="MT5"),0,G132)</f>
        <v>3</v>
      </c>
      <c r="I132" s="37">
        <f>IF(Tableau13913[[#This Row],[MT / Unitaire]]&lt;&gt;"Unitaire",0,1)</f>
        <v>1</v>
      </c>
      <c r="J132" s="37">
        <f>IF(Tableau13913[[#This Row],[MT / Unitaire]]="MT10",1,0)</f>
        <v>0</v>
      </c>
      <c r="K132" s="37">
        <f>IF(Tableau13913[[#This Row],[MT / Unitaire]]="MT5",1,0)</f>
        <v>0</v>
      </c>
      <c r="L132" s="41">
        <f>IF(Tableau13913[[#This Row],[Trumpf]]="x",1,0)</f>
        <v>0</v>
      </c>
      <c r="M132" s="41">
        <f>IF(Tableau13913[[#This Row],[LVD]]="x",1,0)</f>
        <v>1</v>
      </c>
      <c r="N132" s="14">
        <f>Tableau1015[[#This Row],[unitaire]]*Tableau1015[[#This Row],[limite basse P]]</f>
        <v>3</v>
      </c>
      <c r="O132" s="1">
        <f>Tableau1015[[#This Row],[LVD]]*2*Tableau1015[[#This Row],[unitaire]]</f>
        <v>2</v>
      </c>
      <c r="P132" s="1">
        <f>Tableau1015[[#This Row],[Trumpf]]*Tableau1015[[#This Row],[limite basse M]]</f>
        <v>0</v>
      </c>
      <c r="Q132" s="1">
        <f>(1/10*Tableau1015[[#This Row],[MT10]])+(1/5*Tableau1015[[#This Row],[MT5]])</f>
        <v>0</v>
      </c>
      <c r="R132" s="1">
        <f>(1/10*Tableau1015[[#This Row],[MT10]])+(1/5*Tableau1015[[#This Row],[MT5]])+(Tableau1015[[#This Row],[unitaire]]*Tableau1015[[#This Row],[limite basse D]])</f>
        <v>3</v>
      </c>
      <c r="S132" s="1">
        <f>Tableau1015[[#This Row],[LVD]]*2*Tableau1015[[#This Row],[unitaire]]</f>
        <v>2</v>
      </c>
      <c r="T132" s="1">
        <f>Tableau1015[[#This Row],[Trumpf]]*Tableau1015[[#This Row],[unitaire]]*2</f>
        <v>0</v>
      </c>
    </row>
    <row r="133" spans="1:20" ht="18" x14ac:dyDescent="0.3">
      <c r="A133" s="11" t="s">
        <v>135</v>
      </c>
      <c r="B133" s="11" t="s">
        <v>173</v>
      </c>
      <c r="C133" s="6"/>
      <c r="D133" s="6" t="s">
        <v>151</v>
      </c>
      <c r="F133" s="14">
        <f>IF(AND(Tableau13913[[#This Row],[Trumpf]]="x",Tableau13913[[#This Row],[LVD]]="x"),6,IF(OR(Tableau13913[[#This Row],[Trumpf]]="x",Tableau13913[[#This Row],[LVD]]="x"),3,0))</f>
        <v>3</v>
      </c>
      <c r="G133" s="14">
        <f>IF(AND(Tableau13913[[#This Row],[LVD]]="x",Tableau13913[[#This Row],[Trumpf]]="x"),6,IF(OR(Tableau13913[[#This Row],[LVD]]="x",Tableau13913[[#This Row],[Trumpf]]="x"),3,0))</f>
        <v>3</v>
      </c>
      <c r="H133" s="14">
        <f>IF(OR(Tableau13913[[#This Row],[MT / Unitaire]]="MT10",Tableau13913[[#This Row],[MT / Unitaire]]="MT5"),0,G133)</f>
        <v>3</v>
      </c>
      <c r="I133" s="37">
        <f>IF(Tableau13913[[#This Row],[MT / Unitaire]]&lt;&gt;"Unitaire",0,1)</f>
        <v>1</v>
      </c>
      <c r="J133" s="37">
        <f>IF(Tableau13913[[#This Row],[MT / Unitaire]]="MT10",1,0)</f>
        <v>0</v>
      </c>
      <c r="K133" s="37">
        <f>IF(Tableau13913[[#This Row],[MT / Unitaire]]="MT5",1,0)</f>
        <v>0</v>
      </c>
      <c r="L133" s="41">
        <f>IF(Tableau13913[[#This Row],[Trumpf]]="x",1,0)</f>
        <v>0</v>
      </c>
      <c r="M133" s="41">
        <f>IF(Tableau13913[[#This Row],[LVD]]="x",1,0)</f>
        <v>1</v>
      </c>
      <c r="N133" s="14">
        <f>Tableau1015[[#This Row],[unitaire]]*Tableau1015[[#This Row],[limite basse P]]</f>
        <v>3</v>
      </c>
      <c r="O133" s="1">
        <f>Tableau1015[[#This Row],[LVD]]*2*Tableau1015[[#This Row],[unitaire]]</f>
        <v>2</v>
      </c>
      <c r="P133" s="1">
        <f>Tableau1015[[#This Row],[Trumpf]]*Tableau1015[[#This Row],[limite basse M]]</f>
        <v>0</v>
      </c>
      <c r="Q133" s="1">
        <f>(1/10*Tableau1015[[#This Row],[MT10]])+(1/5*Tableau1015[[#This Row],[MT5]])</f>
        <v>0</v>
      </c>
      <c r="R133" s="1">
        <f>(1/10*Tableau1015[[#This Row],[MT10]])+(1/5*Tableau1015[[#This Row],[MT5]])+(Tableau1015[[#This Row],[unitaire]]*Tableau1015[[#This Row],[limite basse D]])</f>
        <v>3</v>
      </c>
      <c r="S133" s="1">
        <f>Tableau1015[[#This Row],[LVD]]*2*Tableau1015[[#This Row],[unitaire]]</f>
        <v>2</v>
      </c>
      <c r="T133" s="1">
        <f>Tableau1015[[#This Row],[Trumpf]]*Tableau1015[[#This Row],[unitaire]]*2</f>
        <v>0</v>
      </c>
    </row>
    <row r="134" spans="1:20" ht="18" x14ac:dyDescent="0.3">
      <c r="A134" s="11" t="s">
        <v>136</v>
      </c>
      <c r="B134" s="11"/>
      <c r="C134" s="6"/>
      <c r="D134" s="6" t="s">
        <v>151</v>
      </c>
      <c r="F134" s="14">
        <f>IF(AND(Tableau13913[[#This Row],[Trumpf]]="x",Tableau13913[[#This Row],[LVD]]="x"),6,IF(OR(Tableau13913[[#This Row],[Trumpf]]="x",Tableau13913[[#This Row],[LVD]]="x"),3,0))</f>
        <v>3</v>
      </c>
      <c r="G134" s="14">
        <f>IF(AND(Tableau13913[[#This Row],[LVD]]="x",Tableau13913[[#This Row],[Trumpf]]="x"),6,IF(OR(Tableau13913[[#This Row],[LVD]]="x",Tableau13913[[#This Row],[Trumpf]]="x"),3,0))</f>
        <v>3</v>
      </c>
      <c r="H134" s="14">
        <f>IF(OR(Tableau13913[[#This Row],[MT / Unitaire]]="MT10",Tableau13913[[#This Row],[MT / Unitaire]]="MT5"),0,G134)</f>
        <v>3</v>
      </c>
      <c r="I134" s="37">
        <f>IF(Tableau13913[[#This Row],[MT / Unitaire]]&lt;&gt;"Unitaire",0,1)</f>
        <v>0</v>
      </c>
      <c r="J134" s="37">
        <f>IF(Tableau13913[[#This Row],[MT / Unitaire]]="MT10",1,0)</f>
        <v>0</v>
      </c>
      <c r="K134" s="37">
        <f>IF(Tableau13913[[#This Row],[MT / Unitaire]]="MT5",1,0)</f>
        <v>0</v>
      </c>
      <c r="L134" s="41">
        <f>IF(Tableau13913[[#This Row],[Trumpf]]="x",1,0)</f>
        <v>0</v>
      </c>
      <c r="M134" s="41">
        <f>IF(Tableau13913[[#This Row],[LVD]]="x",1,0)</f>
        <v>1</v>
      </c>
      <c r="N134" s="14">
        <f>Tableau1015[[#This Row],[unitaire]]*Tableau1015[[#This Row],[limite basse P]]</f>
        <v>0</v>
      </c>
      <c r="O134" s="1">
        <f>Tableau1015[[#This Row],[LVD]]*2*Tableau1015[[#This Row],[unitaire]]</f>
        <v>0</v>
      </c>
      <c r="P134" s="1">
        <f>Tableau1015[[#This Row],[Trumpf]]*Tableau1015[[#This Row],[limite basse M]]</f>
        <v>0</v>
      </c>
      <c r="Q134" s="1">
        <f>(1/10*Tableau1015[[#This Row],[MT10]])+(1/5*Tableau1015[[#This Row],[MT5]])</f>
        <v>0</v>
      </c>
      <c r="R134" s="1">
        <f>(1/10*Tableau1015[[#This Row],[MT10]])+(1/5*Tableau1015[[#This Row],[MT5]])+(Tableau1015[[#This Row],[unitaire]]*Tableau1015[[#This Row],[limite basse D]])</f>
        <v>0</v>
      </c>
      <c r="S134" s="1">
        <f>Tableau1015[[#This Row],[LVD]]*2*Tableau1015[[#This Row],[unitaire]]</f>
        <v>0</v>
      </c>
      <c r="T134" s="1">
        <f>Tableau1015[[#This Row],[Trumpf]]*Tableau1015[[#This Row],[unitaire]]*2</f>
        <v>0</v>
      </c>
    </row>
    <row r="135" spans="1:20" ht="18" x14ac:dyDescent="0.3">
      <c r="A135" s="11" t="s">
        <v>137</v>
      </c>
      <c r="B135" s="11" t="s">
        <v>173</v>
      </c>
      <c r="C135" s="6" t="s">
        <v>151</v>
      </c>
      <c r="D135" s="6"/>
      <c r="F135" s="14">
        <f>IF(AND(Tableau13913[[#This Row],[Trumpf]]="x",Tableau13913[[#This Row],[LVD]]="x"),6,IF(OR(Tableau13913[[#This Row],[Trumpf]]="x",Tableau13913[[#This Row],[LVD]]="x"),3,0))</f>
        <v>3</v>
      </c>
      <c r="G135" s="14">
        <f>IF(AND(Tableau13913[[#This Row],[LVD]]="x",Tableau13913[[#This Row],[Trumpf]]="x"),6,IF(OR(Tableau13913[[#This Row],[LVD]]="x",Tableau13913[[#This Row],[Trumpf]]="x"),3,0))</f>
        <v>3</v>
      </c>
      <c r="H135" s="14">
        <f>IF(OR(Tableau13913[[#This Row],[MT / Unitaire]]="MT10",Tableau13913[[#This Row],[MT / Unitaire]]="MT5"),0,G135)</f>
        <v>3</v>
      </c>
      <c r="I135" s="37">
        <f>IF(Tableau13913[[#This Row],[MT / Unitaire]]&lt;&gt;"Unitaire",0,1)</f>
        <v>1</v>
      </c>
      <c r="J135" s="37">
        <f>IF(Tableau13913[[#This Row],[MT / Unitaire]]="MT10",1,0)</f>
        <v>0</v>
      </c>
      <c r="K135" s="37">
        <f>IF(Tableau13913[[#This Row],[MT / Unitaire]]="MT5",1,0)</f>
        <v>0</v>
      </c>
      <c r="L135" s="41">
        <f>IF(Tableau13913[[#This Row],[Trumpf]]="x",1,0)</f>
        <v>1</v>
      </c>
      <c r="M135" s="41">
        <f>IF(Tableau13913[[#This Row],[LVD]]="x",1,0)</f>
        <v>0</v>
      </c>
      <c r="N135" s="14">
        <f>Tableau1015[[#This Row],[unitaire]]*Tableau1015[[#This Row],[limite basse P]]</f>
        <v>3</v>
      </c>
      <c r="O135" s="1">
        <f>Tableau1015[[#This Row],[LVD]]*2*Tableau1015[[#This Row],[unitaire]]</f>
        <v>0</v>
      </c>
      <c r="P135" s="1">
        <f>Tableau1015[[#This Row],[Trumpf]]*Tableau1015[[#This Row],[limite basse M]]</f>
        <v>3</v>
      </c>
      <c r="Q135" s="1">
        <f>(1/10*Tableau1015[[#This Row],[MT10]])+(1/5*Tableau1015[[#This Row],[MT5]])</f>
        <v>0</v>
      </c>
      <c r="R135" s="1">
        <f>(1/10*Tableau1015[[#This Row],[MT10]])+(1/5*Tableau1015[[#This Row],[MT5]])+(Tableau1015[[#This Row],[unitaire]]*Tableau1015[[#This Row],[limite basse D]])</f>
        <v>3</v>
      </c>
      <c r="S135" s="1">
        <f>Tableau1015[[#This Row],[LVD]]*2*Tableau1015[[#This Row],[unitaire]]</f>
        <v>0</v>
      </c>
      <c r="T135" s="1">
        <f>Tableau1015[[#This Row],[Trumpf]]*Tableau1015[[#This Row],[unitaire]]*2</f>
        <v>2</v>
      </c>
    </row>
    <row r="136" spans="1:20" ht="18" x14ac:dyDescent="0.3">
      <c r="A136" s="11" t="s">
        <v>138</v>
      </c>
      <c r="B136" s="11" t="s">
        <v>173</v>
      </c>
      <c r="C136" s="6" t="s">
        <v>151</v>
      </c>
      <c r="D136" s="6"/>
      <c r="F136" s="14">
        <f>IF(AND(Tableau13913[[#This Row],[Trumpf]]="x",Tableau13913[[#This Row],[LVD]]="x"),6,IF(OR(Tableau13913[[#This Row],[Trumpf]]="x",Tableau13913[[#This Row],[LVD]]="x"),3,0))</f>
        <v>3</v>
      </c>
      <c r="G136" s="14">
        <f>IF(AND(Tableau13913[[#This Row],[LVD]]="x",Tableau13913[[#This Row],[Trumpf]]="x"),6,IF(OR(Tableau13913[[#This Row],[LVD]]="x",Tableau13913[[#This Row],[Trumpf]]="x"),3,0))</f>
        <v>3</v>
      </c>
      <c r="H136" s="14">
        <f>IF(OR(Tableau13913[[#This Row],[MT / Unitaire]]="MT10",Tableau13913[[#This Row],[MT / Unitaire]]="MT5"),0,G136)</f>
        <v>3</v>
      </c>
      <c r="I136" s="37">
        <f>IF(Tableau13913[[#This Row],[MT / Unitaire]]&lt;&gt;"Unitaire",0,1)</f>
        <v>1</v>
      </c>
      <c r="J136" s="37">
        <f>IF(Tableau13913[[#This Row],[MT / Unitaire]]="MT10",1,0)</f>
        <v>0</v>
      </c>
      <c r="K136" s="37">
        <f>IF(Tableau13913[[#This Row],[MT / Unitaire]]="MT5",1,0)</f>
        <v>0</v>
      </c>
      <c r="L136" s="41">
        <f>IF(Tableau13913[[#This Row],[Trumpf]]="x",1,0)</f>
        <v>1</v>
      </c>
      <c r="M136" s="41">
        <f>IF(Tableau13913[[#This Row],[LVD]]="x",1,0)</f>
        <v>0</v>
      </c>
      <c r="N136" s="14">
        <f>Tableau1015[[#This Row],[unitaire]]*Tableau1015[[#This Row],[limite basse P]]</f>
        <v>3</v>
      </c>
      <c r="O136" s="1">
        <f>Tableau1015[[#This Row],[LVD]]*2*Tableau1015[[#This Row],[unitaire]]</f>
        <v>0</v>
      </c>
      <c r="P136" s="1">
        <f>Tableau1015[[#This Row],[Trumpf]]*Tableau1015[[#This Row],[limite basse M]]</f>
        <v>3</v>
      </c>
      <c r="Q136" s="1">
        <f>(1/10*Tableau1015[[#This Row],[MT10]])+(1/5*Tableau1015[[#This Row],[MT5]])</f>
        <v>0</v>
      </c>
      <c r="R136" s="1">
        <f>(1/10*Tableau1015[[#This Row],[MT10]])+(1/5*Tableau1015[[#This Row],[MT5]])+(Tableau1015[[#This Row],[unitaire]]*Tableau1015[[#This Row],[limite basse D]])</f>
        <v>3</v>
      </c>
      <c r="S136" s="1">
        <f>Tableau1015[[#This Row],[LVD]]*2*Tableau1015[[#This Row],[unitaire]]</f>
        <v>0</v>
      </c>
      <c r="T136" s="1">
        <f>Tableau1015[[#This Row],[Trumpf]]*Tableau1015[[#This Row],[unitaire]]*2</f>
        <v>2</v>
      </c>
    </row>
    <row r="137" spans="1:20" ht="18" x14ac:dyDescent="0.3">
      <c r="A137" s="11" t="s">
        <v>139</v>
      </c>
      <c r="B137" s="11" t="s">
        <v>173</v>
      </c>
      <c r="C137" s="6" t="s">
        <v>151</v>
      </c>
      <c r="D137" s="6"/>
      <c r="F137" s="14">
        <f>IF(AND(Tableau13913[[#This Row],[Trumpf]]="x",Tableau13913[[#This Row],[LVD]]="x"),6,IF(OR(Tableau13913[[#This Row],[Trumpf]]="x",Tableau13913[[#This Row],[LVD]]="x"),3,0))</f>
        <v>3</v>
      </c>
      <c r="G137" s="14">
        <f>IF(AND(Tableau13913[[#This Row],[LVD]]="x",Tableau13913[[#This Row],[Trumpf]]="x"),6,IF(OR(Tableau13913[[#This Row],[LVD]]="x",Tableau13913[[#This Row],[Trumpf]]="x"),3,0))</f>
        <v>3</v>
      </c>
      <c r="H137" s="14">
        <f>IF(OR(Tableau13913[[#This Row],[MT / Unitaire]]="MT10",Tableau13913[[#This Row],[MT / Unitaire]]="MT5"),0,G137)</f>
        <v>3</v>
      </c>
      <c r="I137" s="37">
        <f>IF(Tableau13913[[#This Row],[MT / Unitaire]]&lt;&gt;"Unitaire",0,1)</f>
        <v>1</v>
      </c>
      <c r="J137" s="37">
        <f>IF(Tableau13913[[#This Row],[MT / Unitaire]]="MT10",1,0)</f>
        <v>0</v>
      </c>
      <c r="K137" s="37">
        <f>IF(Tableau13913[[#This Row],[MT / Unitaire]]="MT5",1,0)</f>
        <v>0</v>
      </c>
      <c r="L137" s="41">
        <f>IF(Tableau13913[[#This Row],[Trumpf]]="x",1,0)</f>
        <v>1</v>
      </c>
      <c r="M137" s="41">
        <f>IF(Tableau13913[[#This Row],[LVD]]="x",1,0)</f>
        <v>0</v>
      </c>
      <c r="N137" s="14">
        <f>Tableau1015[[#This Row],[unitaire]]*Tableau1015[[#This Row],[limite basse P]]</f>
        <v>3</v>
      </c>
      <c r="O137" s="1">
        <f>Tableau1015[[#This Row],[LVD]]*2*Tableau1015[[#This Row],[unitaire]]</f>
        <v>0</v>
      </c>
      <c r="P137" s="1">
        <f>Tableau1015[[#This Row],[Trumpf]]*Tableau1015[[#This Row],[limite basse M]]</f>
        <v>3</v>
      </c>
      <c r="Q137" s="1">
        <f>(1/10*Tableau1015[[#This Row],[MT10]])+(1/5*Tableau1015[[#This Row],[MT5]])</f>
        <v>0</v>
      </c>
      <c r="R137" s="1">
        <f>(1/10*Tableau1015[[#This Row],[MT10]])+(1/5*Tableau1015[[#This Row],[MT5]])+(Tableau1015[[#This Row],[unitaire]]*Tableau1015[[#This Row],[limite basse D]])</f>
        <v>3</v>
      </c>
      <c r="S137" s="1">
        <f>Tableau1015[[#This Row],[LVD]]*2*Tableau1015[[#This Row],[unitaire]]</f>
        <v>0</v>
      </c>
      <c r="T137" s="1">
        <f>Tableau1015[[#This Row],[Trumpf]]*Tableau1015[[#This Row],[unitaire]]*2</f>
        <v>2</v>
      </c>
    </row>
    <row r="138" spans="1:20" ht="18" x14ac:dyDescent="0.3">
      <c r="A138" s="11" t="s">
        <v>140</v>
      </c>
      <c r="B138" s="11" t="s">
        <v>173</v>
      </c>
      <c r="C138" s="6" t="s">
        <v>151</v>
      </c>
      <c r="D138" s="6"/>
      <c r="F138" s="14">
        <f>IF(AND(Tableau13913[[#This Row],[Trumpf]]="x",Tableau13913[[#This Row],[LVD]]="x"),6,IF(OR(Tableau13913[[#This Row],[Trumpf]]="x",Tableau13913[[#This Row],[LVD]]="x"),3,0))</f>
        <v>3</v>
      </c>
      <c r="G138" s="14">
        <f>IF(AND(Tableau13913[[#This Row],[LVD]]="x",Tableau13913[[#This Row],[Trumpf]]="x"),6,IF(OR(Tableau13913[[#This Row],[LVD]]="x",Tableau13913[[#This Row],[Trumpf]]="x"),3,0))</f>
        <v>3</v>
      </c>
      <c r="H138" s="14">
        <f>IF(OR(Tableau13913[[#This Row],[MT / Unitaire]]="MT10",Tableau13913[[#This Row],[MT / Unitaire]]="MT5"),0,G138)</f>
        <v>3</v>
      </c>
      <c r="I138" s="37">
        <f>IF(Tableau13913[[#This Row],[MT / Unitaire]]&lt;&gt;"Unitaire",0,1)</f>
        <v>1</v>
      </c>
      <c r="J138" s="37">
        <f>IF(Tableau13913[[#This Row],[MT / Unitaire]]="MT10",1,0)</f>
        <v>0</v>
      </c>
      <c r="K138" s="37">
        <f>IF(Tableau13913[[#This Row],[MT / Unitaire]]="MT5",1,0)</f>
        <v>0</v>
      </c>
      <c r="L138" s="41">
        <f>IF(Tableau13913[[#This Row],[Trumpf]]="x",1,0)</f>
        <v>1</v>
      </c>
      <c r="M138" s="41">
        <f>IF(Tableau13913[[#This Row],[LVD]]="x",1,0)</f>
        <v>0</v>
      </c>
      <c r="N138" s="14">
        <f>Tableau1015[[#This Row],[unitaire]]*Tableau1015[[#This Row],[limite basse P]]</f>
        <v>3</v>
      </c>
      <c r="O138" s="1">
        <f>Tableau1015[[#This Row],[LVD]]*2*Tableau1015[[#This Row],[unitaire]]</f>
        <v>0</v>
      </c>
      <c r="P138" s="1">
        <f>Tableau1015[[#This Row],[Trumpf]]*Tableau1015[[#This Row],[limite basse M]]</f>
        <v>3</v>
      </c>
      <c r="Q138" s="1">
        <f>(1/10*Tableau1015[[#This Row],[MT10]])+(1/5*Tableau1015[[#This Row],[MT5]])</f>
        <v>0</v>
      </c>
      <c r="R138" s="1">
        <f>(1/10*Tableau1015[[#This Row],[MT10]])+(1/5*Tableau1015[[#This Row],[MT5]])+(Tableau1015[[#This Row],[unitaire]]*Tableau1015[[#This Row],[limite basse D]])</f>
        <v>3</v>
      </c>
      <c r="S138" s="1">
        <f>Tableau1015[[#This Row],[LVD]]*2*Tableau1015[[#This Row],[unitaire]]</f>
        <v>0</v>
      </c>
      <c r="T138" s="1">
        <f>Tableau1015[[#This Row],[Trumpf]]*Tableau1015[[#This Row],[unitaire]]*2</f>
        <v>2</v>
      </c>
    </row>
    <row r="139" spans="1:20" ht="18" x14ac:dyDescent="0.3">
      <c r="A139" s="11" t="s">
        <v>141</v>
      </c>
      <c r="B139" s="11" t="s">
        <v>173</v>
      </c>
      <c r="C139" s="6" t="s">
        <v>151</v>
      </c>
      <c r="D139" s="6"/>
      <c r="F139" s="14">
        <f>IF(AND(Tableau13913[[#This Row],[Trumpf]]="x",Tableau13913[[#This Row],[LVD]]="x"),6,IF(OR(Tableau13913[[#This Row],[Trumpf]]="x",Tableau13913[[#This Row],[LVD]]="x"),3,0))</f>
        <v>3</v>
      </c>
      <c r="G139" s="14">
        <f>IF(AND(Tableau13913[[#This Row],[LVD]]="x",Tableau13913[[#This Row],[Trumpf]]="x"),6,IF(OR(Tableau13913[[#This Row],[LVD]]="x",Tableau13913[[#This Row],[Trumpf]]="x"),3,0))</f>
        <v>3</v>
      </c>
      <c r="H139" s="14">
        <f>IF(OR(Tableau13913[[#This Row],[MT / Unitaire]]="MT10",Tableau13913[[#This Row],[MT / Unitaire]]="MT5"),0,G139)</f>
        <v>3</v>
      </c>
      <c r="I139" s="37">
        <f>IF(Tableau13913[[#This Row],[MT / Unitaire]]&lt;&gt;"Unitaire",0,1)</f>
        <v>1</v>
      </c>
      <c r="J139" s="37">
        <f>IF(Tableau13913[[#This Row],[MT / Unitaire]]="MT10",1,0)</f>
        <v>0</v>
      </c>
      <c r="K139" s="37">
        <f>IF(Tableau13913[[#This Row],[MT / Unitaire]]="MT5",1,0)</f>
        <v>0</v>
      </c>
      <c r="L139" s="41">
        <f>IF(Tableau13913[[#This Row],[Trumpf]]="x",1,0)</f>
        <v>1</v>
      </c>
      <c r="M139" s="41">
        <f>IF(Tableau13913[[#This Row],[LVD]]="x",1,0)</f>
        <v>0</v>
      </c>
      <c r="N139" s="14">
        <f>Tableau1015[[#This Row],[unitaire]]*Tableau1015[[#This Row],[limite basse P]]</f>
        <v>3</v>
      </c>
      <c r="O139" s="1">
        <f>Tableau1015[[#This Row],[LVD]]*2*Tableau1015[[#This Row],[unitaire]]</f>
        <v>0</v>
      </c>
      <c r="P139" s="1">
        <f>Tableau1015[[#This Row],[Trumpf]]*Tableau1015[[#This Row],[limite basse M]]</f>
        <v>3</v>
      </c>
      <c r="Q139" s="1">
        <f>(1/10*Tableau1015[[#This Row],[MT10]])+(1/5*Tableau1015[[#This Row],[MT5]])</f>
        <v>0</v>
      </c>
      <c r="R139" s="1">
        <f>(1/10*Tableau1015[[#This Row],[MT10]])+(1/5*Tableau1015[[#This Row],[MT5]])+(Tableau1015[[#This Row],[unitaire]]*Tableau1015[[#This Row],[limite basse D]])</f>
        <v>3</v>
      </c>
      <c r="S139" s="1">
        <f>Tableau1015[[#This Row],[LVD]]*2*Tableau1015[[#This Row],[unitaire]]</f>
        <v>0</v>
      </c>
      <c r="T139" s="1">
        <f>Tableau1015[[#This Row],[Trumpf]]*Tableau1015[[#This Row],[unitaire]]*2</f>
        <v>2</v>
      </c>
    </row>
    <row r="140" spans="1:20" ht="18" x14ac:dyDescent="0.3">
      <c r="A140" s="11" t="s">
        <v>142</v>
      </c>
      <c r="B140" s="11" t="s">
        <v>173</v>
      </c>
      <c r="C140" s="6" t="s">
        <v>151</v>
      </c>
      <c r="D140" s="6"/>
      <c r="F140" s="14">
        <f>IF(AND(Tableau13913[[#This Row],[Trumpf]]="x",Tableau13913[[#This Row],[LVD]]="x"),6,IF(OR(Tableau13913[[#This Row],[Trumpf]]="x",Tableau13913[[#This Row],[LVD]]="x"),3,0))</f>
        <v>3</v>
      </c>
      <c r="G140" s="14">
        <f>IF(AND(Tableau13913[[#This Row],[LVD]]="x",Tableau13913[[#This Row],[Trumpf]]="x"),6,IF(OR(Tableau13913[[#This Row],[LVD]]="x",Tableau13913[[#This Row],[Trumpf]]="x"),3,0))</f>
        <v>3</v>
      </c>
      <c r="H140" s="14">
        <f>IF(OR(Tableau13913[[#This Row],[MT / Unitaire]]="MT10",Tableau13913[[#This Row],[MT / Unitaire]]="MT5"),0,G140)</f>
        <v>3</v>
      </c>
      <c r="I140" s="37">
        <f>IF(Tableau13913[[#This Row],[MT / Unitaire]]&lt;&gt;"Unitaire",0,1)</f>
        <v>1</v>
      </c>
      <c r="J140" s="37">
        <f>IF(Tableau13913[[#This Row],[MT / Unitaire]]="MT10",1,0)</f>
        <v>0</v>
      </c>
      <c r="K140" s="37">
        <f>IF(Tableau13913[[#This Row],[MT / Unitaire]]="MT5",1,0)</f>
        <v>0</v>
      </c>
      <c r="L140" s="41">
        <f>IF(Tableau13913[[#This Row],[Trumpf]]="x",1,0)</f>
        <v>1</v>
      </c>
      <c r="M140" s="41">
        <f>IF(Tableau13913[[#This Row],[LVD]]="x",1,0)</f>
        <v>0</v>
      </c>
      <c r="N140" s="14">
        <f>Tableau1015[[#This Row],[unitaire]]*Tableau1015[[#This Row],[limite basse P]]</f>
        <v>3</v>
      </c>
      <c r="O140" s="1">
        <f>Tableau1015[[#This Row],[LVD]]*2*Tableau1015[[#This Row],[unitaire]]</f>
        <v>0</v>
      </c>
      <c r="P140" s="1">
        <f>Tableau1015[[#This Row],[Trumpf]]*Tableau1015[[#This Row],[limite basse M]]</f>
        <v>3</v>
      </c>
      <c r="Q140" s="1">
        <f>(1/10*Tableau1015[[#This Row],[MT10]])+(1/5*Tableau1015[[#This Row],[MT5]])</f>
        <v>0</v>
      </c>
      <c r="R140" s="1">
        <f>(1/10*Tableau1015[[#This Row],[MT10]])+(1/5*Tableau1015[[#This Row],[MT5]])+(Tableau1015[[#This Row],[unitaire]]*Tableau1015[[#This Row],[limite basse D]])</f>
        <v>3</v>
      </c>
      <c r="S140" s="1">
        <f>Tableau1015[[#This Row],[LVD]]*2*Tableau1015[[#This Row],[unitaire]]</f>
        <v>0</v>
      </c>
      <c r="T140" s="1">
        <f>Tableau1015[[#This Row],[Trumpf]]*Tableau1015[[#This Row],[unitaire]]*2</f>
        <v>2</v>
      </c>
    </row>
    <row r="141" spans="1:20" ht="18" x14ac:dyDescent="0.3">
      <c r="A141" s="11" t="s">
        <v>143</v>
      </c>
      <c r="B141" s="11" t="s">
        <v>173</v>
      </c>
      <c r="C141" s="6" t="s">
        <v>151</v>
      </c>
      <c r="D141" s="6"/>
      <c r="F141" s="14">
        <f>IF(AND(Tableau13913[[#This Row],[Trumpf]]="x",Tableau13913[[#This Row],[LVD]]="x"),6,IF(OR(Tableau13913[[#This Row],[Trumpf]]="x",Tableau13913[[#This Row],[LVD]]="x"),3,0))</f>
        <v>3</v>
      </c>
      <c r="G141" s="14">
        <f>IF(AND(Tableau13913[[#This Row],[LVD]]="x",Tableau13913[[#This Row],[Trumpf]]="x"),6,IF(OR(Tableau13913[[#This Row],[LVD]]="x",Tableau13913[[#This Row],[Trumpf]]="x"),3,0))</f>
        <v>3</v>
      </c>
      <c r="H141" s="14">
        <f>IF(OR(Tableau13913[[#This Row],[MT / Unitaire]]="MT10",Tableau13913[[#This Row],[MT / Unitaire]]="MT5"),0,G141)</f>
        <v>3</v>
      </c>
      <c r="I141" s="37">
        <f>IF(Tableau13913[[#This Row],[MT / Unitaire]]&lt;&gt;"Unitaire",0,1)</f>
        <v>1</v>
      </c>
      <c r="J141" s="37">
        <f>IF(Tableau13913[[#This Row],[MT / Unitaire]]="MT10",1,0)</f>
        <v>0</v>
      </c>
      <c r="K141" s="37">
        <f>IF(Tableau13913[[#This Row],[MT / Unitaire]]="MT5",1,0)</f>
        <v>0</v>
      </c>
      <c r="L141" s="41">
        <f>IF(Tableau13913[[#This Row],[Trumpf]]="x",1,0)</f>
        <v>1</v>
      </c>
      <c r="M141" s="41">
        <f>IF(Tableau13913[[#This Row],[LVD]]="x",1,0)</f>
        <v>0</v>
      </c>
      <c r="N141" s="14">
        <f>Tableau1015[[#This Row],[unitaire]]*Tableau1015[[#This Row],[limite basse P]]</f>
        <v>3</v>
      </c>
      <c r="O141" s="1">
        <f>Tableau1015[[#This Row],[LVD]]*2*Tableau1015[[#This Row],[unitaire]]</f>
        <v>0</v>
      </c>
      <c r="P141" s="1">
        <f>Tableau1015[[#This Row],[Trumpf]]*Tableau1015[[#This Row],[limite basse M]]</f>
        <v>3</v>
      </c>
      <c r="Q141" s="1">
        <f>(1/10*Tableau1015[[#This Row],[MT10]])+(1/5*Tableau1015[[#This Row],[MT5]])</f>
        <v>0</v>
      </c>
      <c r="R141" s="1">
        <f>(1/10*Tableau1015[[#This Row],[MT10]])+(1/5*Tableau1015[[#This Row],[MT5]])+(Tableau1015[[#This Row],[unitaire]]*Tableau1015[[#This Row],[limite basse D]])</f>
        <v>3</v>
      </c>
      <c r="S141" s="1">
        <f>Tableau1015[[#This Row],[LVD]]*2*Tableau1015[[#This Row],[unitaire]]</f>
        <v>0</v>
      </c>
      <c r="T141" s="1">
        <f>Tableau1015[[#This Row],[Trumpf]]*Tableau1015[[#This Row],[unitaire]]*2</f>
        <v>2</v>
      </c>
    </row>
    <row r="142" spans="1:20" ht="18" x14ac:dyDescent="0.3">
      <c r="A142" s="11" t="s">
        <v>144</v>
      </c>
      <c r="B142" s="11" t="s">
        <v>173</v>
      </c>
      <c r="C142" s="6" t="s">
        <v>151</v>
      </c>
      <c r="D142" s="6"/>
      <c r="F142" s="14">
        <f>IF(AND(Tableau13913[[#This Row],[Trumpf]]="x",Tableau13913[[#This Row],[LVD]]="x"),6,IF(OR(Tableau13913[[#This Row],[Trumpf]]="x",Tableau13913[[#This Row],[LVD]]="x"),3,0))</f>
        <v>3</v>
      </c>
      <c r="G142" s="14">
        <f>IF(AND(Tableau13913[[#This Row],[LVD]]="x",Tableau13913[[#This Row],[Trumpf]]="x"),6,IF(OR(Tableau13913[[#This Row],[LVD]]="x",Tableau13913[[#This Row],[Trumpf]]="x"),3,0))</f>
        <v>3</v>
      </c>
      <c r="H142" s="14">
        <f>IF(OR(Tableau13913[[#This Row],[MT / Unitaire]]="MT10",Tableau13913[[#This Row],[MT / Unitaire]]="MT5"),0,G142)</f>
        <v>3</v>
      </c>
      <c r="I142" s="37">
        <f>IF(Tableau13913[[#This Row],[MT / Unitaire]]&lt;&gt;"Unitaire",0,1)</f>
        <v>1</v>
      </c>
      <c r="J142" s="37">
        <f>IF(Tableau13913[[#This Row],[MT / Unitaire]]="MT10",1,0)</f>
        <v>0</v>
      </c>
      <c r="K142" s="37">
        <f>IF(Tableau13913[[#This Row],[MT / Unitaire]]="MT5",1,0)</f>
        <v>0</v>
      </c>
      <c r="L142" s="41">
        <f>IF(Tableau13913[[#This Row],[Trumpf]]="x",1,0)</f>
        <v>1</v>
      </c>
      <c r="M142" s="41">
        <f>IF(Tableau13913[[#This Row],[LVD]]="x",1,0)</f>
        <v>0</v>
      </c>
      <c r="N142" s="14">
        <f>Tableau1015[[#This Row],[unitaire]]*Tableau1015[[#This Row],[limite basse P]]</f>
        <v>3</v>
      </c>
      <c r="O142" s="1">
        <f>Tableau1015[[#This Row],[LVD]]*2*Tableau1015[[#This Row],[unitaire]]</f>
        <v>0</v>
      </c>
      <c r="P142" s="1">
        <f>Tableau1015[[#This Row],[Trumpf]]*Tableau1015[[#This Row],[limite basse M]]</f>
        <v>3</v>
      </c>
      <c r="Q142" s="1">
        <f>(1/10*Tableau1015[[#This Row],[MT10]])+(1/5*Tableau1015[[#This Row],[MT5]])</f>
        <v>0</v>
      </c>
      <c r="R142" s="1">
        <f>(1/10*Tableau1015[[#This Row],[MT10]])+(1/5*Tableau1015[[#This Row],[MT5]])+(Tableau1015[[#This Row],[unitaire]]*Tableau1015[[#This Row],[limite basse D]])</f>
        <v>3</v>
      </c>
      <c r="S142" s="1">
        <f>Tableau1015[[#This Row],[LVD]]*2*Tableau1015[[#This Row],[unitaire]]</f>
        <v>0</v>
      </c>
      <c r="T142" s="1">
        <f>Tableau1015[[#This Row],[Trumpf]]*Tableau1015[[#This Row],[unitaire]]*2</f>
        <v>2</v>
      </c>
    </row>
    <row r="143" spans="1:20" ht="18" x14ac:dyDescent="0.3">
      <c r="A143" s="11" t="s">
        <v>145</v>
      </c>
      <c r="B143" s="11" t="s">
        <v>173</v>
      </c>
      <c r="C143" s="6"/>
      <c r="D143" s="6"/>
      <c r="F143" s="14">
        <f>IF(AND(Tableau13913[[#This Row],[Trumpf]]="x",Tableau13913[[#This Row],[LVD]]="x"),6,IF(OR(Tableau13913[[#This Row],[Trumpf]]="x",Tableau13913[[#This Row],[LVD]]="x"),3,0))</f>
        <v>0</v>
      </c>
      <c r="G143" s="14">
        <f>IF(AND(Tableau13913[[#This Row],[LVD]]="x",Tableau13913[[#This Row],[Trumpf]]="x"),6,IF(OR(Tableau13913[[#This Row],[LVD]]="x",Tableau13913[[#This Row],[Trumpf]]="x"),3,0))</f>
        <v>0</v>
      </c>
      <c r="H143" s="14">
        <f>IF(OR(Tableau13913[[#This Row],[MT / Unitaire]]="MT10",Tableau13913[[#This Row],[MT / Unitaire]]="MT5"),0,G143)</f>
        <v>0</v>
      </c>
      <c r="I143" s="37">
        <f>IF(Tableau13913[[#This Row],[MT / Unitaire]]&lt;&gt;"Unitaire",0,1)</f>
        <v>1</v>
      </c>
      <c r="J143" s="37">
        <f>IF(Tableau13913[[#This Row],[MT / Unitaire]]="MT10",1,0)</f>
        <v>0</v>
      </c>
      <c r="K143" s="37">
        <f>IF(Tableau13913[[#This Row],[MT / Unitaire]]="MT5",1,0)</f>
        <v>0</v>
      </c>
      <c r="L143" s="41">
        <f>IF(Tableau13913[[#This Row],[Trumpf]]="x",1,0)</f>
        <v>0</v>
      </c>
      <c r="M143" s="41">
        <f>IF(Tableau13913[[#This Row],[LVD]]="x",1,0)</f>
        <v>0</v>
      </c>
      <c r="N143" s="14">
        <f>Tableau1015[[#This Row],[unitaire]]*Tableau1015[[#This Row],[limite basse P]]</f>
        <v>0</v>
      </c>
      <c r="O143" s="1">
        <f>Tableau1015[[#This Row],[LVD]]*2*Tableau1015[[#This Row],[unitaire]]</f>
        <v>0</v>
      </c>
      <c r="P143" s="1">
        <f>Tableau1015[[#This Row],[Trumpf]]*Tableau1015[[#This Row],[limite basse M]]</f>
        <v>0</v>
      </c>
      <c r="Q143" s="1">
        <f>(1/10*Tableau1015[[#This Row],[MT10]])+(1/5*Tableau1015[[#This Row],[MT5]])</f>
        <v>0</v>
      </c>
      <c r="R143" s="1">
        <f>(1/10*Tableau1015[[#This Row],[MT10]])+(1/5*Tableau1015[[#This Row],[MT5]])+(Tableau1015[[#This Row],[unitaire]]*Tableau1015[[#This Row],[limite basse D]])</f>
        <v>0</v>
      </c>
      <c r="S143" s="1">
        <f>Tableau1015[[#This Row],[LVD]]*2*Tableau1015[[#This Row],[unitaire]]</f>
        <v>0</v>
      </c>
      <c r="T143" s="1">
        <f>Tableau1015[[#This Row],[Trumpf]]*Tableau1015[[#This Row],[unitaire]]*2</f>
        <v>0</v>
      </c>
    </row>
    <row r="144" spans="1:20" ht="18" x14ac:dyDescent="0.3">
      <c r="A144" s="11" t="s">
        <v>159</v>
      </c>
      <c r="B144" s="11" t="s">
        <v>173</v>
      </c>
      <c r="C144" s="6" t="s">
        <v>151</v>
      </c>
      <c r="D144" s="6"/>
      <c r="F144" s="14">
        <f>IF(AND(Tableau13913[[#This Row],[Trumpf]]="x",Tableau13913[[#This Row],[LVD]]="x"),6,IF(OR(Tableau13913[[#This Row],[Trumpf]]="x",Tableau13913[[#This Row],[LVD]]="x"),3,0))</f>
        <v>3</v>
      </c>
      <c r="G144" s="14">
        <f>IF(AND(Tableau13913[[#This Row],[LVD]]="x",Tableau13913[[#This Row],[Trumpf]]="x"),6,IF(OR(Tableau13913[[#This Row],[LVD]]="x",Tableau13913[[#This Row],[Trumpf]]="x"),3,0))</f>
        <v>3</v>
      </c>
      <c r="H144" s="14">
        <f>IF(OR(Tableau13913[[#This Row],[MT / Unitaire]]="MT10",Tableau13913[[#This Row],[MT / Unitaire]]="MT5"),0,G144)</f>
        <v>3</v>
      </c>
      <c r="I144" s="37">
        <f>IF(Tableau13913[[#This Row],[MT / Unitaire]]&lt;&gt;"Unitaire",0,1)</f>
        <v>1</v>
      </c>
      <c r="J144" s="37">
        <f>IF(Tableau13913[[#This Row],[MT / Unitaire]]="MT10",1,0)</f>
        <v>0</v>
      </c>
      <c r="K144" s="37">
        <f>IF(Tableau13913[[#This Row],[MT / Unitaire]]="MT5",1,0)</f>
        <v>0</v>
      </c>
      <c r="L144" s="41">
        <f>IF(Tableau13913[[#This Row],[Trumpf]]="x",1,0)</f>
        <v>1</v>
      </c>
      <c r="M144" s="41">
        <f>IF(Tableau13913[[#This Row],[LVD]]="x",1,0)</f>
        <v>0</v>
      </c>
      <c r="N144" s="14">
        <f>Tableau1015[[#This Row],[unitaire]]*Tableau1015[[#This Row],[limite basse P]]</f>
        <v>3</v>
      </c>
      <c r="O144" s="1">
        <f>Tableau1015[[#This Row],[LVD]]*2*Tableau1015[[#This Row],[unitaire]]</f>
        <v>0</v>
      </c>
      <c r="P144" s="1">
        <f>Tableau1015[[#This Row],[Trumpf]]*Tableau1015[[#This Row],[limite basse M]]</f>
        <v>3</v>
      </c>
      <c r="Q144" s="1">
        <f>(1/10*Tableau1015[[#This Row],[MT10]])+(1/5*Tableau1015[[#This Row],[MT5]])</f>
        <v>0</v>
      </c>
      <c r="R144" s="1">
        <f>(1/10*Tableau1015[[#This Row],[MT10]])+(1/5*Tableau1015[[#This Row],[MT5]])+(Tableau1015[[#This Row],[unitaire]]*Tableau1015[[#This Row],[limite basse D]])</f>
        <v>3</v>
      </c>
      <c r="S144" s="1">
        <f>Tableau1015[[#This Row],[LVD]]*2*Tableau1015[[#This Row],[unitaire]]</f>
        <v>0</v>
      </c>
      <c r="T144" s="1">
        <f>Tableau1015[[#This Row],[Trumpf]]*Tableau1015[[#This Row],[unitaire]]*2</f>
        <v>2</v>
      </c>
    </row>
    <row r="145" spans="1:20" ht="18" x14ac:dyDescent="0.3">
      <c r="A145" s="11" t="s">
        <v>160</v>
      </c>
      <c r="B145" s="11" t="s">
        <v>173</v>
      </c>
      <c r="C145" s="6" t="s">
        <v>151</v>
      </c>
      <c r="D145" s="6"/>
      <c r="F145" s="14">
        <f>IF(AND(Tableau13913[[#This Row],[Trumpf]]="x",Tableau13913[[#This Row],[LVD]]="x"),6,IF(OR(Tableau13913[[#This Row],[Trumpf]]="x",Tableau13913[[#This Row],[LVD]]="x"),3,0))</f>
        <v>3</v>
      </c>
      <c r="G145" s="14">
        <f>IF(AND(Tableau13913[[#This Row],[LVD]]="x",Tableau13913[[#This Row],[Trumpf]]="x"),6,IF(OR(Tableau13913[[#This Row],[LVD]]="x",Tableau13913[[#This Row],[Trumpf]]="x"),3,0))</f>
        <v>3</v>
      </c>
      <c r="H145" s="14">
        <f>IF(OR(Tableau13913[[#This Row],[MT / Unitaire]]="MT10",Tableau13913[[#This Row],[MT / Unitaire]]="MT5"),0,G145)</f>
        <v>3</v>
      </c>
      <c r="I145" s="37">
        <f>IF(Tableau13913[[#This Row],[MT / Unitaire]]&lt;&gt;"Unitaire",0,1)</f>
        <v>1</v>
      </c>
      <c r="J145" s="37">
        <f>IF(Tableau13913[[#This Row],[MT / Unitaire]]="MT10",1,0)</f>
        <v>0</v>
      </c>
      <c r="K145" s="37">
        <f>IF(Tableau13913[[#This Row],[MT / Unitaire]]="MT5",1,0)</f>
        <v>0</v>
      </c>
      <c r="L145" s="41">
        <f>IF(Tableau13913[[#This Row],[Trumpf]]="x",1,0)</f>
        <v>1</v>
      </c>
      <c r="M145" s="41">
        <f>IF(Tableau13913[[#This Row],[LVD]]="x",1,0)</f>
        <v>0</v>
      </c>
      <c r="N145" s="14">
        <f>Tableau1015[[#This Row],[unitaire]]*Tableau1015[[#This Row],[limite basse P]]</f>
        <v>3</v>
      </c>
      <c r="O145" s="1">
        <f>Tableau1015[[#This Row],[LVD]]*2*Tableau1015[[#This Row],[unitaire]]</f>
        <v>0</v>
      </c>
      <c r="P145" s="1">
        <f>Tableau1015[[#This Row],[Trumpf]]*Tableau1015[[#This Row],[limite basse M]]</f>
        <v>3</v>
      </c>
      <c r="Q145" s="1">
        <f>(1/10*Tableau1015[[#This Row],[MT10]])+(1/5*Tableau1015[[#This Row],[MT5]])</f>
        <v>0</v>
      </c>
      <c r="R145" s="1">
        <f>(1/10*Tableau1015[[#This Row],[MT10]])+(1/5*Tableau1015[[#This Row],[MT5]])+(Tableau1015[[#This Row],[unitaire]]*Tableau1015[[#This Row],[limite basse D]])</f>
        <v>3</v>
      </c>
      <c r="S145" s="1">
        <f>Tableau1015[[#This Row],[LVD]]*2*Tableau1015[[#This Row],[unitaire]]</f>
        <v>0</v>
      </c>
      <c r="T145" s="1">
        <f>Tableau1015[[#This Row],[Trumpf]]*Tableau1015[[#This Row],[unitaire]]*2</f>
        <v>2</v>
      </c>
    </row>
    <row r="146" spans="1:20" ht="18" x14ac:dyDescent="0.3">
      <c r="A146" s="23" t="s">
        <v>163</v>
      </c>
      <c r="B146" s="11" t="s">
        <v>173</v>
      </c>
      <c r="C146" s="12" t="s">
        <v>151</v>
      </c>
      <c r="D146" s="12"/>
      <c r="F146" s="14">
        <f>IF(AND(Tableau13913[[#This Row],[Trumpf]]="x",Tableau13913[[#This Row],[LVD]]="x"),6,IF(OR(Tableau13913[[#This Row],[Trumpf]]="x",Tableau13913[[#This Row],[LVD]]="x"),3,0))</f>
        <v>3</v>
      </c>
      <c r="G146" s="14">
        <f>IF(AND(Tableau13913[[#This Row],[LVD]]="x",Tableau13913[[#This Row],[Trumpf]]="x"),6,IF(OR(Tableau13913[[#This Row],[LVD]]="x",Tableau13913[[#This Row],[Trumpf]]="x"),3,0))</f>
        <v>3</v>
      </c>
      <c r="H146" s="14">
        <f>IF(OR(Tableau13913[[#This Row],[MT / Unitaire]]="MT10",Tableau13913[[#This Row],[MT / Unitaire]]="MT5"),0,G146)</f>
        <v>3</v>
      </c>
      <c r="I146" s="37">
        <f>IF(Tableau13913[[#This Row],[MT / Unitaire]]&lt;&gt;"Unitaire",0,1)</f>
        <v>1</v>
      </c>
      <c r="J146" s="38">
        <f>IF(Tableau13913[[#This Row],[MT / Unitaire]]="MT10",1,0)</f>
        <v>0</v>
      </c>
      <c r="K146" s="38">
        <f>IF(Tableau13913[[#This Row],[MT / Unitaire]]="MT5",1,0)</f>
        <v>0</v>
      </c>
      <c r="L146" s="42">
        <f>IF(Tableau13913[[#This Row],[Trumpf]]="x",1,0)</f>
        <v>1</v>
      </c>
      <c r="M146" s="42">
        <f>IF(Tableau13913[[#This Row],[LVD]]="x",1,0)</f>
        <v>0</v>
      </c>
      <c r="N146" s="16">
        <f>Tableau1015[[#This Row],[unitaire]]*Tableau1015[[#This Row],[limite basse P]]</f>
        <v>3</v>
      </c>
      <c r="O146" s="1">
        <f>Tableau1015[[#This Row],[LVD]]*2*Tableau1015[[#This Row],[unitaire]]</f>
        <v>0</v>
      </c>
      <c r="P146" s="1">
        <f>Tableau1015[[#This Row],[Trumpf]]*Tableau1015[[#This Row],[limite basse M]]</f>
        <v>3</v>
      </c>
      <c r="Q146" s="1">
        <f>(1/10*Tableau1015[[#This Row],[MT10]])+(1/5*Tableau1015[[#This Row],[MT5]])</f>
        <v>0</v>
      </c>
      <c r="R146" s="1">
        <f>(1/10*Tableau1015[[#This Row],[MT10]])+(1/5*Tableau1015[[#This Row],[MT5]])+(Tableau1015[[#This Row],[unitaire]]*Tableau1015[[#This Row],[limite basse D]])</f>
        <v>3</v>
      </c>
      <c r="S146" s="1">
        <f>Tableau1015[[#This Row],[LVD]]*2*Tableau1015[[#This Row],[unitaire]]</f>
        <v>0</v>
      </c>
      <c r="T146" s="1">
        <f>Tableau1015[[#This Row],[Trumpf]]*Tableau1015[[#This Row],[unitaire]]*2</f>
        <v>2</v>
      </c>
    </row>
    <row r="148" spans="1:20" x14ac:dyDescent="0.3">
      <c r="F148" s="28">
        <f>SUM(Tableau1015[limite basse P])</f>
        <v>540</v>
      </c>
      <c r="G148" s="28">
        <f>SUM(Tableau1015[limite basse M])</f>
        <v>540</v>
      </c>
      <c r="H148" s="28">
        <f>SUM(Tableau1015[limite basse D])</f>
        <v>252</v>
      </c>
      <c r="L148" s="44">
        <f>SUM(L2:L146)</f>
        <v>79</v>
      </c>
      <c r="M148" s="44">
        <f>SUM(M2:M146)</f>
        <v>101</v>
      </c>
      <c r="N148" s="28">
        <f>SUM(Tableau1015[limite basse D])</f>
        <v>252</v>
      </c>
      <c r="O148" s="28">
        <f>SUM(Tableau1015[unitaire])</f>
        <v>73</v>
      </c>
      <c r="P148" s="28">
        <f>SUM(Tableau1015[MT10])</f>
        <v>49</v>
      </c>
      <c r="Q148" s="28">
        <f>SUM(Tableau1015[MT5])</f>
        <v>19</v>
      </c>
      <c r="R148" s="28">
        <f>SUM(Tableau1015[Trumpf])</f>
        <v>79</v>
      </c>
      <c r="S148" s="28">
        <f>SUM(Tableau1015[LVD])</f>
        <v>101</v>
      </c>
      <c r="T148" s="28">
        <f>SUM(Tableau1015[nbr Porte poinçon unitaire])</f>
        <v>240</v>
      </c>
    </row>
  </sheetData>
  <phoneticPr fontId="4" type="noConversion"/>
  <pageMargins left="0.7" right="0.7" top="0.75" bottom="0.75" header="0.3" footer="0.3"/>
  <tableParts count="2">
    <tablePart r:id="rId1"/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EE01F9-7CD6-40C1-A0F9-F250452E4983}">
  <sheetPr codeName="Feuil6"/>
  <dimension ref="A1:F148"/>
  <sheetViews>
    <sheetView workbookViewId="0">
      <selection activeCell="B43" sqref="B43"/>
    </sheetView>
  </sheetViews>
  <sheetFormatPr baseColWidth="10" defaultRowHeight="14.4" x14ac:dyDescent="0.3"/>
  <cols>
    <col min="1" max="1" width="23.5546875" bestFit="1" customWidth="1"/>
    <col min="2" max="2" width="14.88671875" bestFit="1" customWidth="1"/>
    <col min="3" max="3" width="14.5546875" bestFit="1" customWidth="1"/>
    <col min="4" max="4" width="19.33203125" bestFit="1" customWidth="1"/>
    <col min="5" max="5" width="13.33203125" style="13" bestFit="1" customWidth="1"/>
    <col min="6" max="6" width="13.88671875" style="13" bestFit="1" customWidth="1"/>
  </cols>
  <sheetData>
    <row r="1" spans="1:6" ht="18" x14ac:dyDescent="0.35">
      <c r="A1" s="1" t="s">
        <v>0</v>
      </c>
      <c r="B1" s="2" t="s">
        <v>1</v>
      </c>
      <c r="C1" s="2" t="s">
        <v>2</v>
      </c>
      <c r="D1" s="2" t="s">
        <v>3</v>
      </c>
      <c r="E1" s="13" t="s">
        <v>167</v>
      </c>
      <c r="F1" s="13" t="s">
        <v>168</v>
      </c>
    </row>
    <row r="2" spans="1:6" ht="18" x14ac:dyDescent="0.35">
      <c r="A2" s="1" t="s">
        <v>4</v>
      </c>
      <c r="B2" s="2">
        <v>2</v>
      </c>
      <c r="C2" s="2">
        <v>2</v>
      </c>
      <c r="D2" s="2"/>
      <c r="E2" s="13">
        <v>1</v>
      </c>
      <c r="F2" s="13">
        <v>1</v>
      </c>
    </row>
    <row r="3" spans="1:6" ht="18" x14ac:dyDescent="0.35">
      <c r="A3" s="1" t="s">
        <v>5</v>
      </c>
      <c r="B3" s="2">
        <v>1</v>
      </c>
      <c r="C3" s="2">
        <v>1</v>
      </c>
      <c r="D3" s="2"/>
    </row>
    <row r="4" spans="1:6" ht="18" x14ac:dyDescent="0.35">
      <c r="A4" s="1" t="s">
        <v>6</v>
      </c>
      <c r="B4" s="2">
        <v>4</v>
      </c>
      <c r="C4" s="2">
        <v>1</v>
      </c>
      <c r="D4" s="2">
        <v>0</v>
      </c>
    </row>
    <row r="5" spans="1:6" ht="18" x14ac:dyDescent="0.35">
      <c r="A5" s="1" t="s">
        <v>7</v>
      </c>
      <c r="B5" s="2" t="s">
        <v>151</v>
      </c>
      <c r="C5" s="2" t="s">
        <v>151</v>
      </c>
      <c r="D5" s="2" t="s">
        <v>151</v>
      </c>
    </row>
    <row r="6" spans="1:6" ht="18" x14ac:dyDescent="0.35">
      <c r="A6" s="1" t="s">
        <v>8</v>
      </c>
      <c r="B6" s="2">
        <v>4</v>
      </c>
      <c r="C6" s="2">
        <v>5</v>
      </c>
      <c r="D6" s="2">
        <v>4</v>
      </c>
    </row>
    <row r="7" spans="1:6" ht="18" x14ac:dyDescent="0.35">
      <c r="A7" s="1" t="s">
        <v>9</v>
      </c>
      <c r="B7" s="2" t="s">
        <v>151</v>
      </c>
      <c r="C7" s="2" t="s">
        <v>151</v>
      </c>
      <c r="D7" s="2" t="s">
        <v>151</v>
      </c>
    </row>
    <row r="8" spans="1:6" ht="18" x14ac:dyDescent="0.35">
      <c r="A8" s="1" t="s">
        <v>10</v>
      </c>
      <c r="B8" s="2">
        <v>4</v>
      </c>
      <c r="C8" s="2">
        <v>3</v>
      </c>
      <c r="D8" s="2">
        <v>3</v>
      </c>
    </row>
    <row r="9" spans="1:6" ht="18" x14ac:dyDescent="0.35">
      <c r="A9" s="1" t="s">
        <v>11</v>
      </c>
      <c r="B9" s="2" t="s">
        <v>151</v>
      </c>
      <c r="C9" s="2" t="s">
        <v>151</v>
      </c>
      <c r="D9" s="2" t="s">
        <v>151</v>
      </c>
    </row>
    <row r="10" spans="1:6" ht="18" x14ac:dyDescent="0.35">
      <c r="A10" s="1" t="s">
        <v>12</v>
      </c>
      <c r="B10" s="2">
        <v>1</v>
      </c>
      <c r="C10" s="2">
        <v>0</v>
      </c>
      <c r="D10" s="2">
        <v>1</v>
      </c>
    </row>
    <row r="11" spans="1:6" ht="18" x14ac:dyDescent="0.35">
      <c r="A11" s="1" t="s">
        <v>13</v>
      </c>
      <c r="B11" s="2" t="s">
        <v>151</v>
      </c>
      <c r="C11" s="2" t="s">
        <v>151</v>
      </c>
      <c r="D11" s="2" t="s">
        <v>151</v>
      </c>
    </row>
    <row r="12" spans="1:6" ht="18" x14ac:dyDescent="0.35">
      <c r="A12" s="1" t="s">
        <v>14</v>
      </c>
      <c r="B12" s="2">
        <v>0</v>
      </c>
      <c r="C12" s="2">
        <v>0</v>
      </c>
      <c r="D12" s="2">
        <v>0</v>
      </c>
    </row>
    <row r="13" spans="1:6" ht="18" x14ac:dyDescent="0.35">
      <c r="A13" s="1" t="s">
        <v>15</v>
      </c>
      <c r="B13" s="2">
        <v>2</v>
      </c>
      <c r="C13" s="2">
        <v>2</v>
      </c>
      <c r="D13" s="2"/>
      <c r="E13" s="13">
        <v>3</v>
      </c>
      <c r="F13" s="13">
        <v>0</v>
      </c>
    </row>
    <row r="14" spans="1:6" ht="18" x14ac:dyDescent="0.35">
      <c r="A14" s="1" t="s">
        <v>16</v>
      </c>
      <c r="B14" s="2">
        <v>2</v>
      </c>
      <c r="C14" s="2">
        <v>2</v>
      </c>
      <c r="D14" s="2"/>
      <c r="E14" s="13">
        <v>1</v>
      </c>
      <c r="F14" s="13">
        <v>3</v>
      </c>
    </row>
    <row r="15" spans="1:6" ht="18" x14ac:dyDescent="0.35">
      <c r="A15" s="1" t="s">
        <v>17</v>
      </c>
      <c r="B15" s="2">
        <v>2</v>
      </c>
      <c r="C15" s="2">
        <v>2</v>
      </c>
      <c r="D15" s="2"/>
      <c r="E15" s="13">
        <v>3</v>
      </c>
      <c r="F15" s="13">
        <v>3</v>
      </c>
    </row>
    <row r="16" spans="1:6" ht="18" x14ac:dyDescent="0.35">
      <c r="A16" s="1" t="s">
        <v>18</v>
      </c>
      <c r="B16" s="2">
        <v>2</v>
      </c>
      <c r="C16" s="2">
        <v>2</v>
      </c>
      <c r="D16" s="2"/>
      <c r="E16" s="13">
        <v>1</v>
      </c>
      <c r="F16" s="13">
        <v>4</v>
      </c>
    </row>
    <row r="17" spans="1:6" ht="18" x14ac:dyDescent="0.35">
      <c r="A17" s="1" t="s">
        <v>19</v>
      </c>
      <c r="B17" s="2" t="s">
        <v>151</v>
      </c>
      <c r="C17" s="2" t="s">
        <v>151</v>
      </c>
      <c r="D17" s="2"/>
    </row>
    <row r="18" spans="1:6" ht="18" x14ac:dyDescent="0.35">
      <c r="A18" s="1" t="s">
        <v>20</v>
      </c>
      <c r="B18" s="2">
        <v>2</v>
      </c>
      <c r="C18" s="2">
        <v>2</v>
      </c>
      <c r="D18" s="2"/>
      <c r="E18" s="13">
        <v>3</v>
      </c>
      <c r="F18" s="13">
        <v>2</v>
      </c>
    </row>
    <row r="19" spans="1:6" ht="18" x14ac:dyDescent="0.35">
      <c r="A19" s="1" t="s">
        <v>21</v>
      </c>
      <c r="B19" s="2" t="s">
        <v>151</v>
      </c>
      <c r="C19" s="2" t="s">
        <v>151</v>
      </c>
      <c r="D19" s="2"/>
    </row>
    <row r="20" spans="1:6" ht="18" x14ac:dyDescent="0.35">
      <c r="A20" s="1" t="s">
        <v>22</v>
      </c>
      <c r="B20" s="2">
        <v>2</v>
      </c>
      <c r="C20" s="2">
        <v>2</v>
      </c>
      <c r="D20" s="2"/>
    </row>
    <row r="21" spans="1:6" ht="18" x14ac:dyDescent="0.35">
      <c r="A21" s="1" t="s">
        <v>23</v>
      </c>
      <c r="B21" s="2" t="s">
        <v>151</v>
      </c>
      <c r="C21" s="2" t="s">
        <v>151</v>
      </c>
      <c r="D21" s="2"/>
    </row>
    <row r="22" spans="1:6" ht="18" x14ac:dyDescent="0.35">
      <c r="A22" s="1" t="s">
        <v>24</v>
      </c>
      <c r="B22" s="2">
        <v>2</v>
      </c>
      <c r="C22" s="2">
        <v>0</v>
      </c>
      <c r="D22" s="2">
        <v>0</v>
      </c>
    </row>
    <row r="23" spans="1:6" ht="18" x14ac:dyDescent="0.35">
      <c r="A23" s="1" t="s">
        <v>25</v>
      </c>
      <c r="B23" s="2">
        <v>2</v>
      </c>
      <c r="C23" s="2">
        <v>2</v>
      </c>
      <c r="D23" s="2">
        <v>1</v>
      </c>
    </row>
    <row r="24" spans="1:6" ht="18" x14ac:dyDescent="0.35">
      <c r="A24" s="1" t="s">
        <v>26</v>
      </c>
      <c r="B24" s="2">
        <v>3</v>
      </c>
      <c r="C24" s="2">
        <v>3</v>
      </c>
      <c r="D24" s="2">
        <v>2</v>
      </c>
    </row>
    <row r="25" spans="1:6" ht="18" x14ac:dyDescent="0.35">
      <c r="A25" s="1" t="s">
        <v>27</v>
      </c>
      <c r="B25" s="2">
        <v>1</v>
      </c>
      <c r="C25" s="2">
        <v>2</v>
      </c>
      <c r="D25" s="2">
        <v>2</v>
      </c>
    </row>
    <row r="26" spans="1:6" ht="18" x14ac:dyDescent="0.35">
      <c r="A26" s="1" t="s">
        <v>28</v>
      </c>
      <c r="B26" s="2">
        <v>3</v>
      </c>
      <c r="C26" s="2">
        <v>3</v>
      </c>
      <c r="D26" s="2">
        <v>3</v>
      </c>
    </row>
    <row r="27" spans="1:6" ht="18" x14ac:dyDescent="0.35">
      <c r="A27" s="1" t="s">
        <v>29</v>
      </c>
      <c r="B27" s="2">
        <v>3</v>
      </c>
      <c r="C27" s="2">
        <v>3</v>
      </c>
      <c r="D27" s="2">
        <v>3</v>
      </c>
    </row>
    <row r="28" spans="1:6" ht="18" x14ac:dyDescent="0.35">
      <c r="A28" s="1" t="s">
        <v>30</v>
      </c>
      <c r="B28" s="2">
        <v>3</v>
      </c>
      <c r="C28" s="2">
        <v>1</v>
      </c>
      <c r="D28" s="2">
        <v>10</v>
      </c>
    </row>
    <row r="29" spans="1:6" ht="18" x14ac:dyDescent="0.35">
      <c r="A29" s="1" t="s">
        <v>31</v>
      </c>
      <c r="B29" s="2" t="s">
        <v>151</v>
      </c>
      <c r="C29" s="2" t="s">
        <v>151</v>
      </c>
      <c r="D29" s="2" t="s">
        <v>151</v>
      </c>
    </row>
    <row r="30" spans="1:6" ht="18" x14ac:dyDescent="0.35">
      <c r="A30" s="1" t="s">
        <v>32</v>
      </c>
      <c r="B30" s="2">
        <v>2</v>
      </c>
      <c r="C30" s="2">
        <v>2</v>
      </c>
      <c r="D30" s="2"/>
      <c r="E30" s="13">
        <v>2</v>
      </c>
      <c r="F30" s="13">
        <v>2</v>
      </c>
    </row>
    <row r="31" spans="1:6" ht="18" x14ac:dyDescent="0.35">
      <c r="A31" s="1" t="s">
        <v>33</v>
      </c>
      <c r="B31" s="2">
        <v>2</v>
      </c>
      <c r="C31" s="2">
        <v>3</v>
      </c>
      <c r="D31" s="2"/>
    </row>
    <row r="32" spans="1:6" ht="18" x14ac:dyDescent="0.35">
      <c r="A32" s="1" t="s">
        <v>34</v>
      </c>
      <c r="B32" s="2">
        <v>2</v>
      </c>
      <c r="C32" s="2">
        <v>3</v>
      </c>
      <c r="D32" s="2"/>
    </row>
    <row r="33" spans="1:6" ht="18" x14ac:dyDescent="0.35">
      <c r="A33" s="1" t="s">
        <v>35</v>
      </c>
      <c r="B33" s="2">
        <v>2</v>
      </c>
      <c r="C33" s="2">
        <v>3</v>
      </c>
      <c r="D33" s="2"/>
      <c r="E33" s="13">
        <v>1</v>
      </c>
      <c r="F33" s="13">
        <v>1</v>
      </c>
    </row>
    <row r="34" spans="1:6" ht="18" x14ac:dyDescent="0.35">
      <c r="A34" s="1" t="s">
        <v>36</v>
      </c>
      <c r="B34" s="2">
        <v>2</v>
      </c>
      <c r="C34" s="2">
        <v>2</v>
      </c>
      <c r="D34" s="2"/>
      <c r="E34" s="13">
        <v>3</v>
      </c>
      <c r="F34" s="13">
        <v>3</v>
      </c>
    </row>
    <row r="35" spans="1:6" ht="18" x14ac:dyDescent="0.35">
      <c r="A35" s="1" t="s">
        <v>37</v>
      </c>
      <c r="B35" s="2">
        <v>2</v>
      </c>
      <c r="C35" s="2">
        <v>2</v>
      </c>
      <c r="D35" s="2"/>
    </row>
    <row r="36" spans="1:6" ht="18" x14ac:dyDescent="0.35">
      <c r="A36" s="1" t="s">
        <v>38</v>
      </c>
      <c r="B36" s="2">
        <v>1</v>
      </c>
      <c r="C36" s="2">
        <v>3</v>
      </c>
      <c r="D36" s="2"/>
    </row>
    <row r="37" spans="1:6" ht="18" x14ac:dyDescent="0.35">
      <c r="A37" s="1" t="s">
        <v>39</v>
      </c>
      <c r="B37" s="2">
        <v>2</v>
      </c>
      <c r="C37" s="2">
        <v>2</v>
      </c>
      <c r="D37" s="2"/>
      <c r="E37" s="13">
        <v>4</v>
      </c>
      <c r="F37" s="13">
        <v>4</v>
      </c>
    </row>
    <row r="38" spans="1:6" ht="18" x14ac:dyDescent="0.35">
      <c r="A38" s="1" t="s">
        <v>40</v>
      </c>
      <c r="B38" s="2" t="s">
        <v>151</v>
      </c>
      <c r="C38" s="2" t="s">
        <v>151</v>
      </c>
      <c r="D38" s="2"/>
    </row>
    <row r="39" spans="1:6" ht="18" x14ac:dyDescent="0.35">
      <c r="A39" s="1" t="s">
        <v>41</v>
      </c>
      <c r="B39" s="2">
        <v>2</v>
      </c>
      <c r="C39" s="2">
        <v>2</v>
      </c>
      <c r="D39" s="2"/>
      <c r="E39" s="13">
        <v>4</v>
      </c>
      <c r="F39" s="13">
        <v>2</v>
      </c>
    </row>
    <row r="40" spans="1:6" ht="18" x14ac:dyDescent="0.35">
      <c r="A40" s="1" t="s">
        <v>42</v>
      </c>
      <c r="B40" s="2" t="s">
        <v>151</v>
      </c>
      <c r="C40" s="2" t="s">
        <v>151</v>
      </c>
      <c r="D40" s="2"/>
    </row>
    <row r="41" spans="1:6" ht="18" x14ac:dyDescent="0.35">
      <c r="A41" s="1" t="s">
        <v>43</v>
      </c>
      <c r="B41" s="2">
        <v>4</v>
      </c>
      <c r="C41" s="2">
        <v>5</v>
      </c>
      <c r="D41" s="2"/>
    </row>
    <row r="42" spans="1:6" ht="18" x14ac:dyDescent="0.35">
      <c r="A42" s="1" t="s">
        <v>44</v>
      </c>
      <c r="B42" s="2">
        <v>2</v>
      </c>
      <c r="C42" s="2">
        <v>2</v>
      </c>
      <c r="D42" s="2"/>
      <c r="E42" s="13">
        <v>3</v>
      </c>
      <c r="F42" s="13">
        <v>3</v>
      </c>
    </row>
    <row r="43" spans="1:6" ht="18" x14ac:dyDescent="0.35">
      <c r="A43" s="1" t="s">
        <v>45</v>
      </c>
      <c r="B43" s="2">
        <v>2</v>
      </c>
      <c r="C43" s="2">
        <v>2</v>
      </c>
      <c r="D43" s="2"/>
      <c r="E43" s="13">
        <v>2</v>
      </c>
      <c r="F43" s="13">
        <v>1</v>
      </c>
    </row>
    <row r="44" spans="1:6" ht="18" x14ac:dyDescent="0.35">
      <c r="A44" s="1" t="s">
        <v>46</v>
      </c>
      <c r="B44" s="2">
        <v>2</v>
      </c>
      <c r="C44" s="2">
        <v>2</v>
      </c>
      <c r="D44" s="2"/>
      <c r="E44" s="13">
        <v>2</v>
      </c>
      <c r="F44" s="13">
        <v>7</v>
      </c>
    </row>
    <row r="45" spans="1:6" ht="18" x14ac:dyDescent="0.35">
      <c r="A45" s="1" t="s">
        <v>47</v>
      </c>
      <c r="B45" s="2" t="s">
        <v>151</v>
      </c>
      <c r="C45" s="2" t="s">
        <v>151</v>
      </c>
      <c r="D45" s="2"/>
    </row>
    <row r="46" spans="1:6" ht="18" x14ac:dyDescent="0.35">
      <c r="A46" s="1" t="s">
        <v>48</v>
      </c>
      <c r="B46" s="2">
        <v>3</v>
      </c>
      <c r="C46" s="2">
        <v>3</v>
      </c>
      <c r="D46" s="2"/>
    </row>
    <row r="47" spans="1:6" ht="18" x14ac:dyDescent="0.35">
      <c r="A47" s="1" t="s">
        <v>49</v>
      </c>
      <c r="B47" s="2">
        <v>2</v>
      </c>
      <c r="C47" s="2">
        <v>2</v>
      </c>
      <c r="D47" s="2"/>
      <c r="E47" s="13">
        <v>3</v>
      </c>
      <c r="F47" s="13">
        <v>4</v>
      </c>
    </row>
    <row r="48" spans="1:6" ht="18" x14ac:dyDescent="0.35">
      <c r="A48" s="1" t="s">
        <v>50</v>
      </c>
      <c r="B48" s="2">
        <v>2</v>
      </c>
      <c r="C48" s="2">
        <v>2</v>
      </c>
      <c r="D48" s="2"/>
      <c r="E48" s="13">
        <v>2</v>
      </c>
      <c r="F48" s="13">
        <v>2</v>
      </c>
    </row>
    <row r="49" spans="1:6" ht="18" x14ac:dyDescent="0.35">
      <c r="A49" s="1" t="s">
        <v>51</v>
      </c>
      <c r="B49" s="2" t="s">
        <v>151</v>
      </c>
      <c r="C49" s="2" t="s">
        <v>151</v>
      </c>
      <c r="D49" s="2"/>
    </row>
    <row r="50" spans="1:6" ht="18" x14ac:dyDescent="0.35">
      <c r="A50" s="1" t="s">
        <v>52</v>
      </c>
      <c r="B50" s="2">
        <v>2</v>
      </c>
      <c r="C50" s="2">
        <v>2</v>
      </c>
      <c r="D50" s="2"/>
      <c r="E50" s="13">
        <v>4</v>
      </c>
      <c r="F50" s="13">
        <v>4</v>
      </c>
    </row>
    <row r="51" spans="1:6" ht="18" x14ac:dyDescent="0.35">
      <c r="A51" s="1" t="s">
        <v>53</v>
      </c>
      <c r="B51" s="2" t="s">
        <v>151</v>
      </c>
      <c r="C51" s="2" t="s">
        <v>151</v>
      </c>
      <c r="D51" s="2"/>
    </row>
    <row r="52" spans="1:6" ht="18" x14ac:dyDescent="0.35">
      <c r="A52" s="1" t="s">
        <v>54</v>
      </c>
      <c r="B52" s="2">
        <v>2</v>
      </c>
      <c r="C52" s="1">
        <v>2</v>
      </c>
      <c r="D52" s="2"/>
      <c r="E52" s="13">
        <v>4</v>
      </c>
      <c r="F52" s="13">
        <v>6</v>
      </c>
    </row>
    <row r="53" spans="1:6" ht="18" x14ac:dyDescent="0.35">
      <c r="A53" s="1" t="s">
        <v>55</v>
      </c>
      <c r="B53" s="2" t="s">
        <v>151</v>
      </c>
      <c r="C53" s="2" t="s">
        <v>151</v>
      </c>
      <c r="D53" s="2"/>
    </row>
    <row r="54" spans="1:6" ht="18" x14ac:dyDescent="0.35">
      <c r="A54" s="1" t="s">
        <v>56</v>
      </c>
      <c r="B54" s="2">
        <v>2</v>
      </c>
      <c r="C54" s="2">
        <v>2</v>
      </c>
      <c r="D54" s="2"/>
      <c r="E54" s="13">
        <v>3</v>
      </c>
      <c r="F54" s="13">
        <v>1</v>
      </c>
    </row>
    <row r="55" spans="1:6" ht="18" x14ac:dyDescent="0.35">
      <c r="A55" s="1" t="s">
        <v>57</v>
      </c>
      <c r="B55" s="2">
        <v>2</v>
      </c>
      <c r="C55" s="2">
        <v>2</v>
      </c>
      <c r="D55" s="2"/>
      <c r="E55" s="13">
        <v>4</v>
      </c>
      <c r="F55" s="13">
        <v>6</v>
      </c>
    </row>
    <row r="56" spans="1:6" ht="18" x14ac:dyDescent="0.35">
      <c r="A56" s="1" t="s">
        <v>58</v>
      </c>
      <c r="B56" s="2" t="s">
        <v>151</v>
      </c>
      <c r="C56" s="2" t="s">
        <v>151</v>
      </c>
      <c r="D56" s="2"/>
    </row>
    <row r="57" spans="1:6" ht="18" x14ac:dyDescent="0.35">
      <c r="A57" s="1" t="s">
        <v>59</v>
      </c>
      <c r="B57" s="2" t="s">
        <v>151</v>
      </c>
      <c r="C57" s="2" t="s">
        <v>151</v>
      </c>
      <c r="D57" s="2"/>
    </row>
    <row r="58" spans="1:6" ht="18" x14ac:dyDescent="0.35">
      <c r="A58" s="1" t="s">
        <v>60</v>
      </c>
      <c r="B58" s="2">
        <v>0</v>
      </c>
      <c r="C58" s="2">
        <v>3</v>
      </c>
      <c r="D58" s="2"/>
      <c r="E58" s="13">
        <v>0</v>
      </c>
      <c r="F58" s="13">
        <v>14</v>
      </c>
    </row>
    <row r="59" spans="1:6" ht="18" x14ac:dyDescent="0.35">
      <c r="A59" s="1" t="s">
        <v>61</v>
      </c>
      <c r="B59" s="2" t="s">
        <v>151</v>
      </c>
      <c r="C59" s="2" t="s">
        <v>151</v>
      </c>
      <c r="D59" s="2"/>
    </row>
    <row r="60" spans="1:6" ht="18" x14ac:dyDescent="0.35">
      <c r="A60" s="1" t="s">
        <v>62</v>
      </c>
      <c r="B60" s="2">
        <v>1</v>
      </c>
      <c r="C60" s="2">
        <v>1</v>
      </c>
      <c r="D60" s="2"/>
      <c r="E60" s="13">
        <v>3</v>
      </c>
      <c r="F60" s="13">
        <v>3</v>
      </c>
    </row>
    <row r="61" spans="1:6" ht="18" x14ac:dyDescent="0.35">
      <c r="A61" s="1" t="s">
        <v>63</v>
      </c>
      <c r="B61" s="2">
        <v>2</v>
      </c>
      <c r="C61" s="2">
        <v>2</v>
      </c>
      <c r="D61" s="2"/>
    </row>
    <row r="62" spans="1:6" ht="18" x14ac:dyDescent="0.35">
      <c r="A62" s="1" t="s">
        <v>64</v>
      </c>
      <c r="B62" s="2">
        <v>2</v>
      </c>
      <c r="C62" s="2">
        <v>2</v>
      </c>
      <c r="D62" s="2"/>
      <c r="E62" s="13">
        <v>5</v>
      </c>
      <c r="F62" s="13">
        <v>6</v>
      </c>
    </row>
    <row r="63" spans="1:6" ht="18" x14ac:dyDescent="0.35">
      <c r="A63" s="1" t="s">
        <v>65</v>
      </c>
      <c r="B63" s="2">
        <v>2</v>
      </c>
      <c r="C63" s="2">
        <v>3</v>
      </c>
      <c r="D63" s="2"/>
    </row>
    <row r="64" spans="1:6" ht="18" x14ac:dyDescent="0.35">
      <c r="A64" s="1" t="s">
        <v>66</v>
      </c>
      <c r="B64" s="2">
        <v>2</v>
      </c>
      <c r="C64" s="2">
        <v>2</v>
      </c>
      <c r="D64" s="2"/>
      <c r="E64" s="13">
        <v>2</v>
      </c>
      <c r="F64" s="13">
        <v>0</v>
      </c>
    </row>
    <row r="65" spans="1:6" ht="18" x14ac:dyDescent="0.35">
      <c r="A65" s="1" t="s">
        <v>67</v>
      </c>
      <c r="B65" s="2">
        <v>2</v>
      </c>
      <c r="C65" s="2">
        <v>2</v>
      </c>
      <c r="D65" s="2"/>
      <c r="E65" s="13">
        <v>0</v>
      </c>
      <c r="F65" s="13">
        <v>3</v>
      </c>
    </row>
    <row r="66" spans="1:6" ht="18" x14ac:dyDescent="0.35">
      <c r="A66" s="1" t="s">
        <v>68</v>
      </c>
      <c r="B66" s="2" t="s">
        <v>151</v>
      </c>
      <c r="C66" s="2" t="s">
        <v>151</v>
      </c>
      <c r="D66" s="2"/>
    </row>
    <row r="67" spans="1:6" ht="18" x14ac:dyDescent="0.35">
      <c r="A67" s="1" t="s">
        <v>69</v>
      </c>
      <c r="B67" s="2">
        <v>2</v>
      </c>
      <c r="C67" s="2">
        <v>2</v>
      </c>
      <c r="D67" s="2"/>
      <c r="E67" s="13">
        <v>2</v>
      </c>
      <c r="F67" s="13">
        <v>2</v>
      </c>
    </row>
    <row r="68" spans="1:6" ht="18" x14ac:dyDescent="0.35">
      <c r="A68" s="1" t="s">
        <v>70</v>
      </c>
      <c r="B68" s="2" t="s">
        <v>151</v>
      </c>
      <c r="C68" s="2" t="s">
        <v>151</v>
      </c>
      <c r="D68" s="2"/>
    </row>
    <row r="69" spans="1:6" ht="18" x14ac:dyDescent="0.35">
      <c r="A69" s="1" t="s">
        <v>71</v>
      </c>
      <c r="B69" s="2">
        <v>2</v>
      </c>
      <c r="C69" s="2">
        <v>1</v>
      </c>
      <c r="D69" s="2"/>
    </row>
    <row r="70" spans="1:6" ht="18" x14ac:dyDescent="0.35">
      <c r="A70" s="1" t="s">
        <v>72</v>
      </c>
      <c r="B70" s="2">
        <v>2</v>
      </c>
      <c r="C70" s="2">
        <v>3</v>
      </c>
      <c r="D70" s="2"/>
      <c r="E70" s="13">
        <v>0</v>
      </c>
      <c r="F70" s="13">
        <v>0</v>
      </c>
    </row>
    <row r="71" spans="1:6" ht="18" x14ac:dyDescent="0.35">
      <c r="A71" s="1" t="s">
        <v>73</v>
      </c>
      <c r="B71" s="2">
        <v>2</v>
      </c>
      <c r="C71" s="2">
        <v>2</v>
      </c>
      <c r="D71" s="2"/>
      <c r="E71" s="13">
        <v>3</v>
      </c>
      <c r="F71" s="13">
        <v>4</v>
      </c>
    </row>
    <row r="72" spans="1:6" ht="18" x14ac:dyDescent="0.35">
      <c r="A72" s="1" t="s">
        <v>74</v>
      </c>
      <c r="B72" s="2">
        <v>2</v>
      </c>
      <c r="C72" s="2">
        <v>2</v>
      </c>
      <c r="D72" s="2"/>
      <c r="E72" s="13">
        <v>3</v>
      </c>
      <c r="F72" s="13">
        <v>1</v>
      </c>
    </row>
    <row r="73" spans="1:6" ht="18" x14ac:dyDescent="0.35">
      <c r="A73" s="1" t="s">
        <v>75</v>
      </c>
      <c r="B73" s="2">
        <v>2</v>
      </c>
      <c r="C73" s="2">
        <v>2</v>
      </c>
      <c r="D73" s="2"/>
    </row>
    <row r="74" spans="1:6" ht="18" x14ac:dyDescent="0.35">
      <c r="A74" s="1" t="s">
        <v>76</v>
      </c>
      <c r="B74" s="2">
        <v>2</v>
      </c>
      <c r="C74" s="2">
        <v>2</v>
      </c>
      <c r="D74" s="2">
        <v>2</v>
      </c>
    </row>
    <row r="75" spans="1:6" ht="18" x14ac:dyDescent="0.35">
      <c r="A75" s="1" t="s">
        <v>77</v>
      </c>
      <c r="B75" s="2">
        <v>3</v>
      </c>
      <c r="C75" s="2">
        <v>3</v>
      </c>
      <c r="D75" s="2">
        <v>1</v>
      </c>
    </row>
    <row r="76" spans="1:6" ht="18" x14ac:dyDescent="0.35">
      <c r="A76" s="1" t="s">
        <v>78</v>
      </c>
      <c r="B76" s="2">
        <v>2</v>
      </c>
      <c r="C76" s="2">
        <v>2</v>
      </c>
      <c r="D76" s="2"/>
    </row>
    <row r="77" spans="1:6" ht="18" x14ac:dyDescent="0.35">
      <c r="A77" s="1" t="s">
        <v>79</v>
      </c>
      <c r="B77" s="2">
        <v>2</v>
      </c>
      <c r="C77" s="2">
        <v>3</v>
      </c>
      <c r="D77" s="2">
        <v>2</v>
      </c>
    </row>
    <row r="78" spans="1:6" ht="18" x14ac:dyDescent="0.35">
      <c r="A78" s="1" t="s">
        <v>80</v>
      </c>
      <c r="B78" s="2">
        <v>2</v>
      </c>
      <c r="C78" s="2">
        <v>2</v>
      </c>
      <c r="D78" s="2"/>
    </row>
    <row r="79" spans="1:6" ht="18" x14ac:dyDescent="0.35">
      <c r="A79" s="1" t="s">
        <v>81</v>
      </c>
      <c r="B79" s="2">
        <v>4</v>
      </c>
      <c r="C79" s="2">
        <v>4</v>
      </c>
      <c r="D79" s="2">
        <v>1</v>
      </c>
    </row>
    <row r="80" spans="1:6" ht="18" x14ac:dyDescent="0.35">
      <c r="A80" s="1" t="s">
        <v>82</v>
      </c>
      <c r="B80" s="2">
        <v>3</v>
      </c>
      <c r="C80" s="2">
        <v>2</v>
      </c>
      <c r="D80" s="2">
        <v>2</v>
      </c>
    </row>
    <row r="81" spans="1:4" ht="18" x14ac:dyDescent="0.35">
      <c r="A81" s="1" t="s">
        <v>83</v>
      </c>
      <c r="B81" s="2">
        <v>1</v>
      </c>
      <c r="C81" s="2">
        <v>1</v>
      </c>
      <c r="D81" s="2">
        <v>1</v>
      </c>
    </row>
    <row r="82" spans="1:4" ht="18" x14ac:dyDescent="0.35">
      <c r="A82" s="1" t="s">
        <v>84</v>
      </c>
      <c r="B82" s="2">
        <v>3</v>
      </c>
      <c r="C82" s="2">
        <v>3</v>
      </c>
      <c r="D82" s="2">
        <v>3</v>
      </c>
    </row>
    <row r="83" spans="1:4" ht="18" x14ac:dyDescent="0.35">
      <c r="A83" s="1" t="s">
        <v>85</v>
      </c>
      <c r="B83" s="2">
        <v>1</v>
      </c>
      <c r="C83" s="2">
        <v>5</v>
      </c>
      <c r="D83" s="2">
        <v>1</v>
      </c>
    </row>
    <row r="84" spans="1:4" ht="18" x14ac:dyDescent="0.35">
      <c r="A84" s="1" t="s">
        <v>86</v>
      </c>
      <c r="B84" s="2">
        <v>1</v>
      </c>
      <c r="C84" s="2">
        <v>1</v>
      </c>
      <c r="D84" s="2">
        <v>2</v>
      </c>
    </row>
    <row r="85" spans="1:4" ht="18" x14ac:dyDescent="0.35">
      <c r="A85" s="1" t="s">
        <v>87</v>
      </c>
      <c r="B85" s="2">
        <v>3</v>
      </c>
      <c r="C85" s="2">
        <v>3</v>
      </c>
      <c r="D85" s="2">
        <v>4</v>
      </c>
    </row>
    <row r="86" spans="1:4" ht="18" x14ac:dyDescent="0.35">
      <c r="A86" s="1" t="s">
        <v>88</v>
      </c>
      <c r="B86" s="2">
        <v>3</v>
      </c>
      <c r="C86" s="2">
        <v>3</v>
      </c>
      <c r="D86" s="2">
        <v>3</v>
      </c>
    </row>
    <row r="87" spans="1:4" ht="18" x14ac:dyDescent="0.35">
      <c r="A87" s="1" t="s">
        <v>89</v>
      </c>
      <c r="B87" s="2">
        <v>3</v>
      </c>
      <c r="C87" s="2">
        <v>3</v>
      </c>
      <c r="D87" s="2">
        <v>3</v>
      </c>
    </row>
    <row r="88" spans="1:4" ht="18" x14ac:dyDescent="0.35">
      <c r="A88" s="1" t="s">
        <v>90</v>
      </c>
      <c r="B88" s="2">
        <v>0</v>
      </c>
      <c r="C88" s="2">
        <v>0</v>
      </c>
      <c r="D88" s="2">
        <v>0</v>
      </c>
    </row>
    <row r="89" spans="1:4" ht="18" x14ac:dyDescent="0.35">
      <c r="A89" s="1" t="s">
        <v>91</v>
      </c>
      <c r="B89" s="2">
        <v>0</v>
      </c>
      <c r="C89" s="2">
        <v>0</v>
      </c>
      <c r="D89" s="2">
        <v>0</v>
      </c>
    </row>
    <row r="90" spans="1:4" ht="18" x14ac:dyDescent="0.35">
      <c r="A90" s="1" t="s">
        <v>92</v>
      </c>
      <c r="B90" s="2">
        <v>2</v>
      </c>
      <c r="C90" s="2">
        <v>2</v>
      </c>
      <c r="D90" s="2">
        <v>2</v>
      </c>
    </row>
    <row r="91" spans="1:4" ht="18" x14ac:dyDescent="0.35">
      <c r="A91" s="1" t="s">
        <v>93</v>
      </c>
      <c r="B91" s="2">
        <v>1</v>
      </c>
      <c r="C91" s="2">
        <v>3</v>
      </c>
      <c r="D91" s="2">
        <v>1</v>
      </c>
    </row>
    <row r="92" spans="1:4" ht="18" x14ac:dyDescent="0.35">
      <c r="A92" s="1" t="s">
        <v>94</v>
      </c>
      <c r="B92" s="2">
        <v>2</v>
      </c>
      <c r="C92" s="2">
        <v>3</v>
      </c>
      <c r="D92" s="2">
        <v>1</v>
      </c>
    </row>
    <row r="93" spans="1:4" ht="18" x14ac:dyDescent="0.35">
      <c r="A93" s="1" t="s">
        <v>95</v>
      </c>
      <c r="B93" s="2">
        <v>3</v>
      </c>
      <c r="C93" s="2">
        <v>3</v>
      </c>
      <c r="D93" s="2">
        <v>3</v>
      </c>
    </row>
    <row r="94" spans="1:4" ht="18" x14ac:dyDescent="0.35">
      <c r="A94" s="1" t="s">
        <v>96</v>
      </c>
      <c r="B94" s="2">
        <v>0</v>
      </c>
      <c r="C94" s="2">
        <v>0</v>
      </c>
      <c r="D94" s="2">
        <v>0</v>
      </c>
    </row>
    <row r="95" spans="1:4" ht="18" x14ac:dyDescent="0.35">
      <c r="A95" s="1" t="s">
        <v>97</v>
      </c>
      <c r="B95" s="2">
        <v>1</v>
      </c>
      <c r="C95" s="2">
        <v>5</v>
      </c>
      <c r="D95" s="2">
        <v>1</v>
      </c>
    </row>
    <row r="96" spans="1:4" ht="18" x14ac:dyDescent="0.35">
      <c r="A96" s="1" t="s">
        <v>98</v>
      </c>
      <c r="B96" s="2">
        <v>3</v>
      </c>
      <c r="C96" s="2">
        <v>3</v>
      </c>
      <c r="D96" s="2">
        <v>3</v>
      </c>
    </row>
    <row r="97" spans="1:6" ht="18" x14ac:dyDescent="0.35">
      <c r="A97" s="1" t="s">
        <v>99</v>
      </c>
      <c r="B97" s="2">
        <v>2</v>
      </c>
      <c r="C97" s="2">
        <v>2</v>
      </c>
      <c r="D97" s="2"/>
      <c r="E97" s="13">
        <v>0</v>
      </c>
      <c r="F97" s="13">
        <v>2</v>
      </c>
    </row>
    <row r="98" spans="1:6" ht="18" x14ac:dyDescent="0.35">
      <c r="A98" s="1" t="s">
        <v>100</v>
      </c>
      <c r="B98" s="2">
        <v>2</v>
      </c>
      <c r="C98" s="2">
        <v>2</v>
      </c>
      <c r="D98" s="2"/>
      <c r="E98" s="13">
        <v>2</v>
      </c>
      <c r="F98" s="13">
        <v>3</v>
      </c>
    </row>
    <row r="99" spans="1:6" ht="18" x14ac:dyDescent="0.35">
      <c r="A99" s="1" t="s">
        <v>101</v>
      </c>
      <c r="B99" s="2">
        <v>2</v>
      </c>
      <c r="C99" s="2">
        <v>2</v>
      </c>
      <c r="D99" s="2"/>
      <c r="E99" s="13">
        <v>1</v>
      </c>
      <c r="F99" s="13">
        <v>1</v>
      </c>
    </row>
    <row r="100" spans="1:6" ht="18" x14ac:dyDescent="0.35">
      <c r="A100" s="1" t="s">
        <v>102</v>
      </c>
      <c r="B100" s="2">
        <v>1</v>
      </c>
      <c r="C100" s="2">
        <v>1</v>
      </c>
      <c r="D100" s="2"/>
    </row>
    <row r="101" spans="1:6" ht="18" x14ac:dyDescent="0.35">
      <c r="A101" s="1" t="s">
        <v>103</v>
      </c>
      <c r="B101" s="2">
        <v>2</v>
      </c>
      <c r="C101" s="2">
        <v>1</v>
      </c>
      <c r="D101" s="2">
        <v>2</v>
      </c>
    </row>
    <row r="102" spans="1:6" ht="18" x14ac:dyDescent="0.35">
      <c r="A102" s="1" t="s">
        <v>104</v>
      </c>
      <c r="B102" s="2">
        <v>0</v>
      </c>
      <c r="C102" s="2">
        <v>0</v>
      </c>
      <c r="D102" s="2">
        <v>0</v>
      </c>
    </row>
    <row r="103" spans="1:6" ht="18" x14ac:dyDescent="0.35">
      <c r="A103" s="1" t="s">
        <v>105</v>
      </c>
      <c r="B103" s="2">
        <v>0</v>
      </c>
      <c r="C103" s="2">
        <v>0</v>
      </c>
      <c r="D103" s="2">
        <v>0</v>
      </c>
    </row>
    <row r="104" spans="1:6" ht="18" x14ac:dyDescent="0.35">
      <c r="A104" s="1" t="s">
        <v>106</v>
      </c>
      <c r="B104" s="2">
        <v>2</v>
      </c>
      <c r="C104" s="2">
        <v>2</v>
      </c>
      <c r="D104" s="2"/>
      <c r="E104" s="13">
        <v>4</v>
      </c>
      <c r="F104" s="13">
        <v>5</v>
      </c>
    </row>
    <row r="105" spans="1:6" ht="18" x14ac:dyDescent="0.35">
      <c r="A105" s="1" t="s">
        <v>107</v>
      </c>
      <c r="B105" s="2">
        <v>2</v>
      </c>
      <c r="C105" s="2">
        <v>2</v>
      </c>
      <c r="D105" s="2">
        <v>2</v>
      </c>
    </row>
    <row r="106" spans="1:6" ht="18" x14ac:dyDescent="0.35">
      <c r="A106" s="1" t="s">
        <v>108</v>
      </c>
      <c r="B106" s="2">
        <v>2</v>
      </c>
      <c r="C106" s="2">
        <v>1</v>
      </c>
      <c r="D106" s="2"/>
    </row>
    <row r="107" spans="1:6" ht="18" x14ac:dyDescent="0.35">
      <c r="A107" s="1" t="s">
        <v>109</v>
      </c>
      <c r="B107" s="2">
        <v>2</v>
      </c>
      <c r="C107" s="2">
        <v>2</v>
      </c>
      <c r="D107" s="2"/>
    </row>
    <row r="108" spans="1:6" ht="18" x14ac:dyDescent="0.35">
      <c r="A108" s="1" t="s">
        <v>110</v>
      </c>
      <c r="B108" s="2">
        <v>3</v>
      </c>
      <c r="C108" s="2">
        <v>3</v>
      </c>
      <c r="D108" s="2">
        <v>3</v>
      </c>
    </row>
    <row r="109" spans="1:6" ht="18" x14ac:dyDescent="0.35">
      <c r="A109" s="1" t="s">
        <v>111</v>
      </c>
      <c r="B109" s="2">
        <v>2</v>
      </c>
      <c r="C109" s="2">
        <v>2</v>
      </c>
      <c r="D109" s="2">
        <v>2</v>
      </c>
    </row>
    <row r="110" spans="1:6" ht="18" x14ac:dyDescent="0.35">
      <c r="A110" s="1" t="s">
        <v>112</v>
      </c>
      <c r="B110" s="2">
        <v>2</v>
      </c>
      <c r="C110" s="2">
        <v>2</v>
      </c>
      <c r="D110" s="2">
        <v>2</v>
      </c>
    </row>
    <row r="111" spans="1:6" ht="18" x14ac:dyDescent="0.35">
      <c r="A111" s="1" t="s">
        <v>113</v>
      </c>
      <c r="B111" s="2">
        <v>2</v>
      </c>
      <c r="C111" s="2">
        <v>2</v>
      </c>
      <c r="D111" s="2"/>
      <c r="E111" s="13">
        <v>1</v>
      </c>
      <c r="F111" s="13">
        <v>6</v>
      </c>
    </row>
    <row r="112" spans="1:6" ht="18" x14ac:dyDescent="0.35">
      <c r="A112" s="1" t="s">
        <v>114</v>
      </c>
      <c r="B112" s="2">
        <v>6</v>
      </c>
      <c r="C112" s="2">
        <v>6</v>
      </c>
      <c r="D112" s="2">
        <v>3</v>
      </c>
    </row>
    <row r="113" spans="1:6" ht="18" x14ac:dyDescent="0.35">
      <c r="A113" s="1" t="s">
        <v>115</v>
      </c>
      <c r="B113" s="2" t="s">
        <v>151</v>
      </c>
      <c r="C113" s="2" t="s">
        <v>151</v>
      </c>
      <c r="D113" s="2" t="s">
        <v>151</v>
      </c>
    </row>
    <row r="114" spans="1:6" ht="18" x14ac:dyDescent="0.35">
      <c r="A114" s="1" t="s">
        <v>116</v>
      </c>
      <c r="B114" s="2">
        <v>2</v>
      </c>
      <c r="C114" s="2">
        <v>2</v>
      </c>
      <c r="D114" s="2"/>
      <c r="E114" s="13">
        <v>3</v>
      </c>
      <c r="F114" s="13">
        <v>3</v>
      </c>
    </row>
    <row r="115" spans="1:6" ht="18" x14ac:dyDescent="0.35">
      <c r="A115" s="1" t="s">
        <v>117</v>
      </c>
      <c r="B115" s="2"/>
      <c r="C115" s="2"/>
      <c r="D115" s="2"/>
    </row>
    <row r="116" spans="1:6" ht="18" x14ac:dyDescent="0.35">
      <c r="A116" s="1" t="s">
        <v>118</v>
      </c>
      <c r="B116" s="2">
        <v>2</v>
      </c>
      <c r="C116" s="2">
        <v>4</v>
      </c>
      <c r="D116" s="2">
        <v>3</v>
      </c>
    </row>
    <row r="117" spans="1:6" ht="18" x14ac:dyDescent="0.35">
      <c r="A117" s="1" t="s">
        <v>119</v>
      </c>
      <c r="B117" s="2">
        <v>4</v>
      </c>
      <c r="C117" s="2">
        <v>4</v>
      </c>
      <c r="D117" s="2">
        <v>5</v>
      </c>
    </row>
    <row r="118" spans="1:6" ht="18" x14ac:dyDescent="0.35">
      <c r="A118" s="1" t="s">
        <v>120</v>
      </c>
      <c r="B118" s="2">
        <v>0</v>
      </c>
      <c r="C118" s="2">
        <v>0</v>
      </c>
      <c r="D118" s="2">
        <v>0</v>
      </c>
    </row>
    <row r="119" spans="1:6" ht="18" x14ac:dyDescent="0.35">
      <c r="A119" s="1" t="s">
        <v>121</v>
      </c>
      <c r="B119" s="3">
        <v>1</v>
      </c>
      <c r="C119" s="2">
        <v>1</v>
      </c>
      <c r="D119" s="2">
        <v>1</v>
      </c>
    </row>
    <row r="120" spans="1:6" ht="18" x14ac:dyDescent="0.35">
      <c r="A120" s="1" t="s">
        <v>122</v>
      </c>
      <c r="B120" s="2">
        <v>1</v>
      </c>
      <c r="C120" s="2">
        <v>1</v>
      </c>
      <c r="D120" s="2">
        <v>1</v>
      </c>
    </row>
    <row r="121" spans="1:6" ht="18" x14ac:dyDescent="0.35">
      <c r="A121" s="1" t="s">
        <v>123</v>
      </c>
      <c r="B121" s="3">
        <v>5</v>
      </c>
      <c r="C121" s="2">
        <v>5</v>
      </c>
      <c r="D121" s="2">
        <v>4</v>
      </c>
    </row>
    <row r="122" spans="1:6" ht="18" x14ac:dyDescent="0.35">
      <c r="A122" s="1" t="s">
        <v>124</v>
      </c>
      <c r="B122" s="2">
        <v>1</v>
      </c>
      <c r="C122" s="2">
        <v>1</v>
      </c>
      <c r="D122" s="2">
        <v>1</v>
      </c>
    </row>
    <row r="123" spans="1:6" ht="18" x14ac:dyDescent="0.35">
      <c r="A123" s="1" t="s">
        <v>125</v>
      </c>
      <c r="B123" s="3" t="s">
        <v>151</v>
      </c>
      <c r="C123" s="2" t="s">
        <v>151</v>
      </c>
      <c r="D123" s="2" t="s">
        <v>151</v>
      </c>
    </row>
    <row r="124" spans="1:6" ht="18" x14ac:dyDescent="0.35">
      <c r="A124" s="1" t="s">
        <v>126</v>
      </c>
      <c r="B124" s="2">
        <v>2</v>
      </c>
      <c r="C124" s="2">
        <v>1</v>
      </c>
      <c r="D124" s="2">
        <v>2</v>
      </c>
    </row>
    <row r="125" spans="1:6" ht="18" x14ac:dyDescent="0.35">
      <c r="A125" s="1" t="s">
        <v>127</v>
      </c>
      <c r="B125" s="3">
        <v>1</v>
      </c>
      <c r="C125" s="2">
        <v>1</v>
      </c>
      <c r="D125" s="2">
        <v>1</v>
      </c>
    </row>
    <row r="126" spans="1:6" ht="18" x14ac:dyDescent="0.35">
      <c r="A126" s="1" t="s">
        <v>128</v>
      </c>
      <c r="B126" s="2">
        <v>1</v>
      </c>
      <c r="C126" s="2">
        <v>0</v>
      </c>
      <c r="D126" s="2">
        <v>2</v>
      </c>
    </row>
    <row r="127" spans="1:6" ht="18" x14ac:dyDescent="0.35">
      <c r="A127" s="1" t="s">
        <v>129</v>
      </c>
      <c r="B127" s="3">
        <v>3</v>
      </c>
      <c r="C127" s="2">
        <v>3</v>
      </c>
      <c r="D127" s="2"/>
    </row>
    <row r="128" spans="1:6" ht="18" x14ac:dyDescent="0.35">
      <c r="A128" s="1" t="s">
        <v>130</v>
      </c>
      <c r="B128" s="2" t="s">
        <v>151</v>
      </c>
      <c r="C128" s="2" t="s">
        <v>151</v>
      </c>
      <c r="D128" s="2" t="s">
        <v>151</v>
      </c>
    </row>
    <row r="129" spans="1:4" ht="18" x14ac:dyDescent="0.35">
      <c r="A129" s="1" t="s">
        <v>131</v>
      </c>
      <c r="B129" s="3">
        <v>2</v>
      </c>
      <c r="C129" s="2">
        <v>2</v>
      </c>
      <c r="D129" s="2">
        <v>2</v>
      </c>
    </row>
    <row r="130" spans="1:4" ht="18" x14ac:dyDescent="0.35">
      <c r="A130" s="1" t="s">
        <v>132</v>
      </c>
      <c r="B130" s="2">
        <v>1</v>
      </c>
      <c r="C130" s="2">
        <v>1</v>
      </c>
      <c r="D130" s="2">
        <v>1</v>
      </c>
    </row>
    <row r="131" spans="1:4" ht="18" x14ac:dyDescent="0.35">
      <c r="A131" s="1" t="s">
        <v>133</v>
      </c>
      <c r="B131" s="3">
        <v>1</v>
      </c>
      <c r="C131" s="2">
        <v>1</v>
      </c>
      <c r="D131" s="2">
        <v>1</v>
      </c>
    </row>
    <row r="132" spans="1:4" ht="18" x14ac:dyDescent="0.35">
      <c r="A132" s="1" t="s">
        <v>134</v>
      </c>
      <c r="B132" s="2">
        <v>3</v>
      </c>
      <c r="C132" s="2">
        <v>1</v>
      </c>
      <c r="D132" s="2">
        <v>3</v>
      </c>
    </row>
    <row r="133" spans="1:4" ht="18" x14ac:dyDescent="0.35">
      <c r="A133" s="1" t="s">
        <v>135</v>
      </c>
      <c r="B133" s="2">
        <v>1</v>
      </c>
      <c r="C133" s="2">
        <v>1</v>
      </c>
      <c r="D133" s="2">
        <v>0</v>
      </c>
    </row>
    <row r="134" spans="1:4" ht="18" x14ac:dyDescent="0.35">
      <c r="A134" s="1" t="s">
        <v>136</v>
      </c>
      <c r="B134" s="2">
        <v>2</v>
      </c>
      <c r="C134" s="2">
        <v>2</v>
      </c>
      <c r="D134" s="2"/>
    </row>
    <row r="135" spans="1:4" ht="18" x14ac:dyDescent="0.35">
      <c r="A135" s="1" t="s">
        <v>137</v>
      </c>
      <c r="B135" s="2">
        <v>1</v>
      </c>
      <c r="C135" s="2">
        <v>1</v>
      </c>
      <c r="D135" s="2">
        <v>1</v>
      </c>
    </row>
    <row r="136" spans="1:4" ht="18" x14ac:dyDescent="0.35">
      <c r="A136" s="1" t="s">
        <v>138</v>
      </c>
      <c r="B136" s="2">
        <v>1</v>
      </c>
      <c r="C136" s="2">
        <v>1</v>
      </c>
      <c r="D136" s="2">
        <v>1</v>
      </c>
    </row>
    <row r="137" spans="1:4" ht="18" x14ac:dyDescent="0.35">
      <c r="A137" s="1" t="s">
        <v>139</v>
      </c>
      <c r="B137" s="2">
        <v>1</v>
      </c>
      <c r="C137" s="2">
        <v>1</v>
      </c>
      <c r="D137" s="2">
        <v>1</v>
      </c>
    </row>
    <row r="138" spans="1:4" ht="18" x14ac:dyDescent="0.35">
      <c r="A138" s="1" t="s">
        <v>140</v>
      </c>
      <c r="B138" s="2">
        <v>0</v>
      </c>
      <c r="C138" s="2">
        <v>0</v>
      </c>
      <c r="D138" s="2">
        <v>1</v>
      </c>
    </row>
    <row r="139" spans="1:4" ht="18" x14ac:dyDescent="0.35">
      <c r="A139" s="1" t="s">
        <v>141</v>
      </c>
      <c r="B139" s="2">
        <v>2</v>
      </c>
      <c r="C139" s="2">
        <v>2</v>
      </c>
      <c r="D139" s="2">
        <v>2</v>
      </c>
    </row>
    <row r="140" spans="1:4" ht="18" x14ac:dyDescent="0.35">
      <c r="A140" s="1" t="s">
        <v>142</v>
      </c>
      <c r="B140" s="2">
        <v>2</v>
      </c>
      <c r="C140" s="2">
        <v>2</v>
      </c>
      <c r="D140" s="2">
        <v>2</v>
      </c>
    </row>
    <row r="141" spans="1:4" ht="18" x14ac:dyDescent="0.35">
      <c r="A141" s="1" t="s">
        <v>143</v>
      </c>
      <c r="B141" s="2">
        <v>1</v>
      </c>
      <c r="C141" s="2">
        <v>0</v>
      </c>
      <c r="D141" s="2">
        <v>0</v>
      </c>
    </row>
    <row r="142" spans="1:4" ht="18" x14ac:dyDescent="0.35">
      <c r="A142" s="1" t="s">
        <v>144</v>
      </c>
      <c r="B142" s="2">
        <v>2</v>
      </c>
      <c r="C142" s="2">
        <v>2</v>
      </c>
      <c r="D142" s="2">
        <v>1</v>
      </c>
    </row>
    <row r="143" spans="1:4" ht="18" x14ac:dyDescent="0.35">
      <c r="A143" s="1" t="s">
        <v>145</v>
      </c>
      <c r="B143" s="2" t="s">
        <v>151</v>
      </c>
      <c r="C143" s="2" t="s">
        <v>151</v>
      </c>
      <c r="D143" s="2" t="s">
        <v>151</v>
      </c>
    </row>
    <row r="144" spans="1:4" ht="18" x14ac:dyDescent="0.35">
      <c r="A144" s="4" t="s">
        <v>159</v>
      </c>
      <c r="B144" s="2">
        <v>0</v>
      </c>
      <c r="C144" s="2">
        <v>0</v>
      </c>
      <c r="D144" s="2">
        <v>0</v>
      </c>
    </row>
    <row r="145" spans="1:5" ht="18" x14ac:dyDescent="0.35">
      <c r="A145" s="4" t="s">
        <v>160</v>
      </c>
      <c r="B145" s="2">
        <v>2</v>
      </c>
      <c r="C145" s="2">
        <v>2</v>
      </c>
      <c r="D145" s="2"/>
    </row>
    <row r="146" spans="1:5" ht="18" x14ac:dyDescent="0.35">
      <c r="A146" s="4" t="s">
        <v>161</v>
      </c>
      <c r="B146" s="2"/>
      <c r="C146" s="2"/>
      <c r="D146" s="2"/>
    </row>
    <row r="147" spans="1:5" ht="18" x14ac:dyDescent="0.35">
      <c r="A147" s="4" t="s">
        <v>163</v>
      </c>
      <c r="B147" s="2"/>
      <c r="C147" s="2"/>
      <c r="D147" s="2"/>
    </row>
    <row r="148" spans="1:5" x14ac:dyDescent="0.3">
      <c r="E148" s="13">
        <v>-1</v>
      </c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F614C9-059F-4DA8-B4E0-8F07FB2DCE34}">
  <sheetPr codeName="Feuil7"/>
  <dimension ref="A1:AD151"/>
  <sheetViews>
    <sheetView tabSelected="1" zoomScale="55" zoomScaleNormal="55" workbookViewId="0">
      <selection activeCell="T35" sqref="T35"/>
    </sheetView>
  </sheetViews>
  <sheetFormatPr baseColWidth="10" defaultRowHeight="14.4" x14ac:dyDescent="0.3"/>
  <cols>
    <col min="1" max="1" width="22.88671875" bestFit="1" customWidth="1"/>
    <col min="2" max="2" width="21.5546875" bestFit="1" customWidth="1"/>
    <col min="3" max="3" width="14.5546875" bestFit="1" customWidth="1"/>
    <col min="4" max="4" width="10.5546875" bestFit="1" customWidth="1"/>
    <col min="5" max="5" width="15.5546875" bestFit="1" customWidth="1"/>
    <col min="6" max="6" width="14.88671875" bestFit="1" customWidth="1"/>
    <col min="7" max="7" width="19" bestFit="1" customWidth="1"/>
    <col min="8" max="8" width="22.6640625" customWidth="1"/>
    <col min="9" max="9" width="23.5546875" bestFit="1" customWidth="1"/>
    <col min="10" max="10" width="15.77734375" bestFit="1" customWidth="1"/>
    <col min="11" max="11" width="16.6640625" bestFit="1" customWidth="1"/>
    <col min="12" max="12" width="16" bestFit="1" customWidth="1"/>
    <col min="13" max="13" width="11.44140625" customWidth="1"/>
    <col min="14" max="14" width="15" bestFit="1" customWidth="1"/>
    <col min="15" max="15" width="15.6640625" bestFit="1" customWidth="1"/>
    <col min="16" max="16" width="15.21875" bestFit="1" customWidth="1"/>
    <col min="17" max="17" width="13.77734375" bestFit="1" customWidth="1"/>
    <col min="27" max="27" width="15.88671875" customWidth="1"/>
    <col min="28" max="28" width="10" bestFit="1" customWidth="1"/>
    <col min="29" max="29" width="16.5546875" customWidth="1"/>
    <col min="30" max="30" width="23.5546875" bestFit="1" customWidth="1"/>
  </cols>
  <sheetData>
    <row r="1" spans="1:30" ht="18" x14ac:dyDescent="0.35">
      <c r="A1" s="7" t="s">
        <v>0</v>
      </c>
      <c r="B1" s="7" t="s">
        <v>169</v>
      </c>
      <c r="C1" s="8" t="s">
        <v>149</v>
      </c>
      <c r="D1" s="8" t="s">
        <v>150</v>
      </c>
      <c r="E1" s="9" t="s">
        <v>1</v>
      </c>
      <c r="F1" s="9" t="s">
        <v>2</v>
      </c>
      <c r="G1" s="10" t="s">
        <v>3</v>
      </c>
      <c r="I1" s="15" t="s">
        <v>0</v>
      </c>
      <c r="J1" s="15" t="s">
        <v>174</v>
      </c>
      <c r="K1" s="15" t="s">
        <v>175</v>
      </c>
      <c r="L1" s="15" t="s">
        <v>176</v>
      </c>
      <c r="N1" t="s">
        <v>177</v>
      </c>
      <c r="O1" t="s">
        <v>178</v>
      </c>
      <c r="P1" t="s">
        <v>179</v>
      </c>
      <c r="Q1" t="s">
        <v>182</v>
      </c>
      <c r="AA1" s="24" t="s">
        <v>1</v>
      </c>
      <c r="AB1" s="25" t="s">
        <v>2</v>
      </c>
      <c r="AC1" s="25" t="s">
        <v>3</v>
      </c>
      <c r="AD1" s="26" t="s">
        <v>181</v>
      </c>
    </row>
    <row r="2" spans="1:30" ht="18" x14ac:dyDescent="0.35">
      <c r="A2" s="11" t="s">
        <v>4</v>
      </c>
      <c r="B2" s="11" t="s">
        <v>170</v>
      </c>
      <c r="C2" s="6" t="s">
        <v>151</v>
      </c>
      <c r="D2" s="6" t="s">
        <v>151</v>
      </c>
      <c r="E2" s="19">
        <f>(IFERROR(Tableau13[[#This Row],[poinçon]]+Tableau134[[#This Row],[poinçon]]+Tableau135[[#This Row],[poinçon]]+Tableau136[[#This Row],[poinçon]]+Tableau137[[#This Row],[poinçon]]+Tableau138[[#This Row],[poinçon]]+Tableau1373[[#This Row],[poinçon]]+'Back up'!E2,""))</f>
        <v>9</v>
      </c>
      <c r="F2" s="19">
        <f>IFERROR(Tableau13[[#This Row],[matrice]]+Tableau134[[#This Row],[matrice]]+Tableau135[[#This Row],[matrice]]+Tableau136[[#This Row],[matrice]]+Tableau137[[#This Row],[matrice]]+Tableau138[[#This Row],[matrice]]+Tableau1373[[#This Row],[matrice]]+'Back up'!F2,"")</f>
        <v>9</v>
      </c>
      <c r="G2" s="22">
        <f>IFERROR(Tableau13[[#This Row],[dévêtisseur]]+Tableau134[[#This Row],[dévêtisseur]]+Tableau135[[#This Row],[dévêtisseur]]+Tableau136[[#This Row],[dévêtisseur]]+Tableau137[[#This Row],[dévêtisseur]]+Tableau138[[#This Row],[dévêtisseur]]+Tableau1373[[#This Row],[dévêtisseur]],"")</f>
        <v>0</v>
      </c>
      <c r="I2" s="14" t="s">
        <v>4</v>
      </c>
      <c r="J2" s="17">
        <f>IF(AND(Tableau139[[#This Row],[Trumpf]]="x",Tableau139[[#This Row],[LVD]]="x"),8,IF(OR(Tableau139[[#This Row],[Trumpf]]="x",Tableau139[[#This Row],[LVD]]="x"),5,0))</f>
        <v>8</v>
      </c>
      <c r="K2" s="17">
        <f>IF(AND(Tableau139[[#This Row],[LVD]]="x",Tableau139[[#This Row],[Trumpf]]="x"),8,IF(OR(Tableau139[[#This Row],[LVD]]="x",Tableau139[[#This Row],[Trumpf]]="x"),5,0))</f>
        <v>8</v>
      </c>
      <c r="L2" s="17">
        <f>IF(OR(Tableau139[[#This Row],[MT / Unitaire]]="MT10",Tableau139[[#This Row],[MT / Unitaire]]="MT5"),0,Tableau9[[#This Row],[besoin M]])</f>
        <v>0</v>
      </c>
      <c r="N2" s="14">
        <f>IF(AND(Tableau139[[#This Row],[Trumpf]]="x",Tableau139[[#This Row],[LVD]]="x"),6,IF(OR(Tableau139[[#This Row],[Trumpf]]="x",Tableau139[[#This Row],[LVD]]="x"),3,0))</f>
        <v>6</v>
      </c>
      <c r="O2" s="14">
        <f>IF(AND(Tableau139[[#This Row],[LVD]]="x",Tableau139[[#This Row],[Trumpf]]="x"),6,IF(OR(Tableau139[[#This Row],[LVD]]="x",Tableau139[[#This Row],[Trumpf]]="x"),3,0))</f>
        <v>6</v>
      </c>
      <c r="P2" s="14">
        <f>IF(OR(Tableau139[[#This Row],[MT / Unitaire]]="MT10",Tableau139[[#This Row],[MT / Unitaire]]="MT5"),0,O2)</f>
        <v>0</v>
      </c>
      <c r="Q2" s="14">
        <f>IF(Tableau139[[#This Row],[MT / Unitaire]]&lt;&gt;"Unitaire",1,0)</f>
        <v>1</v>
      </c>
      <c r="AA2" s="27" t="str">
        <f>IFERROR(IF(Tableau9[[#This Row],[besoin P]]-Tableau139[[#This Row],[poinçon]]&lt;=0,"",Tableau9[[#This Row],[besoin P]]-Tableau139[[#This Row],[poinçon]]),"")</f>
        <v/>
      </c>
      <c r="AB2" s="28" t="str">
        <f>IFERROR(IF(Tableau9[[#This Row],[besoin M]]-Tableau139[[#This Row],[matrice]]&lt;=0,"",Tableau9[[#This Row],[besoin M]]-Tableau139[[#This Row],[matrice]]),"")</f>
        <v/>
      </c>
      <c r="AC2" s="28" t="str">
        <f>IFERROR(IF(Tableau9[[#This Row],[besoin D]]-Tableau139[[#This Row],[dévêtisseur]]&lt;=0,"",Tableau9[[#This Row],[besoin D]]-Tableau139[[#This Row],[dévêtisseur]]),"")</f>
        <v/>
      </c>
      <c r="AD2" s="29" t="s">
        <v>4</v>
      </c>
    </row>
    <row r="3" spans="1:30" ht="18" x14ac:dyDescent="0.35">
      <c r="A3" s="11" t="s">
        <v>5</v>
      </c>
      <c r="B3" s="11" t="s">
        <v>171</v>
      </c>
      <c r="C3" s="20"/>
      <c r="D3" s="6" t="s">
        <v>151</v>
      </c>
      <c r="E3" s="18">
        <f>(IFERROR(Tableau13[[#This Row],[poinçon]]+Tableau134[[#This Row],[poinçon]]+Tableau135[[#This Row],[poinçon]]+Tableau136[[#This Row],[poinçon]]+Tableau137[[#This Row],[poinçon]]+Tableau138[[#This Row],[poinçon]]+Tableau1373[[#This Row],[poinçon]]+'Back up'!E3,""))</f>
        <v>4</v>
      </c>
      <c r="F3" s="18">
        <f>IFERROR(Tableau13[[#This Row],[matrice]]+Tableau134[[#This Row],[matrice]]+Tableau135[[#This Row],[matrice]]+Tableau136[[#This Row],[matrice]]+Tableau137[[#This Row],[matrice]]+Tableau138[[#This Row],[matrice]]+Tableau1373[[#This Row],[matrice]]+'Back up'!F3,"")</f>
        <v>4</v>
      </c>
      <c r="G3" s="22">
        <f>IFERROR(Tableau13[[#This Row],[dévêtisseur]]+Tableau134[[#This Row],[dévêtisseur]]+Tableau135[[#This Row],[dévêtisseur]]+Tableau136[[#This Row],[dévêtisseur]]+Tableau137[[#This Row],[dévêtisseur]]+Tableau138[[#This Row],[dévêtisseur]]+Tableau1373[[#This Row],[dévêtisseur]],"")</f>
        <v>0</v>
      </c>
      <c r="I3" s="14" t="s">
        <v>5</v>
      </c>
      <c r="J3" s="17">
        <f>IF(AND(Tableau139[[#This Row],[Trumpf]]="x",Tableau139[[#This Row],[LVD]]="x"),8,IF(OR(Tableau139[[#This Row],[Trumpf]]="x",Tableau139[[#This Row],[LVD]]="x"),5,0))</f>
        <v>5</v>
      </c>
      <c r="K3" s="17">
        <f>IF(AND(Tableau139[[#This Row],[LVD]]="x",Tableau139[[#This Row],[Trumpf]]="x"),8,IF(OR(Tableau139[[#This Row],[LVD]]="x",Tableau139[[#This Row],[Trumpf]]="x"),5,0))</f>
        <v>5</v>
      </c>
      <c r="L3" s="17">
        <f>IF(OR(Tableau139[[#This Row],[MT / Unitaire]]="MT10",Tableau139[[#This Row],[MT / Unitaire]]="MT5"),0,Tableau9[[#This Row],[besoin M]])</f>
        <v>0</v>
      </c>
      <c r="N3" s="14">
        <f>IF(AND(Tableau139[[#This Row],[Trumpf]]="x",Tableau139[[#This Row],[LVD]]="x"),6,IF(OR(Tableau139[[#This Row],[Trumpf]]="x",Tableau139[[#This Row],[LVD]]="x"),3,0))</f>
        <v>3</v>
      </c>
      <c r="O3" s="14">
        <f>IF(AND(Tableau139[[#This Row],[LVD]]="x",Tableau139[[#This Row],[Trumpf]]="x"),6,IF(OR(Tableau139[[#This Row],[LVD]]="x",Tableau139[[#This Row],[Trumpf]]="x"),3,0))</f>
        <v>3</v>
      </c>
      <c r="P3" s="14">
        <f>IF(OR(Tableau139[[#This Row],[MT / Unitaire]]="MT10",Tableau139[[#This Row],[MT / Unitaire]]="MT5"),0,O3)</f>
        <v>0</v>
      </c>
      <c r="Q3" s="14">
        <f>IF(Tableau139[[#This Row],[MT / Unitaire]]&lt;&gt;"Unitaire",1,0)</f>
        <v>1</v>
      </c>
      <c r="AA3" s="27">
        <f>IFERROR(IF(Tableau9[[#This Row],[besoin P]]-Tableau139[[#This Row],[poinçon]]&lt;=0,"",Tableau9[[#This Row],[besoin P]]-Tableau139[[#This Row],[poinçon]]),"")</f>
        <v>1</v>
      </c>
      <c r="AB3" s="28">
        <f>IFERROR(IF(Tableau9[[#This Row],[besoin M]]-Tableau139[[#This Row],[matrice]]&lt;=0,"",Tableau9[[#This Row],[besoin M]]-Tableau139[[#This Row],[matrice]]),"")</f>
        <v>1</v>
      </c>
      <c r="AC3" s="28" t="str">
        <f>IFERROR(IF(Tableau9[[#This Row],[besoin D]]-Tableau139[[#This Row],[dévêtisseur]]&lt;=0,"",Tableau9[[#This Row],[besoin D]]-Tableau139[[#This Row],[dévêtisseur]]),"")</f>
        <v/>
      </c>
      <c r="AD3" s="29" t="s">
        <v>172</v>
      </c>
    </row>
    <row r="4" spans="1:30" ht="18" x14ac:dyDescent="0.35">
      <c r="A4" s="11" t="s">
        <v>172</v>
      </c>
      <c r="B4" s="11" t="s">
        <v>173</v>
      </c>
      <c r="C4" s="6" t="s">
        <v>151</v>
      </c>
      <c r="D4" s="6"/>
      <c r="E4" s="19">
        <f>(IFERROR(Tableau13[[#This Row],[poinçon]]+Tableau134[[#This Row],[poinçon]]+Tableau135[[#This Row],[poinçon]]+Tableau136[[#This Row],[poinçon]]+Tableau137[[#This Row],[poinçon]]+Tableau138[[#This Row],[poinçon]]+Tableau1373[[#This Row],[poinçon]]+'Back up'!E4,""))</f>
        <v>7</v>
      </c>
      <c r="F4" s="18">
        <f>IFERROR(Tableau13[[#This Row],[matrice]]+Tableau134[[#This Row],[matrice]]+Tableau135[[#This Row],[matrice]]+Tableau136[[#This Row],[matrice]]+Tableau137[[#This Row],[matrice]]+Tableau138[[#This Row],[matrice]]+Tableau1373[[#This Row],[matrice]]+'Back up'!F4,"")</f>
        <v>4</v>
      </c>
      <c r="G4" s="18">
        <f>IFERROR(Tableau13[[#This Row],[dévêtisseur]]+Tableau134[[#This Row],[dévêtisseur]]+Tableau135[[#This Row],[dévêtisseur]]+Tableau136[[#This Row],[dévêtisseur]]+Tableau137[[#This Row],[dévêtisseur]]+Tableau138[[#This Row],[dévêtisseur]]+Tableau1373[[#This Row],[dévêtisseur]],"")</f>
        <v>3</v>
      </c>
      <c r="I4" s="14" t="s">
        <v>172</v>
      </c>
      <c r="J4" s="17">
        <f>IF(AND(Tableau139[[#This Row],[Trumpf]]="x",Tableau139[[#This Row],[LVD]]="x"),8,IF(OR(Tableau139[[#This Row],[Trumpf]]="x",Tableau139[[#This Row],[LVD]]="x"),5,0))</f>
        <v>5</v>
      </c>
      <c r="K4" s="17">
        <f>IF(AND(Tableau139[[#This Row],[LVD]]="x",Tableau139[[#This Row],[Trumpf]]="x"),8,IF(OR(Tableau139[[#This Row],[LVD]]="x",Tableau139[[#This Row],[Trumpf]]="x"),5,0))</f>
        <v>5</v>
      </c>
      <c r="L4" s="17">
        <f>IF(OR(Tableau139[[#This Row],[MT / Unitaire]]="MT10",Tableau139[[#This Row],[MT / Unitaire]]="MT5"),0,Tableau9[[#This Row],[besoin M]])</f>
        <v>5</v>
      </c>
      <c r="N4" s="14">
        <f>IF(AND(Tableau139[[#This Row],[Trumpf]]="x",Tableau139[[#This Row],[LVD]]="x"),6,IF(OR(Tableau139[[#This Row],[Trumpf]]="x",Tableau139[[#This Row],[LVD]]="x"),3,0))</f>
        <v>3</v>
      </c>
      <c r="O4" s="14">
        <f>IF(AND(Tableau139[[#This Row],[LVD]]="x",Tableau139[[#This Row],[Trumpf]]="x"),6,IF(OR(Tableau139[[#This Row],[LVD]]="x",Tableau139[[#This Row],[Trumpf]]="x"),3,0))</f>
        <v>3</v>
      </c>
      <c r="P4" s="14">
        <f>IF(OR(Tableau139[[#This Row],[MT / Unitaire]]="MT10",Tableau139[[#This Row],[MT / Unitaire]]="MT5"),0,O4)</f>
        <v>3</v>
      </c>
      <c r="Q4" s="14">
        <f>IF(Tableau139[[#This Row],[MT / Unitaire]]&lt;&gt;"Unitaire",1,0)</f>
        <v>0</v>
      </c>
      <c r="AA4" s="27" t="str">
        <f>IFERROR(IF(Tableau9[[#This Row],[besoin P]]-Tableau139[[#This Row],[poinçon]]&lt;=0,"",Tableau9[[#This Row],[besoin P]]-Tableau139[[#This Row],[poinçon]]),"")</f>
        <v/>
      </c>
      <c r="AB4" s="28">
        <f>IFERROR(IF(Tableau9[[#This Row],[besoin M]]-Tableau139[[#This Row],[matrice]]&lt;=0,"",Tableau9[[#This Row],[besoin M]]-Tableau139[[#This Row],[matrice]]),"")</f>
        <v>1</v>
      </c>
      <c r="AC4" s="28">
        <f>IFERROR(IF(Tableau9[[#This Row],[besoin D]]-Tableau139[[#This Row],[dévêtisseur]]&lt;=0,"",Tableau9[[#This Row],[besoin D]]-Tableau139[[#This Row],[dévêtisseur]]),"")</f>
        <v>2</v>
      </c>
      <c r="AD4" s="29" t="s">
        <v>172</v>
      </c>
    </row>
    <row r="5" spans="1:30" ht="18" x14ac:dyDescent="0.35">
      <c r="A5" s="11" t="s">
        <v>7</v>
      </c>
      <c r="B5" s="11" t="s">
        <v>173</v>
      </c>
      <c r="C5" s="6"/>
      <c r="D5" s="6" t="s">
        <v>151</v>
      </c>
      <c r="E5" s="19" t="str">
        <f>(IFERROR(Tableau13[[#This Row],[poinçon]]+Tableau134[[#This Row],[poinçon]]+Tableau135[[#This Row],[poinçon]]+Tableau136[[#This Row],[poinçon]]+Tableau137[[#This Row],[poinçon]]+Tableau138[[#This Row],[poinçon]]+Tableau1373[[#This Row],[poinçon]]+'Back up'!E5,""))</f>
        <v/>
      </c>
      <c r="F5" s="19" t="str">
        <f>IFERROR(Tableau13[[#This Row],[matrice]]+Tableau134[[#This Row],[matrice]]+Tableau135[[#This Row],[matrice]]+Tableau136[[#This Row],[matrice]]+Tableau137[[#This Row],[matrice]]+Tableau138[[#This Row],[matrice]]+Tableau1373[[#This Row],[matrice]]+'Back up'!F5,"")</f>
        <v/>
      </c>
      <c r="G5" s="19" t="str">
        <f>IFERROR(Tableau13[[#This Row],[dévêtisseur]]+Tableau134[[#This Row],[dévêtisseur]]+Tableau135[[#This Row],[dévêtisseur]]+Tableau136[[#This Row],[dévêtisseur]]+Tableau137[[#This Row],[dévêtisseur]]+Tableau138[[#This Row],[dévêtisseur]]+Tableau1373[[#This Row],[dévêtisseur]],"")</f>
        <v/>
      </c>
      <c r="I5" s="14" t="s">
        <v>7</v>
      </c>
      <c r="J5" s="17">
        <f>IF(AND(Tableau139[[#This Row],[Trumpf]]="x",Tableau139[[#This Row],[LVD]]="x"),8,IF(OR(Tableau139[[#This Row],[Trumpf]]="x",Tableau139[[#This Row],[LVD]]="x"),5,0))</f>
        <v>5</v>
      </c>
      <c r="K5" s="17">
        <f>IF(AND(Tableau139[[#This Row],[LVD]]="x",Tableau139[[#This Row],[Trumpf]]="x"),8,IF(OR(Tableau139[[#This Row],[LVD]]="x",Tableau139[[#This Row],[Trumpf]]="x"),5,0))</f>
        <v>5</v>
      </c>
      <c r="L5" s="17">
        <f>IF(OR(Tableau139[[#This Row],[MT / Unitaire]]="MT10",Tableau139[[#This Row],[MT / Unitaire]]="MT5"),0,Tableau9[[#This Row],[besoin M]])</f>
        <v>5</v>
      </c>
      <c r="N5" s="14">
        <f>IF(AND(Tableau139[[#This Row],[Trumpf]]="x",Tableau139[[#This Row],[LVD]]="x"),6,IF(OR(Tableau139[[#This Row],[Trumpf]]="x",Tableau139[[#This Row],[LVD]]="x"),3,0))</f>
        <v>3</v>
      </c>
      <c r="O5" s="14">
        <f>IF(AND(Tableau139[[#This Row],[LVD]]="x",Tableau139[[#This Row],[Trumpf]]="x"),6,IF(OR(Tableau139[[#This Row],[LVD]]="x",Tableau139[[#This Row],[Trumpf]]="x"),3,0))</f>
        <v>3</v>
      </c>
      <c r="P5" s="14">
        <f>IF(OR(Tableau139[[#This Row],[MT / Unitaire]]="MT10",Tableau139[[#This Row],[MT / Unitaire]]="MT5"),0,O5)</f>
        <v>3</v>
      </c>
      <c r="Q5" s="14">
        <f>IF(Tableau139[[#This Row],[MT / Unitaire]]&lt;&gt;"Unitaire",1,0)</f>
        <v>0</v>
      </c>
      <c r="AA5" s="27" t="str">
        <f>IFERROR(IF(Tableau9[[#This Row],[besoin P]]-Tableau139[[#This Row],[poinçon]]&lt;=0,"",Tableau9[[#This Row],[besoin P]]-Tableau139[[#This Row],[poinçon]]),"")</f>
        <v/>
      </c>
      <c r="AB5" s="28" t="str">
        <f>IFERROR(IF(Tableau9[[#This Row],[besoin M]]-Tableau139[[#This Row],[matrice]]&lt;=0,"",Tableau9[[#This Row],[besoin M]]-Tableau139[[#This Row],[matrice]]),"")</f>
        <v/>
      </c>
      <c r="AC5" s="28" t="str">
        <f>IFERROR(IF(Tableau9[[#This Row],[besoin D]]-Tableau139[[#This Row],[dévêtisseur]]&lt;=0,"",Tableau9[[#This Row],[besoin D]]-Tableau139[[#This Row],[dévêtisseur]]),"")</f>
        <v/>
      </c>
      <c r="AD5" s="29" t="s">
        <v>7</v>
      </c>
    </row>
    <row r="6" spans="1:30" ht="18" x14ac:dyDescent="0.35">
      <c r="A6" s="11" t="s">
        <v>8</v>
      </c>
      <c r="B6" s="11" t="s">
        <v>173</v>
      </c>
      <c r="C6" s="6"/>
      <c r="D6" s="6" t="s">
        <v>151</v>
      </c>
      <c r="E6" s="19">
        <f>(IFERROR(Tableau13[[#This Row],[poinçon]]+Tableau134[[#This Row],[poinçon]]+Tableau135[[#This Row],[poinçon]]+Tableau136[[#This Row],[poinçon]]+Tableau137[[#This Row],[poinçon]]+Tableau138[[#This Row],[poinçon]]+Tableau1373[[#This Row],[poinçon]]+'Back up'!E6,""))</f>
        <v>7</v>
      </c>
      <c r="F6" s="19">
        <f>IFERROR(Tableau13[[#This Row],[matrice]]+Tableau134[[#This Row],[matrice]]+Tableau135[[#This Row],[matrice]]+Tableau136[[#This Row],[matrice]]+Tableau137[[#This Row],[matrice]]+Tableau138[[#This Row],[matrice]]+Tableau1373[[#This Row],[matrice]]+'Back up'!F6,"")</f>
        <v>8</v>
      </c>
      <c r="G6" s="19">
        <f>IFERROR(Tableau13[[#This Row],[dévêtisseur]]+Tableau134[[#This Row],[dévêtisseur]]+Tableau135[[#This Row],[dévêtisseur]]+Tableau136[[#This Row],[dévêtisseur]]+Tableau137[[#This Row],[dévêtisseur]]+Tableau138[[#This Row],[dévêtisseur]]+Tableau1373[[#This Row],[dévêtisseur]],"")</f>
        <v>7</v>
      </c>
      <c r="I6" s="14" t="s">
        <v>8</v>
      </c>
      <c r="J6" s="17">
        <f>IF(AND(Tableau139[[#This Row],[Trumpf]]="x",Tableau139[[#This Row],[LVD]]="x"),8,IF(OR(Tableau139[[#This Row],[Trumpf]]="x",Tableau139[[#This Row],[LVD]]="x"),5,0))</f>
        <v>5</v>
      </c>
      <c r="K6" s="17">
        <f>IF(AND(Tableau139[[#This Row],[LVD]]="x",Tableau139[[#This Row],[Trumpf]]="x"),8,IF(OR(Tableau139[[#This Row],[LVD]]="x",Tableau139[[#This Row],[Trumpf]]="x"),5,0))</f>
        <v>5</v>
      </c>
      <c r="L6" s="17">
        <f>IF(OR(Tableau139[[#This Row],[MT / Unitaire]]="MT10",Tableau139[[#This Row],[MT / Unitaire]]="MT5"),0,Tableau9[[#This Row],[besoin M]])</f>
        <v>5</v>
      </c>
      <c r="N6" s="14">
        <f>IF(AND(Tableau139[[#This Row],[Trumpf]]="x",Tableau139[[#This Row],[LVD]]="x"),6,IF(OR(Tableau139[[#This Row],[Trumpf]]="x",Tableau139[[#This Row],[LVD]]="x"),3,0))</f>
        <v>3</v>
      </c>
      <c r="O6" s="14">
        <f>IF(AND(Tableau139[[#This Row],[LVD]]="x",Tableau139[[#This Row],[Trumpf]]="x"),6,IF(OR(Tableau139[[#This Row],[LVD]]="x",Tableau139[[#This Row],[Trumpf]]="x"),3,0))</f>
        <v>3</v>
      </c>
      <c r="P6" s="14">
        <f>IF(OR(Tableau139[[#This Row],[MT / Unitaire]]="MT10",Tableau139[[#This Row],[MT / Unitaire]]="MT5"),0,O6)</f>
        <v>3</v>
      </c>
      <c r="Q6" s="14">
        <f>IF(Tableau139[[#This Row],[MT / Unitaire]]&lt;&gt;"Unitaire",1,0)</f>
        <v>0</v>
      </c>
      <c r="AA6" s="27" t="str">
        <f>IFERROR(IF(Tableau9[[#This Row],[besoin P]]-Tableau139[[#This Row],[poinçon]]&lt;=0,"",Tableau9[[#This Row],[besoin P]]-Tableau139[[#This Row],[poinçon]]),"")</f>
        <v/>
      </c>
      <c r="AB6" s="28" t="str">
        <f>IFERROR(IF(Tableau9[[#This Row],[besoin M]]-Tableau139[[#This Row],[matrice]]&lt;=0,"",Tableau9[[#This Row],[besoin M]]-Tableau139[[#This Row],[matrice]]),"")</f>
        <v/>
      </c>
      <c r="AC6" s="28" t="str">
        <f>IFERROR(IF(Tableau9[[#This Row],[besoin D]]-Tableau139[[#This Row],[dévêtisseur]]&lt;=0,"",Tableau9[[#This Row],[besoin D]]-Tableau139[[#This Row],[dévêtisseur]]),"")</f>
        <v/>
      </c>
      <c r="AD6" s="29" t="s">
        <v>8</v>
      </c>
    </row>
    <row r="7" spans="1:30" ht="18" x14ac:dyDescent="0.35">
      <c r="A7" s="11" t="s">
        <v>9</v>
      </c>
      <c r="B7" s="11" t="s">
        <v>173</v>
      </c>
      <c r="C7" s="6"/>
      <c r="D7" s="6"/>
      <c r="E7" s="19" t="str">
        <f>(IFERROR(Tableau13[[#This Row],[poinçon]]+Tableau134[[#This Row],[poinçon]]+Tableau135[[#This Row],[poinçon]]+Tableau136[[#This Row],[poinçon]]+Tableau137[[#This Row],[poinçon]]+Tableau138[[#This Row],[poinçon]]+Tableau1373[[#This Row],[poinçon]]+'Back up'!E7,""))</f>
        <v/>
      </c>
      <c r="F7" s="19" t="str">
        <f>IFERROR(Tableau13[[#This Row],[matrice]]+Tableau134[[#This Row],[matrice]]+Tableau135[[#This Row],[matrice]]+Tableau136[[#This Row],[matrice]]+Tableau137[[#This Row],[matrice]]+Tableau138[[#This Row],[matrice]]+Tableau1373[[#This Row],[matrice]]+'Back up'!F7,"")</f>
        <v/>
      </c>
      <c r="G7" s="19" t="str">
        <f>IFERROR(Tableau13[[#This Row],[dévêtisseur]]+Tableau134[[#This Row],[dévêtisseur]]+Tableau135[[#This Row],[dévêtisseur]]+Tableau136[[#This Row],[dévêtisseur]]+Tableau137[[#This Row],[dévêtisseur]]+Tableau138[[#This Row],[dévêtisseur]]+Tableau1373[[#This Row],[dévêtisseur]],"")</f>
        <v/>
      </c>
      <c r="I7" s="14" t="s">
        <v>9</v>
      </c>
      <c r="J7" s="17">
        <f>IF(AND(Tableau139[[#This Row],[Trumpf]]="x",Tableau139[[#This Row],[LVD]]="x"),8,IF(OR(Tableau139[[#This Row],[Trumpf]]="x",Tableau139[[#This Row],[LVD]]="x"),5,0))</f>
        <v>0</v>
      </c>
      <c r="K7" s="17">
        <f>IF(AND(Tableau139[[#This Row],[LVD]]="x",Tableau139[[#This Row],[Trumpf]]="x"),8,IF(OR(Tableau139[[#This Row],[LVD]]="x",Tableau139[[#This Row],[Trumpf]]="x"),5,0))</f>
        <v>0</v>
      </c>
      <c r="L7" s="17">
        <f>IF(OR(Tableau139[[#This Row],[MT / Unitaire]]="MT10",Tableau139[[#This Row],[MT / Unitaire]]="MT5"),0,Tableau9[[#This Row],[besoin M]])</f>
        <v>0</v>
      </c>
      <c r="N7" s="14">
        <f>IF(AND(Tableau139[[#This Row],[Trumpf]]="x",Tableau139[[#This Row],[LVD]]="x"),6,IF(OR(Tableau139[[#This Row],[Trumpf]]="x",Tableau139[[#This Row],[LVD]]="x"),3,0))</f>
        <v>0</v>
      </c>
      <c r="O7" s="14">
        <f>IF(AND(Tableau139[[#This Row],[LVD]]="x",Tableau139[[#This Row],[Trumpf]]="x"),6,IF(OR(Tableau139[[#This Row],[LVD]]="x",Tableau139[[#This Row],[Trumpf]]="x"),3,0))</f>
        <v>0</v>
      </c>
      <c r="P7" s="14">
        <f>IF(OR(Tableau139[[#This Row],[MT / Unitaire]]="MT10",Tableau139[[#This Row],[MT / Unitaire]]="MT5"),0,O7)</f>
        <v>0</v>
      </c>
      <c r="Q7" s="14">
        <f>IF(Tableau139[[#This Row],[MT / Unitaire]]&lt;&gt;"Unitaire",1,0)</f>
        <v>0</v>
      </c>
      <c r="AA7" s="27" t="str">
        <f>IFERROR(IF(Tableau9[[#This Row],[besoin P]]-Tableau139[[#This Row],[poinçon]]&lt;=0,"",Tableau9[[#This Row],[besoin P]]-Tableau139[[#This Row],[poinçon]]),"")</f>
        <v/>
      </c>
      <c r="AB7" s="28" t="str">
        <f>IFERROR(IF(Tableau9[[#This Row],[besoin M]]-Tableau139[[#This Row],[matrice]]&lt;=0,"",Tableau9[[#This Row],[besoin M]]-Tableau139[[#This Row],[matrice]]),"")</f>
        <v/>
      </c>
      <c r="AC7" s="28" t="str">
        <f>IFERROR(IF(Tableau9[[#This Row],[besoin D]]-Tableau139[[#This Row],[dévêtisseur]]&lt;=0,"",Tableau9[[#This Row],[besoin D]]-Tableau139[[#This Row],[dévêtisseur]]),"")</f>
        <v/>
      </c>
      <c r="AD7" s="29" t="s">
        <v>9</v>
      </c>
    </row>
    <row r="8" spans="1:30" ht="18" x14ac:dyDescent="0.35">
      <c r="A8" s="11" t="s">
        <v>10</v>
      </c>
      <c r="B8" s="11" t="s">
        <v>173</v>
      </c>
      <c r="C8" s="6" t="s">
        <v>151</v>
      </c>
      <c r="D8" s="6" t="s">
        <v>151</v>
      </c>
      <c r="E8" s="19">
        <f>(IFERROR(Tableau13[[#This Row],[poinçon]]+Tableau134[[#This Row],[poinçon]]+Tableau135[[#This Row],[poinçon]]+Tableau136[[#This Row],[poinçon]]+Tableau137[[#This Row],[poinçon]]+Tableau138[[#This Row],[poinçon]]+Tableau1373[[#This Row],[poinçon]]+'Back up'!E8,""))</f>
        <v>10</v>
      </c>
      <c r="F8" s="19">
        <f>IFERROR(Tableau13[[#This Row],[matrice]]+Tableau134[[#This Row],[matrice]]+Tableau135[[#This Row],[matrice]]+Tableau136[[#This Row],[matrice]]+Tableau137[[#This Row],[matrice]]+Tableau138[[#This Row],[matrice]]+Tableau1373[[#This Row],[matrice]]+'Back up'!F8,"")</f>
        <v>9</v>
      </c>
      <c r="G8" s="19">
        <f>IFERROR(Tableau13[[#This Row],[dévêtisseur]]+Tableau134[[#This Row],[dévêtisseur]]+Tableau135[[#This Row],[dévêtisseur]]+Tableau136[[#This Row],[dévêtisseur]]+Tableau137[[#This Row],[dévêtisseur]]+Tableau138[[#This Row],[dévêtisseur]]+Tableau1373[[#This Row],[dévêtisseur]],"")</f>
        <v>9</v>
      </c>
      <c r="I8" s="14" t="s">
        <v>10</v>
      </c>
      <c r="J8" s="17">
        <f>IF(AND(Tableau139[[#This Row],[Trumpf]]="x",Tableau139[[#This Row],[LVD]]="x"),8,IF(OR(Tableau139[[#This Row],[Trumpf]]="x",Tableau139[[#This Row],[LVD]]="x"),5,0))</f>
        <v>8</v>
      </c>
      <c r="K8" s="17">
        <f>IF(AND(Tableau139[[#This Row],[LVD]]="x",Tableau139[[#This Row],[Trumpf]]="x"),8,IF(OR(Tableau139[[#This Row],[LVD]]="x",Tableau139[[#This Row],[Trumpf]]="x"),5,0))</f>
        <v>8</v>
      </c>
      <c r="L8" s="17">
        <f>IF(OR(Tableau139[[#This Row],[MT / Unitaire]]="MT10",Tableau139[[#This Row],[MT / Unitaire]]="MT5"),0,Tableau9[[#This Row],[besoin M]])</f>
        <v>8</v>
      </c>
      <c r="N8" s="14">
        <f>IF(AND(Tableau139[[#This Row],[Trumpf]]="x",Tableau139[[#This Row],[LVD]]="x"),6,IF(OR(Tableau139[[#This Row],[Trumpf]]="x",Tableau139[[#This Row],[LVD]]="x"),3,0))</f>
        <v>6</v>
      </c>
      <c r="O8" s="14">
        <f>IF(AND(Tableau139[[#This Row],[LVD]]="x",Tableau139[[#This Row],[Trumpf]]="x"),6,IF(OR(Tableau139[[#This Row],[LVD]]="x",Tableau139[[#This Row],[Trumpf]]="x"),3,0))</f>
        <v>6</v>
      </c>
      <c r="P8" s="14">
        <f>IF(OR(Tableau139[[#This Row],[MT / Unitaire]]="MT10",Tableau139[[#This Row],[MT / Unitaire]]="MT5"),0,O8)</f>
        <v>6</v>
      </c>
      <c r="Q8" s="14">
        <f>IF(Tableau139[[#This Row],[MT / Unitaire]]&lt;&gt;"Unitaire",1,0)</f>
        <v>0</v>
      </c>
      <c r="AA8" s="27" t="str">
        <f>IFERROR(IF(Tableau9[[#This Row],[besoin P]]-Tableau139[[#This Row],[poinçon]]&lt;=0,"",Tableau9[[#This Row],[besoin P]]-Tableau139[[#This Row],[poinçon]]),"")</f>
        <v/>
      </c>
      <c r="AB8" s="28" t="str">
        <f>IFERROR(IF(Tableau9[[#This Row],[besoin M]]-Tableau139[[#This Row],[matrice]]&lt;=0,"",Tableau9[[#This Row],[besoin M]]-Tableau139[[#This Row],[matrice]]),"")</f>
        <v/>
      </c>
      <c r="AC8" s="28" t="str">
        <f>IFERROR(IF(Tableau9[[#This Row],[besoin D]]-Tableau139[[#This Row],[dévêtisseur]]&lt;=0,"",Tableau9[[#This Row],[besoin D]]-Tableau139[[#This Row],[dévêtisseur]]),"")</f>
        <v/>
      </c>
      <c r="AD8" s="29" t="s">
        <v>10</v>
      </c>
    </row>
    <row r="9" spans="1:30" ht="18" x14ac:dyDescent="0.35">
      <c r="A9" s="11" t="s">
        <v>11</v>
      </c>
      <c r="B9" s="11" t="s">
        <v>173</v>
      </c>
      <c r="C9" s="6"/>
      <c r="D9" s="6"/>
      <c r="E9" s="19" t="str">
        <f>(IFERROR(Tableau13[[#This Row],[poinçon]]+Tableau134[[#This Row],[poinçon]]+Tableau135[[#This Row],[poinçon]]+Tableau136[[#This Row],[poinçon]]+Tableau137[[#This Row],[poinçon]]+Tableau138[[#This Row],[poinçon]]+Tableau1373[[#This Row],[poinçon]]+'Back up'!E9,""))</f>
        <v/>
      </c>
      <c r="F9" s="19" t="str">
        <f>IFERROR(Tableau13[[#This Row],[matrice]]+Tableau134[[#This Row],[matrice]]+Tableau135[[#This Row],[matrice]]+Tableau136[[#This Row],[matrice]]+Tableau137[[#This Row],[matrice]]+Tableau138[[#This Row],[matrice]]+Tableau1373[[#This Row],[matrice]]+'Back up'!F9,"")</f>
        <v/>
      </c>
      <c r="G9" s="19" t="str">
        <f>IFERROR(Tableau13[[#This Row],[dévêtisseur]]+Tableau134[[#This Row],[dévêtisseur]]+Tableau135[[#This Row],[dévêtisseur]]+Tableau136[[#This Row],[dévêtisseur]]+Tableau137[[#This Row],[dévêtisseur]]+Tableau138[[#This Row],[dévêtisseur]]+Tableau1373[[#This Row],[dévêtisseur]],"")</f>
        <v/>
      </c>
      <c r="I9" s="14" t="s">
        <v>11</v>
      </c>
      <c r="J9" s="17">
        <f>IF(AND(Tableau139[[#This Row],[Trumpf]]="x",Tableau139[[#This Row],[LVD]]="x"),8,IF(OR(Tableau139[[#This Row],[Trumpf]]="x",Tableau139[[#This Row],[LVD]]="x"),5,0))</f>
        <v>0</v>
      </c>
      <c r="K9" s="17">
        <f>IF(AND(Tableau139[[#This Row],[LVD]]="x",Tableau139[[#This Row],[Trumpf]]="x"),8,IF(OR(Tableau139[[#This Row],[LVD]]="x",Tableau139[[#This Row],[Trumpf]]="x"),5,0))</f>
        <v>0</v>
      </c>
      <c r="L9" s="17">
        <f>IF(OR(Tableau139[[#This Row],[MT / Unitaire]]="MT10",Tableau139[[#This Row],[MT / Unitaire]]="MT5"),0,Tableau9[[#This Row],[besoin M]])</f>
        <v>0</v>
      </c>
      <c r="N9" s="14">
        <f>IF(AND(Tableau139[[#This Row],[Trumpf]]="x",Tableau139[[#This Row],[LVD]]="x"),6,IF(OR(Tableau139[[#This Row],[Trumpf]]="x",Tableau139[[#This Row],[LVD]]="x"),3,0))</f>
        <v>0</v>
      </c>
      <c r="O9" s="14">
        <f>IF(AND(Tableau139[[#This Row],[LVD]]="x",Tableau139[[#This Row],[Trumpf]]="x"),6,IF(OR(Tableau139[[#This Row],[LVD]]="x",Tableau139[[#This Row],[Trumpf]]="x"),3,0))</f>
        <v>0</v>
      </c>
      <c r="P9" s="14">
        <f>IF(OR(Tableau139[[#This Row],[MT / Unitaire]]="MT10",Tableau139[[#This Row],[MT / Unitaire]]="MT5"),0,O9)</f>
        <v>0</v>
      </c>
      <c r="Q9" s="14">
        <f>IF(Tableau139[[#This Row],[MT / Unitaire]]&lt;&gt;"Unitaire",1,0)</f>
        <v>0</v>
      </c>
      <c r="AA9" s="27" t="str">
        <f>IFERROR(IF(Tableau9[[#This Row],[besoin P]]-Tableau139[[#This Row],[poinçon]]&lt;=0,"",Tableau9[[#This Row],[besoin P]]-Tableau139[[#This Row],[poinçon]]),"")</f>
        <v/>
      </c>
      <c r="AB9" s="28" t="str">
        <f>IFERROR(IF(Tableau9[[#This Row],[besoin M]]-Tableau139[[#This Row],[matrice]]&lt;=0,"",Tableau9[[#This Row],[besoin M]]-Tableau139[[#This Row],[matrice]]),"")</f>
        <v/>
      </c>
      <c r="AC9" s="28" t="str">
        <f>IFERROR(IF(Tableau9[[#This Row],[besoin D]]-Tableau139[[#This Row],[dévêtisseur]]&lt;=0,"",Tableau9[[#This Row],[besoin D]]-Tableau139[[#This Row],[dévêtisseur]]),"")</f>
        <v/>
      </c>
      <c r="AD9" s="29" t="s">
        <v>11</v>
      </c>
    </row>
    <row r="10" spans="1:30" ht="18" x14ac:dyDescent="0.35">
      <c r="A10" s="11" t="s">
        <v>12</v>
      </c>
      <c r="B10" s="11" t="s">
        <v>173</v>
      </c>
      <c r="C10" s="6"/>
      <c r="D10" s="6" t="s">
        <v>151</v>
      </c>
      <c r="E10" s="18">
        <f>(IFERROR(Tableau13[[#This Row],[poinçon]]+Tableau134[[#This Row],[poinçon]]+Tableau135[[#This Row],[poinçon]]+Tableau136[[#This Row],[poinçon]]+Tableau137[[#This Row],[poinçon]]+Tableau138[[#This Row],[poinçon]]+Tableau1373[[#This Row],[poinçon]]+'Back up'!E10,""))</f>
        <v>4</v>
      </c>
      <c r="F10" s="18">
        <f>IFERROR(Tableau13[[#This Row],[matrice]]+Tableau134[[#This Row],[matrice]]+Tableau135[[#This Row],[matrice]]+Tableau136[[#This Row],[matrice]]+Tableau137[[#This Row],[matrice]]+Tableau138[[#This Row],[matrice]]+Tableau1373[[#This Row],[matrice]]+'Back up'!F10,"")</f>
        <v>3</v>
      </c>
      <c r="G10" s="18">
        <f>IFERROR(Tableau13[[#This Row],[dévêtisseur]]+Tableau134[[#This Row],[dévêtisseur]]+Tableau135[[#This Row],[dévêtisseur]]+Tableau136[[#This Row],[dévêtisseur]]+Tableau137[[#This Row],[dévêtisseur]]+Tableau138[[#This Row],[dévêtisseur]]+Tableau1373[[#This Row],[dévêtisseur]],"")</f>
        <v>4</v>
      </c>
      <c r="I10" s="14" t="s">
        <v>12</v>
      </c>
      <c r="J10" s="17">
        <f>IF(AND(Tableau139[[#This Row],[Trumpf]]="x",Tableau139[[#This Row],[LVD]]="x"),8,IF(OR(Tableau139[[#This Row],[Trumpf]]="x",Tableau139[[#This Row],[LVD]]="x"),5,0))</f>
        <v>5</v>
      </c>
      <c r="K10" s="17">
        <f>IF(AND(Tableau139[[#This Row],[LVD]]="x",Tableau139[[#This Row],[Trumpf]]="x"),8,IF(OR(Tableau139[[#This Row],[LVD]]="x",Tableau139[[#This Row],[Trumpf]]="x"),5,0))</f>
        <v>5</v>
      </c>
      <c r="L10" s="17">
        <f>IF(OR(Tableau139[[#This Row],[MT / Unitaire]]="MT10",Tableau139[[#This Row],[MT / Unitaire]]="MT5"),0,Tableau9[[#This Row],[besoin M]])</f>
        <v>5</v>
      </c>
      <c r="N10" s="14">
        <f>IF(AND(Tableau139[[#This Row],[Trumpf]]="x",Tableau139[[#This Row],[LVD]]="x"),6,IF(OR(Tableau139[[#This Row],[Trumpf]]="x",Tableau139[[#This Row],[LVD]]="x"),3,0))</f>
        <v>3</v>
      </c>
      <c r="O10" s="14">
        <f>IF(AND(Tableau139[[#This Row],[LVD]]="x",Tableau139[[#This Row],[Trumpf]]="x"),6,IF(OR(Tableau139[[#This Row],[LVD]]="x",Tableau139[[#This Row],[Trumpf]]="x"),3,0))</f>
        <v>3</v>
      </c>
      <c r="P10" s="14">
        <f>IF(OR(Tableau139[[#This Row],[MT / Unitaire]]="MT10",Tableau139[[#This Row],[MT / Unitaire]]="MT5"),0,O10)</f>
        <v>3</v>
      </c>
      <c r="Q10" s="14">
        <f>IF(Tableau139[[#This Row],[MT / Unitaire]]&lt;&gt;"Unitaire",1,0)</f>
        <v>0</v>
      </c>
      <c r="AA10" s="27">
        <f>IFERROR(IF(Tableau9[[#This Row],[besoin P]]-Tableau139[[#This Row],[poinçon]]&lt;=0,"",Tableau9[[#This Row],[besoin P]]-Tableau139[[#This Row],[poinçon]]),"")</f>
        <v>1</v>
      </c>
      <c r="AB10" s="28">
        <f>IFERROR(IF(Tableau9[[#This Row],[besoin M]]-Tableau139[[#This Row],[matrice]]&lt;=0,"",Tableau9[[#This Row],[besoin M]]-Tableau139[[#This Row],[matrice]]),"")</f>
        <v>2</v>
      </c>
      <c r="AC10" s="28">
        <f>IFERROR(IF(Tableau9[[#This Row],[besoin D]]-Tableau139[[#This Row],[dévêtisseur]]&lt;=0,"",Tableau9[[#This Row],[besoin D]]-Tableau139[[#This Row],[dévêtisseur]]),"")</f>
        <v>1</v>
      </c>
      <c r="AD10" s="29" t="s">
        <v>12</v>
      </c>
    </row>
    <row r="11" spans="1:30" ht="18" x14ac:dyDescent="0.35">
      <c r="A11" s="11" t="s">
        <v>13</v>
      </c>
      <c r="B11" s="11" t="s">
        <v>173</v>
      </c>
      <c r="C11" s="6"/>
      <c r="D11" s="6"/>
      <c r="E11" s="19" t="str">
        <f>(IFERROR(Tableau13[[#This Row],[poinçon]]+Tableau134[[#This Row],[poinçon]]+Tableau135[[#This Row],[poinçon]]+Tableau136[[#This Row],[poinçon]]+Tableau137[[#This Row],[poinçon]]+Tableau138[[#This Row],[poinçon]]+Tableau1373[[#This Row],[poinçon]]+'Back up'!E11,""))</f>
        <v/>
      </c>
      <c r="F11" s="19" t="str">
        <f>IFERROR(Tableau13[[#This Row],[matrice]]+Tableau134[[#This Row],[matrice]]+Tableau135[[#This Row],[matrice]]+Tableau136[[#This Row],[matrice]]+Tableau137[[#This Row],[matrice]]+Tableau138[[#This Row],[matrice]]+Tableau1373[[#This Row],[matrice]]+'Back up'!F11,"")</f>
        <v/>
      </c>
      <c r="G11" s="19" t="str">
        <f>IFERROR(Tableau13[[#This Row],[dévêtisseur]]+Tableau134[[#This Row],[dévêtisseur]]+Tableau135[[#This Row],[dévêtisseur]]+Tableau136[[#This Row],[dévêtisseur]]+Tableau137[[#This Row],[dévêtisseur]]+Tableau138[[#This Row],[dévêtisseur]]+Tableau1373[[#This Row],[dévêtisseur]],"")</f>
        <v/>
      </c>
      <c r="I11" s="14" t="s">
        <v>13</v>
      </c>
      <c r="J11" s="17">
        <f>IF(AND(Tableau139[[#This Row],[Trumpf]]="x",Tableau139[[#This Row],[LVD]]="x"),8,IF(OR(Tableau139[[#This Row],[Trumpf]]="x",Tableau139[[#This Row],[LVD]]="x"),5,0))</f>
        <v>0</v>
      </c>
      <c r="K11" s="17">
        <f>IF(AND(Tableau139[[#This Row],[LVD]]="x",Tableau139[[#This Row],[Trumpf]]="x"),8,IF(OR(Tableau139[[#This Row],[LVD]]="x",Tableau139[[#This Row],[Trumpf]]="x"),5,0))</f>
        <v>0</v>
      </c>
      <c r="L11" s="17">
        <f>IF(OR(Tableau139[[#This Row],[MT / Unitaire]]="MT10",Tableau139[[#This Row],[MT / Unitaire]]="MT5"),0,Tableau9[[#This Row],[besoin M]])</f>
        <v>0</v>
      </c>
      <c r="N11" s="14">
        <f>IF(AND(Tableau139[[#This Row],[Trumpf]]="x",Tableau139[[#This Row],[LVD]]="x"),6,IF(OR(Tableau139[[#This Row],[Trumpf]]="x",Tableau139[[#This Row],[LVD]]="x"),3,0))</f>
        <v>0</v>
      </c>
      <c r="O11" s="14">
        <f>IF(AND(Tableau139[[#This Row],[LVD]]="x",Tableau139[[#This Row],[Trumpf]]="x"),6,IF(OR(Tableau139[[#This Row],[LVD]]="x",Tableau139[[#This Row],[Trumpf]]="x"),3,0))</f>
        <v>0</v>
      </c>
      <c r="P11" s="14">
        <f>IF(OR(Tableau139[[#This Row],[MT / Unitaire]]="MT10",Tableau139[[#This Row],[MT / Unitaire]]="MT5"),0,O11)</f>
        <v>0</v>
      </c>
      <c r="Q11" s="14">
        <f>IF(Tableau139[[#This Row],[MT / Unitaire]]&lt;&gt;"Unitaire",1,0)</f>
        <v>0</v>
      </c>
      <c r="AA11" s="27" t="str">
        <f>IFERROR(IF(Tableau9[[#This Row],[besoin P]]-Tableau139[[#This Row],[poinçon]]&lt;=0,"",Tableau9[[#This Row],[besoin P]]-Tableau139[[#This Row],[poinçon]]),"")</f>
        <v/>
      </c>
      <c r="AB11" s="28" t="str">
        <f>IFERROR(IF(Tableau9[[#This Row],[besoin M]]-Tableau139[[#This Row],[matrice]]&lt;=0,"",Tableau9[[#This Row],[besoin M]]-Tableau139[[#This Row],[matrice]]),"")</f>
        <v/>
      </c>
      <c r="AC11" s="28" t="str">
        <f>IFERROR(IF(Tableau9[[#This Row],[besoin D]]-Tableau139[[#This Row],[dévêtisseur]]&lt;=0,"",Tableau9[[#This Row],[besoin D]]-Tableau139[[#This Row],[dévêtisseur]]),"")</f>
        <v/>
      </c>
      <c r="AD11" s="29" t="s">
        <v>13</v>
      </c>
    </row>
    <row r="12" spans="1:30" ht="18" x14ac:dyDescent="0.35">
      <c r="A12" s="11" t="s">
        <v>14</v>
      </c>
      <c r="B12" s="11" t="s">
        <v>173</v>
      </c>
      <c r="C12" s="6" t="s">
        <v>151</v>
      </c>
      <c r="D12" s="6" t="s">
        <v>151</v>
      </c>
      <c r="E12" s="18">
        <f>(IFERROR(Tableau13[[#This Row],[poinçon]]+Tableau134[[#This Row],[poinçon]]+Tableau135[[#This Row],[poinçon]]+Tableau136[[#This Row],[poinçon]]+Tableau137[[#This Row],[poinçon]]+Tableau138[[#This Row],[poinçon]]+Tableau1373[[#This Row],[poinçon]]+'Back up'!E12,""))</f>
        <v>6</v>
      </c>
      <c r="F12" s="18">
        <f>IFERROR(Tableau13[[#This Row],[matrice]]+Tableau134[[#This Row],[matrice]]+Tableau135[[#This Row],[matrice]]+Tableau136[[#This Row],[matrice]]+Tableau137[[#This Row],[matrice]]+Tableau138[[#This Row],[matrice]]+Tableau1373[[#This Row],[matrice]]+'Back up'!F12,"")</f>
        <v>6</v>
      </c>
      <c r="G12" s="18">
        <f>IFERROR(Tableau13[[#This Row],[dévêtisseur]]+Tableau134[[#This Row],[dévêtisseur]]+Tableau135[[#This Row],[dévêtisseur]]+Tableau136[[#This Row],[dévêtisseur]]+Tableau137[[#This Row],[dévêtisseur]]+Tableau138[[#This Row],[dévêtisseur]]+Tableau1373[[#This Row],[dévêtisseur]],"")</f>
        <v>6</v>
      </c>
      <c r="I12" s="14" t="s">
        <v>14</v>
      </c>
      <c r="J12" s="17">
        <f>IF(AND(Tableau139[[#This Row],[Trumpf]]="x",Tableau139[[#This Row],[LVD]]="x"),8,IF(OR(Tableau139[[#This Row],[Trumpf]]="x",Tableau139[[#This Row],[LVD]]="x"),5,0))</f>
        <v>8</v>
      </c>
      <c r="K12" s="17">
        <f>IF(AND(Tableau139[[#This Row],[LVD]]="x",Tableau139[[#This Row],[Trumpf]]="x"),8,IF(OR(Tableau139[[#This Row],[LVD]]="x",Tableau139[[#This Row],[Trumpf]]="x"),5,0))</f>
        <v>8</v>
      </c>
      <c r="L12" s="17">
        <f>IF(OR(Tableau139[[#This Row],[MT / Unitaire]]="MT10",Tableau139[[#This Row],[MT / Unitaire]]="MT5"),0,Tableau9[[#This Row],[besoin M]])</f>
        <v>8</v>
      </c>
      <c r="N12" s="14">
        <f>IF(AND(Tableau139[[#This Row],[Trumpf]]="x",Tableau139[[#This Row],[LVD]]="x"),6,IF(OR(Tableau139[[#This Row],[Trumpf]]="x",Tableau139[[#This Row],[LVD]]="x"),3,0))</f>
        <v>6</v>
      </c>
      <c r="O12" s="14">
        <f>IF(AND(Tableau139[[#This Row],[LVD]]="x",Tableau139[[#This Row],[Trumpf]]="x"),6,IF(OR(Tableau139[[#This Row],[LVD]]="x",Tableau139[[#This Row],[Trumpf]]="x"),3,0))</f>
        <v>6</v>
      </c>
      <c r="P12" s="14">
        <f>IF(OR(Tableau139[[#This Row],[MT / Unitaire]]="MT10",Tableau139[[#This Row],[MT / Unitaire]]="MT5"),0,O12)</f>
        <v>6</v>
      </c>
      <c r="Q12" s="14">
        <f>IF(Tableau139[[#This Row],[MT / Unitaire]]&lt;&gt;"Unitaire",1,0)</f>
        <v>0</v>
      </c>
      <c r="AA12" s="27">
        <f>IFERROR(IF(Tableau9[[#This Row],[besoin P]]-Tableau139[[#This Row],[poinçon]]&lt;=0,"",Tableau9[[#This Row],[besoin P]]-Tableau139[[#This Row],[poinçon]]),"")</f>
        <v>2</v>
      </c>
      <c r="AB12" s="28">
        <f>IFERROR(IF(Tableau9[[#This Row],[besoin M]]-Tableau139[[#This Row],[matrice]]&lt;=0,"",Tableau9[[#This Row],[besoin M]]-Tableau139[[#This Row],[matrice]]),"")</f>
        <v>2</v>
      </c>
      <c r="AC12" s="28">
        <f>IFERROR(IF(Tableau9[[#This Row],[besoin D]]-Tableau139[[#This Row],[dévêtisseur]]&lt;=0,"",Tableau9[[#This Row],[besoin D]]-Tableau139[[#This Row],[dévêtisseur]]),"")</f>
        <v>2</v>
      </c>
      <c r="AD12" s="29" t="s">
        <v>14</v>
      </c>
    </row>
    <row r="13" spans="1:30" ht="18" x14ac:dyDescent="0.35">
      <c r="A13" s="11" t="s">
        <v>15</v>
      </c>
      <c r="B13" s="11" t="s">
        <v>157</v>
      </c>
      <c r="C13" s="6" t="s">
        <v>151</v>
      </c>
      <c r="D13" s="6" t="s">
        <v>151</v>
      </c>
      <c r="E13" s="19">
        <f>(IFERROR(Tableau13[[#This Row],[poinçon]]+Tableau134[[#This Row],[poinçon]]+Tableau135[[#This Row],[poinçon]]+Tableau136[[#This Row],[poinçon]]+Tableau137[[#This Row],[poinçon]]+Tableau138[[#This Row],[poinçon]]+Tableau1373[[#This Row],[poinçon]]+'Back up'!E13,""))</f>
        <v>11</v>
      </c>
      <c r="F13" s="19">
        <f>IFERROR(Tableau13[[#This Row],[matrice]]+Tableau134[[#This Row],[matrice]]+Tableau135[[#This Row],[matrice]]+Tableau136[[#This Row],[matrice]]+Tableau137[[#This Row],[matrice]]+Tableau138[[#This Row],[matrice]]+Tableau1373[[#This Row],[matrice]]+'Back up'!F13,"")</f>
        <v>8</v>
      </c>
      <c r="G13" s="22" t="s">
        <v>180</v>
      </c>
      <c r="I13" s="14" t="s">
        <v>15</v>
      </c>
      <c r="J13" s="17">
        <f>IF(AND(Tableau139[[#This Row],[Trumpf]]="x",Tableau139[[#This Row],[LVD]]="x"),8,IF(OR(Tableau139[[#This Row],[Trumpf]]="x",Tableau139[[#This Row],[LVD]]="x"),5,0))</f>
        <v>8</v>
      </c>
      <c r="K13" s="17">
        <f>IF(AND(Tableau139[[#This Row],[LVD]]="x",Tableau139[[#This Row],[Trumpf]]="x"),8,IF(OR(Tableau139[[#This Row],[LVD]]="x",Tableau139[[#This Row],[Trumpf]]="x"),5,0))</f>
        <v>8</v>
      </c>
      <c r="L13" s="17">
        <f>IF(OR(Tableau139[[#This Row],[MT / Unitaire]]="MT10",Tableau139[[#This Row],[MT / Unitaire]]="MT5"),0,Tableau9[[#This Row],[besoin M]])</f>
        <v>8</v>
      </c>
      <c r="N13" s="14">
        <f>IF(AND(Tableau139[[#This Row],[Trumpf]]="x",Tableau139[[#This Row],[LVD]]="x"),6,IF(OR(Tableau139[[#This Row],[Trumpf]]="x",Tableau139[[#This Row],[LVD]]="x"),3,0))</f>
        <v>6</v>
      </c>
      <c r="O13" s="14">
        <f>IF(AND(Tableau139[[#This Row],[LVD]]="x",Tableau139[[#This Row],[Trumpf]]="x"),6,IF(OR(Tableau139[[#This Row],[LVD]]="x",Tableau139[[#This Row],[Trumpf]]="x"),3,0))</f>
        <v>6</v>
      </c>
      <c r="P13" s="14">
        <f>IF(OR(Tableau139[[#This Row],[MT / Unitaire]]="MT10",Tableau139[[#This Row],[MT / Unitaire]]="MT5"),0,O13)</f>
        <v>6</v>
      </c>
      <c r="Q13" s="14">
        <f>IF(Tableau139[[#This Row],[MT / Unitaire]]&lt;&gt;"Unitaire",1,0)</f>
        <v>1</v>
      </c>
      <c r="AA13" s="27" t="str">
        <f>IFERROR(IF(Tableau9[[#This Row],[besoin P]]-Tableau139[[#This Row],[poinçon]]&lt;=0,"",Tableau9[[#This Row],[besoin P]]-Tableau139[[#This Row],[poinçon]]),"")</f>
        <v/>
      </c>
      <c r="AB13" s="28" t="str">
        <f>IFERROR(IF(Tableau9[[#This Row],[besoin M]]-Tableau139[[#This Row],[matrice]]&lt;=0,"",Tableau9[[#This Row],[besoin M]]-Tableau139[[#This Row],[matrice]]),"")</f>
        <v/>
      </c>
      <c r="AC13" s="28" t="str">
        <f>IFERROR(IF(Tableau9[[#This Row],[besoin D]]-Tableau139[[#This Row],[dévêtisseur]]&lt;=0,"",Tableau9[[#This Row],[besoin D]]-Tableau139[[#This Row],[dévêtisseur]]),"")</f>
        <v/>
      </c>
      <c r="AD13" s="29" t="s">
        <v>15</v>
      </c>
    </row>
    <row r="14" spans="1:30" ht="18" x14ac:dyDescent="0.35">
      <c r="A14" s="11" t="s">
        <v>16</v>
      </c>
      <c r="B14" s="11" t="s">
        <v>157</v>
      </c>
      <c r="C14" s="6" t="s">
        <v>151</v>
      </c>
      <c r="D14" s="6" t="s">
        <v>151</v>
      </c>
      <c r="E14" s="19">
        <f>(IFERROR(Tableau13[[#This Row],[poinçon]]+Tableau134[[#This Row],[poinçon]]+Tableau135[[#This Row],[poinçon]]+Tableau136[[#This Row],[poinçon]]+Tableau137[[#This Row],[poinçon]]+Tableau138[[#This Row],[poinçon]]+Tableau1373[[#This Row],[poinçon]]+'Back up'!E14,""))</f>
        <v>9</v>
      </c>
      <c r="F14" s="19">
        <f>IFERROR(Tableau13[[#This Row],[matrice]]+Tableau134[[#This Row],[matrice]]+Tableau135[[#This Row],[matrice]]+Tableau136[[#This Row],[matrice]]+Tableau137[[#This Row],[matrice]]+Tableau138[[#This Row],[matrice]]+Tableau1373[[#This Row],[matrice]]+'Back up'!F14,"")</f>
        <v>11</v>
      </c>
      <c r="G14" s="22" t="s">
        <v>180</v>
      </c>
      <c r="I14" s="14" t="s">
        <v>16</v>
      </c>
      <c r="J14" s="17">
        <f>IF(AND(Tableau139[[#This Row],[Trumpf]]="x",Tableau139[[#This Row],[LVD]]="x"),8,IF(OR(Tableau139[[#This Row],[Trumpf]]="x",Tableau139[[#This Row],[LVD]]="x"),5,0))</f>
        <v>8</v>
      </c>
      <c r="K14" s="17">
        <f>IF(AND(Tableau139[[#This Row],[LVD]]="x",Tableau139[[#This Row],[Trumpf]]="x"),8,IF(OR(Tableau139[[#This Row],[LVD]]="x",Tableau139[[#This Row],[Trumpf]]="x"),5,0))</f>
        <v>8</v>
      </c>
      <c r="L14" s="17">
        <f>IF(OR(Tableau139[[#This Row],[MT / Unitaire]]="MT10",Tableau139[[#This Row],[MT / Unitaire]]="MT5"),0,Tableau9[[#This Row],[besoin M]])</f>
        <v>8</v>
      </c>
      <c r="N14" s="14">
        <f>IF(AND(Tableau139[[#This Row],[Trumpf]]="x",Tableau139[[#This Row],[LVD]]="x"),6,IF(OR(Tableau139[[#This Row],[Trumpf]]="x",Tableau139[[#This Row],[LVD]]="x"),3,0))</f>
        <v>6</v>
      </c>
      <c r="O14" s="14">
        <f>IF(AND(Tableau139[[#This Row],[LVD]]="x",Tableau139[[#This Row],[Trumpf]]="x"),6,IF(OR(Tableau139[[#This Row],[LVD]]="x",Tableau139[[#This Row],[Trumpf]]="x"),3,0))</f>
        <v>6</v>
      </c>
      <c r="P14" s="14">
        <f>IF(OR(Tableau139[[#This Row],[MT / Unitaire]]="MT10",Tableau139[[#This Row],[MT / Unitaire]]="MT5"),0,O14)</f>
        <v>6</v>
      </c>
      <c r="Q14" s="14">
        <f>IF(Tableau139[[#This Row],[MT / Unitaire]]&lt;&gt;"Unitaire",1,0)</f>
        <v>1</v>
      </c>
      <c r="AA14" s="27" t="str">
        <f>IFERROR(IF(Tableau9[[#This Row],[besoin P]]-Tableau139[[#This Row],[poinçon]]&lt;=0,"",Tableau9[[#This Row],[besoin P]]-Tableau139[[#This Row],[poinçon]]),"")</f>
        <v/>
      </c>
      <c r="AB14" s="28" t="str">
        <f>IFERROR(IF(Tableau9[[#This Row],[besoin M]]-Tableau139[[#This Row],[matrice]]&lt;=0,"",Tableau9[[#This Row],[besoin M]]-Tableau139[[#This Row],[matrice]]),"")</f>
        <v/>
      </c>
      <c r="AC14" s="28" t="str">
        <f>IFERROR(IF(Tableau9[[#This Row],[besoin D]]-Tableau139[[#This Row],[dévêtisseur]]&lt;=0,"",Tableau9[[#This Row],[besoin D]]-Tableau139[[#This Row],[dévêtisseur]]),"")</f>
        <v/>
      </c>
      <c r="AD14" s="29" t="s">
        <v>16</v>
      </c>
    </row>
    <row r="15" spans="1:30" ht="18" x14ac:dyDescent="0.35">
      <c r="A15" s="11" t="s">
        <v>17</v>
      </c>
      <c r="B15" s="11" t="s">
        <v>157</v>
      </c>
      <c r="C15" s="6" t="s">
        <v>151</v>
      </c>
      <c r="D15" s="6" t="s">
        <v>151</v>
      </c>
      <c r="E15" s="19">
        <f>(IFERROR(Tableau13[[#This Row],[poinçon]]+Tableau134[[#This Row],[poinçon]]+Tableau135[[#This Row],[poinçon]]+Tableau136[[#This Row],[poinçon]]+Tableau137[[#This Row],[poinçon]]+Tableau138[[#This Row],[poinçon]]+Tableau1373[[#This Row],[poinçon]]+'Back up'!E15,""))</f>
        <v>11</v>
      </c>
      <c r="F15" s="19">
        <f>IFERROR(Tableau13[[#This Row],[matrice]]+Tableau134[[#This Row],[matrice]]+Tableau135[[#This Row],[matrice]]+Tableau136[[#This Row],[matrice]]+Tableau137[[#This Row],[matrice]]+Tableau138[[#This Row],[matrice]]+Tableau1373[[#This Row],[matrice]]+'Back up'!F15,"")</f>
        <v>11</v>
      </c>
      <c r="G15" s="22" t="s">
        <v>180</v>
      </c>
      <c r="I15" s="14" t="s">
        <v>17</v>
      </c>
      <c r="J15" s="17">
        <f>IF(AND(Tableau139[[#This Row],[Trumpf]]="x",Tableau139[[#This Row],[LVD]]="x"),8,IF(OR(Tableau139[[#This Row],[Trumpf]]="x",Tableau139[[#This Row],[LVD]]="x"),5,0))</f>
        <v>8</v>
      </c>
      <c r="K15" s="17">
        <f>IF(AND(Tableau139[[#This Row],[LVD]]="x",Tableau139[[#This Row],[Trumpf]]="x"),8,IF(OR(Tableau139[[#This Row],[LVD]]="x",Tableau139[[#This Row],[Trumpf]]="x"),5,0))</f>
        <v>8</v>
      </c>
      <c r="L15" s="17">
        <f>IF(OR(Tableau139[[#This Row],[MT / Unitaire]]="MT10",Tableau139[[#This Row],[MT / Unitaire]]="MT5"),0,Tableau9[[#This Row],[besoin M]])</f>
        <v>8</v>
      </c>
      <c r="N15" s="14">
        <f>IF(AND(Tableau139[[#This Row],[Trumpf]]="x",Tableau139[[#This Row],[LVD]]="x"),6,IF(OR(Tableau139[[#This Row],[Trumpf]]="x",Tableau139[[#This Row],[LVD]]="x"),3,0))</f>
        <v>6</v>
      </c>
      <c r="O15" s="14">
        <f>IF(AND(Tableau139[[#This Row],[LVD]]="x",Tableau139[[#This Row],[Trumpf]]="x"),6,IF(OR(Tableau139[[#This Row],[LVD]]="x",Tableau139[[#This Row],[Trumpf]]="x"),3,0))</f>
        <v>6</v>
      </c>
      <c r="P15" s="14">
        <f>IF(OR(Tableau139[[#This Row],[MT / Unitaire]]="MT10",Tableau139[[#This Row],[MT / Unitaire]]="MT5"),0,O15)</f>
        <v>6</v>
      </c>
      <c r="Q15" s="14">
        <f>IF(Tableau139[[#This Row],[MT / Unitaire]]&lt;&gt;"Unitaire",1,0)</f>
        <v>1</v>
      </c>
      <c r="AA15" s="27" t="str">
        <f>IFERROR(IF(Tableau9[[#This Row],[besoin P]]-Tableau139[[#This Row],[poinçon]]&lt;=0,"",Tableau9[[#This Row],[besoin P]]-Tableau139[[#This Row],[poinçon]]),"")</f>
        <v/>
      </c>
      <c r="AB15" s="28" t="str">
        <f>IFERROR(IF(Tableau9[[#This Row],[besoin M]]-Tableau139[[#This Row],[matrice]]&lt;=0,"",Tableau9[[#This Row],[besoin M]]-Tableau139[[#This Row],[matrice]]),"")</f>
        <v/>
      </c>
      <c r="AC15" s="28" t="str">
        <f>IFERROR(IF(Tableau9[[#This Row],[besoin D]]-Tableau139[[#This Row],[dévêtisseur]]&lt;=0,"",Tableau9[[#This Row],[besoin D]]-Tableau139[[#This Row],[dévêtisseur]]),"")</f>
        <v/>
      </c>
      <c r="AD15" s="29" t="s">
        <v>17</v>
      </c>
    </row>
    <row r="16" spans="1:30" ht="18" x14ac:dyDescent="0.35">
      <c r="A16" s="11" t="s">
        <v>18</v>
      </c>
      <c r="B16" s="11" t="s">
        <v>157</v>
      </c>
      <c r="C16" s="6" t="s">
        <v>151</v>
      </c>
      <c r="D16" s="6" t="s">
        <v>151</v>
      </c>
      <c r="E16" s="19">
        <f>(IFERROR(Tableau13[[#This Row],[poinçon]]+Tableau134[[#This Row],[poinçon]]+Tableau135[[#This Row],[poinçon]]+Tableau136[[#This Row],[poinçon]]+Tableau137[[#This Row],[poinçon]]+Tableau138[[#This Row],[poinçon]]+Tableau1373[[#This Row],[poinçon]]+'Back up'!E16,""))</f>
        <v>9</v>
      </c>
      <c r="F16" s="19">
        <f>IFERROR(Tableau13[[#This Row],[matrice]]+Tableau134[[#This Row],[matrice]]+Tableau135[[#This Row],[matrice]]+Tableau136[[#This Row],[matrice]]+Tableau137[[#This Row],[matrice]]+Tableau138[[#This Row],[matrice]]+Tableau1373[[#This Row],[matrice]]+'Back up'!F16,"")</f>
        <v>12</v>
      </c>
      <c r="G16" s="22" t="s">
        <v>180</v>
      </c>
      <c r="I16" s="14" t="s">
        <v>18</v>
      </c>
      <c r="J16" s="17">
        <f>IF(AND(Tableau139[[#This Row],[Trumpf]]="x",Tableau139[[#This Row],[LVD]]="x"),8,IF(OR(Tableau139[[#This Row],[Trumpf]]="x",Tableau139[[#This Row],[LVD]]="x"),5,0))</f>
        <v>8</v>
      </c>
      <c r="K16" s="17">
        <f>IF(AND(Tableau139[[#This Row],[LVD]]="x",Tableau139[[#This Row],[Trumpf]]="x"),8,IF(OR(Tableau139[[#This Row],[LVD]]="x",Tableau139[[#This Row],[Trumpf]]="x"),5,0))</f>
        <v>8</v>
      </c>
      <c r="L16" s="17">
        <f>IF(OR(Tableau139[[#This Row],[MT / Unitaire]]="MT10",Tableau139[[#This Row],[MT / Unitaire]]="MT5"),0,Tableau9[[#This Row],[besoin M]])</f>
        <v>8</v>
      </c>
      <c r="N16" s="14">
        <f>IF(AND(Tableau139[[#This Row],[Trumpf]]="x",Tableau139[[#This Row],[LVD]]="x"),6,IF(OR(Tableau139[[#This Row],[Trumpf]]="x",Tableau139[[#This Row],[LVD]]="x"),3,0))</f>
        <v>6</v>
      </c>
      <c r="O16" s="14">
        <f>IF(AND(Tableau139[[#This Row],[LVD]]="x",Tableau139[[#This Row],[Trumpf]]="x"),6,IF(OR(Tableau139[[#This Row],[LVD]]="x",Tableau139[[#This Row],[Trumpf]]="x"),3,0))</f>
        <v>6</v>
      </c>
      <c r="P16" s="14">
        <f>IF(OR(Tableau139[[#This Row],[MT / Unitaire]]="MT10",Tableau139[[#This Row],[MT / Unitaire]]="MT5"),0,O16)</f>
        <v>6</v>
      </c>
      <c r="Q16" s="14">
        <f>IF(Tableau139[[#This Row],[MT / Unitaire]]&lt;&gt;"Unitaire",1,0)</f>
        <v>1</v>
      </c>
      <c r="AA16" s="27" t="str">
        <f>IFERROR(IF(Tableau9[[#This Row],[besoin P]]-Tableau139[[#This Row],[poinçon]]&lt;=0,"",Tableau9[[#This Row],[besoin P]]-Tableau139[[#This Row],[poinçon]]),"")</f>
        <v/>
      </c>
      <c r="AB16" s="28" t="str">
        <f>IFERROR(IF(Tableau9[[#This Row],[besoin M]]-Tableau139[[#This Row],[matrice]]&lt;=0,"",Tableau9[[#This Row],[besoin M]]-Tableau139[[#This Row],[matrice]]),"")</f>
        <v/>
      </c>
      <c r="AC16" s="28" t="str">
        <f>IFERROR(IF(Tableau9[[#This Row],[besoin D]]-Tableau139[[#This Row],[dévêtisseur]]&lt;=0,"",Tableau9[[#This Row],[besoin D]]-Tableau139[[#This Row],[dévêtisseur]]),"")</f>
        <v/>
      </c>
      <c r="AD16" s="29" t="s">
        <v>18</v>
      </c>
    </row>
    <row r="17" spans="1:30" ht="18" x14ac:dyDescent="0.35">
      <c r="A17" s="11" t="s">
        <v>19</v>
      </c>
      <c r="B17" s="11" t="s">
        <v>157</v>
      </c>
      <c r="C17" s="6"/>
      <c r="D17" s="6" t="s">
        <v>151</v>
      </c>
      <c r="E17" s="19" t="str">
        <f>(IFERROR(Tableau13[[#This Row],[poinçon]]+Tableau134[[#This Row],[poinçon]]+Tableau135[[#This Row],[poinçon]]+Tableau136[[#This Row],[poinçon]]+Tableau137[[#This Row],[poinçon]]+Tableau138[[#This Row],[poinçon]]+Tableau1373[[#This Row],[poinçon]]+'Back up'!E17,""))</f>
        <v/>
      </c>
      <c r="F17" s="19" t="str">
        <f>IFERROR(Tableau13[[#This Row],[matrice]]+Tableau134[[#This Row],[matrice]]+Tableau135[[#This Row],[matrice]]+Tableau136[[#This Row],[matrice]]+Tableau137[[#This Row],[matrice]]+Tableau138[[#This Row],[matrice]]+Tableau1373[[#This Row],[matrice]]+'Back up'!F17,"")</f>
        <v/>
      </c>
      <c r="G17" s="22" t="s">
        <v>180</v>
      </c>
      <c r="I17" s="14" t="s">
        <v>19</v>
      </c>
      <c r="J17" s="17">
        <f>IF(AND(Tableau139[[#This Row],[Trumpf]]="x",Tableau139[[#This Row],[LVD]]="x"),8,IF(OR(Tableau139[[#This Row],[Trumpf]]="x",Tableau139[[#This Row],[LVD]]="x"),5,0))</f>
        <v>5</v>
      </c>
      <c r="K17" s="17">
        <f>IF(AND(Tableau139[[#This Row],[LVD]]="x",Tableau139[[#This Row],[Trumpf]]="x"),8,IF(OR(Tableau139[[#This Row],[LVD]]="x",Tableau139[[#This Row],[Trumpf]]="x"),5,0))</f>
        <v>5</v>
      </c>
      <c r="L17" s="17">
        <f>IF(OR(Tableau139[[#This Row],[MT / Unitaire]]="MT10",Tableau139[[#This Row],[MT / Unitaire]]="MT5"),0,Tableau9[[#This Row],[besoin M]])</f>
        <v>5</v>
      </c>
      <c r="N17" s="14">
        <f>IF(AND(Tableau139[[#This Row],[Trumpf]]="x",Tableau139[[#This Row],[LVD]]="x"),6,IF(OR(Tableau139[[#This Row],[Trumpf]]="x",Tableau139[[#This Row],[LVD]]="x"),3,0))</f>
        <v>3</v>
      </c>
      <c r="O17" s="14">
        <f>IF(AND(Tableau139[[#This Row],[LVD]]="x",Tableau139[[#This Row],[Trumpf]]="x"),6,IF(OR(Tableau139[[#This Row],[LVD]]="x",Tableau139[[#This Row],[Trumpf]]="x"),3,0))</f>
        <v>3</v>
      </c>
      <c r="P17" s="14">
        <f>IF(OR(Tableau139[[#This Row],[MT / Unitaire]]="MT10",Tableau139[[#This Row],[MT / Unitaire]]="MT5"),0,O17)</f>
        <v>3</v>
      </c>
      <c r="Q17" s="14">
        <f>IF(Tableau139[[#This Row],[MT / Unitaire]]&lt;&gt;"Unitaire",1,0)</f>
        <v>1</v>
      </c>
      <c r="AA17" s="27" t="str">
        <f>IFERROR(IF(Tableau9[[#This Row],[besoin P]]-Tableau139[[#This Row],[poinçon]]&lt;=0,"",Tableau9[[#This Row],[besoin P]]-Tableau139[[#This Row],[poinçon]]),"")</f>
        <v/>
      </c>
      <c r="AB17" s="28" t="str">
        <f>IFERROR(IF(Tableau9[[#This Row],[besoin M]]-Tableau139[[#This Row],[matrice]]&lt;=0,"",Tableau9[[#This Row],[besoin M]]-Tableau139[[#This Row],[matrice]]),"")</f>
        <v/>
      </c>
      <c r="AC17" s="28" t="str">
        <f>IFERROR(IF(Tableau9[[#This Row],[besoin D]]-Tableau139[[#This Row],[dévêtisseur]]&lt;=0,"",Tableau9[[#This Row],[besoin D]]-Tableau139[[#This Row],[dévêtisseur]]),"")</f>
        <v/>
      </c>
      <c r="AD17" s="29" t="s">
        <v>19</v>
      </c>
    </row>
    <row r="18" spans="1:30" ht="18" x14ac:dyDescent="0.35">
      <c r="A18" s="11" t="s">
        <v>20</v>
      </c>
      <c r="B18" s="11" t="s">
        <v>157</v>
      </c>
      <c r="C18" s="6" t="s">
        <v>151</v>
      </c>
      <c r="D18" s="6" t="s">
        <v>151</v>
      </c>
      <c r="E18" s="19">
        <f>(IFERROR(Tableau13[[#This Row],[poinçon]]+Tableau134[[#This Row],[poinçon]]+Tableau135[[#This Row],[poinçon]]+Tableau136[[#This Row],[poinçon]]+Tableau137[[#This Row],[poinçon]]+Tableau138[[#This Row],[poinçon]]+Tableau1373[[#This Row],[poinçon]]+'Back up'!E18,""))</f>
        <v>11</v>
      </c>
      <c r="F18" s="19">
        <f>IFERROR(Tableau13[[#This Row],[matrice]]+Tableau134[[#This Row],[matrice]]+Tableau135[[#This Row],[matrice]]+Tableau136[[#This Row],[matrice]]+Tableau137[[#This Row],[matrice]]+Tableau138[[#This Row],[matrice]]+Tableau1373[[#This Row],[matrice]]+'Back up'!F18,"")</f>
        <v>10</v>
      </c>
      <c r="G18" s="22" t="s">
        <v>180</v>
      </c>
      <c r="I18" s="14" t="s">
        <v>20</v>
      </c>
      <c r="J18" s="17">
        <f>IF(AND(Tableau139[[#This Row],[Trumpf]]="x",Tableau139[[#This Row],[LVD]]="x"),8,IF(OR(Tableau139[[#This Row],[Trumpf]]="x",Tableau139[[#This Row],[LVD]]="x"),5,0))</f>
        <v>8</v>
      </c>
      <c r="K18" s="17">
        <f>IF(AND(Tableau139[[#This Row],[LVD]]="x",Tableau139[[#This Row],[Trumpf]]="x"),8,IF(OR(Tableau139[[#This Row],[LVD]]="x",Tableau139[[#This Row],[Trumpf]]="x"),5,0))</f>
        <v>8</v>
      </c>
      <c r="L18" s="17">
        <f>IF(OR(Tableau139[[#This Row],[MT / Unitaire]]="MT10",Tableau139[[#This Row],[MT / Unitaire]]="MT5"),0,Tableau9[[#This Row],[besoin M]])</f>
        <v>8</v>
      </c>
      <c r="N18" s="14">
        <f>IF(AND(Tableau139[[#This Row],[Trumpf]]="x",Tableau139[[#This Row],[LVD]]="x"),6,IF(OR(Tableau139[[#This Row],[Trumpf]]="x",Tableau139[[#This Row],[LVD]]="x"),3,0))</f>
        <v>6</v>
      </c>
      <c r="O18" s="14">
        <f>IF(AND(Tableau139[[#This Row],[LVD]]="x",Tableau139[[#This Row],[Trumpf]]="x"),6,IF(OR(Tableau139[[#This Row],[LVD]]="x",Tableau139[[#This Row],[Trumpf]]="x"),3,0))</f>
        <v>6</v>
      </c>
      <c r="P18" s="14">
        <f>IF(OR(Tableau139[[#This Row],[MT / Unitaire]]="MT10",Tableau139[[#This Row],[MT / Unitaire]]="MT5"),0,O18)</f>
        <v>6</v>
      </c>
      <c r="Q18" s="14">
        <f>IF(Tableau139[[#This Row],[MT / Unitaire]]&lt;&gt;"Unitaire",1,0)</f>
        <v>1</v>
      </c>
      <c r="AA18" s="27" t="str">
        <f>IFERROR(IF(Tableau9[[#This Row],[besoin P]]-Tableau139[[#This Row],[poinçon]]&lt;=0,"",Tableau9[[#This Row],[besoin P]]-Tableau139[[#This Row],[poinçon]]),"")</f>
        <v/>
      </c>
      <c r="AB18" s="28" t="str">
        <f>IFERROR(IF(Tableau9[[#This Row],[besoin M]]-Tableau139[[#This Row],[matrice]]&lt;=0,"",Tableau9[[#This Row],[besoin M]]-Tableau139[[#This Row],[matrice]]),"")</f>
        <v/>
      </c>
      <c r="AC18" s="28" t="str">
        <f>IFERROR(IF(Tableau9[[#This Row],[besoin D]]-Tableau139[[#This Row],[dévêtisseur]]&lt;=0,"",Tableau9[[#This Row],[besoin D]]-Tableau139[[#This Row],[dévêtisseur]]),"")</f>
        <v/>
      </c>
      <c r="AD18" s="29" t="s">
        <v>20</v>
      </c>
    </row>
    <row r="19" spans="1:30" ht="18" x14ac:dyDescent="0.35">
      <c r="A19" s="11" t="s">
        <v>21</v>
      </c>
      <c r="B19" s="11" t="s">
        <v>157</v>
      </c>
      <c r="C19" s="6"/>
      <c r="D19" s="6" t="s">
        <v>151</v>
      </c>
      <c r="E19" s="19" t="str">
        <f>(IFERROR(Tableau13[[#This Row],[poinçon]]+Tableau134[[#This Row],[poinçon]]+Tableau135[[#This Row],[poinçon]]+Tableau136[[#This Row],[poinçon]]+Tableau137[[#This Row],[poinçon]]+Tableau138[[#This Row],[poinçon]]+Tableau1373[[#This Row],[poinçon]]+'Back up'!E19,""))</f>
        <v/>
      </c>
      <c r="F19" s="19" t="str">
        <f>IFERROR(Tableau13[[#This Row],[matrice]]+Tableau134[[#This Row],[matrice]]+Tableau135[[#This Row],[matrice]]+Tableau136[[#This Row],[matrice]]+Tableau137[[#This Row],[matrice]]+Tableau138[[#This Row],[matrice]]+Tableau1373[[#This Row],[matrice]]+'Back up'!F19,"")</f>
        <v/>
      </c>
      <c r="G19" s="22" t="s">
        <v>180</v>
      </c>
      <c r="I19" s="14" t="s">
        <v>21</v>
      </c>
      <c r="J19" s="17">
        <f>IF(AND(Tableau139[[#This Row],[Trumpf]]="x",Tableau139[[#This Row],[LVD]]="x"),8,IF(OR(Tableau139[[#This Row],[Trumpf]]="x",Tableau139[[#This Row],[LVD]]="x"),5,0))</f>
        <v>5</v>
      </c>
      <c r="K19" s="17">
        <f>IF(AND(Tableau139[[#This Row],[LVD]]="x",Tableau139[[#This Row],[Trumpf]]="x"),8,IF(OR(Tableau139[[#This Row],[LVD]]="x",Tableau139[[#This Row],[Trumpf]]="x"),5,0))</f>
        <v>5</v>
      </c>
      <c r="L19" s="17">
        <f>IF(OR(Tableau139[[#This Row],[MT / Unitaire]]="MT10",Tableau139[[#This Row],[MT / Unitaire]]="MT5"),0,Tableau9[[#This Row],[besoin M]])</f>
        <v>5</v>
      </c>
      <c r="N19" s="14">
        <f>IF(AND(Tableau139[[#This Row],[Trumpf]]="x",Tableau139[[#This Row],[LVD]]="x"),6,IF(OR(Tableau139[[#This Row],[Trumpf]]="x",Tableau139[[#This Row],[LVD]]="x"),3,0))</f>
        <v>3</v>
      </c>
      <c r="O19" s="14">
        <f>IF(AND(Tableau139[[#This Row],[LVD]]="x",Tableau139[[#This Row],[Trumpf]]="x"),6,IF(OR(Tableau139[[#This Row],[LVD]]="x",Tableau139[[#This Row],[Trumpf]]="x"),3,0))</f>
        <v>3</v>
      </c>
      <c r="P19" s="14">
        <f>IF(OR(Tableau139[[#This Row],[MT / Unitaire]]="MT10",Tableau139[[#This Row],[MT / Unitaire]]="MT5"),0,O19)</f>
        <v>3</v>
      </c>
      <c r="Q19" s="14">
        <f>IF(Tableau139[[#This Row],[MT / Unitaire]]&lt;&gt;"Unitaire",1,0)</f>
        <v>1</v>
      </c>
      <c r="AA19" s="27" t="str">
        <f>IFERROR(IF(Tableau9[[#This Row],[besoin P]]-Tableau139[[#This Row],[poinçon]]&lt;=0,"",Tableau9[[#This Row],[besoin P]]-Tableau139[[#This Row],[poinçon]]),"")</f>
        <v/>
      </c>
      <c r="AB19" s="28" t="str">
        <f>IFERROR(IF(Tableau9[[#This Row],[besoin M]]-Tableau139[[#This Row],[matrice]]&lt;=0,"",Tableau9[[#This Row],[besoin M]]-Tableau139[[#This Row],[matrice]]),"")</f>
        <v/>
      </c>
      <c r="AC19" s="28" t="str">
        <f>IFERROR(IF(Tableau9[[#This Row],[besoin D]]-Tableau139[[#This Row],[dévêtisseur]]&lt;=0,"",Tableau9[[#This Row],[besoin D]]-Tableau139[[#This Row],[dévêtisseur]]),"")</f>
        <v/>
      </c>
      <c r="AD19" s="29" t="s">
        <v>21</v>
      </c>
    </row>
    <row r="20" spans="1:30" ht="18" x14ac:dyDescent="0.35">
      <c r="A20" s="11" t="s">
        <v>22</v>
      </c>
      <c r="B20" s="11" t="s">
        <v>157</v>
      </c>
      <c r="C20" s="6" t="s">
        <v>151</v>
      </c>
      <c r="D20" s="6" t="s">
        <v>151</v>
      </c>
      <c r="E20" s="19">
        <f>(IFERROR(Tableau13[[#This Row],[poinçon]]+Tableau134[[#This Row],[poinçon]]+Tableau135[[#This Row],[poinçon]]+Tableau136[[#This Row],[poinçon]]+Tableau137[[#This Row],[poinçon]]+Tableau138[[#This Row],[poinçon]]+Tableau1373[[#This Row],[poinçon]]+'Back up'!E20,""))</f>
        <v>8</v>
      </c>
      <c r="F20" s="19">
        <f>IFERROR(Tableau13[[#This Row],[matrice]]+Tableau134[[#This Row],[matrice]]+Tableau135[[#This Row],[matrice]]+Tableau136[[#This Row],[matrice]]+Tableau137[[#This Row],[matrice]]+Tableau138[[#This Row],[matrice]]+Tableau1373[[#This Row],[matrice]]+'Back up'!F20,"")</f>
        <v>8</v>
      </c>
      <c r="G20" s="22" t="s">
        <v>180</v>
      </c>
      <c r="I20" s="14" t="s">
        <v>22</v>
      </c>
      <c r="J20" s="17">
        <f>IF(AND(Tableau139[[#This Row],[Trumpf]]="x",Tableau139[[#This Row],[LVD]]="x"),8,IF(OR(Tableau139[[#This Row],[Trumpf]]="x",Tableau139[[#This Row],[LVD]]="x"),5,0))</f>
        <v>8</v>
      </c>
      <c r="K20" s="17">
        <f>IF(AND(Tableau139[[#This Row],[LVD]]="x",Tableau139[[#This Row],[Trumpf]]="x"),8,IF(OR(Tableau139[[#This Row],[LVD]]="x",Tableau139[[#This Row],[Trumpf]]="x"),5,0))</f>
        <v>8</v>
      </c>
      <c r="L20" s="17">
        <f>IF(OR(Tableau139[[#This Row],[MT / Unitaire]]="MT10",Tableau139[[#This Row],[MT / Unitaire]]="MT5"),0,Tableau9[[#This Row],[besoin M]])</f>
        <v>8</v>
      </c>
      <c r="N20" s="14">
        <f>IF(AND(Tableau139[[#This Row],[Trumpf]]="x",Tableau139[[#This Row],[LVD]]="x"),6,IF(OR(Tableau139[[#This Row],[Trumpf]]="x",Tableau139[[#This Row],[LVD]]="x"),3,0))</f>
        <v>6</v>
      </c>
      <c r="O20" s="14">
        <f>IF(AND(Tableau139[[#This Row],[LVD]]="x",Tableau139[[#This Row],[Trumpf]]="x"),6,IF(OR(Tableau139[[#This Row],[LVD]]="x",Tableau139[[#This Row],[Trumpf]]="x"),3,0))</f>
        <v>6</v>
      </c>
      <c r="P20" s="14">
        <f>IF(OR(Tableau139[[#This Row],[MT / Unitaire]]="MT10",Tableau139[[#This Row],[MT / Unitaire]]="MT5"),0,O20)</f>
        <v>6</v>
      </c>
      <c r="Q20" s="14">
        <f>IF(Tableau139[[#This Row],[MT / Unitaire]]&lt;&gt;"Unitaire",1,0)</f>
        <v>1</v>
      </c>
      <c r="AA20" s="27" t="str">
        <f>IFERROR(IF(Tableau9[[#This Row],[besoin P]]-Tableau139[[#This Row],[poinçon]]&lt;=0,"",Tableau9[[#This Row],[besoin P]]-Tableau139[[#This Row],[poinçon]]),"")</f>
        <v/>
      </c>
      <c r="AB20" s="28" t="str">
        <f>IFERROR(IF(Tableau9[[#This Row],[besoin M]]-Tableau139[[#This Row],[matrice]]&lt;=0,"",Tableau9[[#This Row],[besoin M]]-Tableau139[[#This Row],[matrice]]),"")</f>
        <v/>
      </c>
      <c r="AC20" s="28" t="str">
        <f>IFERROR(IF(Tableau9[[#This Row],[besoin D]]-Tableau139[[#This Row],[dévêtisseur]]&lt;=0,"",Tableau9[[#This Row],[besoin D]]-Tableau139[[#This Row],[dévêtisseur]]),"")</f>
        <v/>
      </c>
      <c r="AD20" s="29" t="s">
        <v>22</v>
      </c>
    </row>
    <row r="21" spans="1:30" ht="18" x14ac:dyDescent="0.35">
      <c r="A21" s="11" t="s">
        <v>23</v>
      </c>
      <c r="B21" s="11" t="s">
        <v>157</v>
      </c>
      <c r="C21" s="6"/>
      <c r="D21" s="6" t="s">
        <v>151</v>
      </c>
      <c r="E21" s="19" t="str">
        <f>(IFERROR(Tableau13[[#This Row],[poinçon]]+Tableau134[[#This Row],[poinçon]]+Tableau135[[#This Row],[poinçon]]+Tableau136[[#This Row],[poinçon]]+Tableau137[[#This Row],[poinçon]]+Tableau138[[#This Row],[poinçon]]+Tableau1373[[#This Row],[poinçon]]+'Back up'!E21,""))</f>
        <v/>
      </c>
      <c r="F21" s="19" t="str">
        <f>IFERROR(Tableau13[[#This Row],[matrice]]+Tableau134[[#This Row],[matrice]]+Tableau135[[#This Row],[matrice]]+Tableau136[[#This Row],[matrice]]+Tableau137[[#This Row],[matrice]]+Tableau138[[#This Row],[matrice]]+Tableau1373[[#This Row],[matrice]]+'Back up'!F21,"")</f>
        <v/>
      </c>
      <c r="G21" s="22" t="s">
        <v>180</v>
      </c>
      <c r="I21" s="14" t="s">
        <v>23</v>
      </c>
      <c r="J21" s="17">
        <f>IF(AND(Tableau139[[#This Row],[Trumpf]]="x",Tableau139[[#This Row],[LVD]]="x"),8,IF(OR(Tableau139[[#This Row],[Trumpf]]="x",Tableau139[[#This Row],[LVD]]="x"),5,0))</f>
        <v>5</v>
      </c>
      <c r="K21" s="17">
        <f>IF(AND(Tableau139[[#This Row],[LVD]]="x",Tableau139[[#This Row],[Trumpf]]="x"),8,IF(OR(Tableau139[[#This Row],[LVD]]="x",Tableau139[[#This Row],[Trumpf]]="x"),5,0))</f>
        <v>5</v>
      </c>
      <c r="L21" s="17">
        <f>IF(OR(Tableau139[[#This Row],[MT / Unitaire]]="MT10",Tableau139[[#This Row],[MT / Unitaire]]="MT5"),0,Tableau9[[#This Row],[besoin M]])</f>
        <v>5</v>
      </c>
      <c r="N21" s="14">
        <f>IF(AND(Tableau139[[#This Row],[Trumpf]]="x",Tableau139[[#This Row],[LVD]]="x"),6,IF(OR(Tableau139[[#This Row],[Trumpf]]="x",Tableau139[[#This Row],[LVD]]="x"),3,0))</f>
        <v>3</v>
      </c>
      <c r="O21" s="14">
        <f>IF(AND(Tableau139[[#This Row],[LVD]]="x",Tableau139[[#This Row],[Trumpf]]="x"),6,IF(OR(Tableau139[[#This Row],[LVD]]="x",Tableau139[[#This Row],[Trumpf]]="x"),3,0))</f>
        <v>3</v>
      </c>
      <c r="P21" s="14">
        <f>IF(OR(Tableau139[[#This Row],[MT / Unitaire]]="MT10",Tableau139[[#This Row],[MT / Unitaire]]="MT5"),0,O21)</f>
        <v>3</v>
      </c>
      <c r="Q21" s="14">
        <f>IF(Tableau139[[#This Row],[MT / Unitaire]]&lt;&gt;"Unitaire",1,0)</f>
        <v>1</v>
      </c>
      <c r="AA21" s="27" t="str">
        <f>IFERROR(IF(Tableau9[[#This Row],[besoin P]]-Tableau139[[#This Row],[poinçon]]&lt;=0,"",Tableau9[[#This Row],[besoin P]]-Tableau139[[#This Row],[poinçon]]),"")</f>
        <v/>
      </c>
      <c r="AB21" s="28" t="str">
        <f>IFERROR(IF(Tableau9[[#This Row],[besoin M]]-Tableau139[[#This Row],[matrice]]&lt;=0,"",Tableau9[[#This Row],[besoin M]]-Tableau139[[#This Row],[matrice]]),"")</f>
        <v/>
      </c>
      <c r="AC21" s="28" t="str">
        <f>IFERROR(IF(Tableau9[[#This Row],[besoin D]]-Tableau139[[#This Row],[dévêtisseur]]&lt;=0,"",Tableau9[[#This Row],[besoin D]]-Tableau139[[#This Row],[dévêtisseur]]),"")</f>
        <v/>
      </c>
      <c r="AD21" s="29" t="s">
        <v>23</v>
      </c>
    </row>
    <row r="22" spans="1:30" ht="18" x14ac:dyDescent="0.35">
      <c r="A22" s="11" t="s">
        <v>24</v>
      </c>
      <c r="B22" s="11" t="s">
        <v>173</v>
      </c>
      <c r="C22" s="6" t="s">
        <v>151</v>
      </c>
      <c r="D22" s="6"/>
      <c r="E22" s="19">
        <f>(IFERROR(Tableau13[[#This Row],[poinçon]]+Tableau134[[#This Row],[poinçon]]+Tableau135[[#This Row],[poinçon]]+Tableau136[[#This Row],[poinçon]]+Tableau137[[#This Row],[poinçon]]+Tableau138[[#This Row],[poinçon]]+Tableau1373[[#This Row],[poinçon]]+'Back up'!E22,""))</f>
        <v>5</v>
      </c>
      <c r="F22" s="21">
        <f>IFERROR(Tableau13[[#This Row],[matrice]]+Tableau134[[#This Row],[matrice]]+Tableau135[[#This Row],[matrice]]+Tableau136[[#This Row],[matrice]]+Tableau137[[#This Row],[matrice]]+Tableau138[[#This Row],[matrice]]+Tableau1373[[#This Row],[matrice]]+'Back up'!F22,"")</f>
        <v>2</v>
      </c>
      <c r="G22" s="18">
        <f>IFERROR(Tableau13[[#This Row],[dévêtisseur]]+Tableau134[[#This Row],[dévêtisseur]]+Tableau135[[#This Row],[dévêtisseur]]+Tableau136[[#This Row],[dévêtisseur]]+Tableau137[[#This Row],[dévêtisseur]]+Tableau138[[#This Row],[dévêtisseur]]+Tableau1373[[#This Row],[dévêtisseur]],"")</f>
        <v>3</v>
      </c>
      <c r="I22" s="14" t="s">
        <v>24</v>
      </c>
      <c r="J22" s="17">
        <f>IF(AND(Tableau139[[#This Row],[Trumpf]]="x",Tableau139[[#This Row],[LVD]]="x"),8,IF(OR(Tableau139[[#This Row],[Trumpf]]="x",Tableau139[[#This Row],[LVD]]="x"),5,0))</f>
        <v>5</v>
      </c>
      <c r="K22" s="17">
        <f>IF(AND(Tableau139[[#This Row],[LVD]]="x",Tableau139[[#This Row],[Trumpf]]="x"),8,IF(OR(Tableau139[[#This Row],[LVD]]="x",Tableau139[[#This Row],[Trumpf]]="x"),5,0))</f>
        <v>5</v>
      </c>
      <c r="L22" s="17">
        <f>IF(OR(Tableau139[[#This Row],[MT / Unitaire]]="MT10",Tableau139[[#This Row],[MT / Unitaire]]="MT5"),0,Tableau9[[#This Row],[besoin M]])</f>
        <v>5</v>
      </c>
      <c r="N22" s="14">
        <f>IF(AND(Tableau139[[#This Row],[Trumpf]]="x",Tableau139[[#This Row],[LVD]]="x"),6,IF(OR(Tableau139[[#This Row],[Trumpf]]="x",Tableau139[[#This Row],[LVD]]="x"),3,0))</f>
        <v>3</v>
      </c>
      <c r="O22" s="14">
        <f>IF(AND(Tableau139[[#This Row],[LVD]]="x",Tableau139[[#This Row],[Trumpf]]="x"),6,IF(OR(Tableau139[[#This Row],[LVD]]="x",Tableau139[[#This Row],[Trumpf]]="x"),3,0))</f>
        <v>3</v>
      </c>
      <c r="P22" s="14">
        <f>IF(OR(Tableau139[[#This Row],[MT / Unitaire]]="MT10",Tableau139[[#This Row],[MT / Unitaire]]="MT5"),0,O22)</f>
        <v>3</v>
      </c>
      <c r="Q22" s="14">
        <f>IF(Tableau139[[#This Row],[MT / Unitaire]]&lt;&gt;"Unitaire",1,0)</f>
        <v>0</v>
      </c>
      <c r="AA22" s="27" t="str">
        <f>IFERROR(IF(Tableau9[[#This Row],[besoin P]]-Tableau139[[#This Row],[poinçon]]&lt;=0,"",Tableau9[[#This Row],[besoin P]]-Tableau139[[#This Row],[poinçon]]),"")</f>
        <v/>
      </c>
      <c r="AB22" s="28">
        <f>IFERROR(IF(Tableau9[[#This Row],[besoin M]]-Tableau139[[#This Row],[matrice]]&lt;=0,"",Tableau9[[#This Row],[besoin M]]-Tableau139[[#This Row],[matrice]]),"")</f>
        <v>3</v>
      </c>
      <c r="AC22" s="28">
        <f>IFERROR(IF(Tableau9[[#This Row],[besoin D]]-Tableau139[[#This Row],[dévêtisseur]]&lt;=0,"",Tableau9[[#This Row],[besoin D]]-Tableau139[[#This Row],[dévêtisseur]]),"")</f>
        <v>2</v>
      </c>
      <c r="AD22" s="29" t="s">
        <v>24</v>
      </c>
    </row>
    <row r="23" spans="1:30" ht="18" x14ac:dyDescent="0.35">
      <c r="A23" s="11" t="s">
        <v>25</v>
      </c>
      <c r="B23" s="11" t="s">
        <v>173</v>
      </c>
      <c r="C23" s="6" t="s">
        <v>151</v>
      </c>
      <c r="D23" s="6" t="s">
        <v>151</v>
      </c>
      <c r="E23" s="19">
        <f>(IFERROR(Tableau13[[#This Row],[poinçon]]+Tableau134[[#This Row],[poinçon]]+Tableau135[[#This Row],[poinçon]]+Tableau136[[#This Row],[poinçon]]+Tableau137[[#This Row],[poinçon]]+Tableau138[[#This Row],[poinçon]]+Tableau1373[[#This Row],[poinçon]]+'Back up'!E23,""))</f>
        <v>8</v>
      </c>
      <c r="F23" s="19">
        <f>IFERROR(Tableau13[[#This Row],[matrice]]+Tableau134[[#This Row],[matrice]]+Tableau135[[#This Row],[matrice]]+Tableau136[[#This Row],[matrice]]+Tableau137[[#This Row],[matrice]]+Tableau138[[#This Row],[matrice]]+Tableau1373[[#This Row],[matrice]]+'Back up'!F23,"")</f>
        <v>8</v>
      </c>
      <c r="G23" s="18">
        <f>IFERROR(Tableau13[[#This Row],[dévêtisseur]]+Tableau134[[#This Row],[dévêtisseur]]+Tableau135[[#This Row],[dévêtisseur]]+Tableau136[[#This Row],[dévêtisseur]]+Tableau137[[#This Row],[dévêtisseur]]+Tableau138[[#This Row],[dévêtisseur]]+Tableau1373[[#This Row],[dévêtisseur]],"")</f>
        <v>7</v>
      </c>
      <c r="I23" s="14" t="s">
        <v>25</v>
      </c>
      <c r="J23" s="17">
        <f>IF(AND(Tableau139[[#This Row],[Trumpf]]="x",Tableau139[[#This Row],[LVD]]="x"),8,IF(OR(Tableau139[[#This Row],[Trumpf]]="x",Tableau139[[#This Row],[LVD]]="x"),5,0))</f>
        <v>8</v>
      </c>
      <c r="K23" s="17">
        <f>IF(AND(Tableau139[[#This Row],[LVD]]="x",Tableau139[[#This Row],[Trumpf]]="x"),8,IF(OR(Tableau139[[#This Row],[LVD]]="x",Tableau139[[#This Row],[Trumpf]]="x"),5,0))</f>
        <v>8</v>
      </c>
      <c r="L23" s="17">
        <f>IF(OR(Tableau139[[#This Row],[MT / Unitaire]]="MT10",Tableau139[[#This Row],[MT / Unitaire]]="MT5"),0,Tableau9[[#This Row],[besoin M]])</f>
        <v>8</v>
      </c>
      <c r="N23" s="14">
        <f>IF(AND(Tableau139[[#This Row],[Trumpf]]="x",Tableau139[[#This Row],[LVD]]="x"),6,IF(OR(Tableau139[[#This Row],[Trumpf]]="x",Tableau139[[#This Row],[LVD]]="x"),3,0))</f>
        <v>6</v>
      </c>
      <c r="O23" s="14">
        <f>IF(AND(Tableau139[[#This Row],[LVD]]="x",Tableau139[[#This Row],[Trumpf]]="x"),6,IF(OR(Tableau139[[#This Row],[LVD]]="x",Tableau139[[#This Row],[Trumpf]]="x"),3,0))</f>
        <v>6</v>
      </c>
      <c r="P23" s="14">
        <f>IF(OR(Tableau139[[#This Row],[MT / Unitaire]]="MT10",Tableau139[[#This Row],[MT / Unitaire]]="MT5"),0,O23)</f>
        <v>6</v>
      </c>
      <c r="Q23" s="14">
        <f>IF(Tableau139[[#This Row],[MT / Unitaire]]&lt;&gt;"Unitaire",1,0)</f>
        <v>0</v>
      </c>
      <c r="AA23" s="27" t="str">
        <f>IFERROR(IF(Tableau9[[#This Row],[besoin P]]-Tableau139[[#This Row],[poinçon]]&lt;=0,"",Tableau9[[#This Row],[besoin P]]-Tableau139[[#This Row],[poinçon]]),"")</f>
        <v/>
      </c>
      <c r="AB23" s="28" t="str">
        <f>IFERROR(IF(Tableau9[[#This Row],[besoin M]]-Tableau139[[#This Row],[matrice]]&lt;=0,"",Tableau9[[#This Row],[besoin M]]-Tableau139[[#This Row],[matrice]]),"")</f>
        <v/>
      </c>
      <c r="AC23" s="28">
        <f>IFERROR(IF(Tableau9[[#This Row],[besoin D]]-Tableau139[[#This Row],[dévêtisseur]]&lt;=0,"",Tableau9[[#This Row],[besoin D]]-Tableau139[[#This Row],[dévêtisseur]]),"")</f>
        <v>1</v>
      </c>
      <c r="AD23" s="29" t="s">
        <v>25</v>
      </c>
    </row>
    <row r="24" spans="1:30" ht="18" x14ac:dyDescent="0.35">
      <c r="A24" s="11" t="s">
        <v>26</v>
      </c>
      <c r="B24" s="11" t="s">
        <v>173</v>
      </c>
      <c r="C24" s="6" t="s">
        <v>151</v>
      </c>
      <c r="D24" s="6"/>
      <c r="E24" s="19">
        <f>(IFERROR(Tableau13[[#This Row],[poinçon]]+Tableau134[[#This Row],[poinçon]]+Tableau135[[#This Row],[poinçon]]+Tableau136[[#This Row],[poinçon]]+Tableau137[[#This Row],[poinçon]]+Tableau138[[#This Row],[poinçon]]+Tableau1373[[#This Row],[poinçon]]+'Back up'!E24,""))</f>
        <v>5</v>
      </c>
      <c r="F24" s="19">
        <f>IFERROR(Tableau13[[#This Row],[matrice]]+Tableau134[[#This Row],[matrice]]+Tableau135[[#This Row],[matrice]]+Tableau136[[#This Row],[matrice]]+Tableau137[[#This Row],[matrice]]+Tableau138[[#This Row],[matrice]]+Tableau1373[[#This Row],[matrice]]+'Back up'!F24,"")</f>
        <v>5</v>
      </c>
      <c r="G24" s="18">
        <f>IFERROR(Tableau13[[#This Row],[dévêtisseur]]+Tableau134[[#This Row],[dévêtisseur]]+Tableau135[[#This Row],[dévêtisseur]]+Tableau136[[#This Row],[dévêtisseur]]+Tableau137[[#This Row],[dévêtisseur]]+Tableau138[[#This Row],[dévêtisseur]]+Tableau1373[[#This Row],[dévêtisseur]],"")</f>
        <v>4</v>
      </c>
      <c r="I24" s="14" t="s">
        <v>26</v>
      </c>
      <c r="J24" s="17">
        <f>IF(AND(Tableau139[[#This Row],[Trumpf]]="x",Tableau139[[#This Row],[LVD]]="x"),8,IF(OR(Tableau139[[#This Row],[Trumpf]]="x",Tableau139[[#This Row],[LVD]]="x"),5,0))</f>
        <v>5</v>
      </c>
      <c r="K24" s="17">
        <f>IF(AND(Tableau139[[#This Row],[LVD]]="x",Tableau139[[#This Row],[Trumpf]]="x"),8,IF(OR(Tableau139[[#This Row],[LVD]]="x",Tableau139[[#This Row],[Trumpf]]="x"),5,0))</f>
        <v>5</v>
      </c>
      <c r="L24" s="17">
        <f>IF(OR(Tableau139[[#This Row],[MT / Unitaire]]="MT10",Tableau139[[#This Row],[MT / Unitaire]]="MT5"),0,Tableau9[[#This Row],[besoin M]])</f>
        <v>5</v>
      </c>
      <c r="N24" s="14">
        <f>IF(AND(Tableau139[[#This Row],[Trumpf]]="x",Tableau139[[#This Row],[LVD]]="x"),6,IF(OR(Tableau139[[#This Row],[Trumpf]]="x",Tableau139[[#This Row],[LVD]]="x"),3,0))</f>
        <v>3</v>
      </c>
      <c r="O24" s="14">
        <f>IF(AND(Tableau139[[#This Row],[LVD]]="x",Tableau139[[#This Row],[Trumpf]]="x"),6,IF(OR(Tableau139[[#This Row],[LVD]]="x",Tableau139[[#This Row],[Trumpf]]="x"),3,0))</f>
        <v>3</v>
      </c>
      <c r="P24" s="14">
        <f>IF(OR(Tableau139[[#This Row],[MT / Unitaire]]="MT10",Tableau139[[#This Row],[MT / Unitaire]]="MT5"),0,O24)</f>
        <v>3</v>
      </c>
      <c r="Q24" s="14">
        <f>IF(Tableau139[[#This Row],[MT / Unitaire]]&lt;&gt;"Unitaire",1,0)</f>
        <v>0</v>
      </c>
      <c r="AA24" s="27" t="str">
        <f>IFERROR(IF(Tableau9[[#This Row],[besoin P]]-Tableau139[[#This Row],[poinçon]]&lt;=0,"",Tableau9[[#This Row],[besoin P]]-Tableau139[[#This Row],[poinçon]]),"")</f>
        <v/>
      </c>
      <c r="AB24" s="28" t="str">
        <f>IFERROR(IF(Tableau9[[#This Row],[besoin M]]-Tableau139[[#This Row],[matrice]]&lt;=0,"",Tableau9[[#This Row],[besoin M]]-Tableau139[[#This Row],[matrice]]),"")</f>
        <v/>
      </c>
      <c r="AC24" s="28">
        <f>IFERROR(IF(Tableau9[[#This Row],[besoin D]]-Tableau139[[#This Row],[dévêtisseur]]&lt;=0,"",Tableau9[[#This Row],[besoin D]]-Tableau139[[#This Row],[dévêtisseur]]),"")</f>
        <v>1</v>
      </c>
      <c r="AD24" s="29" t="s">
        <v>26</v>
      </c>
    </row>
    <row r="25" spans="1:30" ht="18" x14ac:dyDescent="0.35">
      <c r="A25" s="11" t="s">
        <v>27</v>
      </c>
      <c r="B25" s="11" t="s">
        <v>173</v>
      </c>
      <c r="C25" s="6" t="s">
        <v>151</v>
      </c>
      <c r="D25" s="6" t="s">
        <v>151</v>
      </c>
      <c r="E25" s="18">
        <f>(IFERROR(Tableau13[[#This Row],[poinçon]]+Tableau134[[#This Row],[poinçon]]+Tableau135[[#This Row],[poinçon]]+Tableau136[[#This Row],[poinçon]]+Tableau137[[#This Row],[poinçon]]+Tableau138[[#This Row],[poinçon]]+Tableau1373[[#This Row],[poinçon]]+'Back up'!E25,""))</f>
        <v>7</v>
      </c>
      <c r="F25" s="19">
        <f>IFERROR(Tableau13[[#This Row],[matrice]]+Tableau134[[#This Row],[matrice]]+Tableau135[[#This Row],[matrice]]+Tableau136[[#This Row],[matrice]]+Tableau137[[#This Row],[matrice]]+Tableau138[[#This Row],[matrice]]+Tableau1373[[#This Row],[matrice]]+'Back up'!F25,"")</f>
        <v>8</v>
      </c>
      <c r="G25" s="19">
        <f>IFERROR(Tableau13[[#This Row],[dévêtisseur]]+Tableau134[[#This Row],[dévêtisseur]]+Tableau135[[#This Row],[dévêtisseur]]+Tableau136[[#This Row],[dévêtisseur]]+Tableau137[[#This Row],[dévêtisseur]]+Tableau138[[#This Row],[dévêtisseur]]+Tableau1373[[#This Row],[dévêtisseur]],"")</f>
        <v>8</v>
      </c>
      <c r="I25" s="14" t="s">
        <v>27</v>
      </c>
      <c r="J25" s="17">
        <f>IF(AND(Tableau139[[#This Row],[Trumpf]]="x",Tableau139[[#This Row],[LVD]]="x"),8,IF(OR(Tableau139[[#This Row],[Trumpf]]="x",Tableau139[[#This Row],[LVD]]="x"),5,0))</f>
        <v>8</v>
      </c>
      <c r="K25" s="17">
        <f>IF(AND(Tableau139[[#This Row],[LVD]]="x",Tableau139[[#This Row],[Trumpf]]="x"),8,IF(OR(Tableau139[[#This Row],[LVD]]="x",Tableau139[[#This Row],[Trumpf]]="x"),5,0))</f>
        <v>8</v>
      </c>
      <c r="L25" s="17">
        <f>IF(OR(Tableau139[[#This Row],[MT / Unitaire]]="MT10",Tableau139[[#This Row],[MT / Unitaire]]="MT5"),0,Tableau9[[#This Row],[besoin M]])</f>
        <v>8</v>
      </c>
      <c r="N25" s="14">
        <f>IF(AND(Tableau139[[#This Row],[Trumpf]]="x",Tableau139[[#This Row],[LVD]]="x"),6,IF(OR(Tableau139[[#This Row],[Trumpf]]="x",Tableau139[[#This Row],[LVD]]="x"),3,0))</f>
        <v>6</v>
      </c>
      <c r="O25" s="14">
        <f>IF(AND(Tableau139[[#This Row],[LVD]]="x",Tableau139[[#This Row],[Trumpf]]="x"),6,IF(OR(Tableau139[[#This Row],[LVD]]="x",Tableau139[[#This Row],[Trumpf]]="x"),3,0))</f>
        <v>6</v>
      </c>
      <c r="P25" s="14">
        <f>IF(OR(Tableau139[[#This Row],[MT / Unitaire]]="MT10",Tableau139[[#This Row],[MT / Unitaire]]="MT5"),0,O25)</f>
        <v>6</v>
      </c>
      <c r="Q25" s="14">
        <f>IF(Tableau139[[#This Row],[MT / Unitaire]]&lt;&gt;"Unitaire",1,0)</f>
        <v>0</v>
      </c>
      <c r="AA25" s="27">
        <f>IFERROR(IF(Tableau9[[#This Row],[besoin P]]-Tableau139[[#This Row],[poinçon]]&lt;=0,"",Tableau9[[#This Row],[besoin P]]-Tableau139[[#This Row],[poinçon]]),"")</f>
        <v>1</v>
      </c>
      <c r="AB25" s="28" t="str">
        <f>IFERROR(IF(Tableau9[[#This Row],[besoin M]]-Tableau139[[#This Row],[matrice]]&lt;=0,"",Tableau9[[#This Row],[besoin M]]-Tableau139[[#This Row],[matrice]]),"")</f>
        <v/>
      </c>
      <c r="AC25" s="28" t="str">
        <f>IFERROR(IF(Tableau9[[#This Row],[besoin D]]-Tableau139[[#This Row],[dévêtisseur]]&lt;=0,"",Tableau9[[#This Row],[besoin D]]-Tableau139[[#This Row],[dévêtisseur]]),"")</f>
        <v/>
      </c>
      <c r="AD25" s="29" t="s">
        <v>27</v>
      </c>
    </row>
    <row r="26" spans="1:30" ht="18" x14ac:dyDescent="0.35">
      <c r="A26" s="11" t="s">
        <v>28</v>
      </c>
      <c r="B26" s="11" t="s">
        <v>173</v>
      </c>
      <c r="C26" s="6" t="s">
        <v>151</v>
      </c>
      <c r="D26" s="6" t="s">
        <v>151</v>
      </c>
      <c r="E26" s="19">
        <f>(IFERROR(Tableau13[[#This Row],[poinçon]]+Tableau134[[#This Row],[poinçon]]+Tableau135[[#This Row],[poinçon]]+Tableau136[[#This Row],[poinçon]]+Tableau137[[#This Row],[poinçon]]+Tableau138[[#This Row],[poinçon]]+Tableau1373[[#This Row],[poinçon]]+'Back up'!E26,""))</f>
        <v>9</v>
      </c>
      <c r="F26" s="19">
        <f>IFERROR(Tableau13[[#This Row],[matrice]]+Tableau134[[#This Row],[matrice]]+Tableau135[[#This Row],[matrice]]+Tableau136[[#This Row],[matrice]]+Tableau137[[#This Row],[matrice]]+Tableau138[[#This Row],[matrice]]+Tableau1373[[#This Row],[matrice]]+'Back up'!F26,"")</f>
        <v>9</v>
      </c>
      <c r="G26" s="19">
        <f>IFERROR(Tableau13[[#This Row],[dévêtisseur]]+Tableau134[[#This Row],[dévêtisseur]]+Tableau135[[#This Row],[dévêtisseur]]+Tableau136[[#This Row],[dévêtisseur]]+Tableau137[[#This Row],[dévêtisseur]]+Tableau138[[#This Row],[dévêtisseur]]+Tableau1373[[#This Row],[dévêtisseur]],"")</f>
        <v>9</v>
      </c>
      <c r="I26" s="14" t="s">
        <v>28</v>
      </c>
      <c r="J26" s="17">
        <f>IF(AND(Tableau139[[#This Row],[Trumpf]]="x",Tableau139[[#This Row],[LVD]]="x"),8,IF(OR(Tableau139[[#This Row],[Trumpf]]="x",Tableau139[[#This Row],[LVD]]="x"),5,0))</f>
        <v>8</v>
      </c>
      <c r="K26" s="17">
        <f>IF(AND(Tableau139[[#This Row],[LVD]]="x",Tableau139[[#This Row],[Trumpf]]="x"),8,IF(OR(Tableau139[[#This Row],[LVD]]="x",Tableau139[[#This Row],[Trumpf]]="x"),5,0))</f>
        <v>8</v>
      </c>
      <c r="L26" s="17">
        <f>IF(OR(Tableau139[[#This Row],[MT / Unitaire]]="MT10",Tableau139[[#This Row],[MT / Unitaire]]="MT5"),0,Tableau9[[#This Row],[besoin M]])</f>
        <v>8</v>
      </c>
      <c r="N26" s="14">
        <f>IF(AND(Tableau139[[#This Row],[Trumpf]]="x",Tableau139[[#This Row],[LVD]]="x"),6,IF(OR(Tableau139[[#This Row],[Trumpf]]="x",Tableau139[[#This Row],[LVD]]="x"),3,0))</f>
        <v>6</v>
      </c>
      <c r="O26" s="14">
        <f>IF(AND(Tableau139[[#This Row],[LVD]]="x",Tableau139[[#This Row],[Trumpf]]="x"),6,IF(OR(Tableau139[[#This Row],[LVD]]="x",Tableau139[[#This Row],[Trumpf]]="x"),3,0))</f>
        <v>6</v>
      </c>
      <c r="P26" s="14">
        <f>IF(OR(Tableau139[[#This Row],[MT / Unitaire]]="MT10",Tableau139[[#This Row],[MT / Unitaire]]="MT5"),0,O26)</f>
        <v>6</v>
      </c>
      <c r="Q26" s="14">
        <f>IF(Tableau139[[#This Row],[MT / Unitaire]]&lt;&gt;"Unitaire",1,0)</f>
        <v>0</v>
      </c>
      <c r="AA26" s="27" t="str">
        <f>IFERROR(IF(Tableau9[[#This Row],[besoin P]]-Tableau139[[#This Row],[poinçon]]&lt;=0,"",Tableau9[[#This Row],[besoin P]]-Tableau139[[#This Row],[poinçon]]),"")</f>
        <v/>
      </c>
      <c r="AB26" s="28" t="str">
        <f>IFERROR(IF(Tableau9[[#This Row],[besoin M]]-Tableau139[[#This Row],[matrice]]&lt;=0,"",Tableau9[[#This Row],[besoin M]]-Tableau139[[#This Row],[matrice]]),"")</f>
        <v/>
      </c>
      <c r="AC26" s="28" t="str">
        <f>IFERROR(IF(Tableau9[[#This Row],[besoin D]]-Tableau139[[#This Row],[dévêtisseur]]&lt;=0,"",Tableau9[[#This Row],[besoin D]]-Tableau139[[#This Row],[dévêtisseur]]),"")</f>
        <v/>
      </c>
      <c r="AD26" s="29" t="s">
        <v>28</v>
      </c>
    </row>
    <row r="27" spans="1:30" ht="18" x14ac:dyDescent="0.35">
      <c r="A27" s="11" t="s">
        <v>29</v>
      </c>
      <c r="B27" s="11" t="s">
        <v>173</v>
      </c>
      <c r="C27" s="6" t="s">
        <v>151</v>
      </c>
      <c r="D27" s="6"/>
      <c r="E27" s="19">
        <f>(IFERROR(Tableau13[[#This Row],[poinçon]]+Tableau134[[#This Row],[poinçon]]+Tableau135[[#This Row],[poinçon]]+Tableau136[[#This Row],[poinçon]]+Tableau137[[#This Row],[poinçon]]+Tableau138[[#This Row],[poinçon]]+Tableau1373[[#This Row],[poinçon]]+'Back up'!E27,""))</f>
        <v>5</v>
      </c>
      <c r="F27" s="19">
        <f>IFERROR(Tableau13[[#This Row],[matrice]]+Tableau134[[#This Row],[matrice]]+Tableau135[[#This Row],[matrice]]+Tableau136[[#This Row],[matrice]]+Tableau137[[#This Row],[matrice]]+Tableau138[[#This Row],[matrice]]+Tableau1373[[#This Row],[matrice]]+'Back up'!F27,"")</f>
        <v>5</v>
      </c>
      <c r="G27" s="19">
        <f>IFERROR(Tableau13[[#This Row],[dévêtisseur]]+Tableau134[[#This Row],[dévêtisseur]]+Tableau135[[#This Row],[dévêtisseur]]+Tableau136[[#This Row],[dévêtisseur]]+Tableau137[[#This Row],[dévêtisseur]]+Tableau138[[#This Row],[dévêtisseur]]+Tableau1373[[#This Row],[dévêtisseur]],"")</f>
        <v>5</v>
      </c>
      <c r="I27" s="14" t="s">
        <v>29</v>
      </c>
      <c r="J27" s="17">
        <f>IF(AND(Tableau139[[#This Row],[Trumpf]]="x",Tableau139[[#This Row],[LVD]]="x"),8,IF(OR(Tableau139[[#This Row],[Trumpf]]="x",Tableau139[[#This Row],[LVD]]="x"),5,0))</f>
        <v>5</v>
      </c>
      <c r="K27" s="17">
        <f>IF(AND(Tableau139[[#This Row],[LVD]]="x",Tableau139[[#This Row],[Trumpf]]="x"),8,IF(OR(Tableau139[[#This Row],[LVD]]="x",Tableau139[[#This Row],[Trumpf]]="x"),5,0))</f>
        <v>5</v>
      </c>
      <c r="L27" s="17">
        <f>IF(OR(Tableau139[[#This Row],[MT / Unitaire]]="MT10",Tableau139[[#This Row],[MT / Unitaire]]="MT5"),0,Tableau9[[#This Row],[besoin M]])</f>
        <v>5</v>
      </c>
      <c r="N27" s="14">
        <f>IF(AND(Tableau139[[#This Row],[Trumpf]]="x",Tableau139[[#This Row],[LVD]]="x"),6,IF(OR(Tableau139[[#This Row],[Trumpf]]="x",Tableau139[[#This Row],[LVD]]="x"),3,0))</f>
        <v>3</v>
      </c>
      <c r="O27" s="14">
        <f>IF(AND(Tableau139[[#This Row],[LVD]]="x",Tableau139[[#This Row],[Trumpf]]="x"),6,IF(OR(Tableau139[[#This Row],[LVD]]="x",Tableau139[[#This Row],[Trumpf]]="x"),3,0))</f>
        <v>3</v>
      </c>
      <c r="P27" s="14">
        <f>IF(OR(Tableau139[[#This Row],[MT / Unitaire]]="MT10",Tableau139[[#This Row],[MT / Unitaire]]="MT5"),0,O27)</f>
        <v>3</v>
      </c>
      <c r="Q27" s="14">
        <f>IF(Tableau139[[#This Row],[MT / Unitaire]]&lt;&gt;"Unitaire",1,0)</f>
        <v>0</v>
      </c>
      <c r="AA27" s="27" t="str">
        <f>IFERROR(IF(Tableau9[[#This Row],[besoin P]]-Tableau139[[#This Row],[poinçon]]&lt;=0,"",Tableau9[[#This Row],[besoin P]]-Tableau139[[#This Row],[poinçon]]),"")</f>
        <v/>
      </c>
      <c r="AB27" s="28" t="str">
        <f>IFERROR(IF(Tableau9[[#This Row],[besoin M]]-Tableau139[[#This Row],[matrice]]&lt;=0,"",Tableau9[[#This Row],[besoin M]]-Tableau139[[#This Row],[matrice]]),"")</f>
        <v/>
      </c>
      <c r="AC27" s="28" t="str">
        <f>IFERROR(IF(Tableau9[[#This Row],[besoin D]]-Tableau139[[#This Row],[dévêtisseur]]&lt;=0,"",Tableau9[[#This Row],[besoin D]]-Tableau139[[#This Row],[dévêtisseur]]),"")</f>
        <v/>
      </c>
      <c r="AD27" s="29" t="s">
        <v>29</v>
      </c>
    </row>
    <row r="28" spans="1:30" ht="18" x14ac:dyDescent="0.35">
      <c r="A28" s="11" t="s">
        <v>30</v>
      </c>
      <c r="B28" s="11" t="s">
        <v>173</v>
      </c>
      <c r="C28" s="6" t="s">
        <v>151</v>
      </c>
      <c r="D28" s="6" t="s">
        <v>151</v>
      </c>
      <c r="E28" s="19">
        <f>(IFERROR(Tableau13[[#This Row],[poinçon]]+Tableau134[[#This Row],[poinçon]]+Tableau135[[#This Row],[poinçon]]+Tableau136[[#This Row],[poinçon]]+Tableau137[[#This Row],[poinçon]]+Tableau138[[#This Row],[poinçon]]+Tableau1373[[#This Row],[poinçon]]+'Back up'!E28,""))</f>
        <v>9</v>
      </c>
      <c r="F28" s="18">
        <f>IFERROR(Tableau13[[#This Row],[matrice]]+Tableau134[[#This Row],[matrice]]+Tableau135[[#This Row],[matrice]]+Tableau136[[#This Row],[matrice]]+Tableau137[[#This Row],[matrice]]+Tableau138[[#This Row],[matrice]]+Tableau1373[[#This Row],[matrice]]+'Back up'!F28,"")</f>
        <v>7</v>
      </c>
      <c r="G28" s="19">
        <f>IFERROR(Tableau13[[#This Row],[dévêtisseur]]+Tableau134[[#This Row],[dévêtisseur]]+Tableau135[[#This Row],[dévêtisseur]]+Tableau136[[#This Row],[dévêtisseur]]+Tableau137[[#This Row],[dévêtisseur]]+Tableau138[[#This Row],[dévêtisseur]]+Tableau1373[[#This Row],[dévêtisseur]],"")</f>
        <v>16</v>
      </c>
      <c r="I28" s="14" t="s">
        <v>30</v>
      </c>
      <c r="J28" s="17">
        <f>IF(AND(Tableau139[[#This Row],[Trumpf]]="x",Tableau139[[#This Row],[LVD]]="x"),8,IF(OR(Tableau139[[#This Row],[Trumpf]]="x",Tableau139[[#This Row],[LVD]]="x"),5,0))</f>
        <v>8</v>
      </c>
      <c r="K28" s="17">
        <f>IF(AND(Tableau139[[#This Row],[LVD]]="x",Tableau139[[#This Row],[Trumpf]]="x"),8,IF(OR(Tableau139[[#This Row],[LVD]]="x",Tableau139[[#This Row],[Trumpf]]="x"),5,0))</f>
        <v>8</v>
      </c>
      <c r="L28" s="17">
        <f>IF(OR(Tableau139[[#This Row],[MT / Unitaire]]="MT10",Tableau139[[#This Row],[MT / Unitaire]]="MT5"),0,Tableau9[[#This Row],[besoin M]])</f>
        <v>8</v>
      </c>
      <c r="N28" s="14">
        <f>IF(AND(Tableau139[[#This Row],[Trumpf]]="x",Tableau139[[#This Row],[LVD]]="x"),6,IF(OR(Tableau139[[#This Row],[Trumpf]]="x",Tableau139[[#This Row],[LVD]]="x"),3,0))</f>
        <v>6</v>
      </c>
      <c r="O28" s="14">
        <f>IF(AND(Tableau139[[#This Row],[LVD]]="x",Tableau139[[#This Row],[Trumpf]]="x"),6,IF(OR(Tableau139[[#This Row],[LVD]]="x",Tableau139[[#This Row],[Trumpf]]="x"),3,0))</f>
        <v>6</v>
      </c>
      <c r="P28" s="14">
        <f>IF(OR(Tableau139[[#This Row],[MT / Unitaire]]="MT10",Tableau139[[#This Row],[MT / Unitaire]]="MT5"),0,O28)</f>
        <v>6</v>
      </c>
      <c r="Q28" s="14">
        <f>IF(Tableau139[[#This Row],[MT / Unitaire]]&lt;&gt;"Unitaire",1,0)</f>
        <v>0</v>
      </c>
      <c r="AA28" s="27" t="str">
        <f>IFERROR(IF(Tableau9[[#This Row],[besoin P]]-Tableau139[[#This Row],[poinçon]]&lt;=0,"",Tableau9[[#This Row],[besoin P]]-Tableau139[[#This Row],[poinçon]]),"")</f>
        <v/>
      </c>
      <c r="AB28" s="28">
        <f>IFERROR(IF(Tableau9[[#This Row],[besoin M]]-Tableau139[[#This Row],[matrice]]&lt;=0,"",Tableau9[[#This Row],[besoin M]]-Tableau139[[#This Row],[matrice]]),"")</f>
        <v>1</v>
      </c>
      <c r="AC28" s="28" t="str">
        <f>IFERROR(IF(Tableau9[[#This Row],[besoin D]]-Tableau139[[#This Row],[dévêtisseur]]&lt;=0,"",Tableau9[[#This Row],[besoin D]]-Tableau139[[#This Row],[dévêtisseur]]),"")</f>
        <v/>
      </c>
      <c r="AD28" s="29" t="s">
        <v>30</v>
      </c>
    </row>
    <row r="29" spans="1:30" ht="18" x14ac:dyDescent="0.35">
      <c r="A29" s="11" t="s">
        <v>31</v>
      </c>
      <c r="B29" s="11" t="s">
        <v>173</v>
      </c>
      <c r="C29" s="6"/>
      <c r="D29" s="6" t="s">
        <v>151</v>
      </c>
      <c r="E29" s="19" t="str">
        <f>(IFERROR(Tableau13[[#This Row],[poinçon]]+Tableau134[[#This Row],[poinçon]]+Tableau135[[#This Row],[poinçon]]+Tableau136[[#This Row],[poinçon]]+Tableau137[[#This Row],[poinçon]]+Tableau138[[#This Row],[poinçon]]+Tableau1373[[#This Row],[poinçon]]+'Back up'!E29,""))</f>
        <v/>
      </c>
      <c r="F29" s="19" t="str">
        <f>IFERROR(Tableau13[[#This Row],[matrice]]+Tableau134[[#This Row],[matrice]]+Tableau135[[#This Row],[matrice]]+Tableau136[[#This Row],[matrice]]+Tableau137[[#This Row],[matrice]]+Tableau138[[#This Row],[matrice]]+Tableau1373[[#This Row],[matrice]]+'Back up'!F29,"")</f>
        <v/>
      </c>
      <c r="G29" s="19" t="str">
        <f>IFERROR(Tableau13[[#This Row],[dévêtisseur]]+Tableau134[[#This Row],[dévêtisseur]]+Tableau135[[#This Row],[dévêtisseur]]+Tableau136[[#This Row],[dévêtisseur]]+Tableau137[[#This Row],[dévêtisseur]]+Tableau138[[#This Row],[dévêtisseur]]+Tableau1373[[#This Row],[dévêtisseur]],"")</f>
        <v/>
      </c>
      <c r="I29" s="14" t="s">
        <v>31</v>
      </c>
      <c r="J29" s="17">
        <f>IF(AND(Tableau139[[#This Row],[Trumpf]]="x",Tableau139[[#This Row],[LVD]]="x"),8,IF(OR(Tableau139[[#This Row],[Trumpf]]="x",Tableau139[[#This Row],[LVD]]="x"),5,0))</f>
        <v>5</v>
      </c>
      <c r="K29" s="17">
        <f>IF(AND(Tableau139[[#This Row],[LVD]]="x",Tableau139[[#This Row],[Trumpf]]="x"),8,IF(OR(Tableau139[[#This Row],[LVD]]="x",Tableau139[[#This Row],[Trumpf]]="x"),5,0))</f>
        <v>5</v>
      </c>
      <c r="L29" s="17">
        <f>IF(OR(Tableau139[[#This Row],[MT / Unitaire]]="MT10",Tableau139[[#This Row],[MT / Unitaire]]="MT5"),0,Tableau9[[#This Row],[besoin M]])</f>
        <v>5</v>
      </c>
      <c r="N29" s="14">
        <f>IF(AND(Tableau139[[#This Row],[Trumpf]]="x",Tableau139[[#This Row],[LVD]]="x"),6,IF(OR(Tableau139[[#This Row],[Trumpf]]="x",Tableau139[[#This Row],[LVD]]="x"),3,0))</f>
        <v>3</v>
      </c>
      <c r="O29" s="14">
        <f>IF(AND(Tableau139[[#This Row],[LVD]]="x",Tableau139[[#This Row],[Trumpf]]="x"),6,IF(OR(Tableau139[[#This Row],[LVD]]="x",Tableau139[[#This Row],[Trumpf]]="x"),3,0))</f>
        <v>3</v>
      </c>
      <c r="P29" s="14">
        <f>IF(OR(Tableau139[[#This Row],[MT / Unitaire]]="MT10",Tableau139[[#This Row],[MT / Unitaire]]="MT5"),0,O29)</f>
        <v>3</v>
      </c>
      <c r="Q29" s="14">
        <f>IF(Tableau139[[#This Row],[MT / Unitaire]]&lt;&gt;"Unitaire",1,0)</f>
        <v>0</v>
      </c>
      <c r="AA29" s="27" t="str">
        <f>IFERROR(IF(Tableau9[[#This Row],[besoin P]]-Tableau139[[#This Row],[poinçon]]&lt;=0,"",Tableau9[[#This Row],[besoin P]]-Tableau139[[#This Row],[poinçon]]),"")</f>
        <v/>
      </c>
      <c r="AB29" s="28" t="str">
        <f>IFERROR(IF(Tableau9[[#This Row],[besoin M]]-Tableau139[[#This Row],[matrice]]&lt;=0,"",Tableau9[[#This Row],[besoin M]]-Tableau139[[#This Row],[matrice]]),"")</f>
        <v/>
      </c>
      <c r="AC29" s="28" t="str">
        <f>IFERROR(IF(Tableau9[[#This Row],[besoin D]]-Tableau139[[#This Row],[dévêtisseur]]&lt;=0,"",Tableau9[[#This Row],[besoin D]]-Tableau139[[#This Row],[dévêtisseur]]),"")</f>
        <v/>
      </c>
      <c r="AD29" s="29" t="s">
        <v>31</v>
      </c>
    </row>
    <row r="30" spans="1:30" ht="18" x14ac:dyDescent="0.35">
      <c r="A30" s="11" t="s">
        <v>32</v>
      </c>
      <c r="B30" s="11" t="s">
        <v>157</v>
      </c>
      <c r="C30" s="6"/>
      <c r="D30" s="6" t="s">
        <v>151</v>
      </c>
      <c r="E30" s="19">
        <f>(IFERROR(Tableau13[[#This Row],[poinçon]]+Tableau134[[#This Row],[poinçon]]+Tableau135[[#This Row],[poinçon]]+Tableau136[[#This Row],[poinçon]]+Tableau137[[#This Row],[poinçon]]+Tableau138[[#This Row],[poinçon]]+Tableau1373[[#This Row],[poinçon]]+'Back up'!E30,""))</f>
        <v>7</v>
      </c>
      <c r="F30" s="19">
        <f>IFERROR(Tableau13[[#This Row],[matrice]]+Tableau134[[#This Row],[matrice]]+Tableau135[[#This Row],[matrice]]+Tableau136[[#This Row],[matrice]]+Tableau137[[#This Row],[matrice]]+Tableau138[[#This Row],[matrice]]+Tableau1373[[#This Row],[matrice]]+'Back up'!F30,"")</f>
        <v>7</v>
      </c>
      <c r="G30" s="22" t="s">
        <v>180</v>
      </c>
      <c r="I30" s="14" t="s">
        <v>32</v>
      </c>
      <c r="J30" s="17">
        <f>IF(AND(Tableau139[[#This Row],[Trumpf]]="x",Tableau139[[#This Row],[LVD]]="x"),8,IF(OR(Tableau139[[#This Row],[Trumpf]]="x",Tableau139[[#This Row],[LVD]]="x"),5,0))</f>
        <v>5</v>
      </c>
      <c r="K30" s="17">
        <f>IF(AND(Tableau139[[#This Row],[LVD]]="x",Tableau139[[#This Row],[Trumpf]]="x"),8,IF(OR(Tableau139[[#This Row],[LVD]]="x",Tableau139[[#This Row],[Trumpf]]="x"),5,0))</f>
        <v>5</v>
      </c>
      <c r="L30" s="17">
        <f>IF(OR(Tableau139[[#This Row],[MT / Unitaire]]="MT10",Tableau139[[#This Row],[MT / Unitaire]]="MT5"),0,Tableau9[[#This Row],[besoin M]])</f>
        <v>5</v>
      </c>
      <c r="N30" s="14">
        <f>IF(AND(Tableau139[[#This Row],[Trumpf]]="x",Tableau139[[#This Row],[LVD]]="x"),6,IF(OR(Tableau139[[#This Row],[Trumpf]]="x",Tableau139[[#This Row],[LVD]]="x"),3,0))</f>
        <v>3</v>
      </c>
      <c r="O30" s="14">
        <f>IF(AND(Tableau139[[#This Row],[LVD]]="x",Tableau139[[#This Row],[Trumpf]]="x"),6,IF(OR(Tableau139[[#This Row],[LVD]]="x",Tableau139[[#This Row],[Trumpf]]="x"),3,0))</f>
        <v>3</v>
      </c>
      <c r="P30" s="14">
        <f>IF(OR(Tableau139[[#This Row],[MT / Unitaire]]="MT10",Tableau139[[#This Row],[MT / Unitaire]]="MT5"),0,O30)</f>
        <v>3</v>
      </c>
      <c r="Q30" s="14">
        <f>IF(Tableau139[[#This Row],[MT / Unitaire]]&lt;&gt;"Unitaire",1,0)</f>
        <v>1</v>
      </c>
      <c r="AA30" s="27" t="str">
        <f>IFERROR(IF(Tableau9[[#This Row],[besoin P]]-Tableau139[[#This Row],[poinçon]]&lt;=0,"",Tableau9[[#This Row],[besoin P]]-Tableau139[[#This Row],[poinçon]]),"")</f>
        <v/>
      </c>
      <c r="AB30" s="28" t="str">
        <f>IFERROR(IF(Tableau9[[#This Row],[besoin M]]-Tableau139[[#This Row],[matrice]]&lt;=0,"",Tableau9[[#This Row],[besoin M]]-Tableau139[[#This Row],[matrice]]),"")</f>
        <v/>
      </c>
      <c r="AC30" s="28" t="str">
        <f>IFERROR(IF(Tableau9[[#This Row],[besoin D]]-Tableau139[[#This Row],[dévêtisseur]]&lt;=0,"",Tableau9[[#This Row],[besoin D]]-Tableau139[[#This Row],[dévêtisseur]]),"")</f>
        <v/>
      </c>
      <c r="AD30" s="29" t="s">
        <v>32</v>
      </c>
    </row>
    <row r="31" spans="1:30" ht="18" x14ac:dyDescent="0.35">
      <c r="A31" s="11" t="s">
        <v>148</v>
      </c>
      <c r="B31" s="11" t="s">
        <v>157</v>
      </c>
      <c r="C31" s="6" t="s">
        <v>151</v>
      </c>
      <c r="D31" s="6" t="s">
        <v>151</v>
      </c>
      <c r="E31" s="19">
        <f>(IFERROR(Tableau13[[#This Row],[poinçon]]+Tableau134[[#This Row],[poinçon]]+Tableau135[[#This Row],[poinçon]]+Tableau136[[#This Row],[poinçon]]+Tableau137[[#This Row],[poinçon]]+Tableau138[[#This Row],[poinçon]]+Tableau1373[[#This Row],[poinçon]]+'Back up'!E31,""))</f>
        <v>8</v>
      </c>
      <c r="F31" s="19">
        <f>IFERROR(Tableau13[[#This Row],[matrice]]+Tableau134[[#This Row],[matrice]]+Tableau135[[#This Row],[matrice]]+Tableau136[[#This Row],[matrice]]+Tableau137[[#This Row],[matrice]]+Tableau138[[#This Row],[matrice]]+Tableau1373[[#This Row],[matrice]]+'Back up'!F31,"")</f>
        <v>9</v>
      </c>
      <c r="G31" s="22" t="s">
        <v>180</v>
      </c>
      <c r="I31" s="14" t="s">
        <v>148</v>
      </c>
      <c r="J31" s="17">
        <f>IF(AND(Tableau139[[#This Row],[Trumpf]]="x",Tableau139[[#This Row],[LVD]]="x"),8,IF(OR(Tableau139[[#This Row],[Trumpf]]="x",Tableau139[[#This Row],[LVD]]="x"),5,0))</f>
        <v>8</v>
      </c>
      <c r="K31" s="17">
        <f>IF(AND(Tableau139[[#This Row],[LVD]]="x",Tableau139[[#This Row],[Trumpf]]="x"),8,IF(OR(Tableau139[[#This Row],[LVD]]="x",Tableau139[[#This Row],[Trumpf]]="x"),5,0))</f>
        <v>8</v>
      </c>
      <c r="L31" s="17">
        <f>IF(OR(Tableau139[[#This Row],[MT / Unitaire]]="MT10",Tableau139[[#This Row],[MT / Unitaire]]="MT5"),0,Tableau9[[#This Row],[besoin M]])</f>
        <v>8</v>
      </c>
      <c r="N31" s="14">
        <f>IF(AND(Tableau139[[#This Row],[Trumpf]]="x",Tableau139[[#This Row],[LVD]]="x"),6,IF(OR(Tableau139[[#This Row],[Trumpf]]="x",Tableau139[[#This Row],[LVD]]="x"),3,0))</f>
        <v>6</v>
      </c>
      <c r="O31" s="14">
        <f>IF(AND(Tableau139[[#This Row],[LVD]]="x",Tableau139[[#This Row],[Trumpf]]="x"),6,IF(OR(Tableau139[[#This Row],[LVD]]="x",Tableau139[[#This Row],[Trumpf]]="x"),3,0))</f>
        <v>6</v>
      </c>
      <c r="P31" s="14">
        <f>IF(OR(Tableau139[[#This Row],[MT / Unitaire]]="MT10",Tableau139[[#This Row],[MT / Unitaire]]="MT5"),0,O31)</f>
        <v>6</v>
      </c>
      <c r="Q31" s="14">
        <f>IF(Tableau139[[#This Row],[MT / Unitaire]]&lt;&gt;"Unitaire",1,0)</f>
        <v>1</v>
      </c>
      <c r="AA31" s="27" t="str">
        <f>IFERROR(IF(Tableau9[[#This Row],[besoin P]]-Tableau139[[#This Row],[poinçon]]&lt;=0,"",Tableau9[[#This Row],[besoin P]]-Tableau139[[#This Row],[poinçon]]),"")</f>
        <v/>
      </c>
      <c r="AB31" s="28" t="str">
        <f>IFERROR(IF(Tableau9[[#This Row],[besoin M]]-Tableau139[[#This Row],[matrice]]&lt;=0,"",Tableau9[[#This Row],[besoin M]]-Tableau139[[#This Row],[matrice]]),"")</f>
        <v/>
      </c>
      <c r="AC31" s="28" t="str">
        <f>IFERROR(IF(Tableau9[[#This Row],[besoin D]]-Tableau139[[#This Row],[dévêtisseur]]&lt;=0,"",Tableau9[[#This Row],[besoin D]]-Tableau139[[#This Row],[dévêtisseur]]),"")</f>
        <v/>
      </c>
      <c r="AD31" s="29" t="s">
        <v>148</v>
      </c>
    </row>
    <row r="32" spans="1:30" ht="18" x14ac:dyDescent="0.35">
      <c r="A32" s="11" t="s">
        <v>34</v>
      </c>
      <c r="B32" s="11" t="s">
        <v>157</v>
      </c>
      <c r="C32" s="6" t="s">
        <v>151</v>
      </c>
      <c r="D32" s="6" t="s">
        <v>151</v>
      </c>
      <c r="E32" s="19">
        <f>(IFERROR(Tableau13[[#This Row],[poinçon]]+Tableau134[[#This Row],[poinçon]]+Tableau135[[#This Row],[poinçon]]+Tableau136[[#This Row],[poinçon]]+Tableau137[[#This Row],[poinçon]]+Tableau138[[#This Row],[poinçon]]+Tableau1373[[#This Row],[poinçon]]+'Back up'!E32,""))</f>
        <v>8</v>
      </c>
      <c r="F32" s="19">
        <f>IFERROR(Tableau13[[#This Row],[matrice]]+Tableau134[[#This Row],[matrice]]+Tableau135[[#This Row],[matrice]]+Tableau136[[#This Row],[matrice]]+Tableau137[[#This Row],[matrice]]+Tableau138[[#This Row],[matrice]]+Tableau1373[[#This Row],[matrice]]+'Back up'!F32,"")</f>
        <v>9</v>
      </c>
      <c r="G32" s="22" t="s">
        <v>180</v>
      </c>
      <c r="I32" s="14" t="s">
        <v>34</v>
      </c>
      <c r="J32" s="17">
        <f>IF(AND(Tableau139[[#This Row],[Trumpf]]="x",Tableau139[[#This Row],[LVD]]="x"),8,IF(OR(Tableau139[[#This Row],[Trumpf]]="x",Tableau139[[#This Row],[LVD]]="x"),5,0))</f>
        <v>8</v>
      </c>
      <c r="K32" s="17">
        <f>IF(AND(Tableau139[[#This Row],[LVD]]="x",Tableau139[[#This Row],[Trumpf]]="x"),8,IF(OR(Tableau139[[#This Row],[LVD]]="x",Tableau139[[#This Row],[Trumpf]]="x"),5,0))</f>
        <v>8</v>
      </c>
      <c r="L32" s="17">
        <f>IF(OR(Tableau139[[#This Row],[MT / Unitaire]]="MT10",Tableau139[[#This Row],[MT / Unitaire]]="MT5"),0,Tableau9[[#This Row],[besoin M]])</f>
        <v>8</v>
      </c>
      <c r="N32" s="14">
        <f>IF(AND(Tableau139[[#This Row],[Trumpf]]="x",Tableau139[[#This Row],[LVD]]="x"),6,IF(OR(Tableau139[[#This Row],[Trumpf]]="x",Tableau139[[#This Row],[LVD]]="x"),3,0))</f>
        <v>6</v>
      </c>
      <c r="O32" s="14">
        <f>IF(AND(Tableau139[[#This Row],[LVD]]="x",Tableau139[[#This Row],[Trumpf]]="x"),6,IF(OR(Tableau139[[#This Row],[LVD]]="x",Tableau139[[#This Row],[Trumpf]]="x"),3,0))</f>
        <v>6</v>
      </c>
      <c r="P32" s="14">
        <f>IF(OR(Tableau139[[#This Row],[MT / Unitaire]]="MT10",Tableau139[[#This Row],[MT / Unitaire]]="MT5"),0,O32)</f>
        <v>6</v>
      </c>
      <c r="Q32" s="14">
        <f>IF(Tableau139[[#This Row],[MT / Unitaire]]&lt;&gt;"Unitaire",1,0)</f>
        <v>1</v>
      </c>
      <c r="AA32" s="27" t="str">
        <f>IFERROR(IF(Tableau9[[#This Row],[besoin P]]-Tableau139[[#This Row],[poinçon]]&lt;=0,"",Tableau9[[#This Row],[besoin P]]-Tableau139[[#This Row],[poinçon]]),"")</f>
        <v/>
      </c>
      <c r="AB32" s="28" t="str">
        <f>IFERROR(IF(Tableau9[[#This Row],[besoin M]]-Tableau139[[#This Row],[matrice]]&lt;=0,"",Tableau9[[#This Row],[besoin M]]-Tableau139[[#This Row],[matrice]]),"")</f>
        <v/>
      </c>
      <c r="AC32" s="28" t="str">
        <f>IFERROR(IF(Tableau9[[#This Row],[besoin D]]-Tableau139[[#This Row],[dévêtisseur]]&lt;=0,"",Tableau9[[#This Row],[besoin D]]-Tableau139[[#This Row],[dévêtisseur]]),"")</f>
        <v/>
      </c>
      <c r="AD32" s="29" t="s">
        <v>34</v>
      </c>
    </row>
    <row r="33" spans="1:30" ht="18" x14ac:dyDescent="0.35">
      <c r="A33" s="11" t="s">
        <v>35</v>
      </c>
      <c r="B33" s="11" t="s">
        <v>157</v>
      </c>
      <c r="C33" s="6"/>
      <c r="D33" s="6" t="s">
        <v>151</v>
      </c>
      <c r="E33" s="19">
        <f>(IFERROR(Tableau13[[#This Row],[poinçon]]+Tableau134[[#This Row],[poinçon]]+Tableau135[[#This Row],[poinçon]]+Tableau136[[#This Row],[poinçon]]+Tableau137[[#This Row],[poinçon]]+Tableau138[[#This Row],[poinçon]]+Tableau1373[[#This Row],[poinçon]]+'Back up'!E33,""))</f>
        <v>6</v>
      </c>
      <c r="F33" s="19">
        <f>IFERROR(Tableau13[[#This Row],[matrice]]+Tableau134[[#This Row],[matrice]]+Tableau135[[#This Row],[matrice]]+Tableau136[[#This Row],[matrice]]+Tableau137[[#This Row],[matrice]]+Tableau138[[#This Row],[matrice]]+Tableau1373[[#This Row],[matrice]]+'Back up'!F33,"")</f>
        <v>7</v>
      </c>
      <c r="G33" s="22" t="s">
        <v>180</v>
      </c>
      <c r="I33" s="14" t="s">
        <v>35</v>
      </c>
      <c r="J33" s="17">
        <f>IF(AND(Tableau139[[#This Row],[Trumpf]]="x",Tableau139[[#This Row],[LVD]]="x"),8,IF(OR(Tableau139[[#This Row],[Trumpf]]="x",Tableau139[[#This Row],[LVD]]="x"),5,0))</f>
        <v>5</v>
      </c>
      <c r="K33" s="17">
        <f>IF(AND(Tableau139[[#This Row],[LVD]]="x",Tableau139[[#This Row],[Trumpf]]="x"),8,IF(OR(Tableau139[[#This Row],[LVD]]="x",Tableau139[[#This Row],[Trumpf]]="x"),5,0))</f>
        <v>5</v>
      </c>
      <c r="L33" s="17">
        <f>IF(OR(Tableau139[[#This Row],[MT / Unitaire]]="MT10",Tableau139[[#This Row],[MT / Unitaire]]="MT5"),0,Tableau9[[#This Row],[besoin M]])</f>
        <v>5</v>
      </c>
      <c r="N33" s="14">
        <f>IF(AND(Tableau139[[#This Row],[Trumpf]]="x",Tableau139[[#This Row],[LVD]]="x"),6,IF(OR(Tableau139[[#This Row],[Trumpf]]="x",Tableau139[[#This Row],[LVD]]="x"),3,0))</f>
        <v>3</v>
      </c>
      <c r="O33" s="14">
        <f>IF(AND(Tableau139[[#This Row],[LVD]]="x",Tableau139[[#This Row],[Trumpf]]="x"),6,IF(OR(Tableau139[[#This Row],[LVD]]="x",Tableau139[[#This Row],[Trumpf]]="x"),3,0))</f>
        <v>3</v>
      </c>
      <c r="P33" s="14">
        <f>IF(OR(Tableau139[[#This Row],[MT / Unitaire]]="MT10",Tableau139[[#This Row],[MT / Unitaire]]="MT5"),0,O33)</f>
        <v>3</v>
      </c>
      <c r="Q33" s="14">
        <f>IF(Tableau139[[#This Row],[MT / Unitaire]]&lt;&gt;"Unitaire",1,0)</f>
        <v>1</v>
      </c>
      <c r="AA33" s="27" t="str">
        <f>IFERROR(IF(Tableau9[[#This Row],[besoin P]]-Tableau139[[#This Row],[poinçon]]&lt;=0,"",Tableau9[[#This Row],[besoin P]]-Tableau139[[#This Row],[poinçon]]),"")</f>
        <v/>
      </c>
      <c r="AB33" s="28" t="str">
        <f>IFERROR(IF(Tableau9[[#This Row],[besoin M]]-Tableau139[[#This Row],[matrice]]&lt;=0,"",Tableau9[[#This Row],[besoin M]]-Tableau139[[#This Row],[matrice]]),"")</f>
        <v/>
      </c>
      <c r="AC33" s="28" t="str">
        <f>IFERROR(IF(Tableau9[[#This Row],[besoin D]]-Tableau139[[#This Row],[dévêtisseur]]&lt;=0,"",Tableau9[[#This Row],[besoin D]]-Tableau139[[#This Row],[dévêtisseur]]),"")</f>
        <v/>
      </c>
      <c r="AD33" s="29" t="s">
        <v>35</v>
      </c>
    </row>
    <row r="34" spans="1:30" ht="18" x14ac:dyDescent="0.35">
      <c r="A34" s="11" t="s">
        <v>36</v>
      </c>
      <c r="B34" s="11" t="s">
        <v>157</v>
      </c>
      <c r="C34" s="6" t="s">
        <v>151</v>
      </c>
      <c r="D34" s="6" t="s">
        <v>151</v>
      </c>
      <c r="E34" s="19">
        <f>(IFERROR(Tableau13[[#This Row],[poinçon]]+Tableau134[[#This Row],[poinçon]]+Tableau135[[#This Row],[poinçon]]+Tableau136[[#This Row],[poinçon]]+Tableau137[[#This Row],[poinçon]]+Tableau138[[#This Row],[poinçon]]+Tableau1373[[#This Row],[poinçon]]+'Back up'!E34,""))</f>
        <v>11</v>
      </c>
      <c r="F34" s="19">
        <f>IFERROR(Tableau13[[#This Row],[matrice]]+Tableau134[[#This Row],[matrice]]+Tableau135[[#This Row],[matrice]]+Tableau136[[#This Row],[matrice]]+Tableau137[[#This Row],[matrice]]+Tableau138[[#This Row],[matrice]]+Tableau1373[[#This Row],[matrice]]+'Back up'!F34,"")</f>
        <v>11</v>
      </c>
      <c r="G34" s="22" t="s">
        <v>180</v>
      </c>
      <c r="I34" s="14" t="s">
        <v>36</v>
      </c>
      <c r="J34" s="17">
        <f>IF(AND(Tableau139[[#This Row],[Trumpf]]="x",Tableau139[[#This Row],[LVD]]="x"),8,IF(OR(Tableau139[[#This Row],[Trumpf]]="x",Tableau139[[#This Row],[LVD]]="x"),5,0))</f>
        <v>8</v>
      </c>
      <c r="K34" s="17">
        <f>IF(AND(Tableau139[[#This Row],[LVD]]="x",Tableau139[[#This Row],[Trumpf]]="x"),8,IF(OR(Tableau139[[#This Row],[LVD]]="x",Tableau139[[#This Row],[Trumpf]]="x"),5,0))</f>
        <v>8</v>
      </c>
      <c r="L34" s="17">
        <f>IF(OR(Tableau139[[#This Row],[MT / Unitaire]]="MT10",Tableau139[[#This Row],[MT / Unitaire]]="MT5"),0,Tableau9[[#This Row],[besoin M]])</f>
        <v>8</v>
      </c>
      <c r="N34" s="14">
        <f>IF(AND(Tableau139[[#This Row],[Trumpf]]="x",Tableau139[[#This Row],[LVD]]="x"),6,IF(OR(Tableau139[[#This Row],[Trumpf]]="x",Tableau139[[#This Row],[LVD]]="x"),3,0))</f>
        <v>6</v>
      </c>
      <c r="O34" s="14">
        <f>IF(AND(Tableau139[[#This Row],[LVD]]="x",Tableau139[[#This Row],[Trumpf]]="x"),6,IF(OR(Tableau139[[#This Row],[LVD]]="x",Tableau139[[#This Row],[Trumpf]]="x"),3,0))</f>
        <v>6</v>
      </c>
      <c r="P34" s="14">
        <f>IF(OR(Tableau139[[#This Row],[MT / Unitaire]]="MT10",Tableau139[[#This Row],[MT / Unitaire]]="MT5"),0,O34)</f>
        <v>6</v>
      </c>
      <c r="Q34" s="14">
        <f>IF(Tableau139[[#This Row],[MT / Unitaire]]&lt;&gt;"Unitaire",1,0)</f>
        <v>1</v>
      </c>
      <c r="AA34" s="27" t="str">
        <f>IFERROR(IF(Tableau9[[#This Row],[besoin P]]-Tableau139[[#This Row],[poinçon]]&lt;=0,"",Tableau9[[#This Row],[besoin P]]-Tableau139[[#This Row],[poinçon]]),"")</f>
        <v/>
      </c>
      <c r="AB34" s="28" t="str">
        <f>IFERROR(IF(Tableau9[[#This Row],[besoin M]]-Tableau139[[#This Row],[matrice]]&lt;=0,"",Tableau9[[#This Row],[besoin M]]-Tableau139[[#This Row],[matrice]]),"")</f>
        <v/>
      </c>
      <c r="AC34" s="28" t="str">
        <f>IFERROR(IF(Tableau9[[#This Row],[besoin D]]-Tableau139[[#This Row],[dévêtisseur]]&lt;=0,"",Tableau9[[#This Row],[besoin D]]-Tableau139[[#This Row],[dévêtisseur]]),"")</f>
        <v/>
      </c>
      <c r="AD34" s="29" t="s">
        <v>36</v>
      </c>
    </row>
    <row r="35" spans="1:30" ht="18" x14ac:dyDescent="0.35">
      <c r="A35" s="11" t="s">
        <v>37</v>
      </c>
      <c r="B35" s="11" t="s">
        <v>157</v>
      </c>
      <c r="C35" s="6" t="s">
        <v>151</v>
      </c>
      <c r="D35" s="6" t="s">
        <v>151</v>
      </c>
      <c r="E35" s="19">
        <f>(IFERROR(Tableau13[[#This Row],[poinçon]]+Tableau134[[#This Row],[poinçon]]+Tableau135[[#This Row],[poinçon]]+Tableau136[[#This Row],[poinçon]]+Tableau137[[#This Row],[poinçon]]+Tableau138[[#This Row],[poinçon]]+Tableau1373[[#This Row],[poinçon]]+'Back up'!E35,""))</f>
        <v>8</v>
      </c>
      <c r="F35" s="19">
        <f>IFERROR(Tableau13[[#This Row],[matrice]]+Tableau134[[#This Row],[matrice]]+Tableau135[[#This Row],[matrice]]+Tableau136[[#This Row],[matrice]]+Tableau137[[#This Row],[matrice]]+Tableau138[[#This Row],[matrice]]+Tableau1373[[#This Row],[matrice]]+'Back up'!F35,"")</f>
        <v>8</v>
      </c>
      <c r="G35" s="22" t="s">
        <v>180</v>
      </c>
      <c r="I35" s="14" t="s">
        <v>37</v>
      </c>
      <c r="J35" s="17">
        <f>IF(AND(Tableau139[[#This Row],[Trumpf]]="x",Tableau139[[#This Row],[LVD]]="x"),8,IF(OR(Tableau139[[#This Row],[Trumpf]]="x",Tableau139[[#This Row],[LVD]]="x"),5,0))</f>
        <v>8</v>
      </c>
      <c r="K35" s="17">
        <f>IF(AND(Tableau139[[#This Row],[LVD]]="x",Tableau139[[#This Row],[Trumpf]]="x"),8,IF(OR(Tableau139[[#This Row],[LVD]]="x",Tableau139[[#This Row],[Trumpf]]="x"),5,0))</f>
        <v>8</v>
      </c>
      <c r="L35" s="17">
        <f>IF(OR(Tableau139[[#This Row],[MT / Unitaire]]="MT10",Tableau139[[#This Row],[MT / Unitaire]]="MT5"),0,Tableau9[[#This Row],[besoin M]])</f>
        <v>8</v>
      </c>
      <c r="N35" s="14">
        <f>IF(AND(Tableau139[[#This Row],[Trumpf]]="x",Tableau139[[#This Row],[LVD]]="x"),6,IF(OR(Tableau139[[#This Row],[Trumpf]]="x",Tableau139[[#This Row],[LVD]]="x"),3,0))</f>
        <v>6</v>
      </c>
      <c r="O35" s="14">
        <f>IF(AND(Tableau139[[#This Row],[LVD]]="x",Tableau139[[#This Row],[Trumpf]]="x"),6,IF(OR(Tableau139[[#This Row],[LVD]]="x",Tableau139[[#This Row],[Trumpf]]="x"),3,0))</f>
        <v>6</v>
      </c>
      <c r="P35" s="14">
        <f>IF(OR(Tableau139[[#This Row],[MT / Unitaire]]="MT10",Tableau139[[#This Row],[MT / Unitaire]]="MT5"),0,O35)</f>
        <v>6</v>
      </c>
      <c r="Q35" s="14">
        <f>IF(Tableau139[[#This Row],[MT / Unitaire]]&lt;&gt;"Unitaire",1,0)</f>
        <v>1</v>
      </c>
      <c r="AA35" s="27" t="str">
        <f>IFERROR(IF(Tableau9[[#This Row],[besoin P]]-Tableau139[[#This Row],[poinçon]]&lt;=0,"",Tableau9[[#This Row],[besoin P]]-Tableau139[[#This Row],[poinçon]]),"")</f>
        <v/>
      </c>
      <c r="AB35" s="28" t="str">
        <f>IFERROR(IF(Tableau9[[#This Row],[besoin M]]-Tableau139[[#This Row],[matrice]]&lt;=0,"",Tableau9[[#This Row],[besoin M]]-Tableau139[[#This Row],[matrice]]),"")</f>
        <v/>
      </c>
      <c r="AC35" s="28" t="str">
        <f>IFERROR(IF(Tableau9[[#This Row],[besoin D]]-Tableau139[[#This Row],[dévêtisseur]]&lt;=0,"",Tableau9[[#This Row],[besoin D]]-Tableau139[[#This Row],[dévêtisseur]]),"")</f>
        <v/>
      </c>
      <c r="AD35" s="29" t="s">
        <v>37</v>
      </c>
    </row>
    <row r="36" spans="1:30" ht="18" x14ac:dyDescent="0.35">
      <c r="A36" s="11" t="s">
        <v>38</v>
      </c>
      <c r="B36" s="11" t="s">
        <v>157</v>
      </c>
      <c r="C36" s="6" t="s">
        <v>151</v>
      </c>
      <c r="D36" s="6" t="s">
        <v>151</v>
      </c>
      <c r="E36" s="18">
        <f>(IFERROR(Tableau13[[#This Row],[poinçon]]+Tableau134[[#This Row],[poinçon]]+Tableau135[[#This Row],[poinçon]]+Tableau136[[#This Row],[poinçon]]+Tableau137[[#This Row],[poinçon]]+Tableau138[[#This Row],[poinçon]]+Tableau1373[[#This Row],[poinçon]]+'Back up'!E36,""))</f>
        <v>7</v>
      </c>
      <c r="F36" s="19">
        <f>IFERROR(Tableau13[[#This Row],[matrice]]+Tableau134[[#This Row],[matrice]]+Tableau135[[#This Row],[matrice]]+Tableau136[[#This Row],[matrice]]+Tableau137[[#This Row],[matrice]]+Tableau138[[#This Row],[matrice]]+Tableau1373[[#This Row],[matrice]]+'Back up'!F36,"")</f>
        <v>9</v>
      </c>
      <c r="G36" s="22" t="s">
        <v>180</v>
      </c>
      <c r="I36" s="14" t="s">
        <v>38</v>
      </c>
      <c r="J36" s="17">
        <f>IF(AND(Tableau139[[#This Row],[Trumpf]]="x",Tableau139[[#This Row],[LVD]]="x"),8,IF(OR(Tableau139[[#This Row],[Trumpf]]="x",Tableau139[[#This Row],[LVD]]="x"),5,0))</f>
        <v>8</v>
      </c>
      <c r="K36" s="17">
        <f>IF(AND(Tableau139[[#This Row],[LVD]]="x",Tableau139[[#This Row],[Trumpf]]="x"),8,IF(OR(Tableau139[[#This Row],[LVD]]="x",Tableau139[[#This Row],[Trumpf]]="x"),5,0))</f>
        <v>8</v>
      </c>
      <c r="L36" s="17">
        <f>IF(OR(Tableau139[[#This Row],[MT / Unitaire]]="MT10",Tableau139[[#This Row],[MT / Unitaire]]="MT5"),0,Tableau9[[#This Row],[besoin M]])</f>
        <v>8</v>
      </c>
      <c r="N36" s="14">
        <f>IF(AND(Tableau139[[#This Row],[Trumpf]]="x",Tableau139[[#This Row],[LVD]]="x"),6,IF(OR(Tableau139[[#This Row],[Trumpf]]="x",Tableau139[[#This Row],[LVD]]="x"),3,0))</f>
        <v>6</v>
      </c>
      <c r="O36" s="14">
        <f>IF(AND(Tableau139[[#This Row],[LVD]]="x",Tableau139[[#This Row],[Trumpf]]="x"),6,IF(OR(Tableau139[[#This Row],[LVD]]="x",Tableau139[[#This Row],[Trumpf]]="x"),3,0))</f>
        <v>6</v>
      </c>
      <c r="P36" s="14">
        <f>IF(OR(Tableau139[[#This Row],[MT / Unitaire]]="MT10",Tableau139[[#This Row],[MT / Unitaire]]="MT5"),0,O36)</f>
        <v>6</v>
      </c>
      <c r="Q36" s="14">
        <f>IF(Tableau139[[#This Row],[MT / Unitaire]]&lt;&gt;"Unitaire",1,0)</f>
        <v>1</v>
      </c>
      <c r="AA36" s="27">
        <f>IFERROR(IF(Tableau9[[#This Row],[besoin P]]-Tableau139[[#This Row],[poinçon]]&lt;=0,"",Tableau9[[#This Row],[besoin P]]-Tableau139[[#This Row],[poinçon]]),"")</f>
        <v>1</v>
      </c>
      <c r="AB36" s="28" t="str">
        <f>IFERROR(IF(Tableau9[[#This Row],[besoin M]]-Tableau139[[#This Row],[matrice]]&lt;=0,"",Tableau9[[#This Row],[besoin M]]-Tableau139[[#This Row],[matrice]]),"")</f>
        <v/>
      </c>
      <c r="AC36" s="28" t="str">
        <f>IFERROR(IF(Tableau9[[#This Row],[besoin D]]-Tableau139[[#This Row],[dévêtisseur]]&lt;=0,"",Tableau9[[#This Row],[besoin D]]-Tableau139[[#This Row],[dévêtisseur]]),"")</f>
        <v/>
      </c>
      <c r="AD36" s="29" t="s">
        <v>38</v>
      </c>
    </row>
    <row r="37" spans="1:30" ht="18" x14ac:dyDescent="0.35">
      <c r="A37" s="11" t="s">
        <v>39</v>
      </c>
      <c r="B37" s="11" t="s">
        <v>157</v>
      </c>
      <c r="C37" s="6"/>
      <c r="D37" s="6" t="s">
        <v>151</v>
      </c>
      <c r="E37" s="19">
        <f>(IFERROR(Tableau13[[#This Row],[poinçon]]+Tableau134[[#This Row],[poinçon]]+Tableau135[[#This Row],[poinçon]]+Tableau136[[#This Row],[poinçon]]+Tableau137[[#This Row],[poinçon]]+Tableau138[[#This Row],[poinçon]]+Tableau1373[[#This Row],[poinçon]]+'Back up'!E37,""))</f>
        <v>9</v>
      </c>
      <c r="F37" s="19">
        <f>IFERROR(Tableau13[[#This Row],[matrice]]+Tableau134[[#This Row],[matrice]]+Tableau135[[#This Row],[matrice]]+Tableau136[[#This Row],[matrice]]+Tableau137[[#This Row],[matrice]]+Tableau138[[#This Row],[matrice]]+Tableau1373[[#This Row],[matrice]]+'Back up'!F37,"")</f>
        <v>9</v>
      </c>
      <c r="G37" s="22" t="s">
        <v>180</v>
      </c>
      <c r="I37" s="14" t="s">
        <v>39</v>
      </c>
      <c r="J37" s="17">
        <f>IF(AND(Tableau139[[#This Row],[Trumpf]]="x",Tableau139[[#This Row],[LVD]]="x"),8,IF(OR(Tableau139[[#This Row],[Trumpf]]="x",Tableau139[[#This Row],[LVD]]="x"),5,0))</f>
        <v>5</v>
      </c>
      <c r="K37" s="17">
        <f>IF(AND(Tableau139[[#This Row],[LVD]]="x",Tableau139[[#This Row],[Trumpf]]="x"),8,IF(OR(Tableau139[[#This Row],[LVD]]="x",Tableau139[[#This Row],[Trumpf]]="x"),5,0))</f>
        <v>5</v>
      </c>
      <c r="L37" s="17">
        <f>IF(OR(Tableau139[[#This Row],[MT / Unitaire]]="MT10",Tableau139[[#This Row],[MT / Unitaire]]="MT5"),0,Tableau9[[#This Row],[besoin M]])</f>
        <v>5</v>
      </c>
      <c r="N37" s="14">
        <f>IF(AND(Tableau139[[#This Row],[Trumpf]]="x",Tableau139[[#This Row],[LVD]]="x"),6,IF(OR(Tableau139[[#This Row],[Trumpf]]="x",Tableau139[[#This Row],[LVD]]="x"),3,0))</f>
        <v>3</v>
      </c>
      <c r="O37" s="14">
        <f>IF(AND(Tableau139[[#This Row],[LVD]]="x",Tableau139[[#This Row],[Trumpf]]="x"),6,IF(OR(Tableau139[[#This Row],[LVD]]="x",Tableau139[[#This Row],[Trumpf]]="x"),3,0))</f>
        <v>3</v>
      </c>
      <c r="P37" s="14">
        <f>IF(OR(Tableau139[[#This Row],[MT / Unitaire]]="MT10",Tableau139[[#This Row],[MT / Unitaire]]="MT5"),0,O37)</f>
        <v>3</v>
      </c>
      <c r="Q37" s="14">
        <f>IF(Tableau139[[#This Row],[MT / Unitaire]]&lt;&gt;"Unitaire",1,0)</f>
        <v>1</v>
      </c>
      <c r="AA37" s="27" t="str">
        <f>IFERROR(IF(Tableau9[[#This Row],[besoin P]]-Tableau139[[#This Row],[poinçon]]&lt;=0,"",Tableau9[[#This Row],[besoin P]]-Tableau139[[#This Row],[poinçon]]),"")</f>
        <v/>
      </c>
      <c r="AB37" s="28" t="str">
        <f>IFERROR(IF(Tableau9[[#This Row],[besoin M]]-Tableau139[[#This Row],[matrice]]&lt;=0,"",Tableau9[[#This Row],[besoin M]]-Tableau139[[#This Row],[matrice]]),"")</f>
        <v/>
      </c>
      <c r="AC37" s="28" t="str">
        <f>IFERROR(IF(Tableau9[[#This Row],[besoin D]]-Tableau139[[#This Row],[dévêtisseur]]&lt;=0,"",Tableau9[[#This Row],[besoin D]]-Tableau139[[#This Row],[dévêtisseur]]),"")</f>
        <v/>
      </c>
      <c r="AD37" s="29" t="s">
        <v>39</v>
      </c>
    </row>
    <row r="38" spans="1:30" ht="18" x14ac:dyDescent="0.35">
      <c r="A38" s="11" t="s">
        <v>40</v>
      </c>
      <c r="B38" s="11" t="s">
        <v>157</v>
      </c>
      <c r="C38" s="6"/>
      <c r="D38" s="6" t="s">
        <v>151</v>
      </c>
      <c r="E38" s="19" t="str">
        <f>(IFERROR(Tableau13[[#This Row],[poinçon]]+Tableau134[[#This Row],[poinçon]]+Tableau135[[#This Row],[poinçon]]+Tableau136[[#This Row],[poinçon]]+Tableau137[[#This Row],[poinçon]]+Tableau138[[#This Row],[poinçon]]+Tableau1373[[#This Row],[poinçon]]+'Back up'!E38,""))</f>
        <v/>
      </c>
      <c r="F38" s="19" t="str">
        <f>IFERROR(Tableau13[[#This Row],[matrice]]+Tableau134[[#This Row],[matrice]]+Tableau135[[#This Row],[matrice]]+Tableau136[[#This Row],[matrice]]+Tableau137[[#This Row],[matrice]]+Tableau138[[#This Row],[matrice]]+Tableau1373[[#This Row],[matrice]]+'Back up'!F38,"")</f>
        <v/>
      </c>
      <c r="G38" s="22" t="s">
        <v>180</v>
      </c>
      <c r="I38" s="14" t="s">
        <v>40</v>
      </c>
      <c r="J38" s="17">
        <f>IF(AND(Tableau139[[#This Row],[Trumpf]]="x",Tableau139[[#This Row],[LVD]]="x"),8,IF(OR(Tableau139[[#This Row],[Trumpf]]="x",Tableau139[[#This Row],[LVD]]="x"),5,0))</f>
        <v>5</v>
      </c>
      <c r="K38" s="17">
        <f>IF(AND(Tableau139[[#This Row],[LVD]]="x",Tableau139[[#This Row],[Trumpf]]="x"),8,IF(OR(Tableau139[[#This Row],[LVD]]="x",Tableau139[[#This Row],[Trumpf]]="x"),5,0))</f>
        <v>5</v>
      </c>
      <c r="L38" s="17">
        <f>IF(OR(Tableau139[[#This Row],[MT / Unitaire]]="MT10",Tableau139[[#This Row],[MT / Unitaire]]="MT5"),0,Tableau9[[#This Row],[besoin M]])</f>
        <v>5</v>
      </c>
      <c r="N38" s="14">
        <f>IF(AND(Tableau139[[#This Row],[Trumpf]]="x",Tableau139[[#This Row],[LVD]]="x"),6,IF(OR(Tableau139[[#This Row],[Trumpf]]="x",Tableau139[[#This Row],[LVD]]="x"),3,0))</f>
        <v>3</v>
      </c>
      <c r="O38" s="14">
        <f>IF(AND(Tableau139[[#This Row],[LVD]]="x",Tableau139[[#This Row],[Trumpf]]="x"),6,IF(OR(Tableau139[[#This Row],[LVD]]="x",Tableau139[[#This Row],[Trumpf]]="x"),3,0))</f>
        <v>3</v>
      </c>
      <c r="P38" s="14">
        <f>IF(OR(Tableau139[[#This Row],[MT / Unitaire]]="MT10",Tableau139[[#This Row],[MT / Unitaire]]="MT5"),0,O38)</f>
        <v>3</v>
      </c>
      <c r="Q38" s="14">
        <f>IF(Tableau139[[#This Row],[MT / Unitaire]]&lt;&gt;"Unitaire",1,0)</f>
        <v>1</v>
      </c>
      <c r="AA38" s="27" t="str">
        <f>IFERROR(IF(Tableau9[[#This Row],[besoin P]]-Tableau139[[#This Row],[poinçon]]&lt;=0,"",Tableau9[[#This Row],[besoin P]]-Tableau139[[#This Row],[poinçon]]),"")</f>
        <v/>
      </c>
      <c r="AB38" s="28" t="str">
        <f>IFERROR(IF(Tableau9[[#This Row],[besoin M]]-Tableau139[[#This Row],[matrice]]&lt;=0,"",Tableau9[[#This Row],[besoin M]]-Tableau139[[#This Row],[matrice]]),"")</f>
        <v/>
      </c>
      <c r="AC38" s="28" t="str">
        <f>IFERROR(IF(Tableau9[[#This Row],[besoin D]]-Tableau139[[#This Row],[dévêtisseur]]&lt;=0,"",Tableau9[[#This Row],[besoin D]]-Tableau139[[#This Row],[dévêtisseur]]),"")</f>
        <v/>
      </c>
      <c r="AD38" s="29" t="s">
        <v>40</v>
      </c>
    </row>
    <row r="39" spans="1:30" ht="18" x14ac:dyDescent="0.35">
      <c r="A39" s="11" t="s">
        <v>41</v>
      </c>
      <c r="B39" s="11" t="s">
        <v>157</v>
      </c>
      <c r="C39" s="6" t="s">
        <v>151</v>
      </c>
      <c r="D39" s="6" t="s">
        <v>151</v>
      </c>
      <c r="E39" s="19">
        <f>(IFERROR(Tableau13[[#This Row],[poinçon]]+Tableau134[[#This Row],[poinçon]]+Tableau135[[#This Row],[poinçon]]+Tableau136[[#This Row],[poinçon]]+Tableau137[[#This Row],[poinçon]]+Tableau138[[#This Row],[poinçon]]+Tableau1373[[#This Row],[poinçon]]+'Back up'!E39,""))</f>
        <v>12</v>
      </c>
      <c r="F39" s="19">
        <f>IFERROR(Tableau13[[#This Row],[matrice]]+Tableau134[[#This Row],[matrice]]+Tableau135[[#This Row],[matrice]]+Tableau136[[#This Row],[matrice]]+Tableau137[[#This Row],[matrice]]+Tableau138[[#This Row],[matrice]]+Tableau1373[[#This Row],[matrice]]+'Back up'!F39,"")</f>
        <v>10</v>
      </c>
      <c r="G39" s="22" t="s">
        <v>180</v>
      </c>
      <c r="I39" s="14" t="s">
        <v>41</v>
      </c>
      <c r="J39" s="17">
        <f>IF(AND(Tableau139[[#This Row],[Trumpf]]="x",Tableau139[[#This Row],[LVD]]="x"),8,IF(OR(Tableau139[[#This Row],[Trumpf]]="x",Tableau139[[#This Row],[LVD]]="x"),5,0))</f>
        <v>8</v>
      </c>
      <c r="K39" s="17">
        <f>IF(AND(Tableau139[[#This Row],[LVD]]="x",Tableau139[[#This Row],[Trumpf]]="x"),8,IF(OR(Tableau139[[#This Row],[LVD]]="x",Tableau139[[#This Row],[Trumpf]]="x"),5,0))</f>
        <v>8</v>
      </c>
      <c r="L39" s="17">
        <f>IF(OR(Tableau139[[#This Row],[MT / Unitaire]]="MT10",Tableau139[[#This Row],[MT / Unitaire]]="MT5"),0,Tableau9[[#This Row],[besoin M]])</f>
        <v>8</v>
      </c>
      <c r="N39" s="14">
        <f>IF(AND(Tableau139[[#This Row],[Trumpf]]="x",Tableau139[[#This Row],[LVD]]="x"),6,IF(OR(Tableau139[[#This Row],[Trumpf]]="x",Tableau139[[#This Row],[LVD]]="x"),3,0))</f>
        <v>6</v>
      </c>
      <c r="O39" s="14">
        <f>IF(AND(Tableau139[[#This Row],[LVD]]="x",Tableau139[[#This Row],[Trumpf]]="x"),6,IF(OR(Tableau139[[#This Row],[LVD]]="x",Tableau139[[#This Row],[Trumpf]]="x"),3,0))</f>
        <v>6</v>
      </c>
      <c r="P39" s="14">
        <f>IF(OR(Tableau139[[#This Row],[MT / Unitaire]]="MT10",Tableau139[[#This Row],[MT / Unitaire]]="MT5"),0,O39)</f>
        <v>6</v>
      </c>
      <c r="Q39" s="14">
        <f>IF(Tableau139[[#This Row],[MT / Unitaire]]&lt;&gt;"Unitaire",1,0)</f>
        <v>1</v>
      </c>
      <c r="AA39" s="27" t="str">
        <f>IFERROR(IF(Tableau9[[#This Row],[besoin P]]-Tableau139[[#This Row],[poinçon]]&lt;=0,"",Tableau9[[#This Row],[besoin P]]-Tableau139[[#This Row],[poinçon]]),"")</f>
        <v/>
      </c>
      <c r="AB39" s="28" t="str">
        <f>IFERROR(IF(Tableau9[[#This Row],[besoin M]]-Tableau139[[#This Row],[matrice]]&lt;=0,"",Tableau9[[#This Row],[besoin M]]-Tableau139[[#This Row],[matrice]]),"")</f>
        <v/>
      </c>
      <c r="AC39" s="28" t="str">
        <f>IFERROR(IF(Tableau9[[#This Row],[besoin D]]-Tableau139[[#This Row],[dévêtisseur]]&lt;=0,"",Tableau9[[#This Row],[besoin D]]-Tableau139[[#This Row],[dévêtisseur]]),"")</f>
        <v/>
      </c>
      <c r="AD39" s="29" t="s">
        <v>41</v>
      </c>
    </row>
    <row r="40" spans="1:30" ht="18" x14ac:dyDescent="0.35">
      <c r="A40" s="11" t="s">
        <v>42</v>
      </c>
      <c r="B40" s="11" t="s">
        <v>157</v>
      </c>
      <c r="C40" s="6"/>
      <c r="D40" s="6" t="s">
        <v>151</v>
      </c>
      <c r="E40" s="19" t="str">
        <f>(IFERROR(Tableau13[[#This Row],[poinçon]]+Tableau134[[#This Row],[poinçon]]+Tableau135[[#This Row],[poinçon]]+Tableau136[[#This Row],[poinçon]]+Tableau137[[#This Row],[poinçon]]+Tableau138[[#This Row],[poinçon]]+Tableau1373[[#This Row],[poinçon]]+'Back up'!E40,""))</f>
        <v/>
      </c>
      <c r="F40" s="19" t="str">
        <f>IFERROR(Tableau13[[#This Row],[matrice]]+Tableau134[[#This Row],[matrice]]+Tableau135[[#This Row],[matrice]]+Tableau136[[#This Row],[matrice]]+Tableau137[[#This Row],[matrice]]+Tableau138[[#This Row],[matrice]]+Tableau1373[[#This Row],[matrice]]+'Back up'!F40,"")</f>
        <v/>
      </c>
      <c r="G40" s="22" t="s">
        <v>180</v>
      </c>
      <c r="I40" s="14" t="s">
        <v>42</v>
      </c>
      <c r="J40" s="17">
        <f>IF(AND(Tableau139[[#This Row],[Trumpf]]="x",Tableau139[[#This Row],[LVD]]="x"),8,IF(OR(Tableau139[[#This Row],[Trumpf]]="x",Tableau139[[#This Row],[LVD]]="x"),5,0))</f>
        <v>5</v>
      </c>
      <c r="K40" s="17">
        <f>IF(AND(Tableau139[[#This Row],[LVD]]="x",Tableau139[[#This Row],[Trumpf]]="x"),8,IF(OR(Tableau139[[#This Row],[LVD]]="x",Tableau139[[#This Row],[Trumpf]]="x"),5,0))</f>
        <v>5</v>
      </c>
      <c r="L40" s="17">
        <f>IF(OR(Tableau139[[#This Row],[MT / Unitaire]]="MT10",Tableau139[[#This Row],[MT / Unitaire]]="MT5"),0,Tableau9[[#This Row],[besoin M]])</f>
        <v>5</v>
      </c>
      <c r="N40" s="14">
        <f>IF(AND(Tableau139[[#This Row],[Trumpf]]="x",Tableau139[[#This Row],[LVD]]="x"),6,IF(OR(Tableau139[[#This Row],[Trumpf]]="x",Tableau139[[#This Row],[LVD]]="x"),3,0))</f>
        <v>3</v>
      </c>
      <c r="O40" s="14">
        <f>IF(AND(Tableau139[[#This Row],[LVD]]="x",Tableau139[[#This Row],[Trumpf]]="x"),6,IF(OR(Tableau139[[#This Row],[LVD]]="x",Tableau139[[#This Row],[Trumpf]]="x"),3,0))</f>
        <v>3</v>
      </c>
      <c r="P40" s="14">
        <f>IF(OR(Tableau139[[#This Row],[MT / Unitaire]]="MT10",Tableau139[[#This Row],[MT / Unitaire]]="MT5"),0,O40)</f>
        <v>3</v>
      </c>
      <c r="Q40" s="14">
        <f>IF(Tableau139[[#This Row],[MT / Unitaire]]&lt;&gt;"Unitaire",1,0)</f>
        <v>1</v>
      </c>
      <c r="AA40" s="27" t="str">
        <f>IFERROR(IF(Tableau9[[#This Row],[besoin P]]-Tableau139[[#This Row],[poinçon]]&lt;=0,"",Tableau9[[#This Row],[besoin P]]-Tableau139[[#This Row],[poinçon]]),"")</f>
        <v/>
      </c>
      <c r="AB40" s="28" t="str">
        <f>IFERROR(IF(Tableau9[[#This Row],[besoin M]]-Tableau139[[#This Row],[matrice]]&lt;=0,"",Tableau9[[#This Row],[besoin M]]-Tableau139[[#This Row],[matrice]]),"")</f>
        <v/>
      </c>
      <c r="AC40" s="28" t="str">
        <f>IFERROR(IF(Tableau9[[#This Row],[besoin D]]-Tableau139[[#This Row],[dévêtisseur]]&lt;=0,"",Tableau9[[#This Row],[besoin D]]-Tableau139[[#This Row],[dévêtisseur]]),"")</f>
        <v/>
      </c>
      <c r="AD40" s="29" t="s">
        <v>42</v>
      </c>
    </row>
    <row r="41" spans="1:30" ht="18" x14ac:dyDescent="0.35">
      <c r="A41" s="11" t="s">
        <v>43</v>
      </c>
      <c r="B41" s="11" t="s">
        <v>157</v>
      </c>
      <c r="C41" s="6" t="s">
        <v>151</v>
      </c>
      <c r="D41" s="6" t="s">
        <v>151</v>
      </c>
      <c r="E41" s="19">
        <f>(IFERROR(Tableau13[[#This Row],[poinçon]]+Tableau134[[#This Row],[poinçon]]+Tableau135[[#This Row],[poinçon]]+Tableau136[[#This Row],[poinçon]]+Tableau137[[#This Row],[poinçon]]+Tableau138[[#This Row],[poinçon]]+Tableau1373[[#This Row],[poinçon]]+'Back up'!E41,""))</f>
        <v>10</v>
      </c>
      <c r="F41" s="19">
        <f>IFERROR(Tableau13[[#This Row],[matrice]]+Tableau134[[#This Row],[matrice]]+Tableau135[[#This Row],[matrice]]+Tableau136[[#This Row],[matrice]]+Tableau137[[#This Row],[matrice]]+Tableau138[[#This Row],[matrice]]+Tableau1373[[#This Row],[matrice]]+'Back up'!F41,"")</f>
        <v>11</v>
      </c>
      <c r="G41" s="22" t="s">
        <v>180</v>
      </c>
      <c r="I41" s="14" t="s">
        <v>43</v>
      </c>
      <c r="J41" s="17">
        <f>IF(AND(Tableau139[[#This Row],[Trumpf]]="x",Tableau139[[#This Row],[LVD]]="x"),8,IF(OR(Tableau139[[#This Row],[Trumpf]]="x",Tableau139[[#This Row],[LVD]]="x"),5,0))</f>
        <v>8</v>
      </c>
      <c r="K41" s="17">
        <f>IF(AND(Tableau139[[#This Row],[LVD]]="x",Tableau139[[#This Row],[Trumpf]]="x"),8,IF(OR(Tableau139[[#This Row],[LVD]]="x",Tableau139[[#This Row],[Trumpf]]="x"),5,0))</f>
        <v>8</v>
      </c>
      <c r="L41" s="17">
        <f>IF(OR(Tableau139[[#This Row],[MT / Unitaire]]="MT10",Tableau139[[#This Row],[MT / Unitaire]]="MT5"),0,Tableau9[[#This Row],[besoin M]])</f>
        <v>8</v>
      </c>
      <c r="N41" s="14">
        <f>IF(AND(Tableau139[[#This Row],[Trumpf]]="x",Tableau139[[#This Row],[LVD]]="x"),6,IF(OR(Tableau139[[#This Row],[Trumpf]]="x",Tableau139[[#This Row],[LVD]]="x"),3,0))</f>
        <v>6</v>
      </c>
      <c r="O41" s="14">
        <f>IF(AND(Tableau139[[#This Row],[LVD]]="x",Tableau139[[#This Row],[Trumpf]]="x"),6,IF(OR(Tableau139[[#This Row],[LVD]]="x",Tableau139[[#This Row],[Trumpf]]="x"),3,0))</f>
        <v>6</v>
      </c>
      <c r="P41" s="14">
        <f>IF(OR(Tableau139[[#This Row],[MT / Unitaire]]="MT10",Tableau139[[#This Row],[MT / Unitaire]]="MT5"),0,O41)</f>
        <v>6</v>
      </c>
      <c r="Q41" s="14">
        <f>IF(Tableau139[[#This Row],[MT / Unitaire]]&lt;&gt;"Unitaire",1,0)</f>
        <v>1</v>
      </c>
      <c r="AA41" s="27" t="str">
        <f>IFERROR(IF(Tableau9[[#This Row],[besoin P]]-Tableau139[[#This Row],[poinçon]]&lt;=0,"",Tableau9[[#This Row],[besoin P]]-Tableau139[[#This Row],[poinçon]]),"")</f>
        <v/>
      </c>
      <c r="AB41" s="28" t="str">
        <f>IFERROR(IF(Tableau9[[#This Row],[besoin M]]-Tableau139[[#This Row],[matrice]]&lt;=0,"",Tableau9[[#This Row],[besoin M]]-Tableau139[[#This Row],[matrice]]),"")</f>
        <v/>
      </c>
      <c r="AC41" s="28" t="str">
        <f>IFERROR(IF(Tableau9[[#This Row],[besoin D]]-Tableau139[[#This Row],[dévêtisseur]]&lt;=0,"",Tableau9[[#This Row],[besoin D]]-Tableau139[[#This Row],[dévêtisseur]]),"")</f>
        <v/>
      </c>
      <c r="AD41" s="29" t="s">
        <v>43</v>
      </c>
    </row>
    <row r="42" spans="1:30" ht="18" x14ac:dyDescent="0.35">
      <c r="A42" s="11" t="s">
        <v>44</v>
      </c>
      <c r="B42" s="11" t="s">
        <v>157</v>
      </c>
      <c r="C42" s="6" t="s">
        <v>151</v>
      </c>
      <c r="D42" s="6" t="s">
        <v>151</v>
      </c>
      <c r="E42" s="19">
        <f>(IFERROR(Tableau13[[#This Row],[poinçon]]+Tableau134[[#This Row],[poinçon]]+Tableau135[[#This Row],[poinçon]]+Tableau136[[#This Row],[poinçon]]+Tableau137[[#This Row],[poinçon]]+Tableau138[[#This Row],[poinçon]]+Tableau1373[[#This Row],[poinçon]]+'Back up'!E42,""))</f>
        <v>10</v>
      </c>
      <c r="F42" s="19">
        <f>IFERROR(Tableau13[[#This Row],[matrice]]+Tableau134[[#This Row],[matrice]]+Tableau135[[#This Row],[matrice]]+Tableau136[[#This Row],[matrice]]+Tableau137[[#This Row],[matrice]]+Tableau138[[#This Row],[matrice]]+Tableau1373[[#This Row],[matrice]]+'Back up'!F42,"")</f>
        <v>10</v>
      </c>
      <c r="G42" s="22" t="s">
        <v>180</v>
      </c>
      <c r="I42" s="14" t="s">
        <v>44</v>
      </c>
      <c r="J42" s="17">
        <f>IF(AND(Tableau139[[#This Row],[Trumpf]]="x",Tableau139[[#This Row],[LVD]]="x"),8,IF(OR(Tableau139[[#This Row],[Trumpf]]="x",Tableau139[[#This Row],[LVD]]="x"),5,0))</f>
        <v>8</v>
      </c>
      <c r="K42" s="17">
        <f>IF(AND(Tableau139[[#This Row],[LVD]]="x",Tableau139[[#This Row],[Trumpf]]="x"),8,IF(OR(Tableau139[[#This Row],[LVD]]="x",Tableau139[[#This Row],[Trumpf]]="x"),5,0))</f>
        <v>8</v>
      </c>
      <c r="L42" s="17">
        <f>IF(OR(Tableau139[[#This Row],[MT / Unitaire]]="MT10",Tableau139[[#This Row],[MT / Unitaire]]="MT5"),0,Tableau9[[#This Row],[besoin M]])</f>
        <v>8</v>
      </c>
      <c r="N42" s="14">
        <f>IF(AND(Tableau139[[#This Row],[Trumpf]]="x",Tableau139[[#This Row],[LVD]]="x"),6,IF(OR(Tableau139[[#This Row],[Trumpf]]="x",Tableau139[[#This Row],[LVD]]="x"),3,0))</f>
        <v>6</v>
      </c>
      <c r="O42" s="14">
        <f>IF(AND(Tableau139[[#This Row],[LVD]]="x",Tableau139[[#This Row],[Trumpf]]="x"),6,IF(OR(Tableau139[[#This Row],[LVD]]="x",Tableau139[[#This Row],[Trumpf]]="x"),3,0))</f>
        <v>6</v>
      </c>
      <c r="P42" s="14">
        <f>IF(OR(Tableau139[[#This Row],[MT / Unitaire]]="MT10",Tableau139[[#This Row],[MT / Unitaire]]="MT5"),0,O42)</f>
        <v>6</v>
      </c>
      <c r="Q42" s="14">
        <f>IF(Tableau139[[#This Row],[MT / Unitaire]]&lt;&gt;"Unitaire",1,0)</f>
        <v>1</v>
      </c>
      <c r="AA42" s="27" t="str">
        <f>IFERROR(IF(Tableau9[[#This Row],[besoin P]]-Tableau139[[#This Row],[poinçon]]&lt;=0,"",Tableau9[[#This Row],[besoin P]]-Tableau139[[#This Row],[poinçon]]),"")</f>
        <v/>
      </c>
      <c r="AB42" s="28" t="str">
        <f>IFERROR(IF(Tableau9[[#This Row],[besoin M]]-Tableau139[[#This Row],[matrice]]&lt;=0,"",Tableau9[[#This Row],[besoin M]]-Tableau139[[#This Row],[matrice]]),"")</f>
        <v/>
      </c>
      <c r="AC42" s="28" t="str">
        <f>IFERROR(IF(Tableau9[[#This Row],[besoin D]]-Tableau139[[#This Row],[dévêtisseur]]&lt;=0,"",Tableau9[[#This Row],[besoin D]]-Tableau139[[#This Row],[dévêtisseur]]),"")</f>
        <v/>
      </c>
      <c r="AD42" s="29" t="s">
        <v>44</v>
      </c>
    </row>
    <row r="43" spans="1:30" ht="18" x14ac:dyDescent="0.35">
      <c r="A43" s="11" t="s">
        <v>45</v>
      </c>
      <c r="B43" s="11" t="s">
        <v>157</v>
      </c>
      <c r="C43" s="6" t="s">
        <v>151</v>
      </c>
      <c r="D43" s="6" t="s">
        <v>151</v>
      </c>
      <c r="E43" s="19">
        <f>(IFERROR(Tableau13[[#This Row],[poinçon]]+Tableau134[[#This Row],[poinçon]]+Tableau135[[#This Row],[poinçon]]+Tableau136[[#This Row],[poinçon]]+Tableau137[[#This Row],[poinçon]]+Tableau138[[#This Row],[poinçon]]+Tableau1373[[#This Row],[poinçon]]+'Back up'!E43,""))</f>
        <v>10</v>
      </c>
      <c r="F43" s="19">
        <f>IFERROR(Tableau13[[#This Row],[matrice]]+Tableau134[[#This Row],[matrice]]+Tableau135[[#This Row],[matrice]]+Tableau136[[#This Row],[matrice]]+Tableau137[[#This Row],[matrice]]+Tableau138[[#This Row],[matrice]]+Tableau1373[[#This Row],[matrice]]+'Back up'!F43,"")</f>
        <v>9</v>
      </c>
      <c r="G43" s="22" t="s">
        <v>180</v>
      </c>
      <c r="I43" s="14" t="s">
        <v>45</v>
      </c>
      <c r="J43" s="17">
        <f>IF(AND(Tableau139[[#This Row],[Trumpf]]="x",Tableau139[[#This Row],[LVD]]="x"),8,IF(OR(Tableau139[[#This Row],[Trumpf]]="x",Tableau139[[#This Row],[LVD]]="x"),5,0))</f>
        <v>8</v>
      </c>
      <c r="K43" s="17">
        <f>IF(AND(Tableau139[[#This Row],[LVD]]="x",Tableau139[[#This Row],[Trumpf]]="x"),8,IF(OR(Tableau139[[#This Row],[LVD]]="x",Tableau139[[#This Row],[Trumpf]]="x"),5,0))</f>
        <v>8</v>
      </c>
      <c r="L43" s="17">
        <f>IF(OR(Tableau139[[#This Row],[MT / Unitaire]]="MT10",Tableau139[[#This Row],[MT / Unitaire]]="MT5"),0,Tableau9[[#This Row],[besoin M]])</f>
        <v>8</v>
      </c>
      <c r="N43" s="14">
        <f>IF(AND(Tableau139[[#This Row],[Trumpf]]="x",Tableau139[[#This Row],[LVD]]="x"),6,IF(OR(Tableau139[[#This Row],[Trumpf]]="x",Tableau139[[#This Row],[LVD]]="x"),3,0))</f>
        <v>6</v>
      </c>
      <c r="O43" s="14">
        <f>IF(AND(Tableau139[[#This Row],[LVD]]="x",Tableau139[[#This Row],[Trumpf]]="x"),6,IF(OR(Tableau139[[#This Row],[LVD]]="x",Tableau139[[#This Row],[Trumpf]]="x"),3,0))</f>
        <v>6</v>
      </c>
      <c r="P43" s="14">
        <f>IF(OR(Tableau139[[#This Row],[MT / Unitaire]]="MT10",Tableau139[[#This Row],[MT / Unitaire]]="MT5"),0,O43)</f>
        <v>6</v>
      </c>
      <c r="Q43" s="14">
        <f>IF(Tableau139[[#This Row],[MT / Unitaire]]&lt;&gt;"Unitaire",1,0)</f>
        <v>1</v>
      </c>
      <c r="AA43" s="27" t="str">
        <f>IFERROR(IF(Tableau9[[#This Row],[besoin P]]-Tableau139[[#This Row],[poinçon]]&lt;=0,"",Tableau9[[#This Row],[besoin P]]-Tableau139[[#This Row],[poinçon]]),"")</f>
        <v/>
      </c>
      <c r="AB43" s="28" t="str">
        <f>IFERROR(IF(Tableau9[[#This Row],[besoin M]]-Tableau139[[#This Row],[matrice]]&lt;=0,"",Tableau9[[#This Row],[besoin M]]-Tableau139[[#This Row],[matrice]]),"")</f>
        <v/>
      </c>
      <c r="AC43" s="28" t="str">
        <f>IFERROR(IF(Tableau9[[#This Row],[besoin D]]-Tableau139[[#This Row],[dévêtisseur]]&lt;=0,"",Tableau9[[#This Row],[besoin D]]-Tableau139[[#This Row],[dévêtisseur]]),"")</f>
        <v/>
      </c>
      <c r="AD43" s="29" t="s">
        <v>45</v>
      </c>
    </row>
    <row r="44" spans="1:30" ht="18" x14ac:dyDescent="0.35">
      <c r="A44" s="11" t="s">
        <v>46</v>
      </c>
      <c r="B44" s="11" t="s">
        <v>157</v>
      </c>
      <c r="C44" s="6" t="s">
        <v>151</v>
      </c>
      <c r="D44" s="6" t="s">
        <v>151</v>
      </c>
      <c r="E44" s="19">
        <f>(IFERROR(Tableau13[[#This Row],[poinçon]]+Tableau134[[#This Row],[poinçon]]+Tableau135[[#This Row],[poinçon]]+Tableau136[[#This Row],[poinçon]]+Tableau137[[#This Row],[poinçon]]+Tableau138[[#This Row],[poinçon]]+Tableau1373[[#This Row],[poinçon]]+'Back up'!E44,""))</f>
        <v>10</v>
      </c>
      <c r="F44" s="19">
        <f>IFERROR(Tableau13[[#This Row],[matrice]]+Tableau134[[#This Row],[matrice]]+Tableau135[[#This Row],[matrice]]+Tableau136[[#This Row],[matrice]]+Tableau137[[#This Row],[matrice]]+Tableau138[[#This Row],[matrice]]+Tableau1373[[#This Row],[matrice]]+'Back up'!F44,"")</f>
        <v>15</v>
      </c>
      <c r="G44" s="22" t="s">
        <v>180</v>
      </c>
      <c r="I44" s="14" t="s">
        <v>46</v>
      </c>
      <c r="J44" s="17">
        <f>IF(AND(Tableau139[[#This Row],[Trumpf]]="x",Tableau139[[#This Row],[LVD]]="x"),8,IF(OR(Tableau139[[#This Row],[Trumpf]]="x",Tableau139[[#This Row],[LVD]]="x"),5,0))</f>
        <v>8</v>
      </c>
      <c r="K44" s="17">
        <f>IF(AND(Tableau139[[#This Row],[LVD]]="x",Tableau139[[#This Row],[Trumpf]]="x"),8,IF(OR(Tableau139[[#This Row],[LVD]]="x",Tableau139[[#This Row],[Trumpf]]="x"),5,0))</f>
        <v>8</v>
      </c>
      <c r="L44" s="17">
        <f>IF(OR(Tableau139[[#This Row],[MT / Unitaire]]="MT10",Tableau139[[#This Row],[MT / Unitaire]]="MT5"),0,Tableau9[[#This Row],[besoin M]])</f>
        <v>8</v>
      </c>
      <c r="N44" s="14">
        <f>IF(AND(Tableau139[[#This Row],[Trumpf]]="x",Tableau139[[#This Row],[LVD]]="x"),6,IF(OR(Tableau139[[#This Row],[Trumpf]]="x",Tableau139[[#This Row],[LVD]]="x"),3,0))</f>
        <v>6</v>
      </c>
      <c r="O44" s="14">
        <f>IF(AND(Tableau139[[#This Row],[LVD]]="x",Tableau139[[#This Row],[Trumpf]]="x"),6,IF(OR(Tableau139[[#This Row],[LVD]]="x",Tableau139[[#This Row],[Trumpf]]="x"),3,0))</f>
        <v>6</v>
      </c>
      <c r="P44" s="14">
        <f>IF(OR(Tableau139[[#This Row],[MT / Unitaire]]="MT10",Tableau139[[#This Row],[MT / Unitaire]]="MT5"),0,O44)</f>
        <v>6</v>
      </c>
      <c r="Q44" s="14">
        <f>IF(Tableau139[[#This Row],[MT / Unitaire]]&lt;&gt;"Unitaire",1,0)</f>
        <v>1</v>
      </c>
      <c r="AA44" s="27" t="str">
        <f>IFERROR(IF(Tableau9[[#This Row],[besoin P]]-Tableau139[[#This Row],[poinçon]]&lt;=0,"",Tableau9[[#This Row],[besoin P]]-Tableau139[[#This Row],[poinçon]]),"")</f>
        <v/>
      </c>
      <c r="AB44" s="28" t="str">
        <f>IFERROR(IF(Tableau9[[#This Row],[besoin M]]-Tableau139[[#This Row],[matrice]]&lt;=0,"",Tableau9[[#This Row],[besoin M]]-Tableau139[[#This Row],[matrice]]),"")</f>
        <v/>
      </c>
      <c r="AC44" s="28" t="str">
        <f>IFERROR(IF(Tableau9[[#This Row],[besoin D]]-Tableau139[[#This Row],[dévêtisseur]]&lt;=0,"",Tableau9[[#This Row],[besoin D]]-Tableau139[[#This Row],[dévêtisseur]]),"")</f>
        <v/>
      </c>
      <c r="AD44" s="29" t="s">
        <v>46</v>
      </c>
    </row>
    <row r="45" spans="1:30" ht="18" x14ac:dyDescent="0.35">
      <c r="A45" s="11" t="s">
        <v>47</v>
      </c>
      <c r="B45" s="11" t="s">
        <v>157</v>
      </c>
      <c r="C45" s="6"/>
      <c r="D45" s="6" t="s">
        <v>151</v>
      </c>
      <c r="E45" s="19" t="str">
        <f>(IFERROR(Tableau13[[#This Row],[poinçon]]+Tableau134[[#This Row],[poinçon]]+Tableau135[[#This Row],[poinçon]]+Tableau136[[#This Row],[poinçon]]+Tableau137[[#This Row],[poinçon]]+Tableau138[[#This Row],[poinçon]]+Tableau1373[[#This Row],[poinçon]]+'Back up'!E45,""))</f>
        <v/>
      </c>
      <c r="F45" s="19" t="str">
        <f>IFERROR(Tableau13[[#This Row],[matrice]]+Tableau134[[#This Row],[matrice]]+Tableau135[[#This Row],[matrice]]+Tableau136[[#This Row],[matrice]]+Tableau137[[#This Row],[matrice]]+Tableau138[[#This Row],[matrice]]+Tableau1373[[#This Row],[matrice]]+'Back up'!F45,"")</f>
        <v/>
      </c>
      <c r="G45" s="22" t="s">
        <v>180</v>
      </c>
      <c r="I45" s="14" t="s">
        <v>47</v>
      </c>
      <c r="J45" s="17">
        <f>IF(AND(Tableau139[[#This Row],[Trumpf]]="x",Tableau139[[#This Row],[LVD]]="x"),8,IF(OR(Tableau139[[#This Row],[Trumpf]]="x",Tableau139[[#This Row],[LVD]]="x"),5,0))</f>
        <v>5</v>
      </c>
      <c r="K45" s="17">
        <f>IF(AND(Tableau139[[#This Row],[LVD]]="x",Tableau139[[#This Row],[Trumpf]]="x"),8,IF(OR(Tableau139[[#This Row],[LVD]]="x",Tableau139[[#This Row],[Trumpf]]="x"),5,0))</f>
        <v>5</v>
      </c>
      <c r="L45" s="17">
        <f>IF(OR(Tableau139[[#This Row],[MT / Unitaire]]="MT10",Tableau139[[#This Row],[MT / Unitaire]]="MT5"),0,Tableau9[[#This Row],[besoin M]])</f>
        <v>5</v>
      </c>
      <c r="N45" s="14">
        <f>IF(AND(Tableau139[[#This Row],[Trumpf]]="x",Tableau139[[#This Row],[LVD]]="x"),6,IF(OR(Tableau139[[#This Row],[Trumpf]]="x",Tableau139[[#This Row],[LVD]]="x"),3,0))</f>
        <v>3</v>
      </c>
      <c r="O45" s="14">
        <f>IF(AND(Tableau139[[#This Row],[LVD]]="x",Tableau139[[#This Row],[Trumpf]]="x"),6,IF(OR(Tableau139[[#This Row],[LVD]]="x",Tableau139[[#This Row],[Trumpf]]="x"),3,0))</f>
        <v>3</v>
      </c>
      <c r="P45" s="14">
        <f>IF(OR(Tableau139[[#This Row],[MT / Unitaire]]="MT10",Tableau139[[#This Row],[MT / Unitaire]]="MT5"),0,O45)</f>
        <v>3</v>
      </c>
      <c r="Q45" s="14">
        <f>IF(Tableau139[[#This Row],[MT / Unitaire]]&lt;&gt;"Unitaire",1,0)</f>
        <v>1</v>
      </c>
      <c r="AA45" s="27" t="str">
        <f>IFERROR(IF(Tableau9[[#This Row],[besoin P]]-Tableau139[[#This Row],[poinçon]]&lt;=0,"",Tableau9[[#This Row],[besoin P]]-Tableau139[[#This Row],[poinçon]]),"")</f>
        <v/>
      </c>
      <c r="AB45" s="28" t="str">
        <f>IFERROR(IF(Tableau9[[#This Row],[besoin M]]-Tableau139[[#This Row],[matrice]]&lt;=0,"",Tableau9[[#This Row],[besoin M]]-Tableau139[[#This Row],[matrice]]),"")</f>
        <v/>
      </c>
      <c r="AC45" s="28" t="str">
        <f>IFERROR(IF(Tableau9[[#This Row],[besoin D]]-Tableau139[[#This Row],[dévêtisseur]]&lt;=0,"",Tableau9[[#This Row],[besoin D]]-Tableau139[[#This Row],[dévêtisseur]]),"")</f>
        <v/>
      </c>
      <c r="AD45" s="29" t="s">
        <v>47</v>
      </c>
    </row>
    <row r="46" spans="1:30" ht="18" x14ac:dyDescent="0.35">
      <c r="A46" s="11" t="s">
        <v>48</v>
      </c>
      <c r="B46" s="11" t="s">
        <v>157</v>
      </c>
      <c r="C46" s="6" t="s">
        <v>151</v>
      </c>
      <c r="D46" s="6"/>
      <c r="E46" s="19">
        <f>(IFERROR(Tableau13[[#This Row],[poinçon]]+Tableau134[[#This Row],[poinçon]]+Tableau135[[#This Row],[poinçon]]+Tableau136[[#This Row],[poinçon]]+Tableau137[[#This Row],[poinçon]]+Tableau138[[#This Row],[poinçon]]+Tableau1373[[#This Row],[poinçon]]+'Back up'!E46,""))</f>
        <v>6</v>
      </c>
      <c r="F46" s="19">
        <f>IFERROR(Tableau13[[#This Row],[matrice]]+Tableau134[[#This Row],[matrice]]+Tableau135[[#This Row],[matrice]]+Tableau136[[#This Row],[matrice]]+Tableau137[[#This Row],[matrice]]+Tableau138[[#This Row],[matrice]]+Tableau1373[[#This Row],[matrice]]+'Back up'!F46,"")</f>
        <v>6</v>
      </c>
      <c r="G46" s="22" t="s">
        <v>180</v>
      </c>
      <c r="I46" s="14" t="s">
        <v>48</v>
      </c>
      <c r="J46" s="17">
        <f>IF(AND(Tableau139[[#This Row],[Trumpf]]="x",Tableau139[[#This Row],[LVD]]="x"),8,IF(OR(Tableau139[[#This Row],[Trumpf]]="x",Tableau139[[#This Row],[LVD]]="x"),5,0))</f>
        <v>5</v>
      </c>
      <c r="K46" s="17">
        <f>IF(AND(Tableau139[[#This Row],[LVD]]="x",Tableau139[[#This Row],[Trumpf]]="x"),8,IF(OR(Tableau139[[#This Row],[LVD]]="x",Tableau139[[#This Row],[Trumpf]]="x"),5,0))</f>
        <v>5</v>
      </c>
      <c r="L46" s="17">
        <f>IF(OR(Tableau139[[#This Row],[MT / Unitaire]]="MT10",Tableau139[[#This Row],[MT / Unitaire]]="MT5"),0,Tableau9[[#This Row],[besoin M]])</f>
        <v>5</v>
      </c>
      <c r="N46" s="14">
        <f>IF(AND(Tableau139[[#This Row],[Trumpf]]="x",Tableau139[[#This Row],[LVD]]="x"),6,IF(OR(Tableau139[[#This Row],[Trumpf]]="x",Tableau139[[#This Row],[LVD]]="x"),3,0))</f>
        <v>3</v>
      </c>
      <c r="O46" s="14">
        <f>IF(AND(Tableau139[[#This Row],[LVD]]="x",Tableau139[[#This Row],[Trumpf]]="x"),6,IF(OR(Tableau139[[#This Row],[LVD]]="x",Tableau139[[#This Row],[Trumpf]]="x"),3,0))</f>
        <v>3</v>
      </c>
      <c r="P46" s="14">
        <f>IF(OR(Tableau139[[#This Row],[MT / Unitaire]]="MT10",Tableau139[[#This Row],[MT / Unitaire]]="MT5"),0,O46)</f>
        <v>3</v>
      </c>
      <c r="Q46" s="14">
        <f>IF(Tableau139[[#This Row],[MT / Unitaire]]&lt;&gt;"Unitaire",1,0)</f>
        <v>1</v>
      </c>
      <c r="AA46" s="27" t="str">
        <f>IFERROR(IF(Tableau9[[#This Row],[besoin P]]-Tableau139[[#This Row],[poinçon]]&lt;=0,"",Tableau9[[#This Row],[besoin P]]-Tableau139[[#This Row],[poinçon]]),"")</f>
        <v/>
      </c>
      <c r="AB46" s="28" t="str">
        <f>IFERROR(IF(Tableau9[[#This Row],[besoin M]]-Tableau139[[#This Row],[matrice]]&lt;=0,"",Tableau9[[#This Row],[besoin M]]-Tableau139[[#This Row],[matrice]]),"")</f>
        <v/>
      </c>
      <c r="AC46" s="28" t="str">
        <f>IFERROR(IF(Tableau9[[#This Row],[besoin D]]-Tableau139[[#This Row],[dévêtisseur]]&lt;=0,"",Tableau9[[#This Row],[besoin D]]-Tableau139[[#This Row],[dévêtisseur]]),"")</f>
        <v/>
      </c>
      <c r="AD46" s="29" t="s">
        <v>48</v>
      </c>
    </row>
    <row r="47" spans="1:30" ht="18" x14ac:dyDescent="0.35">
      <c r="A47" s="11" t="s">
        <v>49</v>
      </c>
      <c r="B47" s="11" t="s">
        <v>157</v>
      </c>
      <c r="C47" s="6" t="s">
        <v>151</v>
      </c>
      <c r="D47" s="6" t="s">
        <v>151</v>
      </c>
      <c r="E47" s="19">
        <f>(IFERROR(Tableau13[[#This Row],[poinçon]]+Tableau134[[#This Row],[poinçon]]+Tableau135[[#This Row],[poinçon]]+Tableau136[[#This Row],[poinçon]]+Tableau137[[#This Row],[poinçon]]+Tableau138[[#This Row],[poinçon]]+Tableau1373[[#This Row],[poinçon]]+'Back up'!E47,""))</f>
        <v>11</v>
      </c>
      <c r="F47" s="19">
        <f>IFERROR(Tableau13[[#This Row],[matrice]]+Tableau134[[#This Row],[matrice]]+Tableau135[[#This Row],[matrice]]+Tableau136[[#This Row],[matrice]]+Tableau137[[#This Row],[matrice]]+Tableau138[[#This Row],[matrice]]+Tableau1373[[#This Row],[matrice]]+'Back up'!F47,"")</f>
        <v>12</v>
      </c>
      <c r="G47" s="22" t="s">
        <v>180</v>
      </c>
      <c r="I47" s="14" t="s">
        <v>49</v>
      </c>
      <c r="J47" s="17">
        <f>IF(AND(Tableau139[[#This Row],[Trumpf]]="x",Tableau139[[#This Row],[LVD]]="x"),8,IF(OR(Tableau139[[#This Row],[Trumpf]]="x",Tableau139[[#This Row],[LVD]]="x"),5,0))</f>
        <v>8</v>
      </c>
      <c r="K47" s="17">
        <f>IF(AND(Tableau139[[#This Row],[LVD]]="x",Tableau139[[#This Row],[Trumpf]]="x"),8,IF(OR(Tableau139[[#This Row],[LVD]]="x",Tableau139[[#This Row],[Trumpf]]="x"),5,0))</f>
        <v>8</v>
      </c>
      <c r="L47" s="17">
        <f>IF(OR(Tableau139[[#This Row],[MT / Unitaire]]="MT10",Tableau139[[#This Row],[MT / Unitaire]]="MT5"),0,Tableau9[[#This Row],[besoin M]])</f>
        <v>8</v>
      </c>
      <c r="N47" s="14">
        <f>IF(AND(Tableau139[[#This Row],[Trumpf]]="x",Tableau139[[#This Row],[LVD]]="x"),6,IF(OR(Tableau139[[#This Row],[Trumpf]]="x",Tableau139[[#This Row],[LVD]]="x"),3,0))</f>
        <v>6</v>
      </c>
      <c r="O47" s="14">
        <f>IF(AND(Tableau139[[#This Row],[LVD]]="x",Tableau139[[#This Row],[Trumpf]]="x"),6,IF(OR(Tableau139[[#This Row],[LVD]]="x",Tableau139[[#This Row],[Trumpf]]="x"),3,0))</f>
        <v>6</v>
      </c>
      <c r="P47" s="14">
        <f>IF(OR(Tableau139[[#This Row],[MT / Unitaire]]="MT10",Tableau139[[#This Row],[MT / Unitaire]]="MT5"),0,O47)</f>
        <v>6</v>
      </c>
      <c r="Q47" s="14">
        <f>IF(Tableau139[[#This Row],[MT / Unitaire]]&lt;&gt;"Unitaire",1,0)</f>
        <v>1</v>
      </c>
      <c r="AA47" s="27" t="str">
        <f>IFERROR(IF(Tableau9[[#This Row],[besoin P]]-Tableau139[[#This Row],[poinçon]]&lt;=0,"",Tableau9[[#This Row],[besoin P]]-Tableau139[[#This Row],[poinçon]]),"")</f>
        <v/>
      </c>
      <c r="AB47" s="28" t="str">
        <f>IFERROR(IF(Tableau9[[#This Row],[besoin M]]-Tableau139[[#This Row],[matrice]]&lt;=0,"",Tableau9[[#This Row],[besoin M]]-Tableau139[[#This Row],[matrice]]),"")</f>
        <v/>
      </c>
      <c r="AC47" s="28" t="str">
        <f>IFERROR(IF(Tableau9[[#This Row],[besoin D]]-Tableau139[[#This Row],[dévêtisseur]]&lt;=0,"",Tableau9[[#This Row],[besoin D]]-Tableau139[[#This Row],[dévêtisseur]]),"")</f>
        <v/>
      </c>
      <c r="AD47" s="29" t="s">
        <v>49</v>
      </c>
    </row>
    <row r="48" spans="1:30" ht="18" x14ac:dyDescent="0.35">
      <c r="A48" s="11" t="s">
        <v>50</v>
      </c>
      <c r="B48" s="11" t="s">
        <v>157</v>
      </c>
      <c r="C48" s="6" t="s">
        <v>151</v>
      </c>
      <c r="D48" s="6" t="s">
        <v>151</v>
      </c>
      <c r="E48" s="19">
        <f>(IFERROR(Tableau13[[#This Row],[poinçon]]+Tableau134[[#This Row],[poinçon]]+Tableau135[[#This Row],[poinçon]]+Tableau136[[#This Row],[poinçon]]+Tableau137[[#This Row],[poinçon]]+Tableau138[[#This Row],[poinçon]]+Tableau1373[[#This Row],[poinçon]]+'Back up'!E48,""))</f>
        <v>10</v>
      </c>
      <c r="F48" s="19">
        <f>IFERROR(Tableau13[[#This Row],[matrice]]+Tableau134[[#This Row],[matrice]]+Tableau135[[#This Row],[matrice]]+Tableau136[[#This Row],[matrice]]+Tableau137[[#This Row],[matrice]]+Tableau138[[#This Row],[matrice]]+Tableau1373[[#This Row],[matrice]]+'Back up'!F48,"")</f>
        <v>10</v>
      </c>
      <c r="G48" s="22" t="s">
        <v>180</v>
      </c>
      <c r="I48" s="14" t="s">
        <v>50</v>
      </c>
      <c r="J48" s="17">
        <f>IF(AND(Tableau139[[#This Row],[Trumpf]]="x",Tableau139[[#This Row],[LVD]]="x"),8,IF(OR(Tableau139[[#This Row],[Trumpf]]="x",Tableau139[[#This Row],[LVD]]="x"),5,0))</f>
        <v>8</v>
      </c>
      <c r="K48" s="17">
        <f>IF(AND(Tableau139[[#This Row],[LVD]]="x",Tableau139[[#This Row],[Trumpf]]="x"),8,IF(OR(Tableau139[[#This Row],[LVD]]="x",Tableau139[[#This Row],[Trumpf]]="x"),5,0))</f>
        <v>8</v>
      </c>
      <c r="L48" s="17">
        <f>IF(OR(Tableau139[[#This Row],[MT / Unitaire]]="MT10",Tableau139[[#This Row],[MT / Unitaire]]="MT5"),0,Tableau9[[#This Row],[besoin M]])</f>
        <v>8</v>
      </c>
      <c r="N48" s="14">
        <f>IF(AND(Tableau139[[#This Row],[Trumpf]]="x",Tableau139[[#This Row],[LVD]]="x"),6,IF(OR(Tableau139[[#This Row],[Trumpf]]="x",Tableau139[[#This Row],[LVD]]="x"),3,0))</f>
        <v>6</v>
      </c>
      <c r="O48" s="14">
        <f>IF(AND(Tableau139[[#This Row],[LVD]]="x",Tableau139[[#This Row],[Trumpf]]="x"),6,IF(OR(Tableau139[[#This Row],[LVD]]="x",Tableau139[[#This Row],[Trumpf]]="x"),3,0))</f>
        <v>6</v>
      </c>
      <c r="P48" s="14">
        <f>IF(OR(Tableau139[[#This Row],[MT / Unitaire]]="MT10",Tableau139[[#This Row],[MT / Unitaire]]="MT5"),0,O48)</f>
        <v>6</v>
      </c>
      <c r="Q48" s="14">
        <f>IF(Tableau139[[#This Row],[MT / Unitaire]]&lt;&gt;"Unitaire",1,0)</f>
        <v>1</v>
      </c>
      <c r="AA48" s="27" t="str">
        <f>IFERROR(IF(Tableau9[[#This Row],[besoin P]]-Tableau139[[#This Row],[poinçon]]&lt;=0,"",Tableau9[[#This Row],[besoin P]]-Tableau139[[#This Row],[poinçon]]),"")</f>
        <v/>
      </c>
      <c r="AB48" s="28" t="str">
        <f>IFERROR(IF(Tableau9[[#This Row],[besoin M]]-Tableau139[[#This Row],[matrice]]&lt;=0,"",Tableau9[[#This Row],[besoin M]]-Tableau139[[#This Row],[matrice]]),"")</f>
        <v/>
      </c>
      <c r="AC48" s="28" t="str">
        <f>IFERROR(IF(Tableau9[[#This Row],[besoin D]]-Tableau139[[#This Row],[dévêtisseur]]&lt;=0,"",Tableau9[[#This Row],[besoin D]]-Tableau139[[#This Row],[dévêtisseur]]),"")</f>
        <v/>
      </c>
      <c r="AD48" s="29" t="s">
        <v>50</v>
      </c>
    </row>
    <row r="49" spans="1:30" ht="18" x14ac:dyDescent="0.35">
      <c r="A49" s="11" t="s">
        <v>51</v>
      </c>
      <c r="B49" s="11" t="s">
        <v>157</v>
      </c>
      <c r="C49" s="6"/>
      <c r="D49" s="6" t="s">
        <v>151</v>
      </c>
      <c r="E49" s="19" t="str">
        <f>(IFERROR(Tableau13[[#This Row],[poinçon]]+Tableau134[[#This Row],[poinçon]]+Tableau135[[#This Row],[poinçon]]+Tableau136[[#This Row],[poinçon]]+Tableau137[[#This Row],[poinçon]]+Tableau138[[#This Row],[poinçon]]+Tableau1373[[#This Row],[poinçon]]+'Back up'!E49,""))</f>
        <v/>
      </c>
      <c r="F49" s="19" t="str">
        <f>IFERROR(Tableau13[[#This Row],[matrice]]+Tableau134[[#This Row],[matrice]]+Tableau135[[#This Row],[matrice]]+Tableau136[[#This Row],[matrice]]+Tableau137[[#This Row],[matrice]]+Tableau138[[#This Row],[matrice]]+Tableau1373[[#This Row],[matrice]]+'Back up'!F49,"")</f>
        <v/>
      </c>
      <c r="G49" s="22" t="s">
        <v>180</v>
      </c>
      <c r="I49" s="14" t="s">
        <v>51</v>
      </c>
      <c r="J49" s="17">
        <f>IF(AND(Tableau139[[#This Row],[Trumpf]]="x",Tableau139[[#This Row],[LVD]]="x"),8,IF(OR(Tableau139[[#This Row],[Trumpf]]="x",Tableau139[[#This Row],[LVD]]="x"),5,0))</f>
        <v>5</v>
      </c>
      <c r="K49" s="17">
        <f>IF(AND(Tableau139[[#This Row],[LVD]]="x",Tableau139[[#This Row],[Trumpf]]="x"),8,IF(OR(Tableau139[[#This Row],[LVD]]="x",Tableau139[[#This Row],[Trumpf]]="x"),5,0))</f>
        <v>5</v>
      </c>
      <c r="L49" s="17">
        <f>IF(OR(Tableau139[[#This Row],[MT / Unitaire]]="MT10",Tableau139[[#This Row],[MT / Unitaire]]="MT5"),0,Tableau9[[#This Row],[besoin M]])</f>
        <v>5</v>
      </c>
      <c r="N49" s="14">
        <f>IF(AND(Tableau139[[#This Row],[Trumpf]]="x",Tableau139[[#This Row],[LVD]]="x"),6,IF(OR(Tableau139[[#This Row],[Trumpf]]="x",Tableau139[[#This Row],[LVD]]="x"),3,0))</f>
        <v>3</v>
      </c>
      <c r="O49" s="14">
        <f>IF(AND(Tableau139[[#This Row],[LVD]]="x",Tableau139[[#This Row],[Trumpf]]="x"),6,IF(OR(Tableau139[[#This Row],[LVD]]="x",Tableau139[[#This Row],[Trumpf]]="x"),3,0))</f>
        <v>3</v>
      </c>
      <c r="P49" s="14">
        <f>IF(OR(Tableau139[[#This Row],[MT / Unitaire]]="MT10",Tableau139[[#This Row],[MT / Unitaire]]="MT5"),0,O49)</f>
        <v>3</v>
      </c>
      <c r="Q49" s="14">
        <f>IF(Tableau139[[#This Row],[MT / Unitaire]]&lt;&gt;"Unitaire",1,0)</f>
        <v>1</v>
      </c>
      <c r="AA49" s="27" t="str">
        <f>IFERROR(IF(Tableau9[[#This Row],[besoin P]]-Tableau139[[#This Row],[poinçon]]&lt;=0,"",Tableau9[[#This Row],[besoin P]]-Tableau139[[#This Row],[poinçon]]),"")</f>
        <v/>
      </c>
      <c r="AB49" s="28" t="str">
        <f>IFERROR(IF(Tableau9[[#This Row],[besoin M]]-Tableau139[[#This Row],[matrice]]&lt;=0,"",Tableau9[[#This Row],[besoin M]]-Tableau139[[#This Row],[matrice]]),"")</f>
        <v/>
      </c>
      <c r="AC49" s="28" t="str">
        <f>IFERROR(IF(Tableau9[[#This Row],[besoin D]]-Tableau139[[#This Row],[dévêtisseur]]&lt;=0,"",Tableau9[[#This Row],[besoin D]]-Tableau139[[#This Row],[dévêtisseur]]),"")</f>
        <v/>
      </c>
      <c r="AD49" s="29" t="s">
        <v>51</v>
      </c>
    </row>
    <row r="50" spans="1:30" ht="18" x14ac:dyDescent="0.35">
      <c r="A50" s="11" t="s">
        <v>52</v>
      </c>
      <c r="B50" s="11" t="s">
        <v>157</v>
      </c>
      <c r="C50" s="6" t="s">
        <v>151</v>
      </c>
      <c r="D50" s="6" t="s">
        <v>151</v>
      </c>
      <c r="E50" s="19">
        <f>(IFERROR(Tableau13[[#This Row],[poinçon]]+Tableau134[[#This Row],[poinçon]]+Tableau135[[#This Row],[poinçon]]+Tableau136[[#This Row],[poinçon]]+Tableau137[[#This Row],[poinçon]]+Tableau138[[#This Row],[poinçon]]+Tableau1373[[#This Row],[poinçon]]+'Back up'!E50,""))</f>
        <v>12</v>
      </c>
      <c r="F50" s="19">
        <f>IFERROR(Tableau13[[#This Row],[matrice]]+Tableau134[[#This Row],[matrice]]+Tableau135[[#This Row],[matrice]]+Tableau136[[#This Row],[matrice]]+Tableau137[[#This Row],[matrice]]+Tableau138[[#This Row],[matrice]]+Tableau1373[[#This Row],[matrice]]+'Back up'!F50,"")</f>
        <v>12</v>
      </c>
      <c r="G50" s="22" t="s">
        <v>180</v>
      </c>
      <c r="I50" s="14" t="s">
        <v>52</v>
      </c>
      <c r="J50" s="17">
        <f>IF(AND(Tableau139[[#This Row],[Trumpf]]="x",Tableau139[[#This Row],[LVD]]="x"),8,IF(OR(Tableau139[[#This Row],[Trumpf]]="x",Tableau139[[#This Row],[LVD]]="x"),5,0))</f>
        <v>8</v>
      </c>
      <c r="K50" s="17">
        <f>IF(AND(Tableau139[[#This Row],[LVD]]="x",Tableau139[[#This Row],[Trumpf]]="x"),8,IF(OR(Tableau139[[#This Row],[LVD]]="x",Tableau139[[#This Row],[Trumpf]]="x"),5,0))</f>
        <v>8</v>
      </c>
      <c r="L50" s="17">
        <f>IF(OR(Tableau139[[#This Row],[MT / Unitaire]]="MT10",Tableau139[[#This Row],[MT / Unitaire]]="MT5"),0,Tableau9[[#This Row],[besoin M]])</f>
        <v>8</v>
      </c>
      <c r="N50" s="14">
        <f>IF(AND(Tableau139[[#This Row],[Trumpf]]="x",Tableau139[[#This Row],[LVD]]="x"),6,IF(OR(Tableau139[[#This Row],[Trumpf]]="x",Tableau139[[#This Row],[LVD]]="x"),3,0))</f>
        <v>6</v>
      </c>
      <c r="O50" s="14">
        <f>IF(AND(Tableau139[[#This Row],[LVD]]="x",Tableau139[[#This Row],[Trumpf]]="x"),6,IF(OR(Tableau139[[#This Row],[LVD]]="x",Tableau139[[#This Row],[Trumpf]]="x"),3,0))</f>
        <v>6</v>
      </c>
      <c r="P50" s="14">
        <f>IF(OR(Tableau139[[#This Row],[MT / Unitaire]]="MT10",Tableau139[[#This Row],[MT / Unitaire]]="MT5"),0,O50)</f>
        <v>6</v>
      </c>
      <c r="Q50" s="14">
        <f>IF(Tableau139[[#This Row],[MT / Unitaire]]&lt;&gt;"Unitaire",1,0)</f>
        <v>1</v>
      </c>
      <c r="AA50" s="27" t="str">
        <f>IFERROR(IF(Tableau9[[#This Row],[besoin P]]-Tableau139[[#This Row],[poinçon]]&lt;=0,"",Tableau9[[#This Row],[besoin P]]-Tableau139[[#This Row],[poinçon]]),"")</f>
        <v/>
      </c>
      <c r="AB50" s="28" t="str">
        <f>IFERROR(IF(Tableau9[[#This Row],[besoin M]]-Tableau139[[#This Row],[matrice]]&lt;=0,"",Tableau9[[#This Row],[besoin M]]-Tableau139[[#This Row],[matrice]]),"")</f>
        <v/>
      </c>
      <c r="AC50" s="28" t="str">
        <f>IFERROR(IF(Tableau9[[#This Row],[besoin D]]-Tableau139[[#This Row],[dévêtisseur]]&lt;=0,"",Tableau9[[#This Row],[besoin D]]-Tableau139[[#This Row],[dévêtisseur]]),"")</f>
        <v/>
      </c>
      <c r="AD50" s="29" t="s">
        <v>52</v>
      </c>
    </row>
    <row r="51" spans="1:30" ht="18" x14ac:dyDescent="0.35">
      <c r="A51" s="11" t="s">
        <v>53</v>
      </c>
      <c r="B51" s="11" t="s">
        <v>157</v>
      </c>
      <c r="C51" s="6"/>
      <c r="D51" s="6" t="s">
        <v>151</v>
      </c>
      <c r="E51" s="19" t="str">
        <f>(IFERROR(Tableau13[[#This Row],[poinçon]]+Tableau134[[#This Row],[poinçon]]+Tableau135[[#This Row],[poinçon]]+Tableau136[[#This Row],[poinçon]]+Tableau137[[#This Row],[poinçon]]+Tableau138[[#This Row],[poinçon]]+Tableau1373[[#This Row],[poinçon]]+'Back up'!E51,""))</f>
        <v/>
      </c>
      <c r="F51" s="19" t="str">
        <f>IFERROR(Tableau13[[#This Row],[matrice]]+Tableau134[[#This Row],[matrice]]+Tableau135[[#This Row],[matrice]]+Tableau136[[#This Row],[matrice]]+Tableau137[[#This Row],[matrice]]+Tableau138[[#This Row],[matrice]]+Tableau1373[[#This Row],[matrice]]+'Back up'!F51,"")</f>
        <v/>
      </c>
      <c r="G51" s="22" t="s">
        <v>180</v>
      </c>
      <c r="I51" s="14" t="s">
        <v>53</v>
      </c>
      <c r="J51" s="17">
        <f>IF(AND(Tableau139[[#This Row],[Trumpf]]="x",Tableau139[[#This Row],[LVD]]="x"),8,IF(OR(Tableau139[[#This Row],[Trumpf]]="x",Tableau139[[#This Row],[LVD]]="x"),5,0))</f>
        <v>5</v>
      </c>
      <c r="K51" s="17">
        <f>IF(AND(Tableau139[[#This Row],[LVD]]="x",Tableau139[[#This Row],[Trumpf]]="x"),8,IF(OR(Tableau139[[#This Row],[LVD]]="x",Tableau139[[#This Row],[Trumpf]]="x"),5,0))</f>
        <v>5</v>
      </c>
      <c r="L51" s="17">
        <f>IF(OR(Tableau139[[#This Row],[MT / Unitaire]]="MT10",Tableau139[[#This Row],[MT / Unitaire]]="MT5"),0,Tableau9[[#This Row],[besoin M]])</f>
        <v>5</v>
      </c>
      <c r="N51" s="14">
        <f>IF(AND(Tableau139[[#This Row],[Trumpf]]="x",Tableau139[[#This Row],[LVD]]="x"),6,IF(OR(Tableau139[[#This Row],[Trumpf]]="x",Tableau139[[#This Row],[LVD]]="x"),3,0))</f>
        <v>3</v>
      </c>
      <c r="O51" s="14">
        <f>IF(AND(Tableau139[[#This Row],[LVD]]="x",Tableau139[[#This Row],[Trumpf]]="x"),6,IF(OR(Tableau139[[#This Row],[LVD]]="x",Tableau139[[#This Row],[Trumpf]]="x"),3,0))</f>
        <v>3</v>
      </c>
      <c r="P51" s="14">
        <f>IF(OR(Tableau139[[#This Row],[MT / Unitaire]]="MT10",Tableau139[[#This Row],[MT / Unitaire]]="MT5"),0,O51)</f>
        <v>3</v>
      </c>
      <c r="Q51" s="14">
        <f>IF(Tableau139[[#This Row],[MT / Unitaire]]&lt;&gt;"Unitaire",1,0)</f>
        <v>1</v>
      </c>
      <c r="AA51" s="27" t="str">
        <f>IFERROR(IF(Tableau9[[#This Row],[besoin P]]-Tableau139[[#This Row],[poinçon]]&lt;=0,"",Tableau9[[#This Row],[besoin P]]-Tableau139[[#This Row],[poinçon]]),"")</f>
        <v/>
      </c>
      <c r="AB51" s="28" t="str">
        <f>IFERROR(IF(Tableau9[[#This Row],[besoin M]]-Tableau139[[#This Row],[matrice]]&lt;=0,"",Tableau9[[#This Row],[besoin M]]-Tableau139[[#This Row],[matrice]]),"")</f>
        <v/>
      </c>
      <c r="AC51" s="28" t="str">
        <f>IFERROR(IF(Tableau9[[#This Row],[besoin D]]-Tableau139[[#This Row],[dévêtisseur]]&lt;=0,"",Tableau9[[#This Row],[besoin D]]-Tableau139[[#This Row],[dévêtisseur]]),"")</f>
        <v/>
      </c>
      <c r="AD51" s="29" t="s">
        <v>53</v>
      </c>
    </row>
    <row r="52" spans="1:30" ht="18" x14ac:dyDescent="0.35">
      <c r="A52" s="11" t="s">
        <v>54</v>
      </c>
      <c r="B52" s="11" t="s">
        <v>157</v>
      </c>
      <c r="C52" s="6" t="s">
        <v>151</v>
      </c>
      <c r="D52" s="6" t="s">
        <v>151</v>
      </c>
      <c r="E52" s="19">
        <f>(IFERROR(Tableau13[[#This Row],[poinçon]]+Tableau134[[#This Row],[poinçon]]+Tableau135[[#This Row],[poinçon]]+Tableau136[[#This Row],[poinçon]]+Tableau137[[#This Row],[poinçon]]+Tableau138[[#This Row],[poinçon]]+Tableau1373[[#This Row],[poinçon]]+'Back up'!E52,""))</f>
        <v>12</v>
      </c>
      <c r="F52" s="19">
        <f>IFERROR(Tableau13[[#This Row],[matrice]]+Tableau134[[#This Row],[matrice]]+Tableau135[[#This Row],[matrice]]+Tableau136[[#This Row],[matrice]]+Tableau137[[#This Row],[matrice]]+Tableau138[[#This Row],[matrice]]+Tableau1373[[#This Row],[matrice]]+'Back up'!F52,"")</f>
        <v>14</v>
      </c>
      <c r="G52" s="22" t="s">
        <v>180</v>
      </c>
      <c r="I52" s="14" t="s">
        <v>54</v>
      </c>
      <c r="J52" s="17">
        <f>IF(AND(Tableau139[[#This Row],[Trumpf]]="x",Tableau139[[#This Row],[LVD]]="x"),8,IF(OR(Tableau139[[#This Row],[Trumpf]]="x",Tableau139[[#This Row],[LVD]]="x"),5,0))</f>
        <v>8</v>
      </c>
      <c r="K52" s="17">
        <f>IF(AND(Tableau139[[#This Row],[LVD]]="x",Tableau139[[#This Row],[Trumpf]]="x"),8,IF(OR(Tableau139[[#This Row],[LVD]]="x",Tableau139[[#This Row],[Trumpf]]="x"),5,0))</f>
        <v>8</v>
      </c>
      <c r="L52" s="17">
        <f>IF(OR(Tableau139[[#This Row],[MT / Unitaire]]="MT10",Tableau139[[#This Row],[MT / Unitaire]]="MT5"),0,Tableau9[[#This Row],[besoin M]])</f>
        <v>8</v>
      </c>
      <c r="N52" s="14">
        <f>IF(AND(Tableau139[[#This Row],[Trumpf]]="x",Tableau139[[#This Row],[LVD]]="x"),6,IF(OR(Tableau139[[#This Row],[Trumpf]]="x",Tableau139[[#This Row],[LVD]]="x"),3,0))</f>
        <v>6</v>
      </c>
      <c r="O52" s="14">
        <f>IF(AND(Tableau139[[#This Row],[LVD]]="x",Tableau139[[#This Row],[Trumpf]]="x"),6,IF(OR(Tableau139[[#This Row],[LVD]]="x",Tableau139[[#This Row],[Trumpf]]="x"),3,0))</f>
        <v>6</v>
      </c>
      <c r="P52" s="14">
        <f>IF(OR(Tableau139[[#This Row],[MT / Unitaire]]="MT10",Tableau139[[#This Row],[MT / Unitaire]]="MT5"),0,O52)</f>
        <v>6</v>
      </c>
      <c r="Q52" s="14">
        <f>IF(Tableau139[[#This Row],[MT / Unitaire]]&lt;&gt;"Unitaire",1,0)</f>
        <v>1</v>
      </c>
      <c r="AA52" s="27" t="str">
        <f>IFERROR(IF(Tableau9[[#This Row],[besoin P]]-Tableau139[[#This Row],[poinçon]]&lt;=0,"",Tableau9[[#This Row],[besoin P]]-Tableau139[[#This Row],[poinçon]]),"")</f>
        <v/>
      </c>
      <c r="AB52" s="28" t="str">
        <f>IFERROR(IF(Tableau9[[#This Row],[besoin M]]-Tableau139[[#This Row],[matrice]]&lt;=0,"",Tableau9[[#This Row],[besoin M]]-Tableau139[[#This Row],[matrice]]),"")</f>
        <v/>
      </c>
      <c r="AC52" s="28" t="str">
        <f>IFERROR(IF(Tableau9[[#This Row],[besoin D]]-Tableau139[[#This Row],[dévêtisseur]]&lt;=0,"",Tableau9[[#This Row],[besoin D]]-Tableau139[[#This Row],[dévêtisseur]]),"")</f>
        <v/>
      </c>
      <c r="AD52" s="29" t="s">
        <v>54</v>
      </c>
    </row>
    <row r="53" spans="1:30" ht="18" x14ac:dyDescent="0.35">
      <c r="A53" s="11" t="s">
        <v>55</v>
      </c>
      <c r="B53" s="11" t="s">
        <v>157</v>
      </c>
      <c r="C53" s="6"/>
      <c r="D53" s="6" t="s">
        <v>151</v>
      </c>
      <c r="E53" s="19" t="str">
        <f>(IFERROR(Tableau13[[#This Row],[poinçon]]+Tableau134[[#This Row],[poinçon]]+Tableau135[[#This Row],[poinçon]]+Tableau136[[#This Row],[poinçon]]+Tableau137[[#This Row],[poinçon]]+Tableau138[[#This Row],[poinçon]]+Tableau1373[[#This Row],[poinçon]]+'Back up'!E53,""))</f>
        <v/>
      </c>
      <c r="F53" s="19" t="str">
        <f>IFERROR(Tableau13[[#This Row],[matrice]]+Tableau134[[#This Row],[matrice]]+Tableau135[[#This Row],[matrice]]+Tableau136[[#This Row],[matrice]]+Tableau137[[#This Row],[matrice]]+Tableau138[[#This Row],[matrice]]+Tableau1373[[#This Row],[matrice]]+'Back up'!F53,"")</f>
        <v/>
      </c>
      <c r="G53" s="22" t="s">
        <v>180</v>
      </c>
      <c r="I53" s="14" t="s">
        <v>55</v>
      </c>
      <c r="J53" s="17">
        <f>IF(AND(Tableau139[[#This Row],[Trumpf]]="x",Tableau139[[#This Row],[LVD]]="x"),8,IF(OR(Tableau139[[#This Row],[Trumpf]]="x",Tableau139[[#This Row],[LVD]]="x"),5,0))</f>
        <v>5</v>
      </c>
      <c r="K53" s="17">
        <f>IF(AND(Tableau139[[#This Row],[LVD]]="x",Tableau139[[#This Row],[Trumpf]]="x"),8,IF(OR(Tableau139[[#This Row],[LVD]]="x",Tableau139[[#This Row],[Trumpf]]="x"),5,0))</f>
        <v>5</v>
      </c>
      <c r="L53" s="17">
        <f>IF(OR(Tableau139[[#This Row],[MT / Unitaire]]="MT10",Tableau139[[#This Row],[MT / Unitaire]]="MT5"),0,Tableau9[[#This Row],[besoin M]])</f>
        <v>5</v>
      </c>
      <c r="N53" s="14">
        <f>IF(AND(Tableau139[[#This Row],[Trumpf]]="x",Tableau139[[#This Row],[LVD]]="x"),6,IF(OR(Tableau139[[#This Row],[Trumpf]]="x",Tableau139[[#This Row],[LVD]]="x"),3,0))</f>
        <v>3</v>
      </c>
      <c r="O53" s="14">
        <f>IF(AND(Tableau139[[#This Row],[LVD]]="x",Tableau139[[#This Row],[Trumpf]]="x"),6,IF(OR(Tableau139[[#This Row],[LVD]]="x",Tableau139[[#This Row],[Trumpf]]="x"),3,0))</f>
        <v>3</v>
      </c>
      <c r="P53" s="14">
        <f>IF(OR(Tableau139[[#This Row],[MT / Unitaire]]="MT10",Tableau139[[#This Row],[MT / Unitaire]]="MT5"),0,O53)</f>
        <v>3</v>
      </c>
      <c r="Q53" s="14">
        <f>IF(Tableau139[[#This Row],[MT / Unitaire]]&lt;&gt;"Unitaire",1,0)</f>
        <v>1</v>
      </c>
      <c r="AA53" s="27" t="str">
        <f>IFERROR(IF(Tableau9[[#This Row],[besoin P]]-Tableau139[[#This Row],[poinçon]]&lt;=0,"",Tableau9[[#This Row],[besoin P]]-Tableau139[[#This Row],[poinçon]]),"")</f>
        <v/>
      </c>
      <c r="AB53" s="28" t="str">
        <f>IFERROR(IF(Tableau9[[#This Row],[besoin M]]-Tableau139[[#This Row],[matrice]]&lt;=0,"",Tableau9[[#This Row],[besoin M]]-Tableau139[[#This Row],[matrice]]),"")</f>
        <v/>
      </c>
      <c r="AC53" s="28" t="str">
        <f>IFERROR(IF(Tableau9[[#This Row],[besoin D]]-Tableau139[[#This Row],[dévêtisseur]]&lt;=0,"",Tableau9[[#This Row],[besoin D]]-Tableau139[[#This Row],[dévêtisseur]]),"")</f>
        <v/>
      </c>
      <c r="AD53" s="29" t="s">
        <v>55</v>
      </c>
    </row>
    <row r="54" spans="1:30" ht="18" x14ac:dyDescent="0.35">
      <c r="A54" s="11" t="s">
        <v>56</v>
      </c>
      <c r="B54" s="11" t="s">
        <v>157</v>
      </c>
      <c r="C54" s="6"/>
      <c r="D54" s="6" t="s">
        <v>151</v>
      </c>
      <c r="E54" s="19">
        <f>(IFERROR(Tableau13[[#This Row],[poinçon]]+Tableau134[[#This Row],[poinçon]]+Tableau135[[#This Row],[poinçon]]+Tableau136[[#This Row],[poinçon]]+Tableau137[[#This Row],[poinçon]]+Tableau138[[#This Row],[poinçon]]+Tableau1373[[#This Row],[poinçon]]+'Back up'!E54,""))</f>
        <v>8</v>
      </c>
      <c r="F54" s="19">
        <f>IFERROR(Tableau13[[#This Row],[matrice]]+Tableau134[[#This Row],[matrice]]+Tableau135[[#This Row],[matrice]]+Tableau136[[#This Row],[matrice]]+Tableau137[[#This Row],[matrice]]+Tableau138[[#This Row],[matrice]]+Tableau1373[[#This Row],[matrice]]+'Back up'!F54,"")</f>
        <v>6</v>
      </c>
      <c r="G54" s="22" t="s">
        <v>180</v>
      </c>
      <c r="I54" s="14" t="s">
        <v>56</v>
      </c>
      <c r="J54" s="17">
        <f>IF(AND(Tableau139[[#This Row],[Trumpf]]="x",Tableau139[[#This Row],[LVD]]="x"),8,IF(OR(Tableau139[[#This Row],[Trumpf]]="x",Tableau139[[#This Row],[LVD]]="x"),5,0))</f>
        <v>5</v>
      </c>
      <c r="K54" s="17">
        <f>IF(AND(Tableau139[[#This Row],[LVD]]="x",Tableau139[[#This Row],[Trumpf]]="x"),8,IF(OR(Tableau139[[#This Row],[LVD]]="x",Tableau139[[#This Row],[Trumpf]]="x"),5,0))</f>
        <v>5</v>
      </c>
      <c r="L54" s="17">
        <f>IF(OR(Tableau139[[#This Row],[MT / Unitaire]]="MT10",Tableau139[[#This Row],[MT / Unitaire]]="MT5"),0,Tableau9[[#This Row],[besoin M]])</f>
        <v>5</v>
      </c>
      <c r="N54" s="14">
        <f>IF(AND(Tableau139[[#This Row],[Trumpf]]="x",Tableau139[[#This Row],[LVD]]="x"),6,IF(OR(Tableau139[[#This Row],[Trumpf]]="x",Tableau139[[#This Row],[LVD]]="x"),3,0))</f>
        <v>3</v>
      </c>
      <c r="O54" s="14">
        <f>IF(AND(Tableau139[[#This Row],[LVD]]="x",Tableau139[[#This Row],[Trumpf]]="x"),6,IF(OR(Tableau139[[#This Row],[LVD]]="x",Tableau139[[#This Row],[Trumpf]]="x"),3,0))</f>
        <v>3</v>
      </c>
      <c r="P54" s="14">
        <f>IF(OR(Tableau139[[#This Row],[MT / Unitaire]]="MT10",Tableau139[[#This Row],[MT / Unitaire]]="MT5"),0,O54)</f>
        <v>3</v>
      </c>
      <c r="Q54" s="14">
        <f>IF(Tableau139[[#This Row],[MT / Unitaire]]&lt;&gt;"Unitaire",1,0)</f>
        <v>1</v>
      </c>
      <c r="AA54" s="27" t="str">
        <f>IFERROR(IF(Tableau9[[#This Row],[besoin P]]-Tableau139[[#This Row],[poinçon]]&lt;=0,"",Tableau9[[#This Row],[besoin P]]-Tableau139[[#This Row],[poinçon]]),"")</f>
        <v/>
      </c>
      <c r="AB54" s="28" t="str">
        <f>IFERROR(IF(Tableau9[[#This Row],[besoin M]]-Tableau139[[#This Row],[matrice]]&lt;=0,"",Tableau9[[#This Row],[besoin M]]-Tableau139[[#This Row],[matrice]]),"")</f>
        <v/>
      </c>
      <c r="AC54" s="28" t="str">
        <f>IFERROR(IF(Tableau9[[#This Row],[besoin D]]-Tableau139[[#This Row],[dévêtisseur]]&lt;=0,"",Tableau9[[#This Row],[besoin D]]-Tableau139[[#This Row],[dévêtisseur]]),"")</f>
        <v/>
      </c>
      <c r="AD54" s="29" t="s">
        <v>56</v>
      </c>
    </row>
    <row r="55" spans="1:30" ht="18" x14ac:dyDescent="0.35">
      <c r="A55" s="11" t="s">
        <v>57</v>
      </c>
      <c r="B55" s="11" t="s">
        <v>157</v>
      </c>
      <c r="C55" s="6" t="s">
        <v>151</v>
      </c>
      <c r="D55" s="6" t="s">
        <v>151</v>
      </c>
      <c r="E55" s="19">
        <f>(IFERROR(Tableau13[[#This Row],[poinçon]]+Tableau134[[#This Row],[poinçon]]+Tableau135[[#This Row],[poinçon]]+Tableau136[[#This Row],[poinçon]]+Tableau137[[#This Row],[poinçon]]+Tableau138[[#This Row],[poinçon]]+Tableau1373[[#This Row],[poinçon]]+'Back up'!E55,""))</f>
        <v>12</v>
      </c>
      <c r="F55" s="19">
        <f>IFERROR(Tableau13[[#This Row],[matrice]]+Tableau134[[#This Row],[matrice]]+Tableau135[[#This Row],[matrice]]+Tableau136[[#This Row],[matrice]]+Tableau137[[#This Row],[matrice]]+Tableau138[[#This Row],[matrice]]+Tableau1373[[#This Row],[matrice]]+'Back up'!F55,"")</f>
        <v>14</v>
      </c>
      <c r="G55" s="22" t="s">
        <v>180</v>
      </c>
      <c r="I55" s="14" t="s">
        <v>57</v>
      </c>
      <c r="J55" s="17">
        <f>IF(AND(Tableau139[[#This Row],[Trumpf]]="x",Tableau139[[#This Row],[LVD]]="x"),8,IF(OR(Tableau139[[#This Row],[Trumpf]]="x",Tableau139[[#This Row],[LVD]]="x"),5,0))</f>
        <v>8</v>
      </c>
      <c r="K55" s="17">
        <f>IF(AND(Tableau139[[#This Row],[LVD]]="x",Tableau139[[#This Row],[Trumpf]]="x"),8,IF(OR(Tableau139[[#This Row],[LVD]]="x",Tableau139[[#This Row],[Trumpf]]="x"),5,0))</f>
        <v>8</v>
      </c>
      <c r="L55" s="17">
        <f>IF(OR(Tableau139[[#This Row],[MT / Unitaire]]="MT10",Tableau139[[#This Row],[MT / Unitaire]]="MT5"),0,Tableau9[[#This Row],[besoin M]])</f>
        <v>8</v>
      </c>
      <c r="N55" s="14">
        <f>IF(AND(Tableau139[[#This Row],[Trumpf]]="x",Tableau139[[#This Row],[LVD]]="x"),6,IF(OR(Tableau139[[#This Row],[Trumpf]]="x",Tableau139[[#This Row],[LVD]]="x"),3,0))</f>
        <v>6</v>
      </c>
      <c r="O55" s="14">
        <f>IF(AND(Tableau139[[#This Row],[LVD]]="x",Tableau139[[#This Row],[Trumpf]]="x"),6,IF(OR(Tableau139[[#This Row],[LVD]]="x",Tableau139[[#This Row],[Trumpf]]="x"),3,0))</f>
        <v>6</v>
      </c>
      <c r="P55" s="14">
        <f>IF(OR(Tableau139[[#This Row],[MT / Unitaire]]="MT10",Tableau139[[#This Row],[MT / Unitaire]]="MT5"),0,O55)</f>
        <v>6</v>
      </c>
      <c r="Q55" s="14">
        <f>IF(Tableau139[[#This Row],[MT / Unitaire]]&lt;&gt;"Unitaire",1,0)</f>
        <v>1</v>
      </c>
      <c r="AA55" s="27" t="str">
        <f>IFERROR(IF(Tableau9[[#This Row],[besoin P]]-Tableau139[[#This Row],[poinçon]]&lt;=0,"",Tableau9[[#This Row],[besoin P]]-Tableau139[[#This Row],[poinçon]]),"")</f>
        <v/>
      </c>
      <c r="AB55" s="28" t="str">
        <f>IFERROR(IF(Tableau9[[#This Row],[besoin M]]-Tableau139[[#This Row],[matrice]]&lt;=0,"",Tableau9[[#This Row],[besoin M]]-Tableau139[[#This Row],[matrice]]),"")</f>
        <v/>
      </c>
      <c r="AC55" s="28" t="str">
        <f>IFERROR(IF(Tableau9[[#This Row],[besoin D]]-Tableau139[[#This Row],[dévêtisseur]]&lt;=0,"",Tableau9[[#This Row],[besoin D]]-Tableau139[[#This Row],[dévêtisseur]]),"")</f>
        <v/>
      </c>
      <c r="AD55" s="29" t="s">
        <v>57</v>
      </c>
    </row>
    <row r="56" spans="1:30" ht="18" x14ac:dyDescent="0.35">
      <c r="A56" s="11" t="s">
        <v>58</v>
      </c>
      <c r="B56" s="11" t="s">
        <v>157</v>
      </c>
      <c r="C56" s="6"/>
      <c r="D56" s="6" t="s">
        <v>151</v>
      </c>
      <c r="E56" s="19" t="str">
        <f>(IFERROR(Tableau13[[#This Row],[poinçon]]+Tableau134[[#This Row],[poinçon]]+Tableau135[[#This Row],[poinçon]]+Tableau136[[#This Row],[poinçon]]+Tableau137[[#This Row],[poinçon]]+Tableau138[[#This Row],[poinçon]]+Tableau1373[[#This Row],[poinçon]]+'Back up'!E56,""))</f>
        <v/>
      </c>
      <c r="F56" s="19" t="str">
        <f>IFERROR(Tableau13[[#This Row],[matrice]]+Tableau134[[#This Row],[matrice]]+Tableau135[[#This Row],[matrice]]+Tableau136[[#This Row],[matrice]]+Tableau137[[#This Row],[matrice]]+Tableau138[[#This Row],[matrice]]+Tableau1373[[#This Row],[matrice]]+'Back up'!F56,"")</f>
        <v/>
      </c>
      <c r="G56" s="22" t="s">
        <v>180</v>
      </c>
      <c r="I56" s="14" t="s">
        <v>58</v>
      </c>
      <c r="J56" s="17">
        <f>IF(AND(Tableau139[[#This Row],[Trumpf]]="x",Tableau139[[#This Row],[LVD]]="x"),8,IF(OR(Tableau139[[#This Row],[Trumpf]]="x",Tableau139[[#This Row],[LVD]]="x"),5,0))</f>
        <v>5</v>
      </c>
      <c r="K56" s="17">
        <f>IF(AND(Tableau139[[#This Row],[LVD]]="x",Tableau139[[#This Row],[Trumpf]]="x"),8,IF(OR(Tableau139[[#This Row],[LVD]]="x",Tableau139[[#This Row],[Trumpf]]="x"),5,0))</f>
        <v>5</v>
      </c>
      <c r="L56" s="17">
        <f>IF(OR(Tableau139[[#This Row],[MT / Unitaire]]="MT10",Tableau139[[#This Row],[MT / Unitaire]]="MT5"),0,Tableau9[[#This Row],[besoin M]])</f>
        <v>5</v>
      </c>
      <c r="N56" s="14">
        <f>IF(AND(Tableau139[[#This Row],[Trumpf]]="x",Tableau139[[#This Row],[LVD]]="x"),6,IF(OR(Tableau139[[#This Row],[Trumpf]]="x",Tableau139[[#This Row],[LVD]]="x"),3,0))</f>
        <v>3</v>
      </c>
      <c r="O56" s="14">
        <f>IF(AND(Tableau139[[#This Row],[LVD]]="x",Tableau139[[#This Row],[Trumpf]]="x"),6,IF(OR(Tableau139[[#This Row],[LVD]]="x",Tableau139[[#This Row],[Trumpf]]="x"),3,0))</f>
        <v>3</v>
      </c>
      <c r="P56" s="14">
        <f>IF(OR(Tableau139[[#This Row],[MT / Unitaire]]="MT10",Tableau139[[#This Row],[MT / Unitaire]]="MT5"),0,O56)</f>
        <v>3</v>
      </c>
      <c r="Q56" s="14">
        <f>IF(Tableau139[[#This Row],[MT / Unitaire]]&lt;&gt;"Unitaire",1,0)</f>
        <v>1</v>
      </c>
      <c r="AA56" s="27" t="str">
        <f>IFERROR(IF(Tableau9[[#This Row],[besoin P]]-Tableau139[[#This Row],[poinçon]]&lt;=0,"",Tableau9[[#This Row],[besoin P]]-Tableau139[[#This Row],[poinçon]]),"")</f>
        <v/>
      </c>
      <c r="AB56" s="28" t="str">
        <f>IFERROR(IF(Tableau9[[#This Row],[besoin M]]-Tableau139[[#This Row],[matrice]]&lt;=0,"",Tableau9[[#This Row],[besoin M]]-Tableau139[[#This Row],[matrice]]),"")</f>
        <v/>
      </c>
      <c r="AC56" s="28" t="str">
        <f>IFERROR(IF(Tableau9[[#This Row],[besoin D]]-Tableau139[[#This Row],[dévêtisseur]]&lt;=0,"",Tableau9[[#This Row],[besoin D]]-Tableau139[[#This Row],[dévêtisseur]]),"")</f>
        <v/>
      </c>
      <c r="AD56" s="29" t="s">
        <v>58</v>
      </c>
    </row>
    <row r="57" spans="1:30" ht="18" x14ac:dyDescent="0.35">
      <c r="A57" s="11" t="s">
        <v>59</v>
      </c>
      <c r="B57" s="11" t="s">
        <v>157</v>
      </c>
      <c r="C57" s="6"/>
      <c r="D57" s="6" t="s">
        <v>151</v>
      </c>
      <c r="E57" s="19" t="str">
        <f>(IFERROR(Tableau13[[#This Row],[poinçon]]+Tableau134[[#This Row],[poinçon]]+Tableau135[[#This Row],[poinçon]]+Tableau136[[#This Row],[poinçon]]+Tableau137[[#This Row],[poinçon]]+Tableau138[[#This Row],[poinçon]]+Tableau1373[[#This Row],[poinçon]]+'Back up'!E57,""))</f>
        <v/>
      </c>
      <c r="F57" s="19" t="str">
        <f>IFERROR(Tableau13[[#This Row],[matrice]]+Tableau134[[#This Row],[matrice]]+Tableau135[[#This Row],[matrice]]+Tableau136[[#This Row],[matrice]]+Tableau137[[#This Row],[matrice]]+Tableau138[[#This Row],[matrice]]+Tableau1373[[#This Row],[matrice]]+'Back up'!F57,"")</f>
        <v/>
      </c>
      <c r="G57" s="22" t="s">
        <v>180</v>
      </c>
      <c r="I57" s="14" t="s">
        <v>59</v>
      </c>
      <c r="J57" s="17">
        <f>IF(AND(Tableau139[[#This Row],[Trumpf]]="x",Tableau139[[#This Row],[LVD]]="x"),8,IF(OR(Tableau139[[#This Row],[Trumpf]]="x",Tableau139[[#This Row],[LVD]]="x"),5,0))</f>
        <v>5</v>
      </c>
      <c r="K57" s="17">
        <f>IF(AND(Tableau139[[#This Row],[LVD]]="x",Tableau139[[#This Row],[Trumpf]]="x"),8,IF(OR(Tableau139[[#This Row],[LVD]]="x",Tableau139[[#This Row],[Trumpf]]="x"),5,0))</f>
        <v>5</v>
      </c>
      <c r="L57" s="17">
        <f>IF(OR(Tableau139[[#This Row],[MT / Unitaire]]="MT10",Tableau139[[#This Row],[MT / Unitaire]]="MT5"),0,Tableau9[[#This Row],[besoin M]])</f>
        <v>5</v>
      </c>
      <c r="N57" s="14">
        <f>IF(AND(Tableau139[[#This Row],[Trumpf]]="x",Tableau139[[#This Row],[LVD]]="x"),6,IF(OR(Tableau139[[#This Row],[Trumpf]]="x",Tableau139[[#This Row],[LVD]]="x"),3,0))</f>
        <v>3</v>
      </c>
      <c r="O57" s="14">
        <f>IF(AND(Tableau139[[#This Row],[LVD]]="x",Tableau139[[#This Row],[Trumpf]]="x"),6,IF(OR(Tableau139[[#This Row],[LVD]]="x",Tableau139[[#This Row],[Trumpf]]="x"),3,0))</f>
        <v>3</v>
      </c>
      <c r="P57" s="14">
        <f>IF(OR(Tableau139[[#This Row],[MT / Unitaire]]="MT10",Tableau139[[#This Row],[MT / Unitaire]]="MT5"),0,O57)</f>
        <v>3</v>
      </c>
      <c r="Q57" s="14">
        <f>IF(Tableau139[[#This Row],[MT / Unitaire]]&lt;&gt;"Unitaire",1,0)</f>
        <v>1</v>
      </c>
      <c r="AA57" s="27" t="str">
        <f>IFERROR(IF(Tableau9[[#This Row],[besoin P]]-Tableau139[[#This Row],[poinçon]]&lt;=0,"",Tableau9[[#This Row],[besoin P]]-Tableau139[[#This Row],[poinçon]]),"")</f>
        <v/>
      </c>
      <c r="AB57" s="28" t="str">
        <f>IFERROR(IF(Tableau9[[#This Row],[besoin M]]-Tableau139[[#This Row],[matrice]]&lt;=0,"",Tableau9[[#This Row],[besoin M]]-Tableau139[[#This Row],[matrice]]),"")</f>
        <v/>
      </c>
      <c r="AC57" s="28" t="str">
        <f>IFERROR(IF(Tableau9[[#This Row],[besoin D]]-Tableau139[[#This Row],[dévêtisseur]]&lt;=0,"",Tableau9[[#This Row],[besoin D]]-Tableau139[[#This Row],[dévêtisseur]]),"")</f>
        <v/>
      </c>
      <c r="AD57" s="29" t="s">
        <v>59</v>
      </c>
    </row>
    <row r="58" spans="1:30" ht="18" x14ac:dyDescent="0.35">
      <c r="A58" s="11" t="s">
        <v>60</v>
      </c>
      <c r="B58" s="11" t="s">
        <v>157</v>
      </c>
      <c r="C58" s="6" t="s">
        <v>151</v>
      </c>
      <c r="D58" s="6" t="s">
        <v>151</v>
      </c>
      <c r="E58" s="18">
        <f>(IFERROR(Tableau13[[#This Row],[poinçon]]+Tableau134[[#This Row],[poinçon]]+Tableau135[[#This Row],[poinçon]]+Tableau136[[#This Row],[poinçon]]+Tableau137[[#This Row],[poinçon]]+Tableau138[[#This Row],[poinçon]]+Tableau1373[[#This Row],[poinçon]]+'Back up'!E58,""))</f>
        <v>6</v>
      </c>
      <c r="F58" s="19">
        <f>IFERROR(Tableau13[[#This Row],[matrice]]+Tableau134[[#This Row],[matrice]]+Tableau135[[#This Row],[matrice]]+Tableau136[[#This Row],[matrice]]+Tableau137[[#This Row],[matrice]]+Tableau138[[#This Row],[matrice]]+Tableau1373[[#This Row],[matrice]]+'Back up'!F58,"")</f>
        <v>23</v>
      </c>
      <c r="G58" s="22" t="s">
        <v>180</v>
      </c>
      <c r="I58" s="14" t="s">
        <v>60</v>
      </c>
      <c r="J58" s="17">
        <f>IF(AND(Tableau139[[#This Row],[Trumpf]]="x",Tableau139[[#This Row],[LVD]]="x"),8,IF(OR(Tableau139[[#This Row],[Trumpf]]="x",Tableau139[[#This Row],[LVD]]="x"),5,0))</f>
        <v>8</v>
      </c>
      <c r="K58" s="17">
        <f>IF(AND(Tableau139[[#This Row],[LVD]]="x",Tableau139[[#This Row],[Trumpf]]="x"),8,IF(OR(Tableau139[[#This Row],[LVD]]="x",Tableau139[[#This Row],[Trumpf]]="x"),5,0))</f>
        <v>8</v>
      </c>
      <c r="L58" s="17">
        <f>IF(OR(Tableau139[[#This Row],[MT / Unitaire]]="MT10",Tableau139[[#This Row],[MT / Unitaire]]="MT5"),0,Tableau9[[#This Row],[besoin M]])</f>
        <v>8</v>
      </c>
      <c r="N58" s="14">
        <f>IF(AND(Tableau139[[#This Row],[Trumpf]]="x",Tableau139[[#This Row],[LVD]]="x"),6,IF(OR(Tableau139[[#This Row],[Trumpf]]="x",Tableau139[[#This Row],[LVD]]="x"),3,0))</f>
        <v>6</v>
      </c>
      <c r="O58" s="14">
        <f>IF(AND(Tableau139[[#This Row],[LVD]]="x",Tableau139[[#This Row],[Trumpf]]="x"),6,IF(OR(Tableau139[[#This Row],[LVD]]="x",Tableau139[[#This Row],[Trumpf]]="x"),3,0))</f>
        <v>6</v>
      </c>
      <c r="P58" s="14">
        <f>IF(OR(Tableau139[[#This Row],[MT / Unitaire]]="MT10",Tableau139[[#This Row],[MT / Unitaire]]="MT5"),0,O58)</f>
        <v>6</v>
      </c>
      <c r="Q58" s="14">
        <f>IF(Tableau139[[#This Row],[MT / Unitaire]]&lt;&gt;"Unitaire",1,0)</f>
        <v>1</v>
      </c>
      <c r="AA58" s="27">
        <f>IFERROR(IF(Tableau9[[#This Row],[besoin P]]-Tableau139[[#This Row],[poinçon]]&lt;=0,"",Tableau9[[#This Row],[besoin P]]-Tableau139[[#This Row],[poinçon]]),"")</f>
        <v>2</v>
      </c>
      <c r="AB58" s="28" t="str">
        <f>IFERROR(IF(Tableau9[[#This Row],[besoin M]]-Tableau139[[#This Row],[matrice]]&lt;=0,"",Tableau9[[#This Row],[besoin M]]-Tableau139[[#This Row],[matrice]]),"")</f>
        <v/>
      </c>
      <c r="AC58" s="28" t="str">
        <f>IFERROR(IF(Tableau9[[#This Row],[besoin D]]-Tableau139[[#This Row],[dévêtisseur]]&lt;=0,"",Tableau9[[#This Row],[besoin D]]-Tableau139[[#This Row],[dévêtisseur]]),"")</f>
        <v/>
      </c>
      <c r="AD58" s="29" t="s">
        <v>60</v>
      </c>
    </row>
    <row r="59" spans="1:30" ht="18" x14ac:dyDescent="0.35">
      <c r="A59" s="11" t="s">
        <v>61</v>
      </c>
      <c r="B59" s="11" t="s">
        <v>157</v>
      </c>
      <c r="C59" s="6"/>
      <c r="D59" s="6" t="s">
        <v>151</v>
      </c>
      <c r="E59" s="19" t="str">
        <f>(IFERROR(Tableau13[[#This Row],[poinçon]]+Tableau134[[#This Row],[poinçon]]+Tableau135[[#This Row],[poinçon]]+Tableau136[[#This Row],[poinçon]]+Tableau137[[#This Row],[poinçon]]+Tableau138[[#This Row],[poinçon]]+Tableau1373[[#This Row],[poinçon]]+'Back up'!E59,""))</f>
        <v/>
      </c>
      <c r="F59" s="19" t="str">
        <f>IFERROR(Tableau13[[#This Row],[matrice]]+Tableau134[[#This Row],[matrice]]+Tableau135[[#This Row],[matrice]]+Tableau136[[#This Row],[matrice]]+Tableau137[[#This Row],[matrice]]+Tableau138[[#This Row],[matrice]]+Tableau1373[[#This Row],[matrice]]+'Back up'!F59,"")</f>
        <v/>
      </c>
      <c r="G59" s="22" t="s">
        <v>180</v>
      </c>
      <c r="I59" s="14" t="s">
        <v>61</v>
      </c>
      <c r="J59" s="17">
        <f>IF(AND(Tableau139[[#This Row],[Trumpf]]="x",Tableau139[[#This Row],[LVD]]="x"),8,IF(OR(Tableau139[[#This Row],[Trumpf]]="x",Tableau139[[#This Row],[LVD]]="x"),5,0))</f>
        <v>5</v>
      </c>
      <c r="K59" s="17">
        <f>IF(AND(Tableau139[[#This Row],[LVD]]="x",Tableau139[[#This Row],[Trumpf]]="x"),8,IF(OR(Tableau139[[#This Row],[LVD]]="x",Tableau139[[#This Row],[Trumpf]]="x"),5,0))</f>
        <v>5</v>
      </c>
      <c r="L59" s="17">
        <f>IF(OR(Tableau139[[#This Row],[MT / Unitaire]]="MT10",Tableau139[[#This Row],[MT / Unitaire]]="MT5"),0,Tableau9[[#This Row],[besoin M]])</f>
        <v>5</v>
      </c>
      <c r="N59" s="14">
        <f>IF(AND(Tableau139[[#This Row],[Trumpf]]="x",Tableau139[[#This Row],[LVD]]="x"),6,IF(OR(Tableau139[[#This Row],[Trumpf]]="x",Tableau139[[#This Row],[LVD]]="x"),3,0))</f>
        <v>3</v>
      </c>
      <c r="O59" s="14">
        <f>IF(AND(Tableau139[[#This Row],[LVD]]="x",Tableau139[[#This Row],[Trumpf]]="x"),6,IF(OR(Tableau139[[#This Row],[LVD]]="x",Tableau139[[#This Row],[Trumpf]]="x"),3,0))</f>
        <v>3</v>
      </c>
      <c r="P59" s="14">
        <f>IF(OR(Tableau139[[#This Row],[MT / Unitaire]]="MT10",Tableau139[[#This Row],[MT / Unitaire]]="MT5"),0,O59)</f>
        <v>3</v>
      </c>
      <c r="Q59" s="14">
        <f>IF(Tableau139[[#This Row],[MT / Unitaire]]&lt;&gt;"Unitaire",1,0)</f>
        <v>1</v>
      </c>
      <c r="AA59" s="27" t="str">
        <f>IFERROR(IF(Tableau9[[#This Row],[besoin P]]-Tableau139[[#This Row],[poinçon]]&lt;=0,"",Tableau9[[#This Row],[besoin P]]-Tableau139[[#This Row],[poinçon]]),"")</f>
        <v/>
      </c>
      <c r="AB59" s="28" t="str">
        <f>IFERROR(IF(Tableau9[[#This Row],[besoin M]]-Tableau139[[#This Row],[matrice]]&lt;=0,"",Tableau9[[#This Row],[besoin M]]-Tableau139[[#This Row],[matrice]]),"")</f>
        <v/>
      </c>
      <c r="AC59" s="28" t="str">
        <f>IFERROR(IF(Tableau9[[#This Row],[besoin D]]-Tableau139[[#This Row],[dévêtisseur]]&lt;=0,"",Tableau9[[#This Row],[besoin D]]-Tableau139[[#This Row],[dévêtisseur]]),"")</f>
        <v/>
      </c>
      <c r="AD59" s="29" t="s">
        <v>61</v>
      </c>
    </row>
    <row r="60" spans="1:30" ht="18" x14ac:dyDescent="0.35">
      <c r="A60" s="11" t="s">
        <v>62</v>
      </c>
      <c r="B60" s="11" t="s">
        <v>157</v>
      </c>
      <c r="C60" s="6" t="s">
        <v>151</v>
      </c>
      <c r="D60" s="6" t="s">
        <v>151</v>
      </c>
      <c r="E60" s="19">
        <f>(IFERROR(Tableau13[[#This Row],[poinçon]]+Tableau134[[#This Row],[poinçon]]+Tableau135[[#This Row],[poinçon]]+Tableau136[[#This Row],[poinçon]]+Tableau137[[#This Row],[poinçon]]+Tableau138[[#This Row],[poinçon]]+Tableau1373[[#This Row],[poinçon]]+'Back up'!E60,""))</f>
        <v>10</v>
      </c>
      <c r="F60" s="19">
        <f>IFERROR(Tableau13[[#This Row],[matrice]]+Tableau134[[#This Row],[matrice]]+Tableau135[[#This Row],[matrice]]+Tableau136[[#This Row],[matrice]]+Tableau137[[#This Row],[matrice]]+Tableau138[[#This Row],[matrice]]+Tableau1373[[#This Row],[matrice]]+'Back up'!F60,"")</f>
        <v>10</v>
      </c>
      <c r="G60" s="22" t="s">
        <v>180</v>
      </c>
      <c r="I60" s="14" t="s">
        <v>62</v>
      </c>
      <c r="J60" s="17">
        <f>IF(AND(Tableau139[[#This Row],[Trumpf]]="x",Tableau139[[#This Row],[LVD]]="x"),8,IF(OR(Tableau139[[#This Row],[Trumpf]]="x",Tableau139[[#This Row],[LVD]]="x"),5,0))</f>
        <v>8</v>
      </c>
      <c r="K60" s="17">
        <f>IF(AND(Tableau139[[#This Row],[LVD]]="x",Tableau139[[#This Row],[Trumpf]]="x"),8,IF(OR(Tableau139[[#This Row],[LVD]]="x",Tableau139[[#This Row],[Trumpf]]="x"),5,0))</f>
        <v>8</v>
      </c>
      <c r="L60" s="17">
        <f>IF(OR(Tableau139[[#This Row],[MT / Unitaire]]="MT10",Tableau139[[#This Row],[MT / Unitaire]]="MT5"),0,Tableau9[[#This Row],[besoin M]])</f>
        <v>8</v>
      </c>
      <c r="N60" s="14">
        <f>IF(AND(Tableau139[[#This Row],[Trumpf]]="x",Tableau139[[#This Row],[LVD]]="x"),6,IF(OR(Tableau139[[#This Row],[Trumpf]]="x",Tableau139[[#This Row],[LVD]]="x"),3,0))</f>
        <v>6</v>
      </c>
      <c r="O60" s="14">
        <f>IF(AND(Tableau139[[#This Row],[LVD]]="x",Tableau139[[#This Row],[Trumpf]]="x"),6,IF(OR(Tableau139[[#This Row],[LVD]]="x",Tableau139[[#This Row],[Trumpf]]="x"),3,0))</f>
        <v>6</v>
      </c>
      <c r="P60" s="14">
        <f>IF(OR(Tableau139[[#This Row],[MT / Unitaire]]="MT10",Tableau139[[#This Row],[MT / Unitaire]]="MT5"),0,O60)</f>
        <v>6</v>
      </c>
      <c r="Q60" s="14">
        <f>IF(Tableau139[[#This Row],[MT / Unitaire]]&lt;&gt;"Unitaire",1,0)</f>
        <v>1</v>
      </c>
      <c r="AA60" s="27" t="str">
        <f>IFERROR(IF(Tableau9[[#This Row],[besoin P]]-Tableau139[[#This Row],[poinçon]]&lt;=0,"",Tableau9[[#This Row],[besoin P]]-Tableau139[[#This Row],[poinçon]]),"")</f>
        <v/>
      </c>
      <c r="AB60" s="28" t="str">
        <f>IFERROR(IF(Tableau9[[#This Row],[besoin M]]-Tableau139[[#This Row],[matrice]]&lt;=0,"",Tableau9[[#This Row],[besoin M]]-Tableau139[[#This Row],[matrice]]),"")</f>
        <v/>
      </c>
      <c r="AC60" s="28" t="str">
        <f>IFERROR(IF(Tableau9[[#This Row],[besoin D]]-Tableau139[[#This Row],[dévêtisseur]]&lt;=0,"",Tableau9[[#This Row],[besoin D]]-Tableau139[[#This Row],[dévêtisseur]]),"")</f>
        <v/>
      </c>
      <c r="AD60" s="29" t="s">
        <v>62</v>
      </c>
    </row>
    <row r="61" spans="1:30" ht="18" x14ac:dyDescent="0.35">
      <c r="A61" s="11" t="s">
        <v>63</v>
      </c>
      <c r="B61" s="11" t="s">
        <v>157</v>
      </c>
      <c r="C61" s="6"/>
      <c r="D61" s="6" t="s">
        <v>151</v>
      </c>
      <c r="E61" s="19">
        <f>(IFERROR(Tableau13[[#This Row],[poinçon]]+Tableau134[[#This Row],[poinçon]]+Tableau135[[#This Row],[poinçon]]+Tableau136[[#This Row],[poinçon]]+Tableau137[[#This Row],[poinçon]]+Tableau138[[#This Row],[poinçon]]+Tableau1373[[#This Row],[poinçon]]+'Back up'!E61,""))</f>
        <v>5</v>
      </c>
      <c r="F61" s="19">
        <f>IFERROR(Tableau13[[#This Row],[matrice]]+Tableau134[[#This Row],[matrice]]+Tableau135[[#This Row],[matrice]]+Tableau136[[#This Row],[matrice]]+Tableau137[[#This Row],[matrice]]+Tableau138[[#This Row],[matrice]]+Tableau1373[[#This Row],[matrice]]+'Back up'!F61,"")</f>
        <v>5</v>
      </c>
      <c r="G61" s="22" t="s">
        <v>180</v>
      </c>
      <c r="I61" s="14" t="s">
        <v>63</v>
      </c>
      <c r="J61" s="17">
        <f>IF(AND(Tableau139[[#This Row],[Trumpf]]="x",Tableau139[[#This Row],[LVD]]="x"),8,IF(OR(Tableau139[[#This Row],[Trumpf]]="x",Tableau139[[#This Row],[LVD]]="x"),5,0))</f>
        <v>5</v>
      </c>
      <c r="K61" s="17">
        <f>IF(AND(Tableau139[[#This Row],[LVD]]="x",Tableau139[[#This Row],[Trumpf]]="x"),8,IF(OR(Tableau139[[#This Row],[LVD]]="x",Tableau139[[#This Row],[Trumpf]]="x"),5,0))</f>
        <v>5</v>
      </c>
      <c r="L61" s="17">
        <f>IF(OR(Tableau139[[#This Row],[MT / Unitaire]]="MT10",Tableau139[[#This Row],[MT / Unitaire]]="MT5"),0,Tableau9[[#This Row],[besoin M]])</f>
        <v>5</v>
      </c>
      <c r="N61" s="14">
        <f>IF(AND(Tableau139[[#This Row],[Trumpf]]="x",Tableau139[[#This Row],[LVD]]="x"),6,IF(OR(Tableau139[[#This Row],[Trumpf]]="x",Tableau139[[#This Row],[LVD]]="x"),3,0))</f>
        <v>3</v>
      </c>
      <c r="O61" s="14">
        <f>IF(AND(Tableau139[[#This Row],[LVD]]="x",Tableau139[[#This Row],[Trumpf]]="x"),6,IF(OR(Tableau139[[#This Row],[LVD]]="x",Tableau139[[#This Row],[Trumpf]]="x"),3,0))</f>
        <v>3</v>
      </c>
      <c r="P61" s="14">
        <f>IF(OR(Tableau139[[#This Row],[MT / Unitaire]]="MT10",Tableau139[[#This Row],[MT / Unitaire]]="MT5"),0,O61)</f>
        <v>3</v>
      </c>
      <c r="Q61" s="14">
        <f>IF(Tableau139[[#This Row],[MT / Unitaire]]&lt;&gt;"Unitaire",1,0)</f>
        <v>1</v>
      </c>
      <c r="AA61" s="27" t="str">
        <f>IFERROR(IF(Tableau9[[#This Row],[besoin P]]-Tableau139[[#This Row],[poinçon]]&lt;=0,"",Tableau9[[#This Row],[besoin P]]-Tableau139[[#This Row],[poinçon]]),"")</f>
        <v/>
      </c>
      <c r="AB61" s="28" t="str">
        <f>IFERROR(IF(Tableau9[[#This Row],[besoin M]]-Tableau139[[#This Row],[matrice]]&lt;=0,"",Tableau9[[#This Row],[besoin M]]-Tableau139[[#This Row],[matrice]]),"")</f>
        <v/>
      </c>
      <c r="AC61" s="28" t="str">
        <f>IFERROR(IF(Tableau9[[#This Row],[besoin D]]-Tableau139[[#This Row],[dévêtisseur]]&lt;=0,"",Tableau9[[#This Row],[besoin D]]-Tableau139[[#This Row],[dévêtisseur]]),"")</f>
        <v/>
      </c>
      <c r="AD61" s="29" t="s">
        <v>63</v>
      </c>
    </row>
    <row r="62" spans="1:30" ht="18" x14ac:dyDescent="0.35">
      <c r="A62" s="11" t="s">
        <v>64</v>
      </c>
      <c r="B62" s="11" t="s">
        <v>157</v>
      </c>
      <c r="C62" s="6" t="s">
        <v>151</v>
      </c>
      <c r="D62" s="6"/>
      <c r="E62" s="19">
        <f>(IFERROR(Tableau13[[#This Row],[poinçon]]+Tableau134[[#This Row],[poinçon]]+Tableau135[[#This Row],[poinçon]]+Tableau136[[#This Row],[poinçon]]+Tableau137[[#This Row],[poinçon]]+Tableau138[[#This Row],[poinçon]]+Tableau1373[[#This Row],[poinçon]]+'Back up'!E62,""))</f>
        <v>10</v>
      </c>
      <c r="F62" s="19">
        <f>IFERROR(Tableau13[[#This Row],[matrice]]+Tableau134[[#This Row],[matrice]]+Tableau135[[#This Row],[matrice]]+Tableau136[[#This Row],[matrice]]+Tableau137[[#This Row],[matrice]]+Tableau138[[#This Row],[matrice]]+Tableau1373[[#This Row],[matrice]]+'Back up'!F62,"")</f>
        <v>11</v>
      </c>
      <c r="G62" s="22" t="s">
        <v>180</v>
      </c>
      <c r="I62" s="14" t="s">
        <v>64</v>
      </c>
      <c r="J62" s="17">
        <f>IF(AND(Tableau139[[#This Row],[Trumpf]]="x",Tableau139[[#This Row],[LVD]]="x"),8,IF(OR(Tableau139[[#This Row],[Trumpf]]="x",Tableau139[[#This Row],[LVD]]="x"),5,0))</f>
        <v>5</v>
      </c>
      <c r="K62" s="17">
        <f>IF(AND(Tableau139[[#This Row],[LVD]]="x",Tableau139[[#This Row],[Trumpf]]="x"),8,IF(OR(Tableau139[[#This Row],[LVD]]="x",Tableau139[[#This Row],[Trumpf]]="x"),5,0))</f>
        <v>5</v>
      </c>
      <c r="L62" s="17">
        <f>IF(OR(Tableau139[[#This Row],[MT / Unitaire]]="MT10",Tableau139[[#This Row],[MT / Unitaire]]="MT5"),0,Tableau9[[#This Row],[besoin M]])</f>
        <v>5</v>
      </c>
      <c r="N62" s="14">
        <f>IF(AND(Tableau139[[#This Row],[Trumpf]]="x",Tableau139[[#This Row],[LVD]]="x"),6,IF(OR(Tableau139[[#This Row],[Trumpf]]="x",Tableau139[[#This Row],[LVD]]="x"),3,0))</f>
        <v>3</v>
      </c>
      <c r="O62" s="14">
        <f>IF(AND(Tableau139[[#This Row],[LVD]]="x",Tableau139[[#This Row],[Trumpf]]="x"),6,IF(OR(Tableau139[[#This Row],[LVD]]="x",Tableau139[[#This Row],[Trumpf]]="x"),3,0))</f>
        <v>3</v>
      </c>
      <c r="P62" s="14">
        <f>IF(OR(Tableau139[[#This Row],[MT / Unitaire]]="MT10",Tableau139[[#This Row],[MT / Unitaire]]="MT5"),0,O62)</f>
        <v>3</v>
      </c>
      <c r="Q62" s="14">
        <f>IF(Tableau139[[#This Row],[MT / Unitaire]]&lt;&gt;"Unitaire",1,0)</f>
        <v>1</v>
      </c>
      <c r="AA62" s="27" t="str">
        <f>IFERROR(IF(Tableau9[[#This Row],[besoin P]]-Tableau139[[#This Row],[poinçon]]&lt;=0,"",Tableau9[[#This Row],[besoin P]]-Tableau139[[#This Row],[poinçon]]),"")</f>
        <v/>
      </c>
      <c r="AB62" s="28" t="str">
        <f>IFERROR(IF(Tableau9[[#This Row],[besoin M]]-Tableau139[[#This Row],[matrice]]&lt;=0,"",Tableau9[[#This Row],[besoin M]]-Tableau139[[#This Row],[matrice]]),"")</f>
        <v/>
      </c>
      <c r="AC62" s="28" t="str">
        <f>IFERROR(IF(Tableau9[[#This Row],[besoin D]]-Tableau139[[#This Row],[dévêtisseur]]&lt;=0,"",Tableau9[[#This Row],[besoin D]]-Tableau139[[#This Row],[dévêtisseur]]),"")</f>
        <v/>
      </c>
      <c r="AD62" s="29" t="s">
        <v>64</v>
      </c>
    </row>
    <row r="63" spans="1:30" ht="18" x14ac:dyDescent="0.35">
      <c r="A63" s="11" t="s">
        <v>65</v>
      </c>
      <c r="B63" s="11" t="s">
        <v>157</v>
      </c>
      <c r="C63" s="6" t="s">
        <v>151</v>
      </c>
      <c r="D63" s="6" t="s">
        <v>151</v>
      </c>
      <c r="E63" s="19">
        <f>(IFERROR(Tableau13[[#This Row],[poinçon]]+Tableau134[[#This Row],[poinçon]]+Tableau135[[#This Row],[poinçon]]+Tableau136[[#This Row],[poinçon]]+Tableau137[[#This Row],[poinçon]]+Tableau138[[#This Row],[poinçon]]+Tableau1373[[#This Row],[poinçon]]+'Back up'!E63,""))</f>
        <v>8</v>
      </c>
      <c r="F63" s="19">
        <f>IFERROR(Tableau13[[#This Row],[matrice]]+Tableau134[[#This Row],[matrice]]+Tableau135[[#This Row],[matrice]]+Tableau136[[#This Row],[matrice]]+Tableau137[[#This Row],[matrice]]+Tableau138[[#This Row],[matrice]]+Tableau1373[[#This Row],[matrice]]+'Back up'!F63,"")</f>
        <v>9</v>
      </c>
      <c r="G63" s="22" t="s">
        <v>180</v>
      </c>
      <c r="I63" s="14" t="s">
        <v>65</v>
      </c>
      <c r="J63" s="17">
        <f>IF(AND(Tableau139[[#This Row],[Trumpf]]="x",Tableau139[[#This Row],[LVD]]="x"),8,IF(OR(Tableau139[[#This Row],[Trumpf]]="x",Tableau139[[#This Row],[LVD]]="x"),5,0))</f>
        <v>8</v>
      </c>
      <c r="K63" s="17">
        <f>IF(AND(Tableau139[[#This Row],[LVD]]="x",Tableau139[[#This Row],[Trumpf]]="x"),8,IF(OR(Tableau139[[#This Row],[LVD]]="x",Tableau139[[#This Row],[Trumpf]]="x"),5,0))</f>
        <v>8</v>
      </c>
      <c r="L63" s="17">
        <f>IF(OR(Tableau139[[#This Row],[MT / Unitaire]]="MT10",Tableau139[[#This Row],[MT / Unitaire]]="MT5"),0,Tableau9[[#This Row],[besoin M]])</f>
        <v>8</v>
      </c>
      <c r="N63" s="14">
        <f>IF(AND(Tableau139[[#This Row],[Trumpf]]="x",Tableau139[[#This Row],[LVD]]="x"),6,IF(OR(Tableau139[[#This Row],[Trumpf]]="x",Tableau139[[#This Row],[LVD]]="x"),3,0))</f>
        <v>6</v>
      </c>
      <c r="O63" s="14">
        <f>IF(AND(Tableau139[[#This Row],[LVD]]="x",Tableau139[[#This Row],[Trumpf]]="x"),6,IF(OR(Tableau139[[#This Row],[LVD]]="x",Tableau139[[#This Row],[Trumpf]]="x"),3,0))</f>
        <v>6</v>
      </c>
      <c r="P63" s="14">
        <f>IF(OR(Tableau139[[#This Row],[MT / Unitaire]]="MT10",Tableau139[[#This Row],[MT / Unitaire]]="MT5"),0,O63)</f>
        <v>6</v>
      </c>
      <c r="Q63" s="14">
        <f>IF(Tableau139[[#This Row],[MT / Unitaire]]&lt;&gt;"Unitaire",1,0)</f>
        <v>1</v>
      </c>
      <c r="AA63" s="27" t="str">
        <f>IFERROR(IF(Tableau9[[#This Row],[besoin P]]-Tableau139[[#This Row],[poinçon]]&lt;=0,"",Tableau9[[#This Row],[besoin P]]-Tableau139[[#This Row],[poinçon]]),"")</f>
        <v/>
      </c>
      <c r="AB63" s="28" t="str">
        <f>IFERROR(IF(Tableau9[[#This Row],[besoin M]]-Tableau139[[#This Row],[matrice]]&lt;=0,"",Tableau9[[#This Row],[besoin M]]-Tableau139[[#This Row],[matrice]]),"")</f>
        <v/>
      </c>
      <c r="AC63" s="28" t="str">
        <f>IFERROR(IF(Tableau9[[#This Row],[besoin D]]-Tableau139[[#This Row],[dévêtisseur]]&lt;=0,"",Tableau9[[#This Row],[besoin D]]-Tableau139[[#This Row],[dévêtisseur]]),"")</f>
        <v/>
      </c>
      <c r="AD63" s="29" t="s">
        <v>65</v>
      </c>
    </row>
    <row r="64" spans="1:30" ht="18" x14ac:dyDescent="0.35">
      <c r="A64" s="11" t="s">
        <v>66</v>
      </c>
      <c r="B64" s="11" t="s">
        <v>157</v>
      </c>
      <c r="C64" s="6"/>
      <c r="D64" s="6" t="s">
        <v>151</v>
      </c>
      <c r="E64" s="19">
        <f>(IFERROR(Tableau13[[#This Row],[poinçon]]+Tableau134[[#This Row],[poinçon]]+Tableau135[[#This Row],[poinçon]]+Tableau136[[#This Row],[poinçon]]+Tableau137[[#This Row],[poinçon]]+Tableau138[[#This Row],[poinçon]]+Tableau1373[[#This Row],[poinçon]]+'Back up'!E64,""))</f>
        <v>7</v>
      </c>
      <c r="F64" s="19">
        <f>IFERROR(Tableau13[[#This Row],[matrice]]+Tableau134[[#This Row],[matrice]]+Tableau135[[#This Row],[matrice]]+Tableau136[[#This Row],[matrice]]+Tableau137[[#This Row],[matrice]]+Tableau138[[#This Row],[matrice]]+Tableau1373[[#This Row],[matrice]]+'Back up'!F64,"")</f>
        <v>5</v>
      </c>
      <c r="G64" s="22" t="s">
        <v>180</v>
      </c>
      <c r="I64" s="14" t="s">
        <v>66</v>
      </c>
      <c r="J64" s="17">
        <f>IF(AND(Tableau139[[#This Row],[Trumpf]]="x",Tableau139[[#This Row],[LVD]]="x"),8,IF(OR(Tableau139[[#This Row],[Trumpf]]="x",Tableau139[[#This Row],[LVD]]="x"),5,0))</f>
        <v>5</v>
      </c>
      <c r="K64" s="17">
        <f>IF(AND(Tableau139[[#This Row],[LVD]]="x",Tableau139[[#This Row],[Trumpf]]="x"),8,IF(OR(Tableau139[[#This Row],[LVD]]="x",Tableau139[[#This Row],[Trumpf]]="x"),5,0))</f>
        <v>5</v>
      </c>
      <c r="L64" s="17">
        <f>IF(OR(Tableau139[[#This Row],[MT / Unitaire]]="MT10",Tableau139[[#This Row],[MT / Unitaire]]="MT5"),0,Tableau9[[#This Row],[besoin M]])</f>
        <v>5</v>
      </c>
      <c r="N64" s="14">
        <f>IF(AND(Tableau139[[#This Row],[Trumpf]]="x",Tableau139[[#This Row],[LVD]]="x"),6,IF(OR(Tableau139[[#This Row],[Trumpf]]="x",Tableau139[[#This Row],[LVD]]="x"),3,0))</f>
        <v>3</v>
      </c>
      <c r="O64" s="14">
        <f>IF(AND(Tableau139[[#This Row],[LVD]]="x",Tableau139[[#This Row],[Trumpf]]="x"),6,IF(OR(Tableau139[[#This Row],[LVD]]="x",Tableau139[[#This Row],[Trumpf]]="x"),3,0))</f>
        <v>3</v>
      </c>
      <c r="P64" s="14">
        <f>IF(OR(Tableau139[[#This Row],[MT / Unitaire]]="MT10",Tableau139[[#This Row],[MT / Unitaire]]="MT5"),0,O64)</f>
        <v>3</v>
      </c>
      <c r="Q64" s="14">
        <f>IF(Tableau139[[#This Row],[MT / Unitaire]]&lt;&gt;"Unitaire",1,0)</f>
        <v>1</v>
      </c>
      <c r="AA64" s="27" t="str">
        <f>IFERROR(IF(Tableau9[[#This Row],[besoin P]]-Tableau139[[#This Row],[poinçon]]&lt;=0,"",Tableau9[[#This Row],[besoin P]]-Tableau139[[#This Row],[poinçon]]),"")</f>
        <v/>
      </c>
      <c r="AB64" s="28" t="str">
        <f>IFERROR(IF(Tableau9[[#This Row],[besoin M]]-Tableau139[[#This Row],[matrice]]&lt;=0,"",Tableau9[[#This Row],[besoin M]]-Tableau139[[#This Row],[matrice]]),"")</f>
        <v/>
      </c>
      <c r="AC64" s="28" t="str">
        <f>IFERROR(IF(Tableau9[[#This Row],[besoin D]]-Tableau139[[#This Row],[dévêtisseur]]&lt;=0,"",Tableau9[[#This Row],[besoin D]]-Tableau139[[#This Row],[dévêtisseur]]),"")</f>
        <v/>
      </c>
      <c r="AD64" s="29" t="s">
        <v>66</v>
      </c>
    </row>
    <row r="65" spans="1:30" ht="18" x14ac:dyDescent="0.35">
      <c r="A65" s="11" t="s">
        <v>67</v>
      </c>
      <c r="B65" s="11" t="s">
        <v>157</v>
      </c>
      <c r="C65" s="6" t="s">
        <v>151</v>
      </c>
      <c r="D65" s="6"/>
      <c r="E65" s="19">
        <f>(IFERROR(Tableau13[[#This Row],[poinçon]]+Tableau134[[#This Row],[poinçon]]+Tableau135[[#This Row],[poinçon]]+Tableau136[[#This Row],[poinçon]]+Tableau137[[#This Row],[poinçon]]+Tableau138[[#This Row],[poinçon]]+Tableau1373[[#This Row],[poinçon]]+'Back up'!E65,""))</f>
        <v>5</v>
      </c>
      <c r="F65" s="19">
        <f>IFERROR(Tableau13[[#This Row],[matrice]]+Tableau134[[#This Row],[matrice]]+Tableau135[[#This Row],[matrice]]+Tableau136[[#This Row],[matrice]]+Tableau137[[#This Row],[matrice]]+Tableau138[[#This Row],[matrice]]+Tableau1373[[#This Row],[matrice]]+'Back up'!F65,"")</f>
        <v>8</v>
      </c>
      <c r="G65" s="22" t="s">
        <v>180</v>
      </c>
      <c r="I65" s="14" t="s">
        <v>67</v>
      </c>
      <c r="J65" s="17">
        <f>IF(AND(Tableau139[[#This Row],[Trumpf]]="x",Tableau139[[#This Row],[LVD]]="x"),8,IF(OR(Tableau139[[#This Row],[Trumpf]]="x",Tableau139[[#This Row],[LVD]]="x"),5,0))</f>
        <v>5</v>
      </c>
      <c r="K65" s="17">
        <f>IF(AND(Tableau139[[#This Row],[LVD]]="x",Tableau139[[#This Row],[Trumpf]]="x"),8,IF(OR(Tableau139[[#This Row],[LVD]]="x",Tableau139[[#This Row],[Trumpf]]="x"),5,0))</f>
        <v>5</v>
      </c>
      <c r="L65" s="17">
        <f>IF(OR(Tableau139[[#This Row],[MT / Unitaire]]="MT10",Tableau139[[#This Row],[MT / Unitaire]]="MT5"),0,Tableau9[[#This Row],[besoin M]])</f>
        <v>5</v>
      </c>
      <c r="N65" s="14">
        <f>IF(AND(Tableau139[[#This Row],[Trumpf]]="x",Tableau139[[#This Row],[LVD]]="x"),6,IF(OR(Tableau139[[#This Row],[Trumpf]]="x",Tableau139[[#This Row],[LVD]]="x"),3,0))</f>
        <v>3</v>
      </c>
      <c r="O65" s="14">
        <f>IF(AND(Tableau139[[#This Row],[LVD]]="x",Tableau139[[#This Row],[Trumpf]]="x"),6,IF(OR(Tableau139[[#This Row],[LVD]]="x",Tableau139[[#This Row],[Trumpf]]="x"),3,0))</f>
        <v>3</v>
      </c>
      <c r="P65" s="14">
        <f>IF(OR(Tableau139[[#This Row],[MT / Unitaire]]="MT10",Tableau139[[#This Row],[MT / Unitaire]]="MT5"),0,O65)</f>
        <v>3</v>
      </c>
      <c r="Q65" s="14">
        <f>IF(Tableau139[[#This Row],[MT / Unitaire]]&lt;&gt;"Unitaire",1,0)</f>
        <v>1</v>
      </c>
      <c r="AA65" s="27" t="str">
        <f>IFERROR(IF(Tableau9[[#This Row],[besoin P]]-Tableau139[[#This Row],[poinçon]]&lt;=0,"",Tableau9[[#This Row],[besoin P]]-Tableau139[[#This Row],[poinçon]]),"")</f>
        <v/>
      </c>
      <c r="AB65" s="28" t="str">
        <f>IFERROR(IF(Tableau9[[#This Row],[besoin M]]-Tableau139[[#This Row],[matrice]]&lt;=0,"",Tableau9[[#This Row],[besoin M]]-Tableau139[[#This Row],[matrice]]),"")</f>
        <v/>
      </c>
      <c r="AC65" s="28" t="str">
        <f>IFERROR(IF(Tableau9[[#This Row],[besoin D]]-Tableau139[[#This Row],[dévêtisseur]]&lt;=0,"",Tableau9[[#This Row],[besoin D]]-Tableau139[[#This Row],[dévêtisseur]]),"")</f>
        <v/>
      </c>
      <c r="AD65" s="29" t="s">
        <v>67</v>
      </c>
    </row>
    <row r="66" spans="1:30" ht="18" x14ac:dyDescent="0.35">
      <c r="A66" s="11" t="s">
        <v>68</v>
      </c>
      <c r="B66" s="11" t="s">
        <v>157</v>
      </c>
      <c r="C66" s="6"/>
      <c r="D66" s="6"/>
      <c r="E66" s="19" t="str">
        <f>(IFERROR(Tableau13[[#This Row],[poinçon]]+Tableau134[[#This Row],[poinçon]]+Tableau135[[#This Row],[poinçon]]+Tableau136[[#This Row],[poinçon]]+Tableau137[[#This Row],[poinçon]]+Tableau138[[#This Row],[poinçon]]+Tableau1373[[#This Row],[poinçon]]+'Back up'!E66,""))</f>
        <v/>
      </c>
      <c r="F66" s="19" t="str">
        <f>IFERROR(Tableau13[[#This Row],[matrice]]+Tableau134[[#This Row],[matrice]]+Tableau135[[#This Row],[matrice]]+Tableau136[[#This Row],[matrice]]+Tableau137[[#This Row],[matrice]]+Tableau138[[#This Row],[matrice]]+Tableau1373[[#This Row],[matrice]]+'Back up'!F66,"")</f>
        <v/>
      </c>
      <c r="G66" s="22" t="s">
        <v>180</v>
      </c>
      <c r="I66" s="14" t="s">
        <v>68</v>
      </c>
      <c r="J66" s="17">
        <f>IF(AND(Tableau139[[#This Row],[Trumpf]]="x",Tableau139[[#This Row],[LVD]]="x"),8,IF(OR(Tableau139[[#This Row],[Trumpf]]="x",Tableau139[[#This Row],[LVD]]="x"),5,0))</f>
        <v>0</v>
      </c>
      <c r="K66" s="17">
        <f>IF(AND(Tableau139[[#This Row],[LVD]]="x",Tableau139[[#This Row],[Trumpf]]="x"),8,IF(OR(Tableau139[[#This Row],[LVD]]="x",Tableau139[[#This Row],[Trumpf]]="x"),5,0))</f>
        <v>0</v>
      </c>
      <c r="L66" s="17">
        <f>IF(OR(Tableau139[[#This Row],[MT / Unitaire]]="MT10",Tableau139[[#This Row],[MT / Unitaire]]="MT5"),0,Tableau9[[#This Row],[besoin M]])</f>
        <v>0</v>
      </c>
      <c r="N66" s="14">
        <f>IF(AND(Tableau139[[#This Row],[Trumpf]]="x",Tableau139[[#This Row],[LVD]]="x"),6,IF(OR(Tableau139[[#This Row],[Trumpf]]="x",Tableau139[[#This Row],[LVD]]="x"),3,0))</f>
        <v>0</v>
      </c>
      <c r="O66" s="14">
        <f>IF(AND(Tableau139[[#This Row],[LVD]]="x",Tableau139[[#This Row],[Trumpf]]="x"),6,IF(OR(Tableau139[[#This Row],[LVD]]="x",Tableau139[[#This Row],[Trumpf]]="x"),3,0))</f>
        <v>0</v>
      </c>
      <c r="P66" s="14">
        <f>IF(OR(Tableau139[[#This Row],[MT / Unitaire]]="MT10",Tableau139[[#This Row],[MT / Unitaire]]="MT5"),0,O66)</f>
        <v>0</v>
      </c>
      <c r="Q66" s="14">
        <f>IF(Tableau139[[#This Row],[MT / Unitaire]]&lt;&gt;"Unitaire",1,0)</f>
        <v>1</v>
      </c>
      <c r="AA66" s="27" t="str">
        <f>IFERROR(IF(Tableau9[[#This Row],[besoin P]]-Tableau139[[#This Row],[poinçon]]&lt;=0,"",Tableau9[[#This Row],[besoin P]]-Tableau139[[#This Row],[poinçon]]),"")</f>
        <v/>
      </c>
      <c r="AB66" s="28" t="str">
        <f>IFERROR(IF(Tableau9[[#This Row],[besoin M]]-Tableau139[[#This Row],[matrice]]&lt;=0,"",Tableau9[[#This Row],[besoin M]]-Tableau139[[#This Row],[matrice]]),"")</f>
        <v/>
      </c>
      <c r="AC66" s="28" t="str">
        <f>IFERROR(IF(Tableau9[[#This Row],[besoin D]]-Tableau139[[#This Row],[dévêtisseur]]&lt;=0,"",Tableau9[[#This Row],[besoin D]]-Tableau139[[#This Row],[dévêtisseur]]),"")</f>
        <v/>
      </c>
      <c r="AD66" s="29" t="s">
        <v>68</v>
      </c>
    </row>
    <row r="67" spans="1:30" ht="18" x14ac:dyDescent="0.35">
      <c r="A67" s="11" t="s">
        <v>69</v>
      </c>
      <c r="B67" s="11" t="s">
        <v>157</v>
      </c>
      <c r="C67" s="6"/>
      <c r="D67" s="6" t="s">
        <v>151</v>
      </c>
      <c r="E67" s="19">
        <f>(IFERROR(Tableau13[[#This Row],[poinçon]]+Tableau134[[#This Row],[poinçon]]+Tableau135[[#This Row],[poinçon]]+Tableau136[[#This Row],[poinçon]]+Tableau137[[#This Row],[poinçon]]+Tableau138[[#This Row],[poinçon]]+Tableau1373[[#This Row],[poinçon]]+'Back up'!E67,""))</f>
        <v>7</v>
      </c>
      <c r="F67" s="19">
        <f>IFERROR(Tableau13[[#This Row],[matrice]]+Tableau134[[#This Row],[matrice]]+Tableau135[[#This Row],[matrice]]+Tableau136[[#This Row],[matrice]]+Tableau137[[#This Row],[matrice]]+Tableau138[[#This Row],[matrice]]+Tableau1373[[#This Row],[matrice]]+'Back up'!F67,"")</f>
        <v>7</v>
      </c>
      <c r="G67" s="22" t="s">
        <v>180</v>
      </c>
      <c r="I67" s="14" t="s">
        <v>69</v>
      </c>
      <c r="J67" s="17">
        <f>IF(AND(Tableau139[[#This Row],[Trumpf]]="x",Tableau139[[#This Row],[LVD]]="x"),8,IF(OR(Tableau139[[#This Row],[Trumpf]]="x",Tableau139[[#This Row],[LVD]]="x"),5,0))</f>
        <v>5</v>
      </c>
      <c r="K67" s="17">
        <f>IF(AND(Tableau139[[#This Row],[LVD]]="x",Tableau139[[#This Row],[Trumpf]]="x"),8,IF(OR(Tableau139[[#This Row],[LVD]]="x",Tableau139[[#This Row],[Trumpf]]="x"),5,0))</f>
        <v>5</v>
      </c>
      <c r="L67" s="17">
        <f>IF(OR(Tableau139[[#This Row],[MT / Unitaire]]="MT10",Tableau139[[#This Row],[MT / Unitaire]]="MT5"),0,Tableau9[[#This Row],[besoin M]])</f>
        <v>5</v>
      </c>
      <c r="N67" s="14">
        <f>IF(AND(Tableau139[[#This Row],[Trumpf]]="x",Tableau139[[#This Row],[LVD]]="x"),6,IF(OR(Tableau139[[#This Row],[Trumpf]]="x",Tableau139[[#This Row],[LVD]]="x"),3,0))</f>
        <v>3</v>
      </c>
      <c r="O67" s="14">
        <f>IF(AND(Tableau139[[#This Row],[LVD]]="x",Tableau139[[#This Row],[Trumpf]]="x"),6,IF(OR(Tableau139[[#This Row],[LVD]]="x",Tableau139[[#This Row],[Trumpf]]="x"),3,0))</f>
        <v>3</v>
      </c>
      <c r="P67" s="14">
        <f>IF(OR(Tableau139[[#This Row],[MT / Unitaire]]="MT10",Tableau139[[#This Row],[MT / Unitaire]]="MT5"),0,O67)</f>
        <v>3</v>
      </c>
      <c r="Q67" s="14">
        <f>IF(Tableau139[[#This Row],[MT / Unitaire]]&lt;&gt;"Unitaire",1,0)</f>
        <v>1</v>
      </c>
      <c r="AA67" s="27" t="str">
        <f>IFERROR(IF(Tableau9[[#This Row],[besoin P]]-Tableau139[[#This Row],[poinçon]]&lt;=0,"",Tableau9[[#This Row],[besoin P]]-Tableau139[[#This Row],[poinçon]]),"")</f>
        <v/>
      </c>
      <c r="AB67" s="28" t="str">
        <f>IFERROR(IF(Tableau9[[#This Row],[besoin M]]-Tableau139[[#This Row],[matrice]]&lt;=0,"",Tableau9[[#This Row],[besoin M]]-Tableau139[[#This Row],[matrice]]),"")</f>
        <v/>
      </c>
      <c r="AC67" s="28" t="str">
        <f>IFERROR(IF(Tableau9[[#This Row],[besoin D]]-Tableau139[[#This Row],[dévêtisseur]]&lt;=0,"",Tableau9[[#This Row],[besoin D]]-Tableau139[[#This Row],[dévêtisseur]]),"")</f>
        <v/>
      </c>
      <c r="AD67" s="29" t="s">
        <v>69</v>
      </c>
    </row>
    <row r="68" spans="1:30" ht="18" x14ac:dyDescent="0.35">
      <c r="A68" s="11" t="s">
        <v>70</v>
      </c>
      <c r="B68" s="11" t="s">
        <v>157</v>
      </c>
      <c r="C68" s="6"/>
      <c r="D68" s="6" t="s">
        <v>151</v>
      </c>
      <c r="E68" s="19" t="str">
        <f>(IFERROR(Tableau13[[#This Row],[poinçon]]+Tableau134[[#This Row],[poinçon]]+Tableau135[[#This Row],[poinçon]]+Tableau136[[#This Row],[poinçon]]+Tableau137[[#This Row],[poinçon]]+Tableau138[[#This Row],[poinçon]]+Tableau1373[[#This Row],[poinçon]]+'Back up'!E68,""))</f>
        <v/>
      </c>
      <c r="F68" s="19" t="str">
        <f>IFERROR(Tableau13[[#This Row],[matrice]]+Tableau134[[#This Row],[matrice]]+Tableau135[[#This Row],[matrice]]+Tableau136[[#This Row],[matrice]]+Tableau137[[#This Row],[matrice]]+Tableau138[[#This Row],[matrice]]+Tableau1373[[#This Row],[matrice]]+'Back up'!F68,"")</f>
        <v/>
      </c>
      <c r="G68" s="22" t="s">
        <v>180</v>
      </c>
      <c r="I68" s="14" t="s">
        <v>70</v>
      </c>
      <c r="J68" s="17">
        <f>IF(AND(Tableau139[[#This Row],[Trumpf]]="x",Tableau139[[#This Row],[LVD]]="x"),8,IF(OR(Tableau139[[#This Row],[Trumpf]]="x",Tableau139[[#This Row],[LVD]]="x"),5,0))</f>
        <v>5</v>
      </c>
      <c r="K68" s="17">
        <f>IF(AND(Tableau139[[#This Row],[LVD]]="x",Tableau139[[#This Row],[Trumpf]]="x"),8,IF(OR(Tableau139[[#This Row],[LVD]]="x",Tableau139[[#This Row],[Trumpf]]="x"),5,0))</f>
        <v>5</v>
      </c>
      <c r="L68" s="17">
        <f>IF(OR(Tableau139[[#This Row],[MT / Unitaire]]="MT10",Tableau139[[#This Row],[MT / Unitaire]]="MT5"),0,Tableau9[[#This Row],[besoin M]])</f>
        <v>5</v>
      </c>
      <c r="N68" s="14">
        <f>IF(AND(Tableau139[[#This Row],[Trumpf]]="x",Tableau139[[#This Row],[LVD]]="x"),6,IF(OR(Tableau139[[#This Row],[Trumpf]]="x",Tableau139[[#This Row],[LVD]]="x"),3,0))</f>
        <v>3</v>
      </c>
      <c r="O68" s="14">
        <f>IF(AND(Tableau139[[#This Row],[LVD]]="x",Tableau139[[#This Row],[Trumpf]]="x"),6,IF(OR(Tableau139[[#This Row],[LVD]]="x",Tableau139[[#This Row],[Trumpf]]="x"),3,0))</f>
        <v>3</v>
      </c>
      <c r="P68" s="14">
        <f>IF(OR(Tableau139[[#This Row],[MT / Unitaire]]="MT10",Tableau139[[#This Row],[MT / Unitaire]]="MT5"),0,O68)</f>
        <v>3</v>
      </c>
      <c r="Q68" s="14">
        <f>IF(Tableau139[[#This Row],[MT / Unitaire]]&lt;&gt;"Unitaire",1,0)</f>
        <v>1</v>
      </c>
      <c r="AA68" s="27" t="str">
        <f>IFERROR(IF(Tableau9[[#This Row],[besoin P]]-Tableau139[[#This Row],[poinçon]]&lt;=0,"",Tableau9[[#This Row],[besoin P]]-Tableau139[[#This Row],[poinçon]]),"")</f>
        <v/>
      </c>
      <c r="AB68" s="28" t="str">
        <f>IFERROR(IF(Tableau9[[#This Row],[besoin M]]-Tableau139[[#This Row],[matrice]]&lt;=0,"",Tableau9[[#This Row],[besoin M]]-Tableau139[[#This Row],[matrice]]),"")</f>
        <v/>
      </c>
      <c r="AC68" s="28" t="str">
        <f>IFERROR(IF(Tableau9[[#This Row],[besoin D]]-Tableau139[[#This Row],[dévêtisseur]]&lt;=0,"",Tableau9[[#This Row],[besoin D]]-Tableau139[[#This Row],[dévêtisseur]]),"")</f>
        <v/>
      </c>
      <c r="AD68" s="29" t="s">
        <v>70</v>
      </c>
    </row>
    <row r="69" spans="1:30" ht="18" x14ac:dyDescent="0.35">
      <c r="A69" s="11" t="s">
        <v>71</v>
      </c>
      <c r="B69" s="11" t="s">
        <v>157</v>
      </c>
      <c r="C69" s="6" t="s">
        <v>151</v>
      </c>
      <c r="D69" s="6"/>
      <c r="E69" s="19">
        <f>(IFERROR(Tableau13[[#This Row],[poinçon]]+Tableau134[[#This Row],[poinçon]]+Tableau135[[#This Row],[poinçon]]+Tableau136[[#This Row],[poinçon]]+Tableau137[[#This Row],[poinçon]]+Tableau138[[#This Row],[poinçon]]+Tableau1373[[#This Row],[poinçon]]+'Back up'!E69,""))</f>
        <v>5</v>
      </c>
      <c r="F69" s="18">
        <f>IFERROR(Tableau13[[#This Row],[matrice]]+Tableau134[[#This Row],[matrice]]+Tableau135[[#This Row],[matrice]]+Tableau136[[#This Row],[matrice]]+Tableau137[[#This Row],[matrice]]+Tableau138[[#This Row],[matrice]]+Tableau1373[[#This Row],[matrice]]+'Back up'!F69,"")</f>
        <v>4</v>
      </c>
      <c r="G69" s="22" t="s">
        <v>180</v>
      </c>
      <c r="I69" s="14" t="s">
        <v>71</v>
      </c>
      <c r="J69" s="17">
        <f>IF(AND(Tableau139[[#This Row],[Trumpf]]="x",Tableau139[[#This Row],[LVD]]="x"),8,IF(OR(Tableau139[[#This Row],[Trumpf]]="x",Tableau139[[#This Row],[LVD]]="x"),5,0))</f>
        <v>5</v>
      </c>
      <c r="K69" s="17">
        <f>IF(AND(Tableau139[[#This Row],[LVD]]="x",Tableau139[[#This Row],[Trumpf]]="x"),8,IF(OR(Tableau139[[#This Row],[LVD]]="x",Tableau139[[#This Row],[Trumpf]]="x"),5,0))</f>
        <v>5</v>
      </c>
      <c r="L69" s="17">
        <f>IF(OR(Tableau139[[#This Row],[MT / Unitaire]]="MT10",Tableau139[[#This Row],[MT / Unitaire]]="MT5"),0,Tableau9[[#This Row],[besoin M]])</f>
        <v>5</v>
      </c>
      <c r="N69" s="14">
        <f>IF(AND(Tableau139[[#This Row],[Trumpf]]="x",Tableau139[[#This Row],[LVD]]="x"),6,IF(OR(Tableau139[[#This Row],[Trumpf]]="x",Tableau139[[#This Row],[LVD]]="x"),3,0))</f>
        <v>3</v>
      </c>
      <c r="O69" s="14">
        <f>IF(AND(Tableau139[[#This Row],[LVD]]="x",Tableau139[[#This Row],[Trumpf]]="x"),6,IF(OR(Tableau139[[#This Row],[LVD]]="x",Tableau139[[#This Row],[Trumpf]]="x"),3,0))</f>
        <v>3</v>
      </c>
      <c r="P69" s="14">
        <f>IF(OR(Tableau139[[#This Row],[MT / Unitaire]]="MT10",Tableau139[[#This Row],[MT / Unitaire]]="MT5"),0,O69)</f>
        <v>3</v>
      </c>
      <c r="Q69" s="14">
        <f>IF(Tableau139[[#This Row],[MT / Unitaire]]&lt;&gt;"Unitaire",1,0)</f>
        <v>1</v>
      </c>
      <c r="AA69" s="27" t="str">
        <f>IFERROR(IF(Tableau9[[#This Row],[besoin P]]-Tableau139[[#This Row],[poinçon]]&lt;=0,"",Tableau9[[#This Row],[besoin P]]-Tableau139[[#This Row],[poinçon]]),"")</f>
        <v/>
      </c>
      <c r="AB69" s="28">
        <f>IFERROR(IF(Tableau9[[#This Row],[besoin M]]-Tableau139[[#This Row],[matrice]]&lt;=0,"",Tableau9[[#This Row],[besoin M]]-Tableau139[[#This Row],[matrice]]),"")</f>
        <v>1</v>
      </c>
      <c r="AC69" s="28" t="str">
        <f>IFERROR(IF(Tableau9[[#This Row],[besoin D]]-Tableau139[[#This Row],[dévêtisseur]]&lt;=0,"",Tableau9[[#This Row],[besoin D]]-Tableau139[[#This Row],[dévêtisseur]]),"")</f>
        <v/>
      </c>
      <c r="AD69" s="29" t="s">
        <v>71</v>
      </c>
    </row>
    <row r="70" spans="1:30" ht="18" x14ac:dyDescent="0.35">
      <c r="A70" s="11" t="s">
        <v>146</v>
      </c>
      <c r="B70" s="11" t="s">
        <v>157</v>
      </c>
      <c r="C70" s="6" t="s">
        <v>151</v>
      </c>
      <c r="D70" s="6"/>
      <c r="E70" s="19">
        <f>(IFERROR(Tableau13[[#This Row],[poinçon]]+Tableau134[[#This Row],[poinçon]]+Tableau135[[#This Row],[poinçon]]+Tableau136[[#This Row],[poinçon]]+Tableau137[[#This Row],[poinçon]]+Tableau138[[#This Row],[poinçon]]+Tableau1373[[#This Row],[poinçon]]+'Back up'!E70,""))</f>
        <v>5</v>
      </c>
      <c r="F70" s="19">
        <f>IFERROR(Tableau13[[#This Row],[matrice]]+Tableau134[[#This Row],[matrice]]+Tableau135[[#This Row],[matrice]]+Tableau136[[#This Row],[matrice]]+Tableau137[[#This Row],[matrice]]+Tableau138[[#This Row],[matrice]]+Tableau1373[[#This Row],[matrice]]+'Back up'!F70,"")</f>
        <v>6</v>
      </c>
      <c r="G70" s="22" t="s">
        <v>180</v>
      </c>
      <c r="I70" s="14" t="s">
        <v>146</v>
      </c>
      <c r="J70" s="17">
        <f>IF(AND(Tableau139[[#This Row],[Trumpf]]="x",Tableau139[[#This Row],[LVD]]="x"),8,IF(OR(Tableau139[[#This Row],[Trumpf]]="x",Tableau139[[#This Row],[LVD]]="x"),5,0))</f>
        <v>5</v>
      </c>
      <c r="K70" s="17">
        <f>IF(AND(Tableau139[[#This Row],[LVD]]="x",Tableau139[[#This Row],[Trumpf]]="x"),8,IF(OR(Tableau139[[#This Row],[LVD]]="x",Tableau139[[#This Row],[Trumpf]]="x"),5,0))</f>
        <v>5</v>
      </c>
      <c r="L70" s="17">
        <f>IF(OR(Tableau139[[#This Row],[MT / Unitaire]]="MT10",Tableau139[[#This Row],[MT / Unitaire]]="MT5"),0,Tableau9[[#This Row],[besoin M]])</f>
        <v>5</v>
      </c>
      <c r="N70" s="14">
        <f>IF(AND(Tableau139[[#This Row],[Trumpf]]="x",Tableau139[[#This Row],[LVD]]="x"),6,IF(OR(Tableau139[[#This Row],[Trumpf]]="x",Tableau139[[#This Row],[LVD]]="x"),3,0))</f>
        <v>3</v>
      </c>
      <c r="O70" s="14">
        <f>IF(AND(Tableau139[[#This Row],[LVD]]="x",Tableau139[[#This Row],[Trumpf]]="x"),6,IF(OR(Tableau139[[#This Row],[LVD]]="x",Tableau139[[#This Row],[Trumpf]]="x"),3,0))</f>
        <v>3</v>
      </c>
      <c r="P70" s="14">
        <f>IF(OR(Tableau139[[#This Row],[MT / Unitaire]]="MT10",Tableau139[[#This Row],[MT / Unitaire]]="MT5"),0,O70)</f>
        <v>3</v>
      </c>
      <c r="Q70" s="14">
        <f>IF(Tableau139[[#This Row],[MT / Unitaire]]&lt;&gt;"Unitaire",1,0)</f>
        <v>1</v>
      </c>
      <c r="AA70" s="27" t="str">
        <f>IFERROR(IF(Tableau9[[#This Row],[besoin P]]-Tableau139[[#This Row],[poinçon]]&lt;=0,"",Tableau9[[#This Row],[besoin P]]-Tableau139[[#This Row],[poinçon]]),"")</f>
        <v/>
      </c>
      <c r="AB70" s="28" t="str">
        <f>IFERROR(IF(Tableau9[[#This Row],[besoin M]]-Tableau139[[#This Row],[matrice]]&lt;=0,"",Tableau9[[#This Row],[besoin M]]-Tableau139[[#This Row],[matrice]]),"")</f>
        <v/>
      </c>
      <c r="AC70" s="28" t="str">
        <f>IFERROR(IF(Tableau9[[#This Row],[besoin D]]-Tableau139[[#This Row],[dévêtisseur]]&lt;=0,"",Tableau9[[#This Row],[besoin D]]-Tableau139[[#This Row],[dévêtisseur]]),"")</f>
        <v/>
      </c>
      <c r="AD70" s="29" t="s">
        <v>146</v>
      </c>
    </row>
    <row r="71" spans="1:30" ht="18" x14ac:dyDescent="0.35">
      <c r="A71" s="11" t="s">
        <v>147</v>
      </c>
      <c r="B71" s="11" t="s">
        <v>157</v>
      </c>
      <c r="C71" s="6" t="s">
        <v>151</v>
      </c>
      <c r="D71" s="6" t="s">
        <v>151</v>
      </c>
      <c r="E71" s="19">
        <f>(IFERROR(Tableau13[[#This Row],[poinçon]]+Tableau134[[#This Row],[poinçon]]+Tableau135[[#This Row],[poinçon]]+Tableau136[[#This Row],[poinçon]]+Tableau137[[#This Row],[poinçon]]+Tableau138[[#This Row],[poinçon]]+Tableau1373[[#This Row],[poinçon]]+'Back up'!E71,""))</f>
        <v>11</v>
      </c>
      <c r="F71" s="19">
        <f>IFERROR(Tableau13[[#This Row],[matrice]]+Tableau134[[#This Row],[matrice]]+Tableau135[[#This Row],[matrice]]+Tableau136[[#This Row],[matrice]]+Tableau137[[#This Row],[matrice]]+Tableau138[[#This Row],[matrice]]+Tableau1373[[#This Row],[matrice]]+'Back up'!F71,"")</f>
        <v>12</v>
      </c>
      <c r="G71" s="22" t="s">
        <v>180</v>
      </c>
      <c r="I71" s="14" t="s">
        <v>147</v>
      </c>
      <c r="J71" s="17">
        <f>IF(AND(Tableau139[[#This Row],[Trumpf]]="x",Tableau139[[#This Row],[LVD]]="x"),8,IF(OR(Tableau139[[#This Row],[Trumpf]]="x",Tableau139[[#This Row],[LVD]]="x"),5,0))</f>
        <v>8</v>
      </c>
      <c r="K71" s="17">
        <f>IF(AND(Tableau139[[#This Row],[LVD]]="x",Tableau139[[#This Row],[Trumpf]]="x"),8,IF(OR(Tableau139[[#This Row],[LVD]]="x",Tableau139[[#This Row],[Trumpf]]="x"),5,0))</f>
        <v>8</v>
      </c>
      <c r="L71" s="17">
        <f>IF(OR(Tableau139[[#This Row],[MT / Unitaire]]="MT10",Tableau139[[#This Row],[MT / Unitaire]]="MT5"),0,Tableau9[[#This Row],[besoin M]])</f>
        <v>8</v>
      </c>
      <c r="N71" s="14">
        <f>IF(AND(Tableau139[[#This Row],[Trumpf]]="x",Tableau139[[#This Row],[LVD]]="x"),6,IF(OR(Tableau139[[#This Row],[Trumpf]]="x",Tableau139[[#This Row],[LVD]]="x"),3,0))</f>
        <v>6</v>
      </c>
      <c r="O71" s="14">
        <f>IF(AND(Tableau139[[#This Row],[LVD]]="x",Tableau139[[#This Row],[Trumpf]]="x"),6,IF(OR(Tableau139[[#This Row],[LVD]]="x",Tableau139[[#This Row],[Trumpf]]="x"),3,0))</f>
        <v>6</v>
      </c>
      <c r="P71" s="14">
        <f>IF(OR(Tableau139[[#This Row],[MT / Unitaire]]="MT10",Tableau139[[#This Row],[MT / Unitaire]]="MT5"),0,O71)</f>
        <v>6</v>
      </c>
      <c r="Q71" s="14">
        <f>IF(Tableau139[[#This Row],[MT / Unitaire]]&lt;&gt;"Unitaire",1,0)</f>
        <v>1</v>
      </c>
      <c r="AA71" s="27" t="str">
        <f>IFERROR(IF(Tableau9[[#This Row],[besoin P]]-Tableau139[[#This Row],[poinçon]]&lt;=0,"",Tableau9[[#This Row],[besoin P]]-Tableau139[[#This Row],[poinçon]]),"")</f>
        <v/>
      </c>
      <c r="AB71" s="28" t="str">
        <f>IFERROR(IF(Tableau9[[#This Row],[besoin M]]-Tableau139[[#This Row],[matrice]]&lt;=0,"",Tableau9[[#This Row],[besoin M]]-Tableau139[[#This Row],[matrice]]),"")</f>
        <v/>
      </c>
      <c r="AC71" s="28" t="str">
        <f>IFERROR(IF(Tableau9[[#This Row],[besoin D]]-Tableau139[[#This Row],[dévêtisseur]]&lt;=0,"",Tableau9[[#This Row],[besoin D]]-Tableau139[[#This Row],[dévêtisseur]]),"")</f>
        <v/>
      </c>
      <c r="AD71" s="29" t="s">
        <v>147</v>
      </c>
    </row>
    <row r="72" spans="1:30" ht="18" x14ac:dyDescent="0.35">
      <c r="A72" s="11" t="s">
        <v>74</v>
      </c>
      <c r="B72" s="11" t="s">
        <v>157</v>
      </c>
      <c r="C72" s="6" t="s">
        <v>151</v>
      </c>
      <c r="D72" s="6" t="s">
        <v>151</v>
      </c>
      <c r="E72" s="19">
        <f>(IFERROR(Tableau13[[#This Row],[poinçon]]+Tableau134[[#This Row],[poinçon]]+Tableau135[[#This Row],[poinçon]]+Tableau136[[#This Row],[poinçon]]+Tableau137[[#This Row],[poinçon]]+Tableau138[[#This Row],[poinçon]]+Tableau1373[[#This Row],[poinçon]]+'Back up'!E72,""))</f>
        <v>10</v>
      </c>
      <c r="F72" s="19">
        <f>IFERROR(Tableau13[[#This Row],[matrice]]+Tableau134[[#This Row],[matrice]]+Tableau135[[#This Row],[matrice]]+Tableau136[[#This Row],[matrice]]+Tableau137[[#This Row],[matrice]]+Tableau138[[#This Row],[matrice]]+Tableau1373[[#This Row],[matrice]]+'Back up'!F72,"")</f>
        <v>8</v>
      </c>
      <c r="G72" s="22" t="s">
        <v>180</v>
      </c>
      <c r="I72" s="14" t="s">
        <v>74</v>
      </c>
      <c r="J72" s="17">
        <f>IF(AND(Tableau139[[#This Row],[Trumpf]]="x",Tableau139[[#This Row],[LVD]]="x"),8,IF(OR(Tableau139[[#This Row],[Trumpf]]="x",Tableau139[[#This Row],[LVD]]="x"),5,0))</f>
        <v>8</v>
      </c>
      <c r="K72" s="17">
        <f>IF(AND(Tableau139[[#This Row],[LVD]]="x",Tableau139[[#This Row],[Trumpf]]="x"),8,IF(OR(Tableau139[[#This Row],[LVD]]="x",Tableau139[[#This Row],[Trumpf]]="x"),5,0))</f>
        <v>8</v>
      </c>
      <c r="L72" s="17">
        <f>IF(OR(Tableau139[[#This Row],[MT / Unitaire]]="MT10",Tableau139[[#This Row],[MT / Unitaire]]="MT5"),0,Tableau9[[#This Row],[besoin M]])</f>
        <v>8</v>
      </c>
      <c r="N72" s="14">
        <f>IF(AND(Tableau139[[#This Row],[Trumpf]]="x",Tableau139[[#This Row],[LVD]]="x"),6,IF(OR(Tableau139[[#This Row],[Trumpf]]="x",Tableau139[[#This Row],[LVD]]="x"),3,0))</f>
        <v>6</v>
      </c>
      <c r="O72" s="14">
        <f>IF(AND(Tableau139[[#This Row],[LVD]]="x",Tableau139[[#This Row],[Trumpf]]="x"),6,IF(OR(Tableau139[[#This Row],[LVD]]="x",Tableau139[[#This Row],[Trumpf]]="x"),3,0))</f>
        <v>6</v>
      </c>
      <c r="P72" s="14">
        <f>IF(OR(Tableau139[[#This Row],[MT / Unitaire]]="MT10",Tableau139[[#This Row],[MT / Unitaire]]="MT5"),0,O72)</f>
        <v>6</v>
      </c>
      <c r="Q72" s="14">
        <f>IF(Tableau139[[#This Row],[MT / Unitaire]]&lt;&gt;"Unitaire",1,0)</f>
        <v>1</v>
      </c>
      <c r="AA72" s="27" t="str">
        <f>IFERROR(IF(Tableau9[[#This Row],[besoin P]]-Tableau139[[#This Row],[poinçon]]&lt;=0,"",Tableau9[[#This Row],[besoin P]]-Tableau139[[#This Row],[poinçon]]),"")</f>
        <v/>
      </c>
      <c r="AB72" s="28" t="str">
        <f>IFERROR(IF(Tableau9[[#This Row],[besoin M]]-Tableau139[[#This Row],[matrice]]&lt;=0,"",Tableau9[[#This Row],[besoin M]]-Tableau139[[#This Row],[matrice]]),"")</f>
        <v/>
      </c>
      <c r="AC72" s="28" t="str">
        <f>IFERROR(IF(Tableau9[[#This Row],[besoin D]]-Tableau139[[#This Row],[dévêtisseur]]&lt;=0,"",Tableau9[[#This Row],[besoin D]]-Tableau139[[#This Row],[dévêtisseur]]),"")</f>
        <v/>
      </c>
      <c r="AD72" s="29" t="s">
        <v>74</v>
      </c>
    </row>
    <row r="73" spans="1:30" ht="18" x14ac:dyDescent="0.35">
      <c r="A73" s="11" t="s">
        <v>75</v>
      </c>
      <c r="B73" s="11" t="s">
        <v>157</v>
      </c>
      <c r="C73" s="6"/>
      <c r="D73" s="6" t="s">
        <v>151</v>
      </c>
      <c r="E73" s="19">
        <f>(IFERROR(Tableau13[[#This Row],[poinçon]]+Tableau134[[#This Row],[poinçon]]+Tableau135[[#This Row],[poinçon]]+Tableau136[[#This Row],[poinçon]]+Tableau137[[#This Row],[poinçon]]+Tableau138[[#This Row],[poinçon]]+Tableau1373[[#This Row],[poinçon]]+'Back up'!E73,""))</f>
        <v>5</v>
      </c>
      <c r="F73" s="19">
        <f>IFERROR(Tableau13[[#This Row],[matrice]]+Tableau134[[#This Row],[matrice]]+Tableau135[[#This Row],[matrice]]+Tableau136[[#This Row],[matrice]]+Tableau137[[#This Row],[matrice]]+Tableau138[[#This Row],[matrice]]+Tableau1373[[#This Row],[matrice]]+'Back up'!F73,"")</f>
        <v>5</v>
      </c>
      <c r="G73" s="22" t="s">
        <v>180</v>
      </c>
      <c r="I73" s="14" t="s">
        <v>75</v>
      </c>
      <c r="J73" s="17">
        <f>IF(AND(Tableau139[[#This Row],[Trumpf]]="x",Tableau139[[#This Row],[LVD]]="x"),8,IF(OR(Tableau139[[#This Row],[Trumpf]]="x",Tableau139[[#This Row],[LVD]]="x"),5,0))</f>
        <v>5</v>
      </c>
      <c r="K73" s="17">
        <f>IF(AND(Tableau139[[#This Row],[LVD]]="x",Tableau139[[#This Row],[Trumpf]]="x"),8,IF(OR(Tableau139[[#This Row],[LVD]]="x",Tableau139[[#This Row],[Trumpf]]="x"),5,0))</f>
        <v>5</v>
      </c>
      <c r="L73" s="17">
        <f>IF(OR(Tableau139[[#This Row],[MT / Unitaire]]="MT10",Tableau139[[#This Row],[MT / Unitaire]]="MT5"),0,Tableau9[[#This Row],[besoin M]])</f>
        <v>5</v>
      </c>
      <c r="N73" s="14">
        <f>IF(AND(Tableau139[[#This Row],[Trumpf]]="x",Tableau139[[#This Row],[LVD]]="x"),6,IF(OR(Tableau139[[#This Row],[Trumpf]]="x",Tableau139[[#This Row],[LVD]]="x"),3,0))</f>
        <v>3</v>
      </c>
      <c r="O73" s="14">
        <f>IF(AND(Tableau139[[#This Row],[LVD]]="x",Tableau139[[#This Row],[Trumpf]]="x"),6,IF(OR(Tableau139[[#This Row],[LVD]]="x",Tableau139[[#This Row],[Trumpf]]="x"),3,0))</f>
        <v>3</v>
      </c>
      <c r="P73" s="14">
        <f>IF(OR(Tableau139[[#This Row],[MT / Unitaire]]="MT10",Tableau139[[#This Row],[MT / Unitaire]]="MT5"),0,O73)</f>
        <v>3</v>
      </c>
      <c r="Q73" s="14">
        <f>IF(Tableau139[[#This Row],[MT / Unitaire]]&lt;&gt;"Unitaire",1,0)</f>
        <v>1</v>
      </c>
      <c r="AA73" s="27" t="str">
        <f>IFERROR(IF(Tableau9[[#This Row],[besoin P]]-Tableau139[[#This Row],[poinçon]]&lt;=0,"",Tableau9[[#This Row],[besoin P]]-Tableau139[[#This Row],[poinçon]]),"")</f>
        <v/>
      </c>
      <c r="AB73" s="28" t="str">
        <f>IFERROR(IF(Tableau9[[#This Row],[besoin M]]-Tableau139[[#This Row],[matrice]]&lt;=0,"",Tableau9[[#This Row],[besoin M]]-Tableau139[[#This Row],[matrice]]),"")</f>
        <v/>
      </c>
      <c r="AC73" s="28" t="str">
        <f>IFERROR(IF(Tableau9[[#This Row],[besoin D]]-Tableau139[[#This Row],[dévêtisseur]]&lt;=0,"",Tableau9[[#This Row],[besoin D]]-Tableau139[[#This Row],[dévêtisseur]]),"")</f>
        <v/>
      </c>
      <c r="AD73" s="29" t="s">
        <v>75</v>
      </c>
    </row>
    <row r="74" spans="1:30" ht="18" x14ac:dyDescent="0.35">
      <c r="A74" s="11" t="s">
        <v>76</v>
      </c>
      <c r="B74" s="11" t="s">
        <v>157</v>
      </c>
      <c r="C74" s="6" t="s">
        <v>151</v>
      </c>
      <c r="D74" s="6"/>
      <c r="E74" s="19">
        <f>(IFERROR(Tableau13[[#This Row],[poinçon]]+Tableau134[[#This Row],[poinçon]]+Tableau135[[#This Row],[poinçon]]+Tableau136[[#This Row],[poinçon]]+Tableau137[[#This Row],[poinçon]]+Tableau138[[#This Row],[poinçon]]+Tableau1373[[#This Row],[poinçon]]+'Back up'!E74,""))</f>
        <v>5</v>
      </c>
      <c r="F74" s="19">
        <f>IFERROR(Tableau13[[#This Row],[matrice]]+Tableau134[[#This Row],[matrice]]+Tableau135[[#This Row],[matrice]]+Tableau136[[#This Row],[matrice]]+Tableau137[[#This Row],[matrice]]+Tableau138[[#This Row],[matrice]]+Tableau1373[[#This Row],[matrice]]+'Back up'!F74,"")</f>
        <v>5</v>
      </c>
      <c r="G74" s="22" t="s">
        <v>180</v>
      </c>
      <c r="I74" s="14" t="s">
        <v>76</v>
      </c>
      <c r="J74" s="17">
        <f>IF(AND(Tableau139[[#This Row],[Trumpf]]="x",Tableau139[[#This Row],[LVD]]="x"),8,IF(OR(Tableau139[[#This Row],[Trumpf]]="x",Tableau139[[#This Row],[LVD]]="x"),5,0))</f>
        <v>5</v>
      </c>
      <c r="K74" s="17">
        <f>IF(AND(Tableau139[[#This Row],[LVD]]="x",Tableau139[[#This Row],[Trumpf]]="x"),8,IF(OR(Tableau139[[#This Row],[LVD]]="x",Tableau139[[#This Row],[Trumpf]]="x"),5,0))</f>
        <v>5</v>
      </c>
      <c r="L74" s="17">
        <f>IF(OR(Tableau139[[#This Row],[MT / Unitaire]]="MT10",Tableau139[[#This Row],[MT / Unitaire]]="MT5"),0,Tableau9[[#This Row],[besoin M]])</f>
        <v>5</v>
      </c>
      <c r="N74" s="14">
        <f>IF(AND(Tableau139[[#This Row],[Trumpf]]="x",Tableau139[[#This Row],[LVD]]="x"),6,IF(OR(Tableau139[[#This Row],[Trumpf]]="x",Tableau139[[#This Row],[LVD]]="x"),3,0))</f>
        <v>3</v>
      </c>
      <c r="O74" s="14">
        <f>IF(AND(Tableau139[[#This Row],[LVD]]="x",Tableau139[[#This Row],[Trumpf]]="x"),6,IF(OR(Tableau139[[#This Row],[LVD]]="x",Tableau139[[#This Row],[Trumpf]]="x"),3,0))</f>
        <v>3</v>
      </c>
      <c r="P74" s="14">
        <f>IF(OR(Tableau139[[#This Row],[MT / Unitaire]]="MT10",Tableau139[[#This Row],[MT / Unitaire]]="MT5"),0,O74)</f>
        <v>3</v>
      </c>
      <c r="Q74" s="14">
        <f>IF(Tableau139[[#This Row],[MT / Unitaire]]&lt;&gt;"Unitaire",1,0)</f>
        <v>1</v>
      </c>
      <c r="AA74" s="27" t="str">
        <f>IFERROR(IF(Tableau9[[#This Row],[besoin P]]-Tableau139[[#This Row],[poinçon]]&lt;=0,"",Tableau9[[#This Row],[besoin P]]-Tableau139[[#This Row],[poinçon]]),"")</f>
        <v/>
      </c>
      <c r="AB74" s="28" t="str">
        <f>IFERROR(IF(Tableau9[[#This Row],[besoin M]]-Tableau139[[#This Row],[matrice]]&lt;=0,"",Tableau9[[#This Row],[besoin M]]-Tableau139[[#This Row],[matrice]]),"")</f>
        <v/>
      </c>
      <c r="AC74" s="28" t="str">
        <f>IFERROR(IF(Tableau9[[#This Row],[besoin D]]-Tableau139[[#This Row],[dévêtisseur]]&lt;=0,"",Tableau9[[#This Row],[besoin D]]-Tableau139[[#This Row],[dévêtisseur]]),"")</f>
        <v/>
      </c>
      <c r="AD74" s="29" t="s">
        <v>76</v>
      </c>
    </row>
    <row r="75" spans="1:30" ht="18" x14ac:dyDescent="0.35">
      <c r="A75" s="11" t="s">
        <v>77</v>
      </c>
      <c r="B75" s="11" t="s">
        <v>173</v>
      </c>
      <c r="C75" s="6" t="s">
        <v>151</v>
      </c>
      <c r="D75" s="6"/>
      <c r="E75" s="19">
        <f>(IFERROR(Tableau13[[#This Row],[poinçon]]+Tableau134[[#This Row],[poinçon]]+Tableau135[[#This Row],[poinçon]]+Tableau136[[#This Row],[poinçon]]+Tableau137[[#This Row],[poinçon]]+Tableau138[[#This Row],[poinçon]]+Tableau1373[[#This Row],[poinçon]]+'Back up'!E75,""))</f>
        <v>6</v>
      </c>
      <c r="F75" s="19">
        <f>IFERROR(Tableau13[[#This Row],[matrice]]+Tableau134[[#This Row],[matrice]]+Tableau135[[#This Row],[matrice]]+Tableau136[[#This Row],[matrice]]+Tableau137[[#This Row],[matrice]]+Tableau138[[#This Row],[matrice]]+Tableau1373[[#This Row],[matrice]]+'Back up'!F75,"")</f>
        <v>6</v>
      </c>
      <c r="G75" s="18">
        <f>IFERROR(Tableau13[[#This Row],[dévêtisseur]]+Tableau134[[#This Row],[dévêtisseur]]+Tableau135[[#This Row],[dévêtisseur]]+Tableau136[[#This Row],[dévêtisseur]]+Tableau137[[#This Row],[dévêtisseur]]+Tableau138[[#This Row],[dévêtisseur]]+Tableau1373[[#This Row],[dévêtisseur]],"")</f>
        <v>4</v>
      </c>
      <c r="I75" s="14" t="s">
        <v>77</v>
      </c>
      <c r="J75" s="17">
        <f>IF(AND(Tableau139[[#This Row],[Trumpf]]="x",Tableau139[[#This Row],[LVD]]="x"),8,IF(OR(Tableau139[[#This Row],[Trumpf]]="x",Tableau139[[#This Row],[LVD]]="x"),5,0))</f>
        <v>5</v>
      </c>
      <c r="K75" s="17">
        <f>IF(AND(Tableau139[[#This Row],[LVD]]="x",Tableau139[[#This Row],[Trumpf]]="x"),8,IF(OR(Tableau139[[#This Row],[LVD]]="x",Tableau139[[#This Row],[Trumpf]]="x"),5,0))</f>
        <v>5</v>
      </c>
      <c r="L75" s="17">
        <f>IF(OR(Tableau139[[#This Row],[MT / Unitaire]]="MT10",Tableau139[[#This Row],[MT / Unitaire]]="MT5"),0,Tableau9[[#This Row],[besoin M]])</f>
        <v>5</v>
      </c>
      <c r="N75" s="14">
        <f>IF(AND(Tableau139[[#This Row],[Trumpf]]="x",Tableau139[[#This Row],[LVD]]="x"),6,IF(OR(Tableau139[[#This Row],[Trumpf]]="x",Tableau139[[#This Row],[LVD]]="x"),3,0))</f>
        <v>3</v>
      </c>
      <c r="O75" s="14">
        <f>IF(AND(Tableau139[[#This Row],[LVD]]="x",Tableau139[[#This Row],[Trumpf]]="x"),6,IF(OR(Tableau139[[#This Row],[LVD]]="x",Tableau139[[#This Row],[Trumpf]]="x"),3,0))</f>
        <v>3</v>
      </c>
      <c r="P75" s="14">
        <f>IF(OR(Tableau139[[#This Row],[MT / Unitaire]]="MT10",Tableau139[[#This Row],[MT / Unitaire]]="MT5"),0,O75)</f>
        <v>3</v>
      </c>
      <c r="Q75" s="14">
        <f>IF(Tableau139[[#This Row],[MT / Unitaire]]&lt;&gt;"Unitaire",1,0)</f>
        <v>0</v>
      </c>
      <c r="AA75" s="27" t="str">
        <f>IFERROR(IF(Tableau9[[#This Row],[besoin P]]-Tableau139[[#This Row],[poinçon]]&lt;=0,"",Tableau9[[#This Row],[besoin P]]-Tableau139[[#This Row],[poinçon]]),"")</f>
        <v/>
      </c>
      <c r="AB75" s="28" t="str">
        <f>IFERROR(IF(Tableau9[[#This Row],[besoin M]]-Tableau139[[#This Row],[matrice]]&lt;=0,"",Tableau9[[#This Row],[besoin M]]-Tableau139[[#This Row],[matrice]]),"")</f>
        <v/>
      </c>
      <c r="AC75" s="28">
        <f>IFERROR(IF(Tableau9[[#This Row],[besoin D]]-Tableau139[[#This Row],[dévêtisseur]]&lt;=0,"",Tableau9[[#This Row],[besoin D]]-Tableau139[[#This Row],[dévêtisseur]]),"")</f>
        <v>1</v>
      </c>
      <c r="AD75" s="29" t="s">
        <v>77</v>
      </c>
    </row>
    <row r="76" spans="1:30" ht="18" x14ac:dyDescent="0.35">
      <c r="A76" s="11" t="s">
        <v>78</v>
      </c>
      <c r="B76" s="11" t="s">
        <v>157</v>
      </c>
      <c r="C76" s="6"/>
      <c r="D76" s="6" t="s">
        <v>151</v>
      </c>
      <c r="E76" s="19">
        <f>(IFERROR(Tableau13[[#This Row],[poinçon]]+Tableau134[[#This Row],[poinçon]]+Tableau135[[#This Row],[poinçon]]+Tableau136[[#This Row],[poinçon]]+Tableau137[[#This Row],[poinçon]]+Tableau138[[#This Row],[poinçon]]+Tableau1373[[#This Row],[poinçon]]+'Back up'!E76,""))</f>
        <v>5</v>
      </c>
      <c r="F76" s="19">
        <f>IFERROR(Tableau13[[#This Row],[matrice]]+Tableau134[[#This Row],[matrice]]+Tableau135[[#This Row],[matrice]]+Tableau136[[#This Row],[matrice]]+Tableau137[[#This Row],[matrice]]+Tableau138[[#This Row],[matrice]]+Tableau1373[[#This Row],[matrice]]+'Back up'!F76,"")</f>
        <v>5</v>
      </c>
      <c r="G76" s="22" t="s">
        <v>180</v>
      </c>
      <c r="I76" s="14" t="s">
        <v>78</v>
      </c>
      <c r="J76" s="17">
        <f>IF(AND(Tableau139[[#This Row],[Trumpf]]="x",Tableau139[[#This Row],[LVD]]="x"),8,IF(OR(Tableau139[[#This Row],[Trumpf]]="x",Tableau139[[#This Row],[LVD]]="x"),5,0))</f>
        <v>5</v>
      </c>
      <c r="K76" s="17">
        <f>IF(AND(Tableau139[[#This Row],[LVD]]="x",Tableau139[[#This Row],[Trumpf]]="x"),8,IF(OR(Tableau139[[#This Row],[LVD]]="x",Tableau139[[#This Row],[Trumpf]]="x"),5,0))</f>
        <v>5</v>
      </c>
      <c r="L76" s="17">
        <f>IF(OR(Tableau139[[#This Row],[MT / Unitaire]]="MT10",Tableau139[[#This Row],[MT / Unitaire]]="MT5"),0,Tableau9[[#This Row],[besoin M]])</f>
        <v>5</v>
      </c>
      <c r="N76" s="14">
        <f>IF(AND(Tableau139[[#This Row],[Trumpf]]="x",Tableau139[[#This Row],[LVD]]="x"),6,IF(OR(Tableau139[[#This Row],[Trumpf]]="x",Tableau139[[#This Row],[LVD]]="x"),3,0))</f>
        <v>3</v>
      </c>
      <c r="O76" s="14">
        <f>IF(AND(Tableau139[[#This Row],[LVD]]="x",Tableau139[[#This Row],[Trumpf]]="x"),6,IF(OR(Tableau139[[#This Row],[LVD]]="x",Tableau139[[#This Row],[Trumpf]]="x"),3,0))</f>
        <v>3</v>
      </c>
      <c r="P76" s="14">
        <f>IF(OR(Tableau139[[#This Row],[MT / Unitaire]]="MT10",Tableau139[[#This Row],[MT / Unitaire]]="MT5"),0,O76)</f>
        <v>3</v>
      </c>
      <c r="Q76" s="14">
        <f>IF(Tableau139[[#This Row],[MT / Unitaire]]&lt;&gt;"Unitaire",1,0)</f>
        <v>1</v>
      </c>
      <c r="AA76" s="27" t="str">
        <f>IFERROR(IF(Tableau9[[#This Row],[besoin P]]-Tableau139[[#This Row],[poinçon]]&lt;=0,"",Tableau9[[#This Row],[besoin P]]-Tableau139[[#This Row],[poinçon]]),"")</f>
        <v/>
      </c>
      <c r="AB76" s="28" t="str">
        <f>IFERROR(IF(Tableau9[[#This Row],[besoin M]]-Tableau139[[#This Row],[matrice]]&lt;=0,"",Tableau9[[#This Row],[besoin M]]-Tableau139[[#This Row],[matrice]]),"")</f>
        <v/>
      </c>
      <c r="AC76" s="28" t="str">
        <f>IFERROR(IF(Tableau9[[#This Row],[besoin D]]-Tableau139[[#This Row],[dévêtisseur]]&lt;=0,"",Tableau9[[#This Row],[besoin D]]-Tableau139[[#This Row],[dévêtisseur]]),"")</f>
        <v/>
      </c>
      <c r="AD76" s="29" t="s">
        <v>78</v>
      </c>
    </row>
    <row r="77" spans="1:30" ht="18" x14ac:dyDescent="0.35">
      <c r="A77" s="11" t="s">
        <v>79</v>
      </c>
      <c r="B77" s="11" t="s">
        <v>173</v>
      </c>
      <c r="C77" s="6" t="s">
        <v>151</v>
      </c>
      <c r="D77" s="6"/>
      <c r="E77" s="19">
        <f>(IFERROR(Tableau13[[#This Row],[poinçon]]+Tableau134[[#This Row],[poinçon]]+Tableau135[[#This Row],[poinçon]]+Tableau136[[#This Row],[poinçon]]+Tableau137[[#This Row],[poinçon]]+Tableau138[[#This Row],[poinçon]]+Tableau1373[[#This Row],[poinçon]]+'Back up'!E77,""))</f>
        <v>5</v>
      </c>
      <c r="F77" s="19">
        <f>IFERROR(Tableau13[[#This Row],[matrice]]+Tableau134[[#This Row],[matrice]]+Tableau135[[#This Row],[matrice]]+Tableau136[[#This Row],[matrice]]+Tableau137[[#This Row],[matrice]]+Tableau138[[#This Row],[matrice]]+Tableau1373[[#This Row],[matrice]]+'Back up'!F77,"")</f>
        <v>6</v>
      </c>
      <c r="G77" s="19">
        <f>IFERROR(Tableau13[[#This Row],[dévêtisseur]]+Tableau134[[#This Row],[dévêtisseur]]+Tableau135[[#This Row],[dévêtisseur]]+Tableau136[[#This Row],[dévêtisseur]]+Tableau137[[#This Row],[dévêtisseur]]+Tableau138[[#This Row],[dévêtisseur]]+Tableau1373[[#This Row],[dévêtisseur]],"")</f>
        <v>5</v>
      </c>
      <c r="I77" s="14" t="s">
        <v>79</v>
      </c>
      <c r="J77" s="17">
        <f>IF(AND(Tableau139[[#This Row],[Trumpf]]="x",Tableau139[[#This Row],[LVD]]="x"),8,IF(OR(Tableau139[[#This Row],[Trumpf]]="x",Tableau139[[#This Row],[LVD]]="x"),5,0))</f>
        <v>5</v>
      </c>
      <c r="K77" s="17">
        <f>IF(AND(Tableau139[[#This Row],[LVD]]="x",Tableau139[[#This Row],[Trumpf]]="x"),8,IF(OR(Tableau139[[#This Row],[LVD]]="x",Tableau139[[#This Row],[Trumpf]]="x"),5,0))</f>
        <v>5</v>
      </c>
      <c r="L77" s="17">
        <f>IF(OR(Tableau139[[#This Row],[MT / Unitaire]]="MT10",Tableau139[[#This Row],[MT / Unitaire]]="MT5"),0,Tableau9[[#This Row],[besoin M]])</f>
        <v>5</v>
      </c>
      <c r="N77" s="14">
        <f>IF(AND(Tableau139[[#This Row],[Trumpf]]="x",Tableau139[[#This Row],[LVD]]="x"),6,IF(OR(Tableau139[[#This Row],[Trumpf]]="x",Tableau139[[#This Row],[LVD]]="x"),3,0))</f>
        <v>3</v>
      </c>
      <c r="O77" s="14">
        <f>IF(AND(Tableau139[[#This Row],[LVD]]="x",Tableau139[[#This Row],[Trumpf]]="x"),6,IF(OR(Tableau139[[#This Row],[LVD]]="x",Tableau139[[#This Row],[Trumpf]]="x"),3,0))</f>
        <v>3</v>
      </c>
      <c r="P77" s="14">
        <f>IF(OR(Tableau139[[#This Row],[MT / Unitaire]]="MT10",Tableau139[[#This Row],[MT / Unitaire]]="MT5"),0,O77)</f>
        <v>3</v>
      </c>
      <c r="Q77" s="14">
        <f>IF(Tableau139[[#This Row],[MT / Unitaire]]&lt;&gt;"Unitaire",1,0)</f>
        <v>0</v>
      </c>
      <c r="AA77" s="27" t="str">
        <f>IFERROR(IF(Tableau9[[#This Row],[besoin P]]-Tableau139[[#This Row],[poinçon]]&lt;=0,"",Tableau9[[#This Row],[besoin P]]-Tableau139[[#This Row],[poinçon]]),"")</f>
        <v/>
      </c>
      <c r="AB77" s="28" t="str">
        <f>IFERROR(IF(Tableau9[[#This Row],[besoin M]]-Tableau139[[#This Row],[matrice]]&lt;=0,"",Tableau9[[#This Row],[besoin M]]-Tableau139[[#This Row],[matrice]]),"")</f>
        <v/>
      </c>
      <c r="AC77" s="28" t="str">
        <f>IFERROR(IF(Tableau9[[#This Row],[besoin D]]-Tableau139[[#This Row],[dévêtisseur]]&lt;=0,"",Tableau9[[#This Row],[besoin D]]-Tableau139[[#This Row],[dévêtisseur]]),"")</f>
        <v/>
      </c>
      <c r="AD77" s="29" t="s">
        <v>79</v>
      </c>
    </row>
    <row r="78" spans="1:30" ht="18" x14ac:dyDescent="0.35">
      <c r="A78" s="11" t="s">
        <v>80</v>
      </c>
      <c r="B78" s="11" t="s">
        <v>157</v>
      </c>
      <c r="C78" s="6"/>
      <c r="D78" s="6" t="s">
        <v>151</v>
      </c>
      <c r="E78" s="19">
        <f>(IFERROR(Tableau13[[#This Row],[poinçon]]+Tableau134[[#This Row],[poinçon]]+Tableau135[[#This Row],[poinçon]]+Tableau136[[#This Row],[poinçon]]+Tableau137[[#This Row],[poinçon]]+Tableau138[[#This Row],[poinçon]]+Tableau1373[[#This Row],[poinçon]]+'Back up'!E78,""))</f>
        <v>5</v>
      </c>
      <c r="F78" s="19">
        <f>IFERROR(Tableau13[[#This Row],[matrice]]+Tableau134[[#This Row],[matrice]]+Tableau135[[#This Row],[matrice]]+Tableau136[[#This Row],[matrice]]+Tableau137[[#This Row],[matrice]]+Tableau138[[#This Row],[matrice]]+Tableau1373[[#This Row],[matrice]]+'Back up'!F78,"")</f>
        <v>5</v>
      </c>
      <c r="G78" s="22" t="s">
        <v>180</v>
      </c>
      <c r="I78" s="14" t="s">
        <v>80</v>
      </c>
      <c r="J78" s="17">
        <f>IF(AND(Tableau139[[#This Row],[Trumpf]]="x",Tableau139[[#This Row],[LVD]]="x"),8,IF(OR(Tableau139[[#This Row],[Trumpf]]="x",Tableau139[[#This Row],[LVD]]="x"),5,0))</f>
        <v>5</v>
      </c>
      <c r="K78" s="17">
        <f>IF(AND(Tableau139[[#This Row],[LVD]]="x",Tableau139[[#This Row],[Trumpf]]="x"),8,IF(OR(Tableau139[[#This Row],[LVD]]="x",Tableau139[[#This Row],[Trumpf]]="x"),5,0))</f>
        <v>5</v>
      </c>
      <c r="L78" s="17">
        <f>IF(OR(Tableau139[[#This Row],[MT / Unitaire]]="MT10",Tableau139[[#This Row],[MT / Unitaire]]="MT5"),0,Tableau9[[#This Row],[besoin M]])</f>
        <v>5</v>
      </c>
      <c r="N78" s="14">
        <f>IF(AND(Tableau139[[#This Row],[Trumpf]]="x",Tableau139[[#This Row],[LVD]]="x"),6,IF(OR(Tableau139[[#This Row],[Trumpf]]="x",Tableau139[[#This Row],[LVD]]="x"),3,0))</f>
        <v>3</v>
      </c>
      <c r="O78" s="14">
        <f>IF(AND(Tableau139[[#This Row],[LVD]]="x",Tableau139[[#This Row],[Trumpf]]="x"),6,IF(OR(Tableau139[[#This Row],[LVD]]="x",Tableau139[[#This Row],[Trumpf]]="x"),3,0))</f>
        <v>3</v>
      </c>
      <c r="P78" s="14">
        <f>IF(OR(Tableau139[[#This Row],[MT / Unitaire]]="MT10",Tableau139[[#This Row],[MT / Unitaire]]="MT5"),0,O78)</f>
        <v>3</v>
      </c>
      <c r="Q78" s="14">
        <f>IF(Tableau139[[#This Row],[MT / Unitaire]]&lt;&gt;"Unitaire",1,0)</f>
        <v>1</v>
      </c>
      <c r="AA78" s="27" t="str">
        <f>IFERROR(IF(Tableau9[[#This Row],[besoin P]]-Tableau139[[#This Row],[poinçon]]&lt;=0,"",Tableau9[[#This Row],[besoin P]]-Tableau139[[#This Row],[poinçon]]),"")</f>
        <v/>
      </c>
      <c r="AB78" s="28" t="str">
        <f>IFERROR(IF(Tableau9[[#This Row],[besoin M]]-Tableau139[[#This Row],[matrice]]&lt;=0,"",Tableau9[[#This Row],[besoin M]]-Tableau139[[#This Row],[matrice]]),"")</f>
        <v/>
      </c>
      <c r="AC78" s="28" t="str">
        <f>IFERROR(IF(Tableau9[[#This Row],[besoin D]]-Tableau139[[#This Row],[dévêtisseur]]&lt;=0,"",Tableau9[[#This Row],[besoin D]]-Tableau139[[#This Row],[dévêtisseur]]),"")</f>
        <v/>
      </c>
      <c r="AD78" s="29" t="s">
        <v>80</v>
      </c>
    </row>
    <row r="79" spans="1:30" ht="18" x14ac:dyDescent="0.35">
      <c r="A79" s="11" t="s">
        <v>81</v>
      </c>
      <c r="B79" s="11" t="s">
        <v>173</v>
      </c>
      <c r="C79" s="6" t="s">
        <v>151</v>
      </c>
      <c r="D79" s="6"/>
      <c r="E79" s="19">
        <f>(IFERROR(Tableau13[[#This Row],[poinçon]]+Tableau134[[#This Row],[poinçon]]+Tableau135[[#This Row],[poinçon]]+Tableau136[[#This Row],[poinçon]]+Tableau137[[#This Row],[poinçon]]+Tableau138[[#This Row],[poinçon]]+Tableau1373[[#This Row],[poinçon]]+'Back up'!E79,""))</f>
        <v>6</v>
      </c>
      <c r="F79" s="19">
        <f>IFERROR(Tableau13[[#This Row],[matrice]]+Tableau134[[#This Row],[matrice]]+Tableau135[[#This Row],[matrice]]+Tableau136[[#This Row],[matrice]]+Tableau137[[#This Row],[matrice]]+Tableau138[[#This Row],[matrice]]+Tableau1373[[#This Row],[matrice]]+'Back up'!F79,"")</f>
        <v>6</v>
      </c>
      <c r="G79" s="18">
        <f>IFERROR(Tableau13[[#This Row],[dévêtisseur]]+Tableau134[[#This Row],[dévêtisseur]]+Tableau135[[#This Row],[dévêtisseur]]+Tableau136[[#This Row],[dévêtisseur]]+Tableau137[[#This Row],[dévêtisseur]]+Tableau138[[#This Row],[dévêtisseur]]+Tableau1373[[#This Row],[dévêtisseur]],"")</f>
        <v>3</v>
      </c>
      <c r="I79" s="14" t="s">
        <v>81</v>
      </c>
      <c r="J79" s="17">
        <f>IF(AND(Tableau139[[#This Row],[Trumpf]]="x",Tableau139[[#This Row],[LVD]]="x"),8,IF(OR(Tableau139[[#This Row],[Trumpf]]="x",Tableau139[[#This Row],[LVD]]="x"),5,0))</f>
        <v>5</v>
      </c>
      <c r="K79" s="17">
        <f>IF(AND(Tableau139[[#This Row],[LVD]]="x",Tableau139[[#This Row],[Trumpf]]="x"),8,IF(OR(Tableau139[[#This Row],[LVD]]="x",Tableau139[[#This Row],[Trumpf]]="x"),5,0))</f>
        <v>5</v>
      </c>
      <c r="L79" s="17">
        <f>IF(OR(Tableau139[[#This Row],[MT / Unitaire]]="MT10",Tableau139[[#This Row],[MT / Unitaire]]="MT5"),0,Tableau9[[#This Row],[besoin M]])</f>
        <v>5</v>
      </c>
      <c r="N79" s="14">
        <f>IF(AND(Tableau139[[#This Row],[Trumpf]]="x",Tableau139[[#This Row],[LVD]]="x"),6,IF(OR(Tableau139[[#This Row],[Trumpf]]="x",Tableau139[[#This Row],[LVD]]="x"),3,0))</f>
        <v>3</v>
      </c>
      <c r="O79" s="14">
        <f>IF(AND(Tableau139[[#This Row],[LVD]]="x",Tableau139[[#This Row],[Trumpf]]="x"),6,IF(OR(Tableau139[[#This Row],[LVD]]="x",Tableau139[[#This Row],[Trumpf]]="x"),3,0))</f>
        <v>3</v>
      </c>
      <c r="P79" s="14">
        <f>IF(OR(Tableau139[[#This Row],[MT / Unitaire]]="MT10",Tableau139[[#This Row],[MT / Unitaire]]="MT5"),0,O79)</f>
        <v>3</v>
      </c>
      <c r="Q79" s="14">
        <f>IF(Tableau139[[#This Row],[MT / Unitaire]]&lt;&gt;"Unitaire",1,0)</f>
        <v>0</v>
      </c>
      <c r="AA79" s="27" t="str">
        <f>IFERROR(IF(Tableau9[[#This Row],[besoin P]]-Tableau139[[#This Row],[poinçon]]&lt;=0,"",Tableau9[[#This Row],[besoin P]]-Tableau139[[#This Row],[poinçon]]),"")</f>
        <v/>
      </c>
      <c r="AB79" s="28" t="str">
        <f>IFERROR(IF(Tableau9[[#This Row],[besoin M]]-Tableau139[[#This Row],[matrice]]&lt;=0,"",Tableau9[[#This Row],[besoin M]]-Tableau139[[#This Row],[matrice]]),"")</f>
        <v/>
      </c>
      <c r="AC79" s="28">
        <f>IFERROR(IF(Tableau9[[#This Row],[besoin D]]-Tableau139[[#This Row],[dévêtisseur]]&lt;=0,"",Tableau9[[#This Row],[besoin D]]-Tableau139[[#This Row],[dévêtisseur]]),"")</f>
        <v>2</v>
      </c>
      <c r="AD79" s="29" t="s">
        <v>81</v>
      </c>
    </row>
    <row r="80" spans="1:30" ht="18" x14ac:dyDescent="0.35">
      <c r="A80" s="11" t="s">
        <v>82</v>
      </c>
      <c r="B80" s="11" t="s">
        <v>173</v>
      </c>
      <c r="C80" s="6" t="s">
        <v>151</v>
      </c>
      <c r="D80" s="6"/>
      <c r="E80" s="19">
        <f>(IFERROR(Tableau13[[#This Row],[poinçon]]+Tableau134[[#This Row],[poinçon]]+Tableau135[[#This Row],[poinçon]]+Tableau136[[#This Row],[poinçon]]+Tableau137[[#This Row],[poinçon]]+Tableau138[[#This Row],[poinçon]]+Tableau1373[[#This Row],[poinçon]]+'Back up'!E80,""))</f>
        <v>8</v>
      </c>
      <c r="F80" s="19">
        <f>IFERROR(Tableau13[[#This Row],[matrice]]+Tableau134[[#This Row],[matrice]]+Tableau135[[#This Row],[matrice]]+Tableau136[[#This Row],[matrice]]+Tableau137[[#This Row],[matrice]]+Tableau138[[#This Row],[matrice]]+Tableau1373[[#This Row],[matrice]]+'Back up'!F80,"")</f>
        <v>7</v>
      </c>
      <c r="G80" s="19">
        <f>IFERROR(Tableau13[[#This Row],[dévêtisseur]]+Tableau134[[#This Row],[dévêtisseur]]+Tableau135[[#This Row],[dévêtisseur]]+Tableau136[[#This Row],[dévêtisseur]]+Tableau137[[#This Row],[dévêtisseur]]+Tableau138[[#This Row],[dévêtisseur]]+Tableau1373[[#This Row],[dévêtisseur]],"")</f>
        <v>7</v>
      </c>
      <c r="I80" s="14" t="s">
        <v>82</v>
      </c>
      <c r="J80" s="17">
        <f>IF(AND(Tableau139[[#This Row],[Trumpf]]="x",Tableau139[[#This Row],[LVD]]="x"),8,IF(OR(Tableau139[[#This Row],[Trumpf]]="x",Tableau139[[#This Row],[LVD]]="x"),5,0))</f>
        <v>5</v>
      </c>
      <c r="K80" s="17">
        <f>IF(AND(Tableau139[[#This Row],[LVD]]="x",Tableau139[[#This Row],[Trumpf]]="x"),8,IF(OR(Tableau139[[#This Row],[LVD]]="x",Tableau139[[#This Row],[Trumpf]]="x"),5,0))</f>
        <v>5</v>
      </c>
      <c r="L80" s="17">
        <f>IF(OR(Tableau139[[#This Row],[MT / Unitaire]]="MT10",Tableau139[[#This Row],[MT / Unitaire]]="MT5"),0,Tableau9[[#This Row],[besoin M]])</f>
        <v>5</v>
      </c>
      <c r="N80" s="14">
        <f>IF(AND(Tableau139[[#This Row],[Trumpf]]="x",Tableau139[[#This Row],[LVD]]="x"),6,IF(OR(Tableau139[[#This Row],[Trumpf]]="x",Tableau139[[#This Row],[LVD]]="x"),3,0))</f>
        <v>3</v>
      </c>
      <c r="O80" s="14">
        <f>IF(AND(Tableau139[[#This Row],[LVD]]="x",Tableau139[[#This Row],[Trumpf]]="x"),6,IF(OR(Tableau139[[#This Row],[LVD]]="x",Tableau139[[#This Row],[Trumpf]]="x"),3,0))</f>
        <v>3</v>
      </c>
      <c r="P80" s="14">
        <f>IF(OR(Tableau139[[#This Row],[MT / Unitaire]]="MT10",Tableau139[[#This Row],[MT / Unitaire]]="MT5"),0,O80)</f>
        <v>3</v>
      </c>
      <c r="Q80" s="14">
        <f>IF(Tableau139[[#This Row],[MT / Unitaire]]&lt;&gt;"Unitaire",1,0)</f>
        <v>0</v>
      </c>
      <c r="AA80" s="27" t="str">
        <f>IFERROR(IF(Tableau9[[#This Row],[besoin P]]-Tableau139[[#This Row],[poinçon]]&lt;=0,"",Tableau9[[#This Row],[besoin P]]-Tableau139[[#This Row],[poinçon]]),"")</f>
        <v/>
      </c>
      <c r="AB80" s="28" t="str">
        <f>IFERROR(IF(Tableau9[[#This Row],[besoin M]]-Tableau139[[#This Row],[matrice]]&lt;=0,"",Tableau9[[#This Row],[besoin M]]-Tableau139[[#This Row],[matrice]]),"")</f>
        <v/>
      </c>
      <c r="AC80" s="28" t="str">
        <f>IFERROR(IF(Tableau9[[#This Row],[besoin D]]-Tableau139[[#This Row],[dévêtisseur]]&lt;=0,"",Tableau9[[#This Row],[besoin D]]-Tableau139[[#This Row],[dévêtisseur]]),"")</f>
        <v/>
      </c>
      <c r="AD80" s="29" t="s">
        <v>82</v>
      </c>
    </row>
    <row r="81" spans="1:30" ht="18" x14ac:dyDescent="0.35">
      <c r="A81" s="11" t="s">
        <v>83</v>
      </c>
      <c r="B81" s="11" t="s">
        <v>173</v>
      </c>
      <c r="C81" s="6"/>
      <c r="D81" s="6" t="s">
        <v>151</v>
      </c>
      <c r="E81" s="18">
        <f>(IFERROR(Tableau13[[#This Row],[poinçon]]+Tableau134[[#This Row],[poinçon]]+Tableau135[[#This Row],[poinçon]]+Tableau136[[#This Row],[poinçon]]+Tableau137[[#This Row],[poinçon]]+Tableau138[[#This Row],[poinçon]]+Tableau1373[[#This Row],[poinçon]]+'Back up'!E81,""))</f>
        <v>4</v>
      </c>
      <c r="F81" s="18">
        <f>IFERROR(Tableau13[[#This Row],[matrice]]+Tableau134[[#This Row],[matrice]]+Tableau135[[#This Row],[matrice]]+Tableau136[[#This Row],[matrice]]+Tableau137[[#This Row],[matrice]]+Tableau138[[#This Row],[matrice]]+Tableau1373[[#This Row],[matrice]]+'Back up'!F81,"")</f>
        <v>4</v>
      </c>
      <c r="G81" s="18">
        <f>IFERROR(Tableau13[[#This Row],[dévêtisseur]]+Tableau134[[#This Row],[dévêtisseur]]+Tableau135[[#This Row],[dévêtisseur]]+Tableau136[[#This Row],[dévêtisseur]]+Tableau137[[#This Row],[dévêtisseur]]+Tableau138[[#This Row],[dévêtisseur]]+Tableau1373[[#This Row],[dévêtisseur]],"")</f>
        <v>4</v>
      </c>
      <c r="I81" s="14" t="s">
        <v>83</v>
      </c>
      <c r="J81" s="17">
        <f>IF(AND(Tableau139[[#This Row],[Trumpf]]="x",Tableau139[[#This Row],[LVD]]="x"),8,IF(OR(Tableau139[[#This Row],[Trumpf]]="x",Tableau139[[#This Row],[LVD]]="x"),5,0))</f>
        <v>5</v>
      </c>
      <c r="K81" s="17">
        <f>IF(AND(Tableau139[[#This Row],[LVD]]="x",Tableau139[[#This Row],[Trumpf]]="x"),8,IF(OR(Tableau139[[#This Row],[LVD]]="x",Tableau139[[#This Row],[Trumpf]]="x"),5,0))</f>
        <v>5</v>
      </c>
      <c r="L81" s="17">
        <f>IF(OR(Tableau139[[#This Row],[MT / Unitaire]]="MT10",Tableau139[[#This Row],[MT / Unitaire]]="MT5"),0,Tableau9[[#This Row],[besoin M]])</f>
        <v>5</v>
      </c>
      <c r="N81" s="14">
        <f>IF(AND(Tableau139[[#This Row],[Trumpf]]="x",Tableau139[[#This Row],[LVD]]="x"),6,IF(OR(Tableau139[[#This Row],[Trumpf]]="x",Tableau139[[#This Row],[LVD]]="x"),3,0))</f>
        <v>3</v>
      </c>
      <c r="O81" s="14">
        <f>IF(AND(Tableau139[[#This Row],[LVD]]="x",Tableau139[[#This Row],[Trumpf]]="x"),6,IF(OR(Tableau139[[#This Row],[LVD]]="x",Tableau139[[#This Row],[Trumpf]]="x"),3,0))</f>
        <v>3</v>
      </c>
      <c r="P81" s="14">
        <f>IF(OR(Tableau139[[#This Row],[MT / Unitaire]]="MT10",Tableau139[[#This Row],[MT / Unitaire]]="MT5"),0,O81)</f>
        <v>3</v>
      </c>
      <c r="Q81" s="14">
        <f>IF(Tableau139[[#This Row],[MT / Unitaire]]&lt;&gt;"Unitaire",1,0)</f>
        <v>0</v>
      </c>
      <c r="AA81" s="27">
        <f>IFERROR(IF(Tableau9[[#This Row],[besoin P]]-Tableau139[[#This Row],[poinçon]]&lt;=0,"",Tableau9[[#This Row],[besoin P]]-Tableau139[[#This Row],[poinçon]]),"")</f>
        <v>1</v>
      </c>
      <c r="AB81" s="28">
        <f>IFERROR(IF(Tableau9[[#This Row],[besoin M]]-Tableau139[[#This Row],[matrice]]&lt;=0,"",Tableau9[[#This Row],[besoin M]]-Tableau139[[#This Row],[matrice]]),"")</f>
        <v>1</v>
      </c>
      <c r="AC81" s="28">
        <f>IFERROR(IF(Tableau9[[#This Row],[besoin D]]-Tableau139[[#This Row],[dévêtisseur]]&lt;=0,"",Tableau9[[#This Row],[besoin D]]-Tableau139[[#This Row],[dévêtisseur]]),"")</f>
        <v>1</v>
      </c>
      <c r="AD81" s="29" t="s">
        <v>83</v>
      </c>
    </row>
    <row r="82" spans="1:30" ht="18" x14ac:dyDescent="0.35">
      <c r="A82" s="11" t="s">
        <v>84</v>
      </c>
      <c r="B82" s="11" t="s">
        <v>173</v>
      </c>
      <c r="C82" s="6"/>
      <c r="D82" s="6" t="s">
        <v>151</v>
      </c>
      <c r="E82" s="19">
        <f>(IFERROR(Tableau13[[#This Row],[poinçon]]+Tableau134[[#This Row],[poinçon]]+Tableau135[[#This Row],[poinçon]]+Tableau136[[#This Row],[poinçon]]+Tableau137[[#This Row],[poinçon]]+Tableau138[[#This Row],[poinçon]]+Tableau1373[[#This Row],[poinçon]]+'Back up'!E82,""))</f>
        <v>7</v>
      </c>
      <c r="F82" s="19">
        <f>IFERROR(Tableau13[[#This Row],[matrice]]+Tableau134[[#This Row],[matrice]]+Tableau135[[#This Row],[matrice]]+Tableau136[[#This Row],[matrice]]+Tableau137[[#This Row],[matrice]]+Tableau138[[#This Row],[matrice]]+Tableau1373[[#This Row],[matrice]]+'Back up'!F82,"")</f>
        <v>7</v>
      </c>
      <c r="G82" s="19">
        <f>IFERROR(Tableau13[[#This Row],[dévêtisseur]]+Tableau134[[#This Row],[dévêtisseur]]+Tableau135[[#This Row],[dévêtisseur]]+Tableau136[[#This Row],[dévêtisseur]]+Tableau137[[#This Row],[dévêtisseur]]+Tableau138[[#This Row],[dévêtisseur]]+Tableau1373[[#This Row],[dévêtisseur]],"")</f>
        <v>7</v>
      </c>
      <c r="I82" s="14" t="s">
        <v>84</v>
      </c>
      <c r="J82" s="17">
        <f>IF(AND(Tableau139[[#This Row],[Trumpf]]="x",Tableau139[[#This Row],[LVD]]="x"),8,IF(OR(Tableau139[[#This Row],[Trumpf]]="x",Tableau139[[#This Row],[LVD]]="x"),5,0))</f>
        <v>5</v>
      </c>
      <c r="K82" s="17">
        <f>IF(AND(Tableau139[[#This Row],[LVD]]="x",Tableau139[[#This Row],[Trumpf]]="x"),8,IF(OR(Tableau139[[#This Row],[LVD]]="x",Tableau139[[#This Row],[Trumpf]]="x"),5,0))</f>
        <v>5</v>
      </c>
      <c r="L82" s="17">
        <f>IF(OR(Tableau139[[#This Row],[MT / Unitaire]]="MT10",Tableau139[[#This Row],[MT / Unitaire]]="MT5"),0,Tableau9[[#This Row],[besoin M]])</f>
        <v>5</v>
      </c>
      <c r="N82" s="14">
        <f>IF(AND(Tableau139[[#This Row],[Trumpf]]="x",Tableau139[[#This Row],[LVD]]="x"),6,IF(OR(Tableau139[[#This Row],[Trumpf]]="x",Tableau139[[#This Row],[LVD]]="x"),3,0))</f>
        <v>3</v>
      </c>
      <c r="O82" s="14">
        <f>IF(AND(Tableau139[[#This Row],[LVD]]="x",Tableau139[[#This Row],[Trumpf]]="x"),6,IF(OR(Tableau139[[#This Row],[LVD]]="x",Tableau139[[#This Row],[Trumpf]]="x"),3,0))</f>
        <v>3</v>
      </c>
      <c r="P82" s="14">
        <f>IF(OR(Tableau139[[#This Row],[MT / Unitaire]]="MT10",Tableau139[[#This Row],[MT / Unitaire]]="MT5"),0,O82)</f>
        <v>3</v>
      </c>
      <c r="Q82" s="14">
        <f>IF(Tableau139[[#This Row],[MT / Unitaire]]&lt;&gt;"Unitaire",1,0)</f>
        <v>0</v>
      </c>
      <c r="AA82" s="27" t="str">
        <f>IFERROR(IF(Tableau9[[#This Row],[besoin P]]-Tableau139[[#This Row],[poinçon]]&lt;=0,"",Tableau9[[#This Row],[besoin P]]-Tableau139[[#This Row],[poinçon]]),"")</f>
        <v/>
      </c>
      <c r="AB82" s="28" t="str">
        <f>IFERROR(IF(Tableau9[[#This Row],[besoin M]]-Tableau139[[#This Row],[matrice]]&lt;=0,"",Tableau9[[#This Row],[besoin M]]-Tableau139[[#This Row],[matrice]]),"")</f>
        <v/>
      </c>
      <c r="AC82" s="28" t="str">
        <f>IFERROR(IF(Tableau9[[#This Row],[besoin D]]-Tableau139[[#This Row],[dévêtisseur]]&lt;=0,"",Tableau9[[#This Row],[besoin D]]-Tableau139[[#This Row],[dévêtisseur]]),"")</f>
        <v/>
      </c>
      <c r="AD82" s="29" t="s">
        <v>84</v>
      </c>
    </row>
    <row r="83" spans="1:30" ht="18" x14ac:dyDescent="0.35">
      <c r="A83" s="11" t="s">
        <v>85</v>
      </c>
      <c r="B83" s="11" t="s">
        <v>173</v>
      </c>
      <c r="C83" s="6" t="s">
        <v>151</v>
      </c>
      <c r="D83" s="6" t="s">
        <v>151</v>
      </c>
      <c r="E83" s="18">
        <f>(IFERROR(Tableau13[[#This Row],[poinçon]]+Tableau134[[#This Row],[poinçon]]+Tableau135[[#This Row],[poinçon]]+Tableau136[[#This Row],[poinçon]]+Tableau137[[#This Row],[poinçon]]+Tableau138[[#This Row],[poinçon]]+Tableau1373[[#This Row],[poinçon]]+'Back up'!E83,""))</f>
        <v>6</v>
      </c>
      <c r="F83" s="19">
        <f>IFERROR(Tableau13[[#This Row],[matrice]]+Tableau134[[#This Row],[matrice]]+Tableau135[[#This Row],[matrice]]+Tableau136[[#This Row],[matrice]]+Tableau137[[#This Row],[matrice]]+Tableau138[[#This Row],[matrice]]+Tableau1373[[#This Row],[matrice]]+'Back up'!F83,"")</f>
        <v>10</v>
      </c>
      <c r="G83" s="18">
        <f>IFERROR(Tableau13[[#This Row],[dévêtisseur]]+Tableau134[[#This Row],[dévêtisseur]]+Tableau135[[#This Row],[dévêtisseur]]+Tableau136[[#This Row],[dévêtisseur]]+Tableau137[[#This Row],[dévêtisseur]]+Tableau138[[#This Row],[dévêtisseur]]+Tableau1373[[#This Row],[dévêtisseur]],"")</f>
        <v>6</v>
      </c>
      <c r="I83" s="14" t="s">
        <v>85</v>
      </c>
      <c r="J83" s="17">
        <f>IF(AND(Tableau139[[#This Row],[Trumpf]]="x",Tableau139[[#This Row],[LVD]]="x"),8,IF(OR(Tableau139[[#This Row],[Trumpf]]="x",Tableau139[[#This Row],[LVD]]="x"),5,0))</f>
        <v>8</v>
      </c>
      <c r="K83" s="17">
        <f>IF(AND(Tableau139[[#This Row],[LVD]]="x",Tableau139[[#This Row],[Trumpf]]="x"),8,IF(OR(Tableau139[[#This Row],[LVD]]="x",Tableau139[[#This Row],[Trumpf]]="x"),5,0))</f>
        <v>8</v>
      </c>
      <c r="L83" s="17">
        <f>IF(OR(Tableau139[[#This Row],[MT / Unitaire]]="MT10",Tableau139[[#This Row],[MT / Unitaire]]="MT5"),0,Tableau9[[#This Row],[besoin M]])</f>
        <v>8</v>
      </c>
      <c r="N83" s="14">
        <f>IF(AND(Tableau139[[#This Row],[Trumpf]]="x",Tableau139[[#This Row],[LVD]]="x"),6,IF(OR(Tableau139[[#This Row],[Trumpf]]="x",Tableau139[[#This Row],[LVD]]="x"),3,0))</f>
        <v>6</v>
      </c>
      <c r="O83" s="14">
        <f>IF(AND(Tableau139[[#This Row],[LVD]]="x",Tableau139[[#This Row],[Trumpf]]="x"),6,IF(OR(Tableau139[[#This Row],[LVD]]="x",Tableau139[[#This Row],[Trumpf]]="x"),3,0))</f>
        <v>6</v>
      </c>
      <c r="P83" s="14">
        <f>IF(OR(Tableau139[[#This Row],[MT / Unitaire]]="MT10",Tableau139[[#This Row],[MT / Unitaire]]="MT5"),0,O83)</f>
        <v>6</v>
      </c>
      <c r="Q83" s="14">
        <f>IF(Tableau139[[#This Row],[MT / Unitaire]]&lt;&gt;"Unitaire",1,0)</f>
        <v>0</v>
      </c>
      <c r="AA83" s="27">
        <f>IFERROR(IF(Tableau9[[#This Row],[besoin P]]-Tableau139[[#This Row],[poinçon]]&lt;=0,"",Tableau9[[#This Row],[besoin P]]-Tableau139[[#This Row],[poinçon]]),"")</f>
        <v>2</v>
      </c>
      <c r="AB83" s="28" t="str">
        <f>IFERROR(IF(Tableau9[[#This Row],[besoin M]]-Tableau139[[#This Row],[matrice]]&lt;=0,"",Tableau9[[#This Row],[besoin M]]-Tableau139[[#This Row],[matrice]]),"")</f>
        <v/>
      </c>
      <c r="AC83" s="28">
        <f>IFERROR(IF(Tableau9[[#This Row],[besoin D]]-Tableau139[[#This Row],[dévêtisseur]]&lt;=0,"",Tableau9[[#This Row],[besoin D]]-Tableau139[[#This Row],[dévêtisseur]]),"")</f>
        <v>2</v>
      </c>
      <c r="AD83" s="29" t="s">
        <v>85</v>
      </c>
    </row>
    <row r="84" spans="1:30" ht="18" x14ac:dyDescent="0.35">
      <c r="A84" s="11" t="s">
        <v>86</v>
      </c>
      <c r="B84" s="11" t="s">
        <v>173</v>
      </c>
      <c r="C84" s="6" t="s">
        <v>151</v>
      </c>
      <c r="D84" s="6"/>
      <c r="E84" s="18">
        <f>(IFERROR(Tableau13[[#This Row],[poinçon]]+Tableau134[[#This Row],[poinçon]]+Tableau135[[#This Row],[poinçon]]+Tableau136[[#This Row],[poinçon]]+Tableau137[[#This Row],[poinçon]]+Tableau138[[#This Row],[poinçon]]+Tableau1373[[#This Row],[poinçon]]+'Back up'!E84,""))</f>
        <v>4</v>
      </c>
      <c r="F84" s="18">
        <f>IFERROR(Tableau13[[#This Row],[matrice]]+Tableau134[[#This Row],[matrice]]+Tableau135[[#This Row],[matrice]]+Tableau136[[#This Row],[matrice]]+Tableau137[[#This Row],[matrice]]+Tableau138[[#This Row],[matrice]]+Tableau1373[[#This Row],[matrice]]+'Back up'!F84,"")</f>
        <v>4</v>
      </c>
      <c r="G84" s="19">
        <f>IFERROR(Tableau13[[#This Row],[dévêtisseur]]+Tableau134[[#This Row],[dévêtisseur]]+Tableau135[[#This Row],[dévêtisseur]]+Tableau136[[#This Row],[dévêtisseur]]+Tableau137[[#This Row],[dévêtisseur]]+Tableau138[[#This Row],[dévêtisseur]]+Tableau1373[[#This Row],[dévêtisseur]],"")</f>
        <v>5</v>
      </c>
      <c r="I84" s="14" t="s">
        <v>86</v>
      </c>
      <c r="J84" s="17">
        <f>IF(AND(Tableau139[[#This Row],[Trumpf]]="x",Tableau139[[#This Row],[LVD]]="x"),8,IF(OR(Tableau139[[#This Row],[Trumpf]]="x",Tableau139[[#This Row],[LVD]]="x"),5,0))</f>
        <v>5</v>
      </c>
      <c r="K84" s="17">
        <f>IF(AND(Tableau139[[#This Row],[LVD]]="x",Tableau139[[#This Row],[Trumpf]]="x"),8,IF(OR(Tableau139[[#This Row],[LVD]]="x",Tableau139[[#This Row],[Trumpf]]="x"),5,0))</f>
        <v>5</v>
      </c>
      <c r="L84" s="17">
        <f>IF(OR(Tableau139[[#This Row],[MT / Unitaire]]="MT10",Tableau139[[#This Row],[MT / Unitaire]]="MT5"),0,Tableau9[[#This Row],[besoin M]])</f>
        <v>5</v>
      </c>
      <c r="N84" s="14">
        <f>IF(AND(Tableau139[[#This Row],[Trumpf]]="x",Tableau139[[#This Row],[LVD]]="x"),6,IF(OR(Tableau139[[#This Row],[Trumpf]]="x",Tableau139[[#This Row],[LVD]]="x"),3,0))</f>
        <v>3</v>
      </c>
      <c r="O84" s="14">
        <f>IF(AND(Tableau139[[#This Row],[LVD]]="x",Tableau139[[#This Row],[Trumpf]]="x"),6,IF(OR(Tableau139[[#This Row],[LVD]]="x",Tableau139[[#This Row],[Trumpf]]="x"),3,0))</f>
        <v>3</v>
      </c>
      <c r="P84" s="14">
        <f>IF(OR(Tableau139[[#This Row],[MT / Unitaire]]="MT10",Tableau139[[#This Row],[MT / Unitaire]]="MT5"),0,O84)</f>
        <v>3</v>
      </c>
      <c r="Q84" s="14">
        <f>IF(Tableau139[[#This Row],[MT / Unitaire]]&lt;&gt;"Unitaire",1,0)</f>
        <v>0</v>
      </c>
      <c r="AA84" s="27">
        <f>IFERROR(IF(Tableau9[[#This Row],[besoin P]]-Tableau139[[#This Row],[poinçon]]&lt;=0,"",Tableau9[[#This Row],[besoin P]]-Tableau139[[#This Row],[poinçon]]),"")</f>
        <v>1</v>
      </c>
      <c r="AB84" s="28">
        <f>IFERROR(IF(Tableau9[[#This Row],[besoin M]]-Tableau139[[#This Row],[matrice]]&lt;=0,"",Tableau9[[#This Row],[besoin M]]-Tableau139[[#This Row],[matrice]]),"")</f>
        <v>1</v>
      </c>
      <c r="AC84" s="28" t="str">
        <f>IFERROR(IF(Tableau9[[#This Row],[besoin D]]-Tableau139[[#This Row],[dévêtisseur]]&lt;=0,"",Tableau9[[#This Row],[besoin D]]-Tableau139[[#This Row],[dévêtisseur]]),"")</f>
        <v/>
      </c>
      <c r="AD84" s="29" t="s">
        <v>86</v>
      </c>
    </row>
    <row r="85" spans="1:30" ht="18" x14ac:dyDescent="0.35">
      <c r="A85" s="11" t="s">
        <v>87</v>
      </c>
      <c r="B85" s="11" t="s">
        <v>173</v>
      </c>
      <c r="C85" s="6" t="s">
        <v>151</v>
      </c>
      <c r="D85" s="6"/>
      <c r="E85" s="19">
        <f>(IFERROR(Tableau13[[#This Row],[poinçon]]+Tableau134[[#This Row],[poinçon]]+Tableau135[[#This Row],[poinçon]]+Tableau136[[#This Row],[poinçon]]+Tableau137[[#This Row],[poinçon]]+Tableau138[[#This Row],[poinçon]]+Tableau1373[[#This Row],[poinçon]]+'Back up'!E85,""))</f>
        <v>5</v>
      </c>
      <c r="F85" s="19">
        <f>IFERROR(Tableau13[[#This Row],[matrice]]+Tableau134[[#This Row],[matrice]]+Tableau135[[#This Row],[matrice]]+Tableau136[[#This Row],[matrice]]+Tableau137[[#This Row],[matrice]]+Tableau138[[#This Row],[matrice]]+Tableau1373[[#This Row],[matrice]]+'Back up'!F85,"")</f>
        <v>5</v>
      </c>
      <c r="G85" s="19">
        <f>IFERROR(Tableau13[[#This Row],[dévêtisseur]]+Tableau134[[#This Row],[dévêtisseur]]+Tableau135[[#This Row],[dévêtisseur]]+Tableau136[[#This Row],[dévêtisseur]]+Tableau137[[#This Row],[dévêtisseur]]+Tableau138[[#This Row],[dévêtisseur]]+Tableau1373[[#This Row],[dévêtisseur]],"")</f>
        <v>6</v>
      </c>
      <c r="I85" s="14" t="s">
        <v>87</v>
      </c>
      <c r="J85" s="17">
        <f>IF(AND(Tableau139[[#This Row],[Trumpf]]="x",Tableau139[[#This Row],[LVD]]="x"),8,IF(OR(Tableau139[[#This Row],[Trumpf]]="x",Tableau139[[#This Row],[LVD]]="x"),5,0))</f>
        <v>5</v>
      </c>
      <c r="K85" s="17">
        <f>IF(AND(Tableau139[[#This Row],[LVD]]="x",Tableau139[[#This Row],[Trumpf]]="x"),8,IF(OR(Tableau139[[#This Row],[LVD]]="x",Tableau139[[#This Row],[Trumpf]]="x"),5,0))</f>
        <v>5</v>
      </c>
      <c r="L85" s="17">
        <f>IF(OR(Tableau139[[#This Row],[MT / Unitaire]]="MT10",Tableau139[[#This Row],[MT / Unitaire]]="MT5"),0,Tableau9[[#This Row],[besoin M]])</f>
        <v>5</v>
      </c>
      <c r="N85" s="14">
        <f>IF(AND(Tableau139[[#This Row],[Trumpf]]="x",Tableau139[[#This Row],[LVD]]="x"),6,IF(OR(Tableau139[[#This Row],[Trumpf]]="x",Tableau139[[#This Row],[LVD]]="x"),3,0))</f>
        <v>3</v>
      </c>
      <c r="O85" s="14">
        <f>IF(AND(Tableau139[[#This Row],[LVD]]="x",Tableau139[[#This Row],[Trumpf]]="x"),6,IF(OR(Tableau139[[#This Row],[LVD]]="x",Tableau139[[#This Row],[Trumpf]]="x"),3,0))</f>
        <v>3</v>
      </c>
      <c r="P85" s="14">
        <f>IF(OR(Tableau139[[#This Row],[MT / Unitaire]]="MT10",Tableau139[[#This Row],[MT / Unitaire]]="MT5"),0,O85)</f>
        <v>3</v>
      </c>
      <c r="Q85" s="14">
        <f>IF(Tableau139[[#This Row],[MT / Unitaire]]&lt;&gt;"Unitaire",1,0)</f>
        <v>0</v>
      </c>
      <c r="AA85" s="27" t="str">
        <f>IFERROR(IF(Tableau9[[#This Row],[besoin P]]-Tableau139[[#This Row],[poinçon]]&lt;=0,"",Tableau9[[#This Row],[besoin P]]-Tableau139[[#This Row],[poinçon]]),"")</f>
        <v/>
      </c>
      <c r="AB85" s="28" t="str">
        <f>IFERROR(IF(Tableau9[[#This Row],[besoin M]]-Tableau139[[#This Row],[matrice]]&lt;=0,"",Tableau9[[#This Row],[besoin M]]-Tableau139[[#This Row],[matrice]]),"")</f>
        <v/>
      </c>
      <c r="AC85" s="28" t="str">
        <f>IFERROR(IF(Tableau9[[#This Row],[besoin D]]-Tableau139[[#This Row],[dévêtisseur]]&lt;=0,"",Tableau9[[#This Row],[besoin D]]-Tableau139[[#This Row],[dévêtisseur]]),"")</f>
        <v/>
      </c>
      <c r="AD85" s="29" t="s">
        <v>87</v>
      </c>
    </row>
    <row r="86" spans="1:30" ht="18" x14ac:dyDescent="0.35">
      <c r="A86" s="11" t="s">
        <v>88</v>
      </c>
      <c r="B86" s="11" t="s">
        <v>173</v>
      </c>
      <c r="C86" s="6"/>
      <c r="D86" s="6" t="s">
        <v>151</v>
      </c>
      <c r="E86" s="19">
        <f>(IFERROR(Tableau13[[#This Row],[poinçon]]+Tableau134[[#This Row],[poinçon]]+Tableau135[[#This Row],[poinçon]]+Tableau136[[#This Row],[poinçon]]+Tableau137[[#This Row],[poinçon]]+Tableau138[[#This Row],[poinçon]]+Tableau1373[[#This Row],[poinçon]]+'Back up'!E86,""))</f>
        <v>6</v>
      </c>
      <c r="F86" s="19">
        <f>IFERROR(Tableau13[[#This Row],[matrice]]+Tableau134[[#This Row],[matrice]]+Tableau135[[#This Row],[matrice]]+Tableau136[[#This Row],[matrice]]+Tableau137[[#This Row],[matrice]]+Tableau138[[#This Row],[matrice]]+Tableau1373[[#This Row],[matrice]]+'Back up'!F86,"")</f>
        <v>6</v>
      </c>
      <c r="G86" s="19">
        <f>IFERROR(Tableau13[[#This Row],[dévêtisseur]]+Tableau134[[#This Row],[dévêtisseur]]+Tableau135[[#This Row],[dévêtisseur]]+Tableau136[[#This Row],[dévêtisseur]]+Tableau137[[#This Row],[dévêtisseur]]+Tableau138[[#This Row],[dévêtisseur]]+Tableau1373[[#This Row],[dévêtisseur]],"")</f>
        <v>6</v>
      </c>
      <c r="I86" s="14" t="s">
        <v>88</v>
      </c>
      <c r="J86" s="17">
        <f>IF(AND(Tableau139[[#This Row],[Trumpf]]="x",Tableau139[[#This Row],[LVD]]="x"),8,IF(OR(Tableau139[[#This Row],[Trumpf]]="x",Tableau139[[#This Row],[LVD]]="x"),5,0))</f>
        <v>5</v>
      </c>
      <c r="K86" s="17">
        <f>IF(AND(Tableau139[[#This Row],[LVD]]="x",Tableau139[[#This Row],[Trumpf]]="x"),8,IF(OR(Tableau139[[#This Row],[LVD]]="x",Tableau139[[#This Row],[Trumpf]]="x"),5,0))</f>
        <v>5</v>
      </c>
      <c r="L86" s="17">
        <f>IF(OR(Tableau139[[#This Row],[MT / Unitaire]]="MT10",Tableau139[[#This Row],[MT / Unitaire]]="MT5"),0,Tableau9[[#This Row],[besoin M]])</f>
        <v>5</v>
      </c>
      <c r="N86" s="14">
        <f>IF(AND(Tableau139[[#This Row],[Trumpf]]="x",Tableau139[[#This Row],[LVD]]="x"),6,IF(OR(Tableau139[[#This Row],[Trumpf]]="x",Tableau139[[#This Row],[LVD]]="x"),3,0))</f>
        <v>3</v>
      </c>
      <c r="O86" s="14">
        <f>IF(AND(Tableau139[[#This Row],[LVD]]="x",Tableau139[[#This Row],[Trumpf]]="x"),6,IF(OR(Tableau139[[#This Row],[LVD]]="x",Tableau139[[#This Row],[Trumpf]]="x"),3,0))</f>
        <v>3</v>
      </c>
      <c r="P86" s="14">
        <f>IF(OR(Tableau139[[#This Row],[MT / Unitaire]]="MT10",Tableau139[[#This Row],[MT / Unitaire]]="MT5"),0,O86)</f>
        <v>3</v>
      </c>
      <c r="Q86" s="14">
        <f>IF(Tableau139[[#This Row],[MT / Unitaire]]&lt;&gt;"Unitaire",1,0)</f>
        <v>0</v>
      </c>
      <c r="AA86" s="27" t="str">
        <f>IFERROR(IF(Tableau9[[#This Row],[besoin P]]-Tableau139[[#This Row],[poinçon]]&lt;=0,"",Tableau9[[#This Row],[besoin P]]-Tableau139[[#This Row],[poinçon]]),"")</f>
        <v/>
      </c>
      <c r="AB86" s="28" t="str">
        <f>IFERROR(IF(Tableau9[[#This Row],[besoin M]]-Tableau139[[#This Row],[matrice]]&lt;=0,"",Tableau9[[#This Row],[besoin M]]-Tableau139[[#This Row],[matrice]]),"")</f>
        <v/>
      </c>
      <c r="AC86" s="28" t="str">
        <f>IFERROR(IF(Tableau9[[#This Row],[besoin D]]-Tableau139[[#This Row],[dévêtisseur]]&lt;=0,"",Tableau9[[#This Row],[besoin D]]-Tableau139[[#This Row],[dévêtisseur]]),"")</f>
        <v/>
      </c>
      <c r="AD86" s="29" t="s">
        <v>88</v>
      </c>
    </row>
    <row r="87" spans="1:30" ht="18" x14ac:dyDescent="0.35">
      <c r="A87" s="11" t="s">
        <v>89</v>
      </c>
      <c r="B87" s="11" t="s">
        <v>173</v>
      </c>
      <c r="C87" s="6"/>
      <c r="D87" s="6" t="s">
        <v>151</v>
      </c>
      <c r="E87" s="19">
        <f>(IFERROR(Tableau13[[#This Row],[poinçon]]+Tableau134[[#This Row],[poinçon]]+Tableau135[[#This Row],[poinçon]]+Tableau136[[#This Row],[poinçon]]+Tableau137[[#This Row],[poinçon]]+Tableau138[[#This Row],[poinçon]]+Tableau1373[[#This Row],[poinçon]]+'Back up'!E87,""))</f>
        <v>6</v>
      </c>
      <c r="F87" s="19">
        <f>IFERROR(Tableau13[[#This Row],[matrice]]+Tableau134[[#This Row],[matrice]]+Tableau135[[#This Row],[matrice]]+Tableau136[[#This Row],[matrice]]+Tableau137[[#This Row],[matrice]]+Tableau138[[#This Row],[matrice]]+Tableau1373[[#This Row],[matrice]]+'Back up'!F87,"")</f>
        <v>6</v>
      </c>
      <c r="G87" s="19">
        <f>IFERROR(Tableau13[[#This Row],[dévêtisseur]]+Tableau134[[#This Row],[dévêtisseur]]+Tableau135[[#This Row],[dévêtisseur]]+Tableau136[[#This Row],[dévêtisseur]]+Tableau137[[#This Row],[dévêtisseur]]+Tableau138[[#This Row],[dévêtisseur]]+Tableau1373[[#This Row],[dévêtisseur]],"")</f>
        <v>6</v>
      </c>
      <c r="I87" s="14" t="s">
        <v>89</v>
      </c>
      <c r="J87" s="17">
        <f>IF(AND(Tableau139[[#This Row],[Trumpf]]="x",Tableau139[[#This Row],[LVD]]="x"),8,IF(OR(Tableau139[[#This Row],[Trumpf]]="x",Tableau139[[#This Row],[LVD]]="x"),5,0))</f>
        <v>5</v>
      </c>
      <c r="K87" s="17">
        <f>IF(AND(Tableau139[[#This Row],[LVD]]="x",Tableau139[[#This Row],[Trumpf]]="x"),8,IF(OR(Tableau139[[#This Row],[LVD]]="x",Tableau139[[#This Row],[Trumpf]]="x"),5,0))</f>
        <v>5</v>
      </c>
      <c r="L87" s="17">
        <f>IF(OR(Tableau139[[#This Row],[MT / Unitaire]]="MT10",Tableau139[[#This Row],[MT / Unitaire]]="MT5"),0,Tableau9[[#This Row],[besoin M]])</f>
        <v>5</v>
      </c>
      <c r="N87" s="14">
        <f>IF(AND(Tableau139[[#This Row],[Trumpf]]="x",Tableau139[[#This Row],[LVD]]="x"),6,IF(OR(Tableau139[[#This Row],[Trumpf]]="x",Tableau139[[#This Row],[LVD]]="x"),3,0))</f>
        <v>3</v>
      </c>
      <c r="O87" s="14">
        <f>IF(AND(Tableau139[[#This Row],[LVD]]="x",Tableau139[[#This Row],[Trumpf]]="x"),6,IF(OR(Tableau139[[#This Row],[LVD]]="x",Tableau139[[#This Row],[Trumpf]]="x"),3,0))</f>
        <v>3</v>
      </c>
      <c r="P87" s="14">
        <f>IF(OR(Tableau139[[#This Row],[MT / Unitaire]]="MT10",Tableau139[[#This Row],[MT / Unitaire]]="MT5"),0,O87)</f>
        <v>3</v>
      </c>
      <c r="Q87" s="14">
        <f>IF(Tableau139[[#This Row],[MT / Unitaire]]&lt;&gt;"Unitaire",1,0)</f>
        <v>0</v>
      </c>
      <c r="AA87" s="27" t="str">
        <f>IFERROR(IF(Tableau9[[#This Row],[besoin P]]-Tableau139[[#This Row],[poinçon]]&lt;=0,"",Tableau9[[#This Row],[besoin P]]-Tableau139[[#This Row],[poinçon]]),"")</f>
        <v/>
      </c>
      <c r="AB87" s="28" t="str">
        <f>IFERROR(IF(Tableau9[[#This Row],[besoin M]]-Tableau139[[#This Row],[matrice]]&lt;=0,"",Tableau9[[#This Row],[besoin M]]-Tableau139[[#This Row],[matrice]]),"")</f>
        <v/>
      </c>
      <c r="AC87" s="28" t="str">
        <f>IFERROR(IF(Tableau9[[#This Row],[besoin D]]-Tableau139[[#This Row],[dévêtisseur]]&lt;=0,"",Tableau9[[#This Row],[besoin D]]-Tableau139[[#This Row],[dévêtisseur]]),"")</f>
        <v/>
      </c>
      <c r="AD87" s="29" t="s">
        <v>89</v>
      </c>
    </row>
    <row r="88" spans="1:30" ht="18" x14ac:dyDescent="0.35">
      <c r="A88" s="11" t="s">
        <v>90</v>
      </c>
      <c r="B88" s="11" t="s">
        <v>173</v>
      </c>
      <c r="C88" s="6"/>
      <c r="D88" s="6" t="s">
        <v>151</v>
      </c>
      <c r="E88" s="18">
        <f>(IFERROR(Tableau13[[#This Row],[poinçon]]+Tableau134[[#This Row],[poinçon]]+Tableau135[[#This Row],[poinçon]]+Tableau136[[#This Row],[poinçon]]+Tableau137[[#This Row],[poinçon]]+Tableau138[[#This Row],[poinçon]]+Tableau1373[[#This Row],[poinçon]]+'Back up'!E88,""))</f>
        <v>3</v>
      </c>
      <c r="F88" s="18">
        <f>IFERROR(Tableau13[[#This Row],[matrice]]+Tableau134[[#This Row],[matrice]]+Tableau135[[#This Row],[matrice]]+Tableau136[[#This Row],[matrice]]+Tableau137[[#This Row],[matrice]]+Tableau138[[#This Row],[matrice]]+Tableau1373[[#This Row],[matrice]]+'Back up'!F88,"")</f>
        <v>3</v>
      </c>
      <c r="G88" s="18">
        <f>IFERROR(Tableau13[[#This Row],[dévêtisseur]]+Tableau134[[#This Row],[dévêtisseur]]+Tableau135[[#This Row],[dévêtisseur]]+Tableau136[[#This Row],[dévêtisseur]]+Tableau137[[#This Row],[dévêtisseur]]+Tableau138[[#This Row],[dévêtisseur]]+Tableau1373[[#This Row],[dévêtisseur]],"")</f>
        <v>3</v>
      </c>
      <c r="I88" s="14" t="s">
        <v>90</v>
      </c>
      <c r="J88" s="17">
        <f>IF(AND(Tableau139[[#This Row],[Trumpf]]="x",Tableau139[[#This Row],[LVD]]="x"),8,IF(OR(Tableau139[[#This Row],[Trumpf]]="x",Tableau139[[#This Row],[LVD]]="x"),5,0))</f>
        <v>5</v>
      </c>
      <c r="K88" s="17">
        <f>IF(AND(Tableau139[[#This Row],[LVD]]="x",Tableau139[[#This Row],[Trumpf]]="x"),8,IF(OR(Tableau139[[#This Row],[LVD]]="x",Tableau139[[#This Row],[Trumpf]]="x"),5,0))</f>
        <v>5</v>
      </c>
      <c r="L88" s="17">
        <f>IF(OR(Tableau139[[#This Row],[MT / Unitaire]]="MT10",Tableau139[[#This Row],[MT / Unitaire]]="MT5"),0,Tableau9[[#This Row],[besoin M]])</f>
        <v>5</v>
      </c>
      <c r="N88" s="14">
        <f>IF(AND(Tableau139[[#This Row],[Trumpf]]="x",Tableau139[[#This Row],[LVD]]="x"),6,IF(OR(Tableau139[[#This Row],[Trumpf]]="x",Tableau139[[#This Row],[LVD]]="x"),3,0))</f>
        <v>3</v>
      </c>
      <c r="O88" s="14">
        <f>IF(AND(Tableau139[[#This Row],[LVD]]="x",Tableau139[[#This Row],[Trumpf]]="x"),6,IF(OR(Tableau139[[#This Row],[LVD]]="x",Tableau139[[#This Row],[Trumpf]]="x"),3,0))</f>
        <v>3</v>
      </c>
      <c r="P88" s="14">
        <f>IF(OR(Tableau139[[#This Row],[MT / Unitaire]]="MT10",Tableau139[[#This Row],[MT / Unitaire]]="MT5"),0,O88)</f>
        <v>3</v>
      </c>
      <c r="Q88" s="14">
        <f>IF(Tableau139[[#This Row],[MT / Unitaire]]&lt;&gt;"Unitaire",1,0)</f>
        <v>0</v>
      </c>
      <c r="AA88" s="27">
        <f>IFERROR(IF(Tableau9[[#This Row],[besoin P]]-Tableau139[[#This Row],[poinçon]]&lt;=0,"",Tableau9[[#This Row],[besoin P]]-Tableau139[[#This Row],[poinçon]]),"")</f>
        <v>2</v>
      </c>
      <c r="AB88" s="28">
        <f>IFERROR(IF(Tableau9[[#This Row],[besoin M]]-Tableau139[[#This Row],[matrice]]&lt;=0,"",Tableau9[[#This Row],[besoin M]]-Tableau139[[#This Row],[matrice]]),"")</f>
        <v>2</v>
      </c>
      <c r="AC88" s="28">
        <f>IFERROR(IF(Tableau9[[#This Row],[besoin D]]-Tableau139[[#This Row],[dévêtisseur]]&lt;=0,"",Tableau9[[#This Row],[besoin D]]-Tableau139[[#This Row],[dévêtisseur]]),"")</f>
        <v>2</v>
      </c>
      <c r="AD88" s="29" t="s">
        <v>90</v>
      </c>
    </row>
    <row r="89" spans="1:30" ht="18" x14ac:dyDescent="0.35">
      <c r="A89" s="11" t="s">
        <v>91</v>
      </c>
      <c r="B89" s="11" t="s">
        <v>173</v>
      </c>
      <c r="C89" s="6"/>
      <c r="D89" s="6" t="s">
        <v>151</v>
      </c>
      <c r="E89" s="18">
        <f>(IFERROR(Tableau13[[#This Row],[poinçon]]+Tableau134[[#This Row],[poinçon]]+Tableau135[[#This Row],[poinçon]]+Tableau136[[#This Row],[poinçon]]+Tableau137[[#This Row],[poinçon]]+Tableau138[[#This Row],[poinçon]]+Tableau1373[[#This Row],[poinçon]]+'Back up'!E89,""))</f>
        <v>3</v>
      </c>
      <c r="F89" s="18">
        <f>IFERROR(Tableau13[[#This Row],[matrice]]+Tableau134[[#This Row],[matrice]]+Tableau135[[#This Row],[matrice]]+Tableau136[[#This Row],[matrice]]+Tableau137[[#This Row],[matrice]]+Tableau138[[#This Row],[matrice]]+Tableau1373[[#This Row],[matrice]]+'Back up'!F89,"")</f>
        <v>3</v>
      </c>
      <c r="G89" s="18">
        <f>IFERROR(Tableau13[[#This Row],[dévêtisseur]]+Tableau134[[#This Row],[dévêtisseur]]+Tableau135[[#This Row],[dévêtisseur]]+Tableau136[[#This Row],[dévêtisseur]]+Tableau137[[#This Row],[dévêtisseur]]+Tableau138[[#This Row],[dévêtisseur]]+Tableau1373[[#This Row],[dévêtisseur]],"")</f>
        <v>3</v>
      </c>
      <c r="I89" s="14" t="s">
        <v>91</v>
      </c>
      <c r="J89" s="17">
        <f>IF(AND(Tableau139[[#This Row],[Trumpf]]="x",Tableau139[[#This Row],[LVD]]="x"),8,IF(OR(Tableau139[[#This Row],[Trumpf]]="x",Tableau139[[#This Row],[LVD]]="x"),5,0))</f>
        <v>5</v>
      </c>
      <c r="K89" s="17">
        <f>IF(AND(Tableau139[[#This Row],[LVD]]="x",Tableau139[[#This Row],[Trumpf]]="x"),8,IF(OR(Tableau139[[#This Row],[LVD]]="x",Tableau139[[#This Row],[Trumpf]]="x"),5,0))</f>
        <v>5</v>
      </c>
      <c r="L89" s="17">
        <f>IF(OR(Tableau139[[#This Row],[MT / Unitaire]]="MT10",Tableau139[[#This Row],[MT / Unitaire]]="MT5"),0,Tableau9[[#This Row],[besoin M]])</f>
        <v>5</v>
      </c>
      <c r="N89" s="14">
        <f>IF(AND(Tableau139[[#This Row],[Trumpf]]="x",Tableau139[[#This Row],[LVD]]="x"),6,IF(OR(Tableau139[[#This Row],[Trumpf]]="x",Tableau139[[#This Row],[LVD]]="x"),3,0))</f>
        <v>3</v>
      </c>
      <c r="O89" s="14">
        <f>IF(AND(Tableau139[[#This Row],[LVD]]="x",Tableau139[[#This Row],[Trumpf]]="x"),6,IF(OR(Tableau139[[#This Row],[LVD]]="x",Tableau139[[#This Row],[Trumpf]]="x"),3,0))</f>
        <v>3</v>
      </c>
      <c r="P89" s="14">
        <f>IF(OR(Tableau139[[#This Row],[MT / Unitaire]]="MT10",Tableau139[[#This Row],[MT / Unitaire]]="MT5"),0,O89)</f>
        <v>3</v>
      </c>
      <c r="Q89" s="14">
        <f>IF(Tableau139[[#This Row],[MT / Unitaire]]&lt;&gt;"Unitaire",1,0)</f>
        <v>0</v>
      </c>
      <c r="AA89" s="27">
        <f>IFERROR(IF(Tableau9[[#This Row],[besoin P]]-Tableau139[[#This Row],[poinçon]]&lt;=0,"",Tableau9[[#This Row],[besoin P]]-Tableau139[[#This Row],[poinçon]]),"")</f>
        <v>2</v>
      </c>
      <c r="AB89" s="28">
        <f>IFERROR(IF(Tableau9[[#This Row],[besoin M]]-Tableau139[[#This Row],[matrice]]&lt;=0,"",Tableau9[[#This Row],[besoin M]]-Tableau139[[#This Row],[matrice]]),"")</f>
        <v>2</v>
      </c>
      <c r="AC89" s="28">
        <f>IFERROR(IF(Tableau9[[#This Row],[besoin D]]-Tableau139[[#This Row],[dévêtisseur]]&lt;=0,"",Tableau9[[#This Row],[besoin D]]-Tableau139[[#This Row],[dévêtisseur]]),"")</f>
        <v>2</v>
      </c>
      <c r="AD89" s="29" t="s">
        <v>91</v>
      </c>
    </row>
    <row r="90" spans="1:30" ht="18" x14ac:dyDescent="0.35">
      <c r="A90" s="11" t="s">
        <v>92</v>
      </c>
      <c r="B90" s="11" t="s">
        <v>173</v>
      </c>
      <c r="C90" s="6" t="s">
        <v>151</v>
      </c>
      <c r="D90" s="6"/>
      <c r="E90" s="18">
        <f>(IFERROR(Tableau13[[#This Row],[poinçon]]+Tableau134[[#This Row],[poinçon]]+Tableau135[[#This Row],[poinçon]]+Tableau136[[#This Row],[poinçon]]+Tableau137[[#This Row],[poinçon]]+Tableau138[[#This Row],[poinçon]]+Tableau1373[[#This Row],[poinçon]]+'Back up'!E90,""))</f>
        <v>4</v>
      </c>
      <c r="F90" s="18">
        <f>IFERROR(Tableau13[[#This Row],[matrice]]+Tableau134[[#This Row],[matrice]]+Tableau135[[#This Row],[matrice]]+Tableau136[[#This Row],[matrice]]+Tableau137[[#This Row],[matrice]]+Tableau138[[#This Row],[matrice]]+Tableau1373[[#This Row],[matrice]]+'Back up'!F90,"")</f>
        <v>4</v>
      </c>
      <c r="G90" s="18">
        <f>IFERROR(Tableau13[[#This Row],[dévêtisseur]]+Tableau134[[#This Row],[dévêtisseur]]+Tableau135[[#This Row],[dévêtisseur]]+Tableau136[[#This Row],[dévêtisseur]]+Tableau137[[#This Row],[dévêtisseur]]+Tableau138[[#This Row],[dévêtisseur]]+Tableau1373[[#This Row],[dévêtisseur]],"")</f>
        <v>4</v>
      </c>
      <c r="I90" s="14" t="s">
        <v>92</v>
      </c>
      <c r="J90" s="17">
        <f>IF(AND(Tableau139[[#This Row],[Trumpf]]="x",Tableau139[[#This Row],[LVD]]="x"),8,IF(OR(Tableau139[[#This Row],[Trumpf]]="x",Tableau139[[#This Row],[LVD]]="x"),5,0))</f>
        <v>5</v>
      </c>
      <c r="K90" s="17">
        <f>IF(AND(Tableau139[[#This Row],[LVD]]="x",Tableau139[[#This Row],[Trumpf]]="x"),8,IF(OR(Tableau139[[#This Row],[LVD]]="x",Tableau139[[#This Row],[Trumpf]]="x"),5,0))</f>
        <v>5</v>
      </c>
      <c r="L90" s="17">
        <f>IF(OR(Tableau139[[#This Row],[MT / Unitaire]]="MT10",Tableau139[[#This Row],[MT / Unitaire]]="MT5"),0,Tableau9[[#This Row],[besoin M]])</f>
        <v>5</v>
      </c>
      <c r="N90" s="14">
        <f>IF(AND(Tableau139[[#This Row],[Trumpf]]="x",Tableau139[[#This Row],[LVD]]="x"),6,IF(OR(Tableau139[[#This Row],[Trumpf]]="x",Tableau139[[#This Row],[LVD]]="x"),3,0))</f>
        <v>3</v>
      </c>
      <c r="O90" s="14">
        <f>IF(AND(Tableau139[[#This Row],[LVD]]="x",Tableau139[[#This Row],[Trumpf]]="x"),6,IF(OR(Tableau139[[#This Row],[LVD]]="x",Tableau139[[#This Row],[Trumpf]]="x"),3,0))</f>
        <v>3</v>
      </c>
      <c r="P90" s="14">
        <f>IF(OR(Tableau139[[#This Row],[MT / Unitaire]]="MT10",Tableau139[[#This Row],[MT / Unitaire]]="MT5"),0,O90)</f>
        <v>3</v>
      </c>
      <c r="Q90" s="14">
        <f>IF(Tableau139[[#This Row],[MT / Unitaire]]&lt;&gt;"Unitaire",1,0)</f>
        <v>0</v>
      </c>
      <c r="AA90" s="27">
        <f>IFERROR(IF(Tableau9[[#This Row],[besoin P]]-Tableau139[[#This Row],[poinçon]]&lt;=0,"",Tableau9[[#This Row],[besoin P]]-Tableau139[[#This Row],[poinçon]]),"")</f>
        <v>1</v>
      </c>
      <c r="AB90" s="28">
        <f>IFERROR(IF(Tableau9[[#This Row],[besoin M]]-Tableau139[[#This Row],[matrice]]&lt;=0,"",Tableau9[[#This Row],[besoin M]]-Tableau139[[#This Row],[matrice]]),"")</f>
        <v>1</v>
      </c>
      <c r="AC90" s="28">
        <f>IFERROR(IF(Tableau9[[#This Row],[besoin D]]-Tableau139[[#This Row],[dévêtisseur]]&lt;=0,"",Tableau9[[#This Row],[besoin D]]-Tableau139[[#This Row],[dévêtisseur]]),"")</f>
        <v>1</v>
      </c>
      <c r="AD90" s="29" t="s">
        <v>92</v>
      </c>
    </row>
    <row r="91" spans="1:30" ht="18" x14ac:dyDescent="0.35">
      <c r="A91" s="11" t="s">
        <v>93</v>
      </c>
      <c r="B91" s="11" t="s">
        <v>173</v>
      </c>
      <c r="C91" s="6" t="s">
        <v>151</v>
      </c>
      <c r="D91" s="6" t="s">
        <v>151</v>
      </c>
      <c r="E91" s="18">
        <f>(IFERROR(Tableau13[[#This Row],[poinçon]]+Tableau134[[#This Row],[poinçon]]+Tableau135[[#This Row],[poinçon]]+Tableau136[[#This Row],[poinçon]]+Tableau137[[#This Row],[poinçon]]+Tableau138[[#This Row],[poinçon]]+Tableau1373[[#This Row],[poinçon]]+'Back up'!E91,""))</f>
        <v>7</v>
      </c>
      <c r="F91" s="19">
        <f>IFERROR(Tableau13[[#This Row],[matrice]]+Tableau134[[#This Row],[matrice]]+Tableau135[[#This Row],[matrice]]+Tableau136[[#This Row],[matrice]]+Tableau137[[#This Row],[matrice]]+Tableau138[[#This Row],[matrice]]+Tableau1373[[#This Row],[matrice]]+'Back up'!F91,"")</f>
        <v>9</v>
      </c>
      <c r="G91" s="18">
        <f>IFERROR(Tableau13[[#This Row],[dévêtisseur]]+Tableau134[[#This Row],[dévêtisseur]]+Tableau135[[#This Row],[dévêtisseur]]+Tableau136[[#This Row],[dévêtisseur]]+Tableau137[[#This Row],[dévêtisseur]]+Tableau138[[#This Row],[dévêtisseur]]+Tableau1373[[#This Row],[dévêtisseur]],"")</f>
        <v>7</v>
      </c>
      <c r="I91" s="14" t="s">
        <v>93</v>
      </c>
      <c r="J91" s="17">
        <f>IF(AND(Tableau139[[#This Row],[Trumpf]]="x",Tableau139[[#This Row],[LVD]]="x"),8,IF(OR(Tableau139[[#This Row],[Trumpf]]="x",Tableau139[[#This Row],[LVD]]="x"),5,0))</f>
        <v>8</v>
      </c>
      <c r="K91" s="17">
        <f>IF(AND(Tableau139[[#This Row],[LVD]]="x",Tableau139[[#This Row],[Trumpf]]="x"),8,IF(OR(Tableau139[[#This Row],[LVD]]="x",Tableau139[[#This Row],[Trumpf]]="x"),5,0))</f>
        <v>8</v>
      </c>
      <c r="L91" s="17">
        <f>IF(OR(Tableau139[[#This Row],[MT / Unitaire]]="MT10",Tableau139[[#This Row],[MT / Unitaire]]="MT5"),0,Tableau9[[#This Row],[besoin M]])</f>
        <v>8</v>
      </c>
      <c r="N91" s="14">
        <f>IF(AND(Tableau139[[#This Row],[Trumpf]]="x",Tableau139[[#This Row],[LVD]]="x"),6,IF(OR(Tableau139[[#This Row],[Trumpf]]="x",Tableau139[[#This Row],[LVD]]="x"),3,0))</f>
        <v>6</v>
      </c>
      <c r="O91" s="14">
        <f>IF(AND(Tableau139[[#This Row],[LVD]]="x",Tableau139[[#This Row],[Trumpf]]="x"),6,IF(OR(Tableau139[[#This Row],[LVD]]="x",Tableau139[[#This Row],[Trumpf]]="x"),3,0))</f>
        <v>6</v>
      </c>
      <c r="P91" s="14">
        <f>IF(OR(Tableau139[[#This Row],[MT / Unitaire]]="MT10",Tableau139[[#This Row],[MT / Unitaire]]="MT5"),0,O91)</f>
        <v>6</v>
      </c>
      <c r="Q91" s="14">
        <f>IF(Tableau139[[#This Row],[MT / Unitaire]]&lt;&gt;"Unitaire",1,0)</f>
        <v>0</v>
      </c>
      <c r="AA91" s="27">
        <f>IFERROR(IF(Tableau9[[#This Row],[besoin P]]-Tableau139[[#This Row],[poinçon]]&lt;=0,"",Tableau9[[#This Row],[besoin P]]-Tableau139[[#This Row],[poinçon]]),"")</f>
        <v>1</v>
      </c>
      <c r="AB91" s="28" t="str">
        <f>IFERROR(IF(Tableau9[[#This Row],[besoin M]]-Tableau139[[#This Row],[matrice]]&lt;=0,"",Tableau9[[#This Row],[besoin M]]-Tableau139[[#This Row],[matrice]]),"")</f>
        <v/>
      </c>
      <c r="AC91" s="28">
        <f>IFERROR(IF(Tableau9[[#This Row],[besoin D]]-Tableau139[[#This Row],[dévêtisseur]]&lt;=0,"",Tableau9[[#This Row],[besoin D]]-Tableau139[[#This Row],[dévêtisseur]]),"")</f>
        <v>1</v>
      </c>
      <c r="AD91" s="29" t="s">
        <v>93</v>
      </c>
    </row>
    <row r="92" spans="1:30" ht="18" x14ac:dyDescent="0.35">
      <c r="A92" s="11" t="s">
        <v>94</v>
      </c>
      <c r="B92" s="11" t="s">
        <v>173</v>
      </c>
      <c r="C92" s="6"/>
      <c r="D92" s="6" t="s">
        <v>151</v>
      </c>
      <c r="E92" s="19">
        <f>(IFERROR(Tableau13[[#This Row],[poinçon]]+Tableau134[[#This Row],[poinçon]]+Tableau135[[#This Row],[poinçon]]+Tableau136[[#This Row],[poinçon]]+Tableau137[[#This Row],[poinçon]]+Tableau138[[#This Row],[poinçon]]+Tableau1373[[#This Row],[poinçon]]+'Back up'!E92,""))</f>
        <v>5</v>
      </c>
      <c r="F92" s="19">
        <f>IFERROR(Tableau13[[#This Row],[matrice]]+Tableau134[[#This Row],[matrice]]+Tableau135[[#This Row],[matrice]]+Tableau136[[#This Row],[matrice]]+Tableau137[[#This Row],[matrice]]+Tableau138[[#This Row],[matrice]]+Tableau1373[[#This Row],[matrice]]+'Back up'!F92,"")</f>
        <v>6</v>
      </c>
      <c r="G92" s="18">
        <f>IFERROR(Tableau13[[#This Row],[dévêtisseur]]+Tableau134[[#This Row],[dévêtisseur]]+Tableau135[[#This Row],[dévêtisseur]]+Tableau136[[#This Row],[dévêtisseur]]+Tableau137[[#This Row],[dévêtisseur]]+Tableau138[[#This Row],[dévêtisseur]]+Tableau1373[[#This Row],[dévêtisseur]],"")</f>
        <v>4</v>
      </c>
      <c r="I92" s="14" t="s">
        <v>94</v>
      </c>
      <c r="J92" s="17">
        <f>IF(AND(Tableau139[[#This Row],[Trumpf]]="x",Tableau139[[#This Row],[LVD]]="x"),8,IF(OR(Tableau139[[#This Row],[Trumpf]]="x",Tableau139[[#This Row],[LVD]]="x"),5,0))</f>
        <v>5</v>
      </c>
      <c r="K92" s="17">
        <f>IF(AND(Tableau139[[#This Row],[LVD]]="x",Tableau139[[#This Row],[Trumpf]]="x"),8,IF(OR(Tableau139[[#This Row],[LVD]]="x",Tableau139[[#This Row],[Trumpf]]="x"),5,0))</f>
        <v>5</v>
      </c>
      <c r="L92" s="17">
        <f>IF(OR(Tableau139[[#This Row],[MT / Unitaire]]="MT10",Tableau139[[#This Row],[MT / Unitaire]]="MT5"),0,Tableau9[[#This Row],[besoin M]])</f>
        <v>5</v>
      </c>
      <c r="N92" s="14">
        <f>IF(AND(Tableau139[[#This Row],[Trumpf]]="x",Tableau139[[#This Row],[LVD]]="x"),6,IF(OR(Tableau139[[#This Row],[Trumpf]]="x",Tableau139[[#This Row],[LVD]]="x"),3,0))</f>
        <v>3</v>
      </c>
      <c r="O92" s="14">
        <f>IF(AND(Tableau139[[#This Row],[LVD]]="x",Tableau139[[#This Row],[Trumpf]]="x"),6,IF(OR(Tableau139[[#This Row],[LVD]]="x",Tableau139[[#This Row],[Trumpf]]="x"),3,0))</f>
        <v>3</v>
      </c>
      <c r="P92" s="14">
        <f>IF(OR(Tableau139[[#This Row],[MT / Unitaire]]="MT10",Tableau139[[#This Row],[MT / Unitaire]]="MT5"),0,O92)</f>
        <v>3</v>
      </c>
      <c r="Q92" s="14">
        <f>IF(Tableau139[[#This Row],[MT / Unitaire]]&lt;&gt;"Unitaire",1,0)</f>
        <v>0</v>
      </c>
      <c r="AA92" s="27" t="str">
        <f>IFERROR(IF(Tableau9[[#This Row],[besoin P]]-Tableau139[[#This Row],[poinçon]]&lt;=0,"",Tableau9[[#This Row],[besoin P]]-Tableau139[[#This Row],[poinçon]]),"")</f>
        <v/>
      </c>
      <c r="AB92" s="28" t="str">
        <f>IFERROR(IF(Tableau9[[#This Row],[besoin M]]-Tableau139[[#This Row],[matrice]]&lt;=0,"",Tableau9[[#This Row],[besoin M]]-Tableau139[[#This Row],[matrice]]),"")</f>
        <v/>
      </c>
      <c r="AC92" s="28">
        <f>IFERROR(IF(Tableau9[[#This Row],[besoin D]]-Tableau139[[#This Row],[dévêtisseur]]&lt;=0,"",Tableau9[[#This Row],[besoin D]]-Tableau139[[#This Row],[dévêtisseur]]),"")</f>
        <v>1</v>
      </c>
      <c r="AD92" s="29" t="s">
        <v>94</v>
      </c>
    </row>
    <row r="93" spans="1:30" ht="18" x14ac:dyDescent="0.35">
      <c r="A93" s="11" t="s">
        <v>95</v>
      </c>
      <c r="B93" s="11" t="s">
        <v>173</v>
      </c>
      <c r="C93" s="6" t="s">
        <v>151</v>
      </c>
      <c r="D93" s="6"/>
      <c r="E93" s="19">
        <f>(IFERROR(Tableau13[[#This Row],[poinçon]]+Tableau134[[#This Row],[poinçon]]+Tableau135[[#This Row],[poinçon]]+Tableau136[[#This Row],[poinçon]]+Tableau137[[#This Row],[poinçon]]+Tableau138[[#This Row],[poinçon]]+Tableau1373[[#This Row],[poinçon]]+'Back up'!E93,""))</f>
        <v>5</v>
      </c>
      <c r="F93" s="19">
        <f>IFERROR(Tableau13[[#This Row],[matrice]]+Tableau134[[#This Row],[matrice]]+Tableau135[[#This Row],[matrice]]+Tableau136[[#This Row],[matrice]]+Tableau137[[#This Row],[matrice]]+Tableau138[[#This Row],[matrice]]+Tableau1373[[#This Row],[matrice]]+'Back up'!F93,"")</f>
        <v>5</v>
      </c>
      <c r="G93" s="19">
        <f>IFERROR(Tableau13[[#This Row],[dévêtisseur]]+Tableau134[[#This Row],[dévêtisseur]]+Tableau135[[#This Row],[dévêtisseur]]+Tableau136[[#This Row],[dévêtisseur]]+Tableau137[[#This Row],[dévêtisseur]]+Tableau138[[#This Row],[dévêtisseur]]+Tableau1373[[#This Row],[dévêtisseur]],"")</f>
        <v>5</v>
      </c>
      <c r="I93" s="14" t="s">
        <v>95</v>
      </c>
      <c r="J93" s="17">
        <f>IF(AND(Tableau139[[#This Row],[Trumpf]]="x",Tableau139[[#This Row],[LVD]]="x"),8,IF(OR(Tableau139[[#This Row],[Trumpf]]="x",Tableau139[[#This Row],[LVD]]="x"),5,0))</f>
        <v>5</v>
      </c>
      <c r="K93" s="17">
        <f>IF(AND(Tableau139[[#This Row],[LVD]]="x",Tableau139[[#This Row],[Trumpf]]="x"),8,IF(OR(Tableau139[[#This Row],[LVD]]="x",Tableau139[[#This Row],[Trumpf]]="x"),5,0))</f>
        <v>5</v>
      </c>
      <c r="L93" s="17">
        <f>IF(OR(Tableau139[[#This Row],[MT / Unitaire]]="MT10",Tableau139[[#This Row],[MT / Unitaire]]="MT5"),0,Tableau9[[#This Row],[besoin M]])</f>
        <v>5</v>
      </c>
      <c r="N93" s="14">
        <f>IF(AND(Tableau139[[#This Row],[Trumpf]]="x",Tableau139[[#This Row],[LVD]]="x"),6,IF(OR(Tableau139[[#This Row],[Trumpf]]="x",Tableau139[[#This Row],[LVD]]="x"),3,0))</f>
        <v>3</v>
      </c>
      <c r="O93" s="14">
        <f>IF(AND(Tableau139[[#This Row],[LVD]]="x",Tableau139[[#This Row],[Trumpf]]="x"),6,IF(OR(Tableau139[[#This Row],[LVD]]="x",Tableau139[[#This Row],[Trumpf]]="x"),3,0))</f>
        <v>3</v>
      </c>
      <c r="P93" s="14">
        <f>IF(OR(Tableau139[[#This Row],[MT / Unitaire]]="MT10",Tableau139[[#This Row],[MT / Unitaire]]="MT5"),0,O93)</f>
        <v>3</v>
      </c>
      <c r="Q93" s="14">
        <f>IF(Tableau139[[#This Row],[MT / Unitaire]]&lt;&gt;"Unitaire",1,0)</f>
        <v>0</v>
      </c>
      <c r="AA93" s="27" t="str">
        <f>IFERROR(IF(Tableau9[[#This Row],[besoin P]]-Tableau139[[#This Row],[poinçon]]&lt;=0,"",Tableau9[[#This Row],[besoin P]]-Tableau139[[#This Row],[poinçon]]),"")</f>
        <v/>
      </c>
      <c r="AB93" s="28" t="str">
        <f>IFERROR(IF(Tableau9[[#This Row],[besoin M]]-Tableau139[[#This Row],[matrice]]&lt;=0,"",Tableau9[[#This Row],[besoin M]]-Tableau139[[#This Row],[matrice]]),"")</f>
        <v/>
      </c>
      <c r="AC93" s="28" t="str">
        <f>IFERROR(IF(Tableau9[[#This Row],[besoin D]]-Tableau139[[#This Row],[dévêtisseur]]&lt;=0,"",Tableau9[[#This Row],[besoin D]]-Tableau139[[#This Row],[dévêtisseur]]),"")</f>
        <v/>
      </c>
      <c r="AD93" s="29" t="s">
        <v>95</v>
      </c>
    </row>
    <row r="94" spans="1:30" ht="18" x14ac:dyDescent="0.35">
      <c r="A94" s="11" t="s">
        <v>96</v>
      </c>
      <c r="B94" s="11" t="s">
        <v>173</v>
      </c>
      <c r="C94" s="6"/>
      <c r="D94" s="6" t="s">
        <v>151</v>
      </c>
      <c r="E94" s="18">
        <f>(IFERROR(Tableau13[[#This Row],[poinçon]]+Tableau134[[#This Row],[poinçon]]+Tableau135[[#This Row],[poinçon]]+Tableau136[[#This Row],[poinçon]]+Tableau137[[#This Row],[poinçon]]+Tableau138[[#This Row],[poinçon]]+Tableau1373[[#This Row],[poinçon]]+'Back up'!E94,""))</f>
        <v>3</v>
      </c>
      <c r="F94" s="18">
        <f>IFERROR(Tableau13[[#This Row],[matrice]]+Tableau134[[#This Row],[matrice]]+Tableau135[[#This Row],[matrice]]+Tableau136[[#This Row],[matrice]]+Tableau137[[#This Row],[matrice]]+Tableau138[[#This Row],[matrice]]+Tableau1373[[#This Row],[matrice]]+'Back up'!F94,"")</f>
        <v>3</v>
      </c>
      <c r="G94" s="18">
        <f>IFERROR(Tableau13[[#This Row],[dévêtisseur]]+Tableau134[[#This Row],[dévêtisseur]]+Tableau135[[#This Row],[dévêtisseur]]+Tableau136[[#This Row],[dévêtisseur]]+Tableau137[[#This Row],[dévêtisseur]]+Tableau138[[#This Row],[dévêtisseur]]+Tableau1373[[#This Row],[dévêtisseur]],"")</f>
        <v>3</v>
      </c>
      <c r="I94" s="14" t="s">
        <v>96</v>
      </c>
      <c r="J94" s="17">
        <f>IF(AND(Tableau139[[#This Row],[Trumpf]]="x",Tableau139[[#This Row],[LVD]]="x"),8,IF(OR(Tableau139[[#This Row],[Trumpf]]="x",Tableau139[[#This Row],[LVD]]="x"),5,0))</f>
        <v>5</v>
      </c>
      <c r="K94" s="17">
        <f>IF(AND(Tableau139[[#This Row],[LVD]]="x",Tableau139[[#This Row],[Trumpf]]="x"),8,IF(OR(Tableau139[[#This Row],[LVD]]="x",Tableau139[[#This Row],[Trumpf]]="x"),5,0))</f>
        <v>5</v>
      </c>
      <c r="L94" s="17">
        <f>IF(OR(Tableau139[[#This Row],[MT / Unitaire]]="MT10",Tableau139[[#This Row],[MT / Unitaire]]="MT5"),0,Tableau9[[#This Row],[besoin M]])</f>
        <v>5</v>
      </c>
      <c r="N94" s="14">
        <f>IF(AND(Tableau139[[#This Row],[Trumpf]]="x",Tableau139[[#This Row],[LVD]]="x"),6,IF(OR(Tableau139[[#This Row],[Trumpf]]="x",Tableau139[[#This Row],[LVD]]="x"),3,0))</f>
        <v>3</v>
      </c>
      <c r="O94" s="14">
        <f>IF(AND(Tableau139[[#This Row],[LVD]]="x",Tableau139[[#This Row],[Trumpf]]="x"),6,IF(OR(Tableau139[[#This Row],[LVD]]="x",Tableau139[[#This Row],[Trumpf]]="x"),3,0))</f>
        <v>3</v>
      </c>
      <c r="P94" s="14">
        <f>IF(OR(Tableau139[[#This Row],[MT / Unitaire]]="MT10",Tableau139[[#This Row],[MT / Unitaire]]="MT5"),0,O94)</f>
        <v>3</v>
      </c>
      <c r="Q94" s="14">
        <f>IF(Tableau139[[#This Row],[MT / Unitaire]]&lt;&gt;"Unitaire",1,0)</f>
        <v>0</v>
      </c>
      <c r="AA94" s="27">
        <f>IFERROR(IF(Tableau9[[#This Row],[besoin P]]-Tableau139[[#This Row],[poinçon]]&lt;=0,"",Tableau9[[#This Row],[besoin P]]-Tableau139[[#This Row],[poinçon]]),"")</f>
        <v>2</v>
      </c>
      <c r="AB94" s="28">
        <f>IFERROR(IF(Tableau9[[#This Row],[besoin M]]-Tableau139[[#This Row],[matrice]]&lt;=0,"",Tableau9[[#This Row],[besoin M]]-Tableau139[[#This Row],[matrice]]),"")</f>
        <v>2</v>
      </c>
      <c r="AC94" s="28">
        <f>IFERROR(IF(Tableau9[[#This Row],[besoin D]]-Tableau139[[#This Row],[dévêtisseur]]&lt;=0,"",Tableau9[[#This Row],[besoin D]]-Tableau139[[#This Row],[dévêtisseur]]),"")</f>
        <v>2</v>
      </c>
      <c r="AD94" s="29" t="s">
        <v>96</v>
      </c>
    </row>
    <row r="95" spans="1:30" ht="18" x14ac:dyDescent="0.35">
      <c r="A95" s="11" t="s">
        <v>97</v>
      </c>
      <c r="B95" s="11" t="s">
        <v>173</v>
      </c>
      <c r="C95" s="6" t="s">
        <v>151</v>
      </c>
      <c r="D95" s="6"/>
      <c r="E95" s="18">
        <f>(IFERROR(Tableau13[[#This Row],[poinçon]]+Tableau134[[#This Row],[poinçon]]+Tableau135[[#This Row],[poinçon]]+Tableau136[[#This Row],[poinçon]]+Tableau137[[#This Row],[poinçon]]+Tableau138[[#This Row],[poinçon]]+Tableau1373[[#This Row],[poinçon]]+'Back up'!E95,""))</f>
        <v>4</v>
      </c>
      <c r="F95" s="19">
        <f>IFERROR(Tableau13[[#This Row],[matrice]]+Tableau134[[#This Row],[matrice]]+Tableau135[[#This Row],[matrice]]+Tableau136[[#This Row],[matrice]]+Tableau137[[#This Row],[matrice]]+Tableau138[[#This Row],[matrice]]+Tableau1373[[#This Row],[matrice]]+'Back up'!F95,"")</f>
        <v>8</v>
      </c>
      <c r="G95" s="18">
        <f>IFERROR(Tableau13[[#This Row],[dévêtisseur]]+Tableau134[[#This Row],[dévêtisseur]]+Tableau135[[#This Row],[dévêtisseur]]+Tableau136[[#This Row],[dévêtisseur]]+Tableau137[[#This Row],[dévêtisseur]]+Tableau138[[#This Row],[dévêtisseur]]+Tableau1373[[#This Row],[dévêtisseur]],"")</f>
        <v>4</v>
      </c>
      <c r="I95" s="14" t="s">
        <v>97</v>
      </c>
      <c r="J95" s="17">
        <f>IF(AND(Tableau139[[#This Row],[Trumpf]]="x",Tableau139[[#This Row],[LVD]]="x"),8,IF(OR(Tableau139[[#This Row],[Trumpf]]="x",Tableau139[[#This Row],[LVD]]="x"),5,0))</f>
        <v>5</v>
      </c>
      <c r="K95" s="17">
        <f>IF(AND(Tableau139[[#This Row],[LVD]]="x",Tableau139[[#This Row],[Trumpf]]="x"),8,IF(OR(Tableau139[[#This Row],[LVD]]="x",Tableau139[[#This Row],[Trumpf]]="x"),5,0))</f>
        <v>5</v>
      </c>
      <c r="L95" s="17">
        <f>IF(OR(Tableau139[[#This Row],[MT / Unitaire]]="MT10",Tableau139[[#This Row],[MT / Unitaire]]="MT5"),0,Tableau9[[#This Row],[besoin M]])</f>
        <v>5</v>
      </c>
      <c r="N95" s="14">
        <f>IF(AND(Tableau139[[#This Row],[Trumpf]]="x",Tableau139[[#This Row],[LVD]]="x"),6,IF(OR(Tableau139[[#This Row],[Trumpf]]="x",Tableau139[[#This Row],[LVD]]="x"),3,0))</f>
        <v>3</v>
      </c>
      <c r="O95" s="14">
        <f>IF(AND(Tableau139[[#This Row],[LVD]]="x",Tableau139[[#This Row],[Trumpf]]="x"),6,IF(OR(Tableau139[[#This Row],[LVD]]="x",Tableau139[[#This Row],[Trumpf]]="x"),3,0))</f>
        <v>3</v>
      </c>
      <c r="P95" s="14">
        <f>IF(OR(Tableau139[[#This Row],[MT / Unitaire]]="MT10",Tableau139[[#This Row],[MT / Unitaire]]="MT5"),0,O95)</f>
        <v>3</v>
      </c>
      <c r="Q95" s="14">
        <f>IF(Tableau139[[#This Row],[MT / Unitaire]]&lt;&gt;"Unitaire",1,0)</f>
        <v>0</v>
      </c>
      <c r="AA95" s="27">
        <f>IFERROR(IF(Tableau9[[#This Row],[besoin P]]-Tableau139[[#This Row],[poinçon]]&lt;=0,"",Tableau9[[#This Row],[besoin P]]-Tableau139[[#This Row],[poinçon]]),"")</f>
        <v>1</v>
      </c>
      <c r="AB95" s="28" t="str">
        <f>IFERROR(IF(Tableau9[[#This Row],[besoin M]]-Tableau139[[#This Row],[matrice]]&lt;=0,"",Tableau9[[#This Row],[besoin M]]-Tableau139[[#This Row],[matrice]]),"")</f>
        <v/>
      </c>
      <c r="AC95" s="28">
        <f>IFERROR(IF(Tableau9[[#This Row],[besoin D]]-Tableau139[[#This Row],[dévêtisseur]]&lt;=0,"",Tableau9[[#This Row],[besoin D]]-Tableau139[[#This Row],[dévêtisseur]]),"")</f>
        <v>1</v>
      </c>
      <c r="AD95" s="29" t="s">
        <v>97</v>
      </c>
    </row>
    <row r="96" spans="1:30" ht="18" x14ac:dyDescent="0.35">
      <c r="A96" s="11" t="s">
        <v>98</v>
      </c>
      <c r="B96" s="11" t="s">
        <v>173</v>
      </c>
      <c r="C96" s="6" t="s">
        <v>151</v>
      </c>
      <c r="D96" s="6" t="s">
        <v>151</v>
      </c>
      <c r="E96" s="19">
        <f>(IFERROR(Tableau13[[#This Row],[poinçon]]+Tableau134[[#This Row],[poinçon]]+Tableau135[[#This Row],[poinçon]]+Tableau136[[#This Row],[poinçon]]+Tableau137[[#This Row],[poinçon]]+Tableau138[[#This Row],[poinçon]]+Tableau1373[[#This Row],[poinçon]]+'Back up'!E96,""))</f>
        <v>8</v>
      </c>
      <c r="F96" s="19">
        <f>IFERROR(Tableau13[[#This Row],[matrice]]+Tableau134[[#This Row],[matrice]]+Tableau135[[#This Row],[matrice]]+Tableau136[[#This Row],[matrice]]+Tableau137[[#This Row],[matrice]]+Tableau138[[#This Row],[matrice]]+Tableau1373[[#This Row],[matrice]]+'Back up'!F96,"")</f>
        <v>8</v>
      </c>
      <c r="G96" s="19">
        <f>IFERROR(Tableau13[[#This Row],[dévêtisseur]]+Tableau134[[#This Row],[dévêtisseur]]+Tableau135[[#This Row],[dévêtisseur]]+Tableau136[[#This Row],[dévêtisseur]]+Tableau137[[#This Row],[dévêtisseur]]+Tableau138[[#This Row],[dévêtisseur]]+Tableau1373[[#This Row],[dévêtisseur]],"")</f>
        <v>8</v>
      </c>
      <c r="I96" s="14" t="s">
        <v>98</v>
      </c>
      <c r="J96" s="17">
        <f>IF(AND(Tableau139[[#This Row],[Trumpf]]="x",Tableau139[[#This Row],[LVD]]="x"),8,IF(OR(Tableau139[[#This Row],[Trumpf]]="x",Tableau139[[#This Row],[LVD]]="x"),5,0))</f>
        <v>8</v>
      </c>
      <c r="K96" s="17">
        <f>IF(AND(Tableau139[[#This Row],[LVD]]="x",Tableau139[[#This Row],[Trumpf]]="x"),8,IF(OR(Tableau139[[#This Row],[LVD]]="x",Tableau139[[#This Row],[Trumpf]]="x"),5,0))</f>
        <v>8</v>
      </c>
      <c r="L96" s="17">
        <f>IF(OR(Tableau139[[#This Row],[MT / Unitaire]]="MT10",Tableau139[[#This Row],[MT / Unitaire]]="MT5"),0,Tableau9[[#This Row],[besoin M]])</f>
        <v>8</v>
      </c>
      <c r="N96" s="14">
        <f>IF(AND(Tableau139[[#This Row],[Trumpf]]="x",Tableau139[[#This Row],[LVD]]="x"),6,IF(OR(Tableau139[[#This Row],[Trumpf]]="x",Tableau139[[#This Row],[LVD]]="x"),3,0))</f>
        <v>6</v>
      </c>
      <c r="O96" s="14">
        <f>IF(AND(Tableau139[[#This Row],[LVD]]="x",Tableau139[[#This Row],[Trumpf]]="x"),6,IF(OR(Tableau139[[#This Row],[LVD]]="x",Tableau139[[#This Row],[Trumpf]]="x"),3,0))</f>
        <v>6</v>
      </c>
      <c r="P96" s="14">
        <f>IF(OR(Tableau139[[#This Row],[MT / Unitaire]]="MT10",Tableau139[[#This Row],[MT / Unitaire]]="MT5"),0,O96)</f>
        <v>6</v>
      </c>
      <c r="Q96" s="14">
        <f>IF(Tableau139[[#This Row],[MT / Unitaire]]&lt;&gt;"Unitaire",1,0)</f>
        <v>0</v>
      </c>
      <c r="AA96" s="27" t="str">
        <f>IFERROR(IF(Tableau9[[#This Row],[besoin P]]-Tableau139[[#This Row],[poinçon]]&lt;=0,"",Tableau9[[#This Row],[besoin P]]-Tableau139[[#This Row],[poinçon]]),"")</f>
        <v/>
      </c>
      <c r="AB96" s="28" t="str">
        <f>IFERROR(IF(Tableau9[[#This Row],[besoin M]]-Tableau139[[#This Row],[matrice]]&lt;=0,"",Tableau9[[#This Row],[besoin M]]-Tableau139[[#This Row],[matrice]]),"")</f>
        <v/>
      </c>
      <c r="AC96" s="28" t="str">
        <f>IFERROR(IF(Tableau9[[#This Row],[besoin D]]-Tableau139[[#This Row],[dévêtisseur]]&lt;=0,"",Tableau9[[#This Row],[besoin D]]-Tableau139[[#This Row],[dévêtisseur]]),"")</f>
        <v/>
      </c>
      <c r="AD96" s="29" t="s">
        <v>98</v>
      </c>
    </row>
    <row r="97" spans="1:30" ht="18" x14ac:dyDescent="0.35">
      <c r="A97" s="11" t="s">
        <v>99</v>
      </c>
      <c r="B97" s="11" t="s">
        <v>157</v>
      </c>
      <c r="C97" s="6" t="s">
        <v>151</v>
      </c>
      <c r="D97" s="6" t="s">
        <v>151</v>
      </c>
      <c r="E97" s="19">
        <f>(IFERROR(Tableau13[[#This Row],[poinçon]]+Tableau134[[#This Row],[poinçon]]+Tableau135[[#This Row],[poinçon]]+Tableau136[[#This Row],[poinçon]]+Tableau137[[#This Row],[poinçon]]+Tableau138[[#This Row],[poinçon]]+Tableau1373[[#This Row],[poinçon]]+'Back up'!E97,""))</f>
        <v>8</v>
      </c>
      <c r="F97" s="19">
        <f>IFERROR(Tableau13[[#This Row],[matrice]]+Tableau134[[#This Row],[matrice]]+Tableau135[[#This Row],[matrice]]+Tableau136[[#This Row],[matrice]]+Tableau137[[#This Row],[matrice]]+Tableau138[[#This Row],[matrice]]+Tableau1373[[#This Row],[matrice]]+'Back up'!F97,"")</f>
        <v>10</v>
      </c>
      <c r="G97" s="22" t="s">
        <v>180</v>
      </c>
      <c r="I97" s="14" t="s">
        <v>99</v>
      </c>
      <c r="J97" s="17">
        <f>IF(AND(Tableau139[[#This Row],[Trumpf]]="x",Tableau139[[#This Row],[LVD]]="x"),8,IF(OR(Tableau139[[#This Row],[Trumpf]]="x",Tableau139[[#This Row],[LVD]]="x"),5,0))</f>
        <v>8</v>
      </c>
      <c r="K97" s="17">
        <f>IF(AND(Tableau139[[#This Row],[LVD]]="x",Tableau139[[#This Row],[Trumpf]]="x"),8,IF(OR(Tableau139[[#This Row],[LVD]]="x",Tableau139[[#This Row],[Trumpf]]="x"),5,0))</f>
        <v>8</v>
      </c>
      <c r="L97" s="17">
        <f>IF(OR(Tableau139[[#This Row],[MT / Unitaire]]="MT10",Tableau139[[#This Row],[MT / Unitaire]]="MT5"),0,Tableau9[[#This Row],[besoin M]])</f>
        <v>8</v>
      </c>
      <c r="N97" s="14">
        <f>IF(AND(Tableau139[[#This Row],[Trumpf]]="x",Tableau139[[#This Row],[LVD]]="x"),6,IF(OR(Tableau139[[#This Row],[Trumpf]]="x",Tableau139[[#This Row],[LVD]]="x"),3,0))</f>
        <v>6</v>
      </c>
      <c r="O97" s="14">
        <f>IF(AND(Tableau139[[#This Row],[LVD]]="x",Tableau139[[#This Row],[Trumpf]]="x"),6,IF(OR(Tableau139[[#This Row],[LVD]]="x",Tableau139[[#This Row],[Trumpf]]="x"),3,0))</f>
        <v>6</v>
      </c>
      <c r="P97" s="14">
        <f>IF(OR(Tableau139[[#This Row],[MT / Unitaire]]="MT10",Tableau139[[#This Row],[MT / Unitaire]]="MT5"),0,O97)</f>
        <v>6</v>
      </c>
      <c r="Q97" s="14">
        <f>IF(Tableau139[[#This Row],[MT / Unitaire]]&lt;&gt;"Unitaire",1,0)</f>
        <v>1</v>
      </c>
      <c r="AA97" s="27" t="str">
        <f>IFERROR(IF(Tableau9[[#This Row],[besoin P]]-Tableau139[[#This Row],[poinçon]]&lt;=0,"",Tableau9[[#This Row],[besoin P]]-Tableau139[[#This Row],[poinçon]]),"")</f>
        <v/>
      </c>
      <c r="AB97" s="28" t="str">
        <f>IFERROR(IF(Tableau9[[#This Row],[besoin M]]-Tableau139[[#This Row],[matrice]]&lt;=0,"",Tableau9[[#This Row],[besoin M]]-Tableau139[[#This Row],[matrice]]),"")</f>
        <v/>
      </c>
      <c r="AC97" s="28" t="str">
        <f>IFERROR(IF(Tableau9[[#This Row],[besoin D]]-Tableau139[[#This Row],[dévêtisseur]]&lt;=0,"",Tableau9[[#This Row],[besoin D]]-Tableau139[[#This Row],[dévêtisseur]]),"")</f>
        <v/>
      </c>
      <c r="AD97" s="29" t="s">
        <v>99</v>
      </c>
    </row>
    <row r="98" spans="1:30" ht="18" x14ac:dyDescent="0.35">
      <c r="A98" s="11" t="s">
        <v>100</v>
      </c>
      <c r="B98" s="11" t="s">
        <v>157</v>
      </c>
      <c r="C98" s="6"/>
      <c r="D98" s="6" t="s">
        <v>151</v>
      </c>
      <c r="E98" s="19">
        <f>(IFERROR(Tableau13[[#This Row],[poinçon]]+Tableau134[[#This Row],[poinçon]]+Tableau135[[#This Row],[poinçon]]+Tableau136[[#This Row],[poinçon]]+Tableau137[[#This Row],[poinçon]]+Tableau138[[#This Row],[poinçon]]+Tableau1373[[#This Row],[poinçon]]+'Back up'!E98,""))</f>
        <v>7</v>
      </c>
      <c r="F98" s="19">
        <f>IFERROR(Tableau13[[#This Row],[matrice]]+Tableau134[[#This Row],[matrice]]+Tableau135[[#This Row],[matrice]]+Tableau136[[#This Row],[matrice]]+Tableau137[[#This Row],[matrice]]+Tableau138[[#This Row],[matrice]]+Tableau1373[[#This Row],[matrice]]+'Back up'!F98,"")</f>
        <v>8</v>
      </c>
      <c r="G98" s="22" t="s">
        <v>180</v>
      </c>
      <c r="I98" s="14" t="s">
        <v>100</v>
      </c>
      <c r="J98" s="17">
        <f>IF(AND(Tableau139[[#This Row],[Trumpf]]="x",Tableau139[[#This Row],[LVD]]="x"),8,IF(OR(Tableau139[[#This Row],[Trumpf]]="x",Tableau139[[#This Row],[LVD]]="x"),5,0))</f>
        <v>5</v>
      </c>
      <c r="K98" s="17">
        <f>IF(AND(Tableau139[[#This Row],[LVD]]="x",Tableau139[[#This Row],[Trumpf]]="x"),8,IF(OR(Tableau139[[#This Row],[LVD]]="x",Tableau139[[#This Row],[Trumpf]]="x"),5,0))</f>
        <v>5</v>
      </c>
      <c r="L98" s="17">
        <f>IF(OR(Tableau139[[#This Row],[MT / Unitaire]]="MT10",Tableau139[[#This Row],[MT / Unitaire]]="MT5"),0,Tableau9[[#This Row],[besoin M]])</f>
        <v>5</v>
      </c>
      <c r="N98" s="14">
        <f>IF(AND(Tableau139[[#This Row],[Trumpf]]="x",Tableau139[[#This Row],[LVD]]="x"),6,IF(OR(Tableau139[[#This Row],[Trumpf]]="x",Tableau139[[#This Row],[LVD]]="x"),3,0))</f>
        <v>3</v>
      </c>
      <c r="O98" s="14">
        <f>IF(AND(Tableau139[[#This Row],[LVD]]="x",Tableau139[[#This Row],[Trumpf]]="x"),6,IF(OR(Tableau139[[#This Row],[LVD]]="x",Tableau139[[#This Row],[Trumpf]]="x"),3,0))</f>
        <v>3</v>
      </c>
      <c r="P98" s="14">
        <f>IF(OR(Tableau139[[#This Row],[MT / Unitaire]]="MT10",Tableau139[[#This Row],[MT / Unitaire]]="MT5"),0,O98)</f>
        <v>3</v>
      </c>
      <c r="Q98" s="14">
        <f>IF(Tableau139[[#This Row],[MT / Unitaire]]&lt;&gt;"Unitaire",1,0)</f>
        <v>1</v>
      </c>
      <c r="AA98" s="27" t="str">
        <f>IFERROR(IF(Tableau9[[#This Row],[besoin P]]-Tableau139[[#This Row],[poinçon]]&lt;=0,"",Tableau9[[#This Row],[besoin P]]-Tableau139[[#This Row],[poinçon]]),"")</f>
        <v/>
      </c>
      <c r="AB98" s="28" t="str">
        <f>IFERROR(IF(Tableau9[[#This Row],[besoin M]]-Tableau139[[#This Row],[matrice]]&lt;=0,"",Tableau9[[#This Row],[besoin M]]-Tableau139[[#This Row],[matrice]]),"")</f>
        <v/>
      </c>
      <c r="AC98" s="28" t="str">
        <f>IFERROR(IF(Tableau9[[#This Row],[besoin D]]-Tableau139[[#This Row],[dévêtisseur]]&lt;=0,"",Tableau9[[#This Row],[besoin D]]-Tableau139[[#This Row],[dévêtisseur]]),"")</f>
        <v/>
      </c>
      <c r="AD98" s="29" t="s">
        <v>100</v>
      </c>
    </row>
    <row r="99" spans="1:30" ht="18" x14ac:dyDescent="0.35">
      <c r="A99" s="11" t="s">
        <v>101</v>
      </c>
      <c r="B99" s="11" t="s">
        <v>157</v>
      </c>
      <c r="C99" s="6"/>
      <c r="D99" s="6" t="s">
        <v>151</v>
      </c>
      <c r="E99" s="19">
        <f>(IFERROR(Tableau13[[#This Row],[poinçon]]+Tableau134[[#This Row],[poinçon]]+Tableau135[[#This Row],[poinçon]]+Tableau136[[#This Row],[poinçon]]+Tableau137[[#This Row],[poinçon]]+Tableau138[[#This Row],[poinçon]]+Tableau1373[[#This Row],[poinçon]]+'Back up'!E99,""))</f>
        <v>6</v>
      </c>
      <c r="F99" s="19">
        <f>IFERROR(Tableau13[[#This Row],[matrice]]+Tableau134[[#This Row],[matrice]]+Tableau135[[#This Row],[matrice]]+Tableau136[[#This Row],[matrice]]+Tableau137[[#This Row],[matrice]]+Tableau138[[#This Row],[matrice]]+Tableau1373[[#This Row],[matrice]]+'Back up'!F99,"")</f>
        <v>6</v>
      </c>
      <c r="G99" s="22" t="s">
        <v>180</v>
      </c>
      <c r="I99" s="14" t="s">
        <v>101</v>
      </c>
      <c r="J99" s="17">
        <f>IF(AND(Tableau139[[#This Row],[Trumpf]]="x",Tableau139[[#This Row],[LVD]]="x"),8,IF(OR(Tableau139[[#This Row],[Trumpf]]="x",Tableau139[[#This Row],[LVD]]="x"),5,0))</f>
        <v>5</v>
      </c>
      <c r="K99" s="17">
        <f>IF(AND(Tableau139[[#This Row],[LVD]]="x",Tableau139[[#This Row],[Trumpf]]="x"),8,IF(OR(Tableau139[[#This Row],[LVD]]="x",Tableau139[[#This Row],[Trumpf]]="x"),5,0))</f>
        <v>5</v>
      </c>
      <c r="L99" s="17">
        <f>IF(OR(Tableau139[[#This Row],[MT / Unitaire]]="MT10",Tableau139[[#This Row],[MT / Unitaire]]="MT5"),0,Tableau9[[#This Row],[besoin M]])</f>
        <v>5</v>
      </c>
      <c r="N99" s="14">
        <f>IF(AND(Tableau139[[#This Row],[Trumpf]]="x",Tableau139[[#This Row],[LVD]]="x"),6,IF(OR(Tableau139[[#This Row],[Trumpf]]="x",Tableau139[[#This Row],[LVD]]="x"),3,0))</f>
        <v>3</v>
      </c>
      <c r="O99" s="14">
        <f>IF(AND(Tableau139[[#This Row],[LVD]]="x",Tableau139[[#This Row],[Trumpf]]="x"),6,IF(OR(Tableau139[[#This Row],[LVD]]="x",Tableau139[[#This Row],[Trumpf]]="x"),3,0))</f>
        <v>3</v>
      </c>
      <c r="P99" s="14">
        <f>IF(OR(Tableau139[[#This Row],[MT / Unitaire]]="MT10",Tableau139[[#This Row],[MT / Unitaire]]="MT5"),0,O99)</f>
        <v>3</v>
      </c>
      <c r="Q99" s="14">
        <f>IF(Tableau139[[#This Row],[MT / Unitaire]]&lt;&gt;"Unitaire",1,0)</f>
        <v>1</v>
      </c>
      <c r="AA99" s="27" t="str">
        <f>IFERROR(IF(Tableau9[[#This Row],[besoin P]]-Tableau139[[#This Row],[poinçon]]&lt;=0,"",Tableau9[[#This Row],[besoin P]]-Tableau139[[#This Row],[poinçon]]),"")</f>
        <v/>
      </c>
      <c r="AB99" s="28" t="str">
        <f>IFERROR(IF(Tableau9[[#This Row],[besoin M]]-Tableau139[[#This Row],[matrice]]&lt;=0,"",Tableau9[[#This Row],[besoin M]]-Tableau139[[#This Row],[matrice]]),"")</f>
        <v/>
      </c>
      <c r="AC99" s="28" t="str">
        <f>IFERROR(IF(Tableau9[[#This Row],[besoin D]]-Tableau139[[#This Row],[dévêtisseur]]&lt;=0,"",Tableau9[[#This Row],[besoin D]]-Tableau139[[#This Row],[dévêtisseur]]),"")</f>
        <v/>
      </c>
      <c r="AD99" s="29" t="s">
        <v>101</v>
      </c>
    </row>
    <row r="100" spans="1:30" ht="18" x14ac:dyDescent="0.35">
      <c r="A100" s="11" t="s">
        <v>102</v>
      </c>
      <c r="B100" s="11" t="s">
        <v>157</v>
      </c>
      <c r="C100" s="6" t="s">
        <v>151</v>
      </c>
      <c r="D100" s="6" t="s">
        <v>151</v>
      </c>
      <c r="E100" s="18">
        <f>(IFERROR(Tableau13[[#This Row],[poinçon]]+Tableau134[[#This Row],[poinçon]]+Tableau135[[#This Row],[poinçon]]+Tableau136[[#This Row],[poinçon]]+Tableau137[[#This Row],[poinçon]]+Tableau138[[#This Row],[poinçon]]+Tableau1373[[#This Row],[poinçon]]+'Back up'!E100,""))</f>
        <v>7</v>
      </c>
      <c r="F100" s="18">
        <f>IFERROR(Tableau13[[#This Row],[matrice]]+Tableau134[[#This Row],[matrice]]+Tableau135[[#This Row],[matrice]]+Tableau136[[#This Row],[matrice]]+Tableau137[[#This Row],[matrice]]+Tableau138[[#This Row],[matrice]]+Tableau1373[[#This Row],[matrice]]+'Back up'!F100,"")</f>
        <v>7</v>
      </c>
      <c r="G100" s="22" t="s">
        <v>180</v>
      </c>
      <c r="I100" s="14" t="s">
        <v>102</v>
      </c>
      <c r="J100" s="17">
        <f>IF(AND(Tableau139[[#This Row],[Trumpf]]="x",Tableau139[[#This Row],[LVD]]="x"),8,IF(OR(Tableau139[[#This Row],[Trumpf]]="x",Tableau139[[#This Row],[LVD]]="x"),5,0))</f>
        <v>8</v>
      </c>
      <c r="K100" s="17">
        <f>IF(AND(Tableau139[[#This Row],[LVD]]="x",Tableau139[[#This Row],[Trumpf]]="x"),8,IF(OR(Tableau139[[#This Row],[LVD]]="x",Tableau139[[#This Row],[Trumpf]]="x"),5,0))</f>
        <v>8</v>
      </c>
      <c r="L100" s="17">
        <f>IF(OR(Tableau139[[#This Row],[MT / Unitaire]]="MT10",Tableau139[[#This Row],[MT / Unitaire]]="MT5"),0,Tableau9[[#This Row],[besoin M]])</f>
        <v>8</v>
      </c>
      <c r="N100" s="14">
        <f>IF(AND(Tableau139[[#This Row],[Trumpf]]="x",Tableau139[[#This Row],[LVD]]="x"),6,IF(OR(Tableau139[[#This Row],[Trumpf]]="x",Tableau139[[#This Row],[LVD]]="x"),3,0))</f>
        <v>6</v>
      </c>
      <c r="O100" s="14">
        <f>IF(AND(Tableau139[[#This Row],[LVD]]="x",Tableau139[[#This Row],[Trumpf]]="x"),6,IF(OR(Tableau139[[#This Row],[LVD]]="x",Tableau139[[#This Row],[Trumpf]]="x"),3,0))</f>
        <v>6</v>
      </c>
      <c r="P100" s="14">
        <f>IF(OR(Tableau139[[#This Row],[MT / Unitaire]]="MT10",Tableau139[[#This Row],[MT / Unitaire]]="MT5"),0,O100)</f>
        <v>6</v>
      </c>
      <c r="Q100" s="14">
        <f>IF(Tableau139[[#This Row],[MT / Unitaire]]&lt;&gt;"Unitaire",1,0)</f>
        <v>1</v>
      </c>
      <c r="AA100" s="27">
        <f>IFERROR(IF(Tableau9[[#This Row],[besoin P]]-Tableau139[[#This Row],[poinçon]]&lt;=0,"",Tableau9[[#This Row],[besoin P]]-Tableau139[[#This Row],[poinçon]]),"")</f>
        <v>1</v>
      </c>
      <c r="AB100" s="28">
        <f>IFERROR(IF(Tableau9[[#This Row],[besoin M]]-Tableau139[[#This Row],[matrice]]&lt;=0,"",Tableau9[[#This Row],[besoin M]]-Tableau139[[#This Row],[matrice]]),"")</f>
        <v>1</v>
      </c>
      <c r="AC100" s="28" t="str">
        <f>IFERROR(IF(Tableau9[[#This Row],[besoin D]]-Tableau139[[#This Row],[dévêtisseur]]&lt;=0,"",Tableau9[[#This Row],[besoin D]]-Tableau139[[#This Row],[dévêtisseur]]),"")</f>
        <v/>
      </c>
      <c r="AD100" s="29" t="s">
        <v>102</v>
      </c>
    </row>
    <row r="101" spans="1:30" ht="18" x14ac:dyDescent="0.35">
      <c r="A101" s="11" t="s">
        <v>103</v>
      </c>
      <c r="B101" s="11" t="s">
        <v>173</v>
      </c>
      <c r="C101" s="6"/>
      <c r="D101" s="6" t="s">
        <v>151</v>
      </c>
      <c r="E101" s="18">
        <f>(IFERROR(Tableau13[[#This Row],[poinçon]]+Tableau134[[#This Row],[poinçon]]+Tableau135[[#This Row],[poinçon]]+Tableau136[[#This Row],[poinçon]]+Tableau137[[#This Row],[poinçon]]+Tableau138[[#This Row],[poinçon]]+Tableau1373[[#This Row],[poinçon]]+'Back up'!E101,""))</f>
        <v>4</v>
      </c>
      <c r="F101" s="18">
        <f>IFERROR(Tableau13[[#This Row],[matrice]]+Tableau134[[#This Row],[matrice]]+Tableau135[[#This Row],[matrice]]+Tableau136[[#This Row],[matrice]]+Tableau137[[#This Row],[matrice]]+Tableau138[[#This Row],[matrice]]+Tableau1373[[#This Row],[matrice]]+'Back up'!F101,"")</f>
        <v>3</v>
      </c>
      <c r="G101" s="18">
        <f>IFERROR(Tableau13[[#This Row],[dévêtisseur]]+Tableau134[[#This Row],[dévêtisseur]]+Tableau135[[#This Row],[dévêtisseur]]+Tableau136[[#This Row],[dévêtisseur]]+Tableau137[[#This Row],[dévêtisseur]]+Tableau138[[#This Row],[dévêtisseur]]+Tableau1373[[#This Row],[dévêtisseur]],"")</f>
        <v>4</v>
      </c>
      <c r="I101" s="14" t="s">
        <v>103</v>
      </c>
      <c r="J101" s="17">
        <f>IF(AND(Tableau139[[#This Row],[Trumpf]]="x",Tableau139[[#This Row],[LVD]]="x"),8,IF(OR(Tableau139[[#This Row],[Trumpf]]="x",Tableau139[[#This Row],[LVD]]="x"),5,0))</f>
        <v>5</v>
      </c>
      <c r="K101" s="17">
        <f>IF(AND(Tableau139[[#This Row],[LVD]]="x",Tableau139[[#This Row],[Trumpf]]="x"),8,IF(OR(Tableau139[[#This Row],[LVD]]="x",Tableau139[[#This Row],[Trumpf]]="x"),5,0))</f>
        <v>5</v>
      </c>
      <c r="L101" s="17">
        <f>IF(OR(Tableau139[[#This Row],[MT / Unitaire]]="MT10",Tableau139[[#This Row],[MT / Unitaire]]="MT5"),0,Tableau9[[#This Row],[besoin M]])</f>
        <v>5</v>
      </c>
      <c r="N101" s="14">
        <f>IF(AND(Tableau139[[#This Row],[Trumpf]]="x",Tableau139[[#This Row],[LVD]]="x"),6,IF(OR(Tableau139[[#This Row],[Trumpf]]="x",Tableau139[[#This Row],[LVD]]="x"),3,0))</f>
        <v>3</v>
      </c>
      <c r="O101" s="14">
        <f>IF(AND(Tableau139[[#This Row],[LVD]]="x",Tableau139[[#This Row],[Trumpf]]="x"),6,IF(OR(Tableau139[[#This Row],[LVD]]="x",Tableau139[[#This Row],[Trumpf]]="x"),3,0))</f>
        <v>3</v>
      </c>
      <c r="P101" s="14">
        <f>IF(OR(Tableau139[[#This Row],[MT / Unitaire]]="MT10",Tableau139[[#This Row],[MT / Unitaire]]="MT5"),0,O101)</f>
        <v>3</v>
      </c>
      <c r="Q101" s="14">
        <f>IF(Tableau139[[#This Row],[MT / Unitaire]]&lt;&gt;"Unitaire",1,0)</f>
        <v>0</v>
      </c>
      <c r="AA101" s="27">
        <f>IFERROR(IF(Tableau9[[#This Row],[besoin P]]-Tableau139[[#This Row],[poinçon]]&lt;=0,"",Tableau9[[#This Row],[besoin P]]-Tableau139[[#This Row],[poinçon]]),"")</f>
        <v>1</v>
      </c>
      <c r="AB101" s="28">
        <f>IFERROR(IF(Tableau9[[#This Row],[besoin M]]-Tableau139[[#This Row],[matrice]]&lt;=0,"",Tableau9[[#This Row],[besoin M]]-Tableau139[[#This Row],[matrice]]),"")</f>
        <v>2</v>
      </c>
      <c r="AC101" s="28">
        <f>IFERROR(IF(Tableau9[[#This Row],[besoin D]]-Tableau139[[#This Row],[dévêtisseur]]&lt;=0,"",Tableau9[[#This Row],[besoin D]]-Tableau139[[#This Row],[dévêtisseur]]),"")</f>
        <v>1</v>
      </c>
      <c r="AD101" s="29" t="s">
        <v>103</v>
      </c>
    </row>
    <row r="102" spans="1:30" ht="18" x14ac:dyDescent="0.35">
      <c r="A102" s="11" t="s">
        <v>104</v>
      </c>
      <c r="B102" s="11" t="s">
        <v>173</v>
      </c>
      <c r="C102" s="6"/>
      <c r="D102" s="6" t="s">
        <v>151</v>
      </c>
      <c r="E102" s="18">
        <f>(IFERROR(Tableau13[[#This Row],[poinçon]]+Tableau134[[#This Row],[poinçon]]+Tableau135[[#This Row],[poinçon]]+Tableau136[[#This Row],[poinçon]]+Tableau137[[#This Row],[poinçon]]+Tableau138[[#This Row],[poinçon]]+Tableau1373[[#This Row],[poinçon]]+'Back up'!E102,""))</f>
        <v>3</v>
      </c>
      <c r="F102" s="18">
        <f>IFERROR(Tableau13[[#This Row],[matrice]]+Tableau134[[#This Row],[matrice]]+Tableau135[[#This Row],[matrice]]+Tableau136[[#This Row],[matrice]]+Tableau137[[#This Row],[matrice]]+Tableau138[[#This Row],[matrice]]+Tableau1373[[#This Row],[matrice]]+'Back up'!F102,"")</f>
        <v>3</v>
      </c>
      <c r="G102" s="18">
        <f>IFERROR(Tableau13[[#This Row],[dévêtisseur]]+Tableau134[[#This Row],[dévêtisseur]]+Tableau135[[#This Row],[dévêtisseur]]+Tableau136[[#This Row],[dévêtisseur]]+Tableau137[[#This Row],[dévêtisseur]]+Tableau138[[#This Row],[dévêtisseur]]+Tableau1373[[#This Row],[dévêtisseur]],"")</f>
        <v>3</v>
      </c>
      <c r="I102" s="14" t="s">
        <v>104</v>
      </c>
      <c r="J102" s="17">
        <f>IF(AND(Tableau139[[#This Row],[Trumpf]]="x",Tableau139[[#This Row],[LVD]]="x"),8,IF(OR(Tableau139[[#This Row],[Trumpf]]="x",Tableau139[[#This Row],[LVD]]="x"),5,0))</f>
        <v>5</v>
      </c>
      <c r="K102" s="17">
        <f>IF(AND(Tableau139[[#This Row],[LVD]]="x",Tableau139[[#This Row],[Trumpf]]="x"),8,IF(OR(Tableau139[[#This Row],[LVD]]="x",Tableau139[[#This Row],[Trumpf]]="x"),5,0))</f>
        <v>5</v>
      </c>
      <c r="L102" s="17">
        <f>IF(OR(Tableau139[[#This Row],[MT / Unitaire]]="MT10",Tableau139[[#This Row],[MT / Unitaire]]="MT5"),0,Tableau9[[#This Row],[besoin M]])</f>
        <v>5</v>
      </c>
      <c r="N102" s="14">
        <f>IF(AND(Tableau139[[#This Row],[Trumpf]]="x",Tableau139[[#This Row],[LVD]]="x"),6,IF(OR(Tableau139[[#This Row],[Trumpf]]="x",Tableau139[[#This Row],[LVD]]="x"),3,0))</f>
        <v>3</v>
      </c>
      <c r="O102" s="14">
        <f>IF(AND(Tableau139[[#This Row],[LVD]]="x",Tableau139[[#This Row],[Trumpf]]="x"),6,IF(OR(Tableau139[[#This Row],[LVD]]="x",Tableau139[[#This Row],[Trumpf]]="x"),3,0))</f>
        <v>3</v>
      </c>
      <c r="P102" s="14">
        <f>IF(OR(Tableau139[[#This Row],[MT / Unitaire]]="MT10",Tableau139[[#This Row],[MT / Unitaire]]="MT5"),0,O102)</f>
        <v>3</v>
      </c>
      <c r="Q102" s="14">
        <f>IF(Tableau139[[#This Row],[MT / Unitaire]]&lt;&gt;"Unitaire",1,0)</f>
        <v>0</v>
      </c>
      <c r="AA102" s="27">
        <f>IFERROR(IF(Tableau9[[#This Row],[besoin P]]-Tableau139[[#This Row],[poinçon]]&lt;=0,"",Tableau9[[#This Row],[besoin P]]-Tableau139[[#This Row],[poinçon]]),"")</f>
        <v>2</v>
      </c>
      <c r="AB102" s="28">
        <f>IFERROR(IF(Tableau9[[#This Row],[besoin M]]-Tableau139[[#This Row],[matrice]]&lt;=0,"",Tableau9[[#This Row],[besoin M]]-Tableau139[[#This Row],[matrice]]),"")</f>
        <v>2</v>
      </c>
      <c r="AC102" s="28">
        <f>IFERROR(IF(Tableau9[[#This Row],[besoin D]]-Tableau139[[#This Row],[dévêtisseur]]&lt;=0,"",Tableau9[[#This Row],[besoin D]]-Tableau139[[#This Row],[dévêtisseur]]),"")</f>
        <v>2</v>
      </c>
      <c r="AD102" s="29" t="s">
        <v>104</v>
      </c>
    </row>
    <row r="103" spans="1:30" ht="18" x14ac:dyDescent="0.35">
      <c r="A103" s="11" t="s">
        <v>105</v>
      </c>
      <c r="B103" s="11" t="s">
        <v>173</v>
      </c>
      <c r="C103" s="6"/>
      <c r="D103" s="6" t="s">
        <v>151</v>
      </c>
      <c r="E103" s="18">
        <f>(IFERROR(Tableau13[[#This Row],[poinçon]]+Tableau134[[#This Row],[poinçon]]+Tableau135[[#This Row],[poinçon]]+Tableau136[[#This Row],[poinçon]]+Tableau137[[#This Row],[poinçon]]+Tableau138[[#This Row],[poinçon]]+Tableau1373[[#This Row],[poinçon]]+'Back up'!E103,""))</f>
        <v>3</v>
      </c>
      <c r="F103" s="18">
        <f>IFERROR(Tableau13[[#This Row],[matrice]]+Tableau134[[#This Row],[matrice]]+Tableau135[[#This Row],[matrice]]+Tableau136[[#This Row],[matrice]]+Tableau137[[#This Row],[matrice]]+Tableau138[[#This Row],[matrice]]+Tableau1373[[#This Row],[matrice]]+'Back up'!F103,"")</f>
        <v>3</v>
      </c>
      <c r="G103" s="18">
        <f>IFERROR(Tableau13[[#This Row],[dévêtisseur]]+Tableau134[[#This Row],[dévêtisseur]]+Tableau135[[#This Row],[dévêtisseur]]+Tableau136[[#This Row],[dévêtisseur]]+Tableau137[[#This Row],[dévêtisseur]]+Tableau138[[#This Row],[dévêtisseur]]+Tableau1373[[#This Row],[dévêtisseur]],"")</f>
        <v>3</v>
      </c>
      <c r="I103" s="14" t="s">
        <v>105</v>
      </c>
      <c r="J103" s="17">
        <f>IF(AND(Tableau139[[#This Row],[Trumpf]]="x",Tableau139[[#This Row],[LVD]]="x"),8,IF(OR(Tableau139[[#This Row],[Trumpf]]="x",Tableau139[[#This Row],[LVD]]="x"),5,0))</f>
        <v>5</v>
      </c>
      <c r="K103" s="17">
        <f>IF(AND(Tableau139[[#This Row],[LVD]]="x",Tableau139[[#This Row],[Trumpf]]="x"),8,IF(OR(Tableau139[[#This Row],[LVD]]="x",Tableau139[[#This Row],[Trumpf]]="x"),5,0))</f>
        <v>5</v>
      </c>
      <c r="L103" s="17">
        <f>IF(OR(Tableau139[[#This Row],[MT / Unitaire]]="MT10",Tableau139[[#This Row],[MT / Unitaire]]="MT5"),0,Tableau9[[#This Row],[besoin M]])</f>
        <v>5</v>
      </c>
      <c r="N103" s="14">
        <f>IF(AND(Tableau139[[#This Row],[Trumpf]]="x",Tableau139[[#This Row],[LVD]]="x"),6,IF(OR(Tableau139[[#This Row],[Trumpf]]="x",Tableau139[[#This Row],[LVD]]="x"),3,0))</f>
        <v>3</v>
      </c>
      <c r="O103" s="14">
        <f>IF(AND(Tableau139[[#This Row],[LVD]]="x",Tableau139[[#This Row],[Trumpf]]="x"),6,IF(OR(Tableau139[[#This Row],[LVD]]="x",Tableau139[[#This Row],[Trumpf]]="x"),3,0))</f>
        <v>3</v>
      </c>
      <c r="P103" s="14">
        <f>IF(OR(Tableau139[[#This Row],[MT / Unitaire]]="MT10",Tableau139[[#This Row],[MT / Unitaire]]="MT5"),0,O103)</f>
        <v>3</v>
      </c>
      <c r="Q103" s="14">
        <f>IF(Tableau139[[#This Row],[MT / Unitaire]]&lt;&gt;"Unitaire",1,0)</f>
        <v>0</v>
      </c>
      <c r="AA103" s="27">
        <f>IFERROR(IF(Tableau9[[#This Row],[besoin P]]-Tableau139[[#This Row],[poinçon]]&lt;=0,"",Tableau9[[#This Row],[besoin P]]-Tableau139[[#This Row],[poinçon]]),"")</f>
        <v>2</v>
      </c>
      <c r="AB103" s="28">
        <f>IFERROR(IF(Tableau9[[#This Row],[besoin M]]-Tableau139[[#This Row],[matrice]]&lt;=0,"",Tableau9[[#This Row],[besoin M]]-Tableau139[[#This Row],[matrice]]),"")</f>
        <v>2</v>
      </c>
      <c r="AC103" s="28">
        <f>IFERROR(IF(Tableau9[[#This Row],[besoin D]]-Tableau139[[#This Row],[dévêtisseur]]&lt;=0,"",Tableau9[[#This Row],[besoin D]]-Tableau139[[#This Row],[dévêtisseur]]),"")</f>
        <v>2</v>
      </c>
      <c r="AD103" s="29" t="s">
        <v>105</v>
      </c>
    </row>
    <row r="104" spans="1:30" ht="18" x14ac:dyDescent="0.35">
      <c r="A104" s="11" t="s">
        <v>106</v>
      </c>
      <c r="B104" s="11" t="s">
        <v>157</v>
      </c>
      <c r="C104" s="6"/>
      <c r="D104" s="6" t="s">
        <v>151</v>
      </c>
      <c r="E104" s="19">
        <f>(IFERROR(Tableau13[[#This Row],[poinçon]]+Tableau134[[#This Row],[poinçon]]+Tableau135[[#This Row],[poinçon]]+Tableau136[[#This Row],[poinçon]]+Tableau137[[#This Row],[poinçon]]+Tableau138[[#This Row],[poinçon]]+Tableau1373[[#This Row],[poinçon]]+'Back up'!E104,""))</f>
        <v>9</v>
      </c>
      <c r="F104" s="19">
        <f>IFERROR(Tableau13[[#This Row],[matrice]]+Tableau134[[#This Row],[matrice]]+Tableau135[[#This Row],[matrice]]+Tableau136[[#This Row],[matrice]]+Tableau137[[#This Row],[matrice]]+Tableau138[[#This Row],[matrice]]+Tableau1373[[#This Row],[matrice]]+'Back up'!F104,"")</f>
        <v>10</v>
      </c>
      <c r="G104" s="22" t="s">
        <v>180</v>
      </c>
      <c r="I104" s="14" t="s">
        <v>106</v>
      </c>
      <c r="J104" s="17">
        <f>IF(AND(Tableau139[[#This Row],[Trumpf]]="x",Tableau139[[#This Row],[LVD]]="x"),8,IF(OR(Tableau139[[#This Row],[Trumpf]]="x",Tableau139[[#This Row],[LVD]]="x"),5,0))</f>
        <v>5</v>
      </c>
      <c r="K104" s="17">
        <f>IF(AND(Tableau139[[#This Row],[LVD]]="x",Tableau139[[#This Row],[Trumpf]]="x"),8,IF(OR(Tableau139[[#This Row],[LVD]]="x",Tableau139[[#This Row],[Trumpf]]="x"),5,0))</f>
        <v>5</v>
      </c>
      <c r="L104" s="17">
        <f>IF(OR(Tableau139[[#This Row],[MT / Unitaire]]="MT10",Tableau139[[#This Row],[MT / Unitaire]]="MT5"),0,Tableau9[[#This Row],[besoin M]])</f>
        <v>5</v>
      </c>
      <c r="N104" s="14">
        <f>IF(AND(Tableau139[[#This Row],[Trumpf]]="x",Tableau139[[#This Row],[LVD]]="x"),6,IF(OR(Tableau139[[#This Row],[Trumpf]]="x",Tableau139[[#This Row],[LVD]]="x"),3,0))</f>
        <v>3</v>
      </c>
      <c r="O104" s="14">
        <f>IF(AND(Tableau139[[#This Row],[LVD]]="x",Tableau139[[#This Row],[Trumpf]]="x"),6,IF(OR(Tableau139[[#This Row],[LVD]]="x",Tableau139[[#This Row],[Trumpf]]="x"),3,0))</f>
        <v>3</v>
      </c>
      <c r="P104" s="14">
        <f>IF(OR(Tableau139[[#This Row],[MT / Unitaire]]="MT10",Tableau139[[#This Row],[MT / Unitaire]]="MT5"),0,O104)</f>
        <v>3</v>
      </c>
      <c r="Q104" s="14">
        <f>IF(Tableau139[[#This Row],[MT / Unitaire]]&lt;&gt;"Unitaire",1,0)</f>
        <v>1</v>
      </c>
      <c r="AA104" s="27" t="str">
        <f>IFERROR(IF(Tableau9[[#This Row],[besoin P]]-Tableau139[[#This Row],[poinçon]]&lt;=0,"",Tableau9[[#This Row],[besoin P]]-Tableau139[[#This Row],[poinçon]]),"")</f>
        <v/>
      </c>
      <c r="AB104" s="28" t="str">
        <f>IFERROR(IF(Tableau9[[#This Row],[besoin M]]-Tableau139[[#This Row],[matrice]]&lt;=0,"",Tableau9[[#This Row],[besoin M]]-Tableau139[[#This Row],[matrice]]),"")</f>
        <v/>
      </c>
      <c r="AC104" s="28" t="str">
        <f>IFERROR(IF(Tableau9[[#This Row],[besoin D]]-Tableau139[[#This Row],[dévêtisseur]]&lt;=0,"",Tableau9[[#This Row],[besoin D]]-Tableau139[[#This Row],[dévêtisseur]]),"")</f>
        <v/>
      </c>
      <c r="AD104" s="29" t="s">
        <v>106</v>
      </c>
    </row>
    <row r="105" spans="1:30" ht="18" x14ac:dyDescent="0.35">
      <c r="A105" s="11" t="s">
        <v>107</v>
      </c>
      <c r="B105" s="11" t="s">
        <v>173</v>
      </c>
      <c r="C105" s="6" t="s">
        <v>151</v>
      </c>
      <c r="D105" s="6"/>
      <c r="E105" s="19">
        <f>(IFERROR(Tableau13[[#This Row],[poinçon]]+Tableau134[[#This Row],[poinçon]]+Tableau135[[#This Row],[poinçon]]+Tableau136[[#This Row],[poinçon]]+Tableau137[[#This Row],[poinçon]]+Tableau138[[#This Row],[poinçon]]+Tableau1373[[#This Row],[poinçon]]+'Back up'!E105,""))</f>
        <v>5</v>
      </c>
      <c r="F105" s="19">
        <f>IFERROR(Tableau13[[#This Row],[matrice]]+Tableau134[[#This Row],[matrice]]+Tableau135[[#This Row],[matrice]]+Tableau136[[#This Row],[matrice]]+Tableau137[[#This Row],[matrice]]+Tableau138[[#This Row],[matrice]]+Tableau1373[[#This Row],[matrice]]+'Back up'!F105,"")</f>
        <v>5</v>
      </c>
      <c r="G105" s="19">
        <f>IFERROR(Tableau13[[#This Row],[dévêtisseur]]+Tableau134[[#This Row],[dévêtisseur]]+Tableau135[[#This Row],[dévêtisseur]]+Tableau136[[#This Row],[dévêtisseur]]+Tableau137[[#This Row],[dévêtisseur]]+Tableau138[[#This Row],[dévêtisseur]]+Tableau1373[[#This Row],[dévêtisseur]],"")</f>
        <v>5</v>
      </c>
      <c r="I105" s="14" t="s">
        <v>107</v>
      </c>
      <c r="J105" s="17">
        <f>IF(AND(Tableau139[[#This Row],[Trumpf]]="x",Tableau139[[#This Row],[LVD]]="x"),8,IF(OR(Tableau139[[#This Row],[Trumpf]]="x",Tableau139[[#This Row],[LVD]]="x"),5,0))</f>
        <v>5</v>
      </c>
      <c r="K105" s="17">
        <f>IF(AND(Tableau139[[#This Row],[LVD]]="x",Tableau139[[#This Row],[Trumpf]]="x"),8,IF(OR(Tableau139[[#This Row],[LVD]]="x",Tableau139[[#This Row],[Trumpf]]="x"),5,0))</f>
        <v>5</v>
      </c>
      <c r="L105" s="17">
        <f>IF(OR(Tableau139[[#This Row],[MT / Unitaire]]="MT10",Tableau139[[#This Row],[MT / Unitaire]]="MT5"),0,Tableau9[[#This Row],[besoin M]])</f>
        <v>5</v>
      </c>
      <c r="N105" s="14">
        <f>IF(AND(Tableau139[[#This Row],[Trumpf]]="x",Tableau139[[#This Row],[LVD]]="x"),6,IF(OR(Tableau139[[#This Row],[Trumpf]]="x",Tableau139[[#This Row],[LVD]]="x"),3,0))</f>
        <v>3</v>
      </c>
      <c r="O105" s="14">
        <f>IF(AND(Tableau139[[#This Row],[LVD]]="x",Tableau139[[#This Row],[Trumpf]]="x"),6,IF(OR(Tableau139[[#This Row],[LVD]]="x",Tableau139[[#This Row],[Trumpf]]="x"),3,0))</f>
        <v>3</v>
      </c>
      <c r="P105" s="14">
        <f>IF(OR(Tableau139[[#This Row],[MT / Unitaire]]="MT10",Tableau139[[#This Row],[MT / Unitaire]]="MT5"),0,O105)</f>
        <v>3</v>
      </c>
      <c r="Q105" s="14">
        <f>IF(Tableau139[[#This Row],[MT / Unitaire]]&lt;&gt;"Unitaire",1,0)</f>
        <v>0</v>
      </c>
      <c r="AA105" s="27" t="str">
        <f>IFERROR(IF(Tableau9[[#This Row],[besoin P]]-Tableau139[[#This Row],[poinçon]]&lt;=0,"",Tableau9[[#This Row],[besoin P]]-Tableau139[[#This Row],[poinçon]]),"")</f>
        <v/>
      </c>
      <c r="AB105" s="28" t="str">
        <f>IFERROR(IF(Tableau9[[#This Row],[besoin M]]-Tableau139[[#This Row],[matrice]]&lt;=0,"",Tableau9[[#This Row],[besoin M]]-Tableau139[[#This Row],[matrice]]),"")</f>
        <v/>
      </c>
      <c r="AC105" s="28" t="str">
        <f>IFERROR(IF(Tableau9[[#This Row],[besoin D]]-Tableau139[[#This Row],[dévêtisseur]]&lt;=0,"",Tableau9[[#This Row],[besoin D]]-Tableau139[[#This Row],[dévêtisseur]]),"")</f>
        <v/>
      </c>
      <c r="AD105" s="29" t="s">
        <v>107</v>
      </c>
    </row>
    <row r="106" spans="1:30" ht="18" x14ac:dyDescent="0.35">
      <c r="A106" s="11" t="s">
        <v>108</v>
      </c>
      <c r="B106" s="11" t="s">
        <v>157</v>
      </c>
      <c r="C106" s="6" t="s">
        <v>151</v>
      </c>
      <c r="D106" s="6"/>
      <c r="E106" s="19">
        <f>(IFERROR(Tableau13[[#This Row],[poinçon]]+Tableau134[[#This Row],[poinçon]]+Tableau135[[#This Row],[poinçon]]+Tableau136[[#This Row],[poinçon]]+Tableau137[[#This Row],[poinçon]]+Tableau138[[#This Row],[poinçon]]+Tableau1373[[#This Row],[poinçon]]+'Back up'!E106,""))</f>
        <v>5</v>
      </c>
      <c r="F106" s="18">
        <f>IFERROR(Tableau13[[#This Row],[matrice]]+Tableau134[[#This Row],[matrice]]+Tableau135[[#This Row],[matrice]]+Tableau136[[#This Row],[matrice]]+Tableau137[[#This Row],[matrice]]+Tableau138[[#This Row],[matrice]]+Tableau1373[[#This Row],[matrice]]+'Back up'!F106,"")</f>
        <v>4</v>
      </c>
      <c r="G106" s="22" t="s">
        <v>180</v>
      </c>
      <c r="I106" s="14" t="s">
        <v>108</v>
      </c>
      <c r="J106" s="17">
        <f>IF(AND(Tableau139[[#This Row],[Trumpf]]="x",Tableau139[[#This Row],[LVD]]="x"),8,IF(OR(Tableau139[[#This Row],[Trumpf]]="x",Tableau139[[#This Row],[LVD]]="x"),5,0))</f>
        <v>5</v>
      </c>
      <c r="K106" s="17">
        <f>IF(AND(Tableau139[[#This Row],[LVD]]="x",Tableau139[[#This Row],[Trumpf]]="x"),8,IF(OR(Tableau139[[#This Row],[LVD]]="x",Tableau139[[#This Row],[Trumpf]]="x"),5,0))</f>
        <v>5</v>
      </c>
      <c r="L106" s="17">
        <f>IF(OR(Tableau139[[#This Row],[MT / Unitaire]]="MT10",Tableau139[[#This Row],[MT / Unitaire]]="MT5"),0,Tableau9[[#This Row],[besoin M]])</f>
        <v>5</v>
      </c>
      <c r="N106" s="14">
        <f>IF(AND(Tableau139[[#This Row],[Trumpf]]="x",Tableau139[[#This Row],[LVD]]="x"),6,IF(OR(Tableau139[[#This Row],[Trumpf]]="x",Tableau139[[#This Row],[LVD]]="x"),3,0))</f>
        <v>3</v>
      </c>
      <c r="O106" s="14">
        <f>IF(AND(Tableau139[[#This Row],[LVD]]="x",Tableau139[[#This Row],[Trumpf]]="x"),6,IF(OR(Tableau139[[#This Row],[LVD]]="x",Tableau139[[#This Row],[Trumpf]]="x"),3,0))</f>
        <v>3</v>
      </c>
      <c r="P106" s="14">
        <f>IF(OR(Tableau139[[#This Row],[MT / Unitaire]]="MT10",Tableau139[[#This Row],[MT / Unitaire]]="MT5"),0,O106)</f>
        <v>3</v>
      </c>
      <c r="Q106" s="14">
        <f>IF(Tableau139[[#This Row],[MT / Unitaire]]&lt;&gt;"Unitaire",1,0)</f>
        <v>1</v>
      </c>
      <c r="AA106" s="27" t="str">
        <f>IFERROR(IF(Tableau9[[#This Row],[besoin P]]-Tableau139[[#This Row],[poinçon]]&lt;=0,"",Tableau9[[#This Row],[besoin P]]-Tableau139[[#This Row],[poinçon]]),"")</f>
        <v/>
      </c>
      <c r="AB106" s="28">
        <f>IFERROR(IF(Tableau9[[#This Row],[besoin M]]-Tableau139[[#This Row],[matrice]]&lt;=0,"",Tableau9[[#This Row],[besoin M]]-Tableau139[[#This Row],[matrice]]),"")</f>
        <v>1</v>
      </c>
      <c r="AC106" s="28" t="str">
        <f>IFERROR(IF(Tableau9[[#This Row],[besoin D]]-Tableau139[[#This Row],[dévêtisseur]]&lt;=0,"",Tableau9[[#This Row],[besoin D]]-Tableau139[[#This Row],[dévêtisseur]]),"")</f>
        <v/>
      </c>
      <c r="AD106" s="29" t="s">
        <v>108</v>
      </c>
    </row>
    <row r="107" spans="1:30" ht="18" x14ac:dyDescent="0.35">
      <c r="A107" s="11" t="s">
        <v>109</v>
      </c>
      <c r="B107" s="11" t="s">
        <v>157</v>
      </c>
      <c r="C107" s="6" t="s">
        <v>151</v>
      </c>
      <c r="D107" s="6"/>
      <c r="E107" s="19">
        <f>(IFERROR(Tableau13[[#This Row],[poinçon]]+Tableau134[[#This Row],[poinçon]]+Tableau135[[#This Row],[poinçon]]+Tableau136[[#This Row],[poinçon]]+Tableau137[[#This Row],[poinçon]]+Tableau138[[#This Row],[poinçon]]+Tableau1373[[#This Row],[poinçon]]+'Back up'!E107,""))</f>
        <v>5</v>
      </c>
      <c r="F107" s="19">
        <f>IFERROR(Tableau13[[#This Row],[matrice]]+Tableau134[[#This Row],[matrice]]+Tableau135[[#This Row],[matrice]]+Tableau136[[#This Row],[matrice]]+Tableau137[[#This Row],[matrice]]+Tableau138[[#This Row],[matrice]]+Tableau1373[[#This Row],[matrice]]+'Back up'!F107,"")</f>
        <v>5</v>
      </c>
      <c r="G107" s="22" t="s">
        <v>180</v>
      </c>
      <c r="I107" s="14" t="s">
        <v>109</v>
      </c>
      <c r="J107" s="17">
        <f>IF(AND(Tableau139[[#This Row],[Trumpf]]="x",Tableau139[[#This Row],[LVD]]="x"),8,IF(OR(Tableau139[[#This Row],[Trumpf]]="x",Tableau139[[#This Row],[LVD]]="x"),5,0))</f>
        <v>5</v>
      </c>
      <c r="K107" s="17">
        <f>IF(AND(Tableau139[[#This Row],[LVD]]="x",Tableau139[[#This Row],[Trumpf]]="x"),8,IF(OR(Tableau139[[#This Row],[LVD]]="x",Tableau139[[#This Row],[Trumpf]]="x"),5,0))</f>
        <v>5</v>
      </c>
      <c r="L107" s="17">
        <f>IF(OR(Tableau139[[#This Row],[MT / Unitaire]]="MT10",Tableau139[[#This Row],[MT / Unitaire]]="MT5"),0,Tableau9[[#This Row],[besoin M]])</f>
        <v>5</v>
      </c>
      <c r="N107" s="14">
        <f>IF(AND(Tableau139[[#This Row],[Trumpf]]="x",Tableau139[[#This Row],[LVD]]="x"),6,IF(OR(Tableau139[[#This Row],[Trumpf]]="x",Tableau139[[#This Row],[LVD]]="x"),3,0))</f>
        <v>3</v>
      </c>
      <c r="O107" s="14">
        <f>IF(AND(Tableau139[[#This Row],[LVD]]="x",Tableau139[[#This Row],[Trumpf]]="x"),6,IF(OR(Tableau139[[#This Row],[LVD]]="x",Tableau139[[#This Row],[Trumpf]]="x"),3,0))</f>
        <v>3</v>
      </c>
      <c r="P107" s="14">
        <f>IF(OR(Tableau139[[#This Row],[MT / Unitaire]]="MT10",Tableau139[[#This Row],[MT / Unitaire]]="MT5"),0,O107)</f>
        <v>3</v>
      </c>
      <c r="Q107" s="14">
        <f>IF(Tableau139[[#This Row],[MT / Unitaire]]&lt;&gt;"Unitaire",1,0)</f>
        <v>1</v>
      </c>
      <c r="AA107" s="27" t="str">
        <f>IFERROR(IF(Tableau9[[#This Row],[besoin P]]-Tableau139[[#This Row],[poinçon]]&lt;=0,"",Tableau9[[#This Row],[besoin P]]-Tableau139[[#This Row],[poinçon]]),"")</f>
        <v/>
      </c>
      <c r="AB107" s="28" t="str">
        <f>IFERROR(IF(Tableau9[[#This Row],[besoin M]]-Tableau139[[#This Row],[matrice]]&lt;=0,"",Tableau9[[#This Row],[besoin M]]-Tableau139[[#This Row],[matrice]]),"")</f>
        <v/>
      </c>
      <c r="AC107" s="28" t="str">
        <f>IFERROR(IF(Tableau9[[#This Row],[besoin D]]-Tableau139[[#This Row],[dévêtisseur]]&lt;=0,"",Tableau9[[#This Row],[besoin D]]-Tableau139[[#This Row],[dévêtisseur]]),"")</f>
        <v/>
      </c>
      <c r="AD107" s="29" t="s">
        <v>109</v>
      </c>
    </row>
    <row r="108" spans="1:30" ht="18" x14ac:dyDescent="0.35">
      <c r="A108" s="11" t="s">
        <v>110</v>
      </c>
      <c r="B108" s="11" t="s">
        <v>173</v>
      </c>
      <c r="C108" s="6" t="s">
        <v>151</v>
      </c>
      <c r="D108" s="6"/>
      <c r="E108" s="19">
        <f>(IFERROR(Tableau13[[#This Row],[poinçon]]+Tableau134[[#This Row],[poinçon]]+Tableau135[[#This Row],[poinçon]]+Tableau136[[#This Row],[poinçon]]+Tableau137[[#This Row],[poinçon]]+Tableau138[[#This Row],[poinçon]]+Tableau1373[[#This Row],[poinçon]]+'Back up'!E108,""))</f>
        <v>5</v>
      </c>
      <c r="F108" s="19">
        <f>IFERROR(Tableau13[[#This Row],[matrice]]+Tableau134[[#This Row],[matrice]]+Tableau135[[#This Row],[matrice]]+Tableau136[[#This Row],[matrice]]+Tableau137[[#This Row],[matrice]]+Tableau138[[#This Row],[matrice]]+Tableau1373[[#This Row],[matrice]]+'Back up'!F108,"")</f>
        <v>5</v>
      </c>
      <c r="G108" s="19">
        <f>IFERROR(Tableau13[[#This Row],[dévêtisseur]]+Tableau134[[#This Row],[dévêtisseur]]+Tableau135[[#This Row],[dévêtisseur]]+Tableau136[[#This Row],[dévêtisseur]]+Tableau137[[#This Row],[dévêtisseur]]+Tableau138[[#This Row],[dévêtisseur]]+Tableau1373[[#This Row],[dévêtisseur]],"")</f>
        <v>5</v>
      </c>
      <c r="I108" s="14" t="s">
        <v>110</v>
      </c>
      <c r="J108" s="17">
        <f>IF(AND(Tableau139[[#This Row],[Trumpf]]="x",Tableau139[[#This Row],[LVD]]="x"),8,IF(OR(Tableau139[[#This Row],[Trumpf]]="x",Tableau139[[#This Row],[LVD]]="x"),5,0))</f>
        <v>5</v>
      </c>
      <c r="K108" s="17">
        <f>IF(AND(Tableau139[[#This Row],[LVD]]="x",Tableau139[[#This Row],[Trumpf]]="x"),8,IF(OR(Tableau139[[#This Row],[LVD]]="x",Tableau139[[#This Row],[Trumpf]]="x"),5,0))</f>
        <v>5</v>
      </c>
      <c r="L108" s="17">
        <f>IF(OR(Tableau139[[#This Row],[MT / Unitaire]]="MT10",Tableau139[[#This Row],[MT / Unitaire]]="MT5"),0,Tableau9[[#This Row],[besoin M]])</f>
        <v>5</v>
      </c>
      <c r="N108" s="14">
        <f>IF(AND(Tableau139[[#This Row],[Trumpf]]="x",Tableau139[[#This Row],[LVD]]="x"),6,IF(OR(Tableau139[[#This Row],[Trumpf]]="x",Tableau139[[#This Row],[LVD]]="x"),3,0))</f>
        <v>3</v>
      </c>
      <c r="O108" s="14">
        <f>IF(AND(Tableau139[[#This Row],[LVD]]="x",Tableau139[[#This Row],[Trumpf]]="x"),6,IF(OR(Tableau139[[#This Row],[LVD]]="x",Tableau139[[#This Row],[Trumpf]]="x"),3,0))</f>
        <v>3</v>
      </c>
      <c r="P108" s="14">
        <f>IF(OR(Tableau139[[#This Row],[MT / Unitaire]]="MT10",Tableau139[[#This Row],[MT / Unitaire]]="MT5"),0,O108)</f>
        <v>3</v>
      </c>
      <c r="Q108" s="14">
        <f>IF(Tableau139[[#This Row],[MT / Unitaire]]&lt;&gt;"Unitaire",1,0)</f>
        <v>0</v>
      </c>
      <c r="AA108" s="27" t="str">
        <f>IFERROR(IF(Tableau9[[#This Row],[besoin P]]-Tableau139[[#This Row],[poinçon]]&lt;=0,"",Tableau9[[#This Row],[besoin P]]-Tableau139[[#This Row],[poinçon]]),"")</f>
        <v/>
      </c>
      <c r="AB108" s="28" t="str">
        <f>IFERROR(IF(Tableau9[[#This Row],[besoin M]]-Tableau139[[#This Row],[matrice]]&lt;=0,"",Tableau9[[#This Row],[besoin M]]-Tableau139[[#This Row],[matrice]]),"")</f>
        <v/>
      </c>
      <c r="AC108" s="28" t="str">
        <f>IFERROR(IF(Tableau9[[#This Row],[besoin D]]-Tableau139[[#This Row],[dévêtisseur]]&lt;=0,"",Tableau9[[#This Row],[besoin D]]-Tableau139[[#This Row],[dévêtisseur]]),"")</f>
        <v/>
      </c>
      <c r="AD108" s="29" t="s">
        <v>110</v>
      </c>
    </row>
    <row r="109" spans="1:30" ht="18" x14ac:dyDescent="0.35">
      <c r="A109" s="11" t="s">
        <v>111</v>
      </c>
      <c r="B109" s="11" t="s">
        <v>173</v>
      </c>
      <c r="C109" s="6" t="s">
        <v>151</v>
      </c>
      <c r="D109" s="6"/>
      <c r="E109" s="19">
        <f>(IFERROR(Tableau13[[#This Row],[poinçon]]+Tableau134[[#This Row],[poinçon]]+Tableau135[[#This Row],[poinçon]]+Tableau136[[#This Row],[poinçon]]+Tableau137[[#This Row],[poinçon]]+Tableau138[[#This Row],[poinçon]]+Tableau1373[[#This Row],[poinçon]]+'Back up'!E109,""))</f>
        <v>5</v>
      </c>
      <c r="F109" s="19">
        <f>IFERROR(Tableau13[[#This Row],[matrice]]+Tableau134[[#This Row],[matrice]]+Tableau135[[#This Row],[matrice]]+Tableau136[[#This Row],[matrice]]+Tableau137[[#This Row],[matrice]]+Tableau138[[#This Row],[matrice]]+Tableau1373[[#This Row],[matrice]]+'Back up'!F109,"")</f>
        <v>5</v>
      </c>
      <c r="G109" s="19">
        <f>IFERROR(Tableau13[[#This Row],[dévêtisseur]]+Tableau134[[#This Row],[dévêtisseur]]+Tableau135[[#This Row],[dévêtisseur]]+Tableau136[[#This Row],[dévêtisseur]]+Tableau137[[#This Row],[dévêtisseur]]+Tableau138[[#This Row],[dévêtisseur]]+Tableau1373[[#This Row],[dévêtisseur]],"")</f>
        <v>5</v>
      </c>
      <c r="I109" s="14" t="s">
        <v>111</v>
      </c>
      <c r="J109" s="17">
        <f>IF(AND(Tableau139[[#This Row],[Trumpf]]="x",Tableau139[[#This Row],[LVD]]="x"),8,IF(OR(Tableau139[[#This Row],[Trumpf]]="x",Tableau139[[#This Row],[LVD]]="x"),5,0))</f>
        <v>5</v>
      </c>
      <c r="K109" s="17">
        <f>IF(AND(Tableau139[[#This Row],[LVD]]="x",Tableau139[[#This Row],[Trumpf]]="x"),8,IF(OR(Tableau139[[#This Row],[LVD]]="x",Tableau139[[#This Row],[Trumpf]]="x"),5,0))</f>
        <v>5</v>
      </c>
      <c r="L109" s="17">
        <f>IF(OR(Tableau139[[#This Row],[MT / Unitaire]]="MT10",Tableau139[[#This Row],[MT / Unitaire]]="MT5"),0,Tableau9[[#This Row],[besoin M]])</f>
        <v>5</v>
      </c>
      <c r="N109" s="14">
        <f>IF(AND(Tableau139[[#This Row],[Trumpf]]="x",Tableau139[[#This Row],[LVD]]="x"),6,IF(OR(Tableau139[[#This Row],[Trumpf]]="x",Tableau139[[#This Row],[LVD]]="x"),3,0))</f>
        <v>3</v>
      </c>
      <c r="O109" s="14">
        <f>IF(AND(Tableau139[[#This Row],[LVD]]="x",Tableau139[[#This Row],[Trumpf]]="x"),6,IF(OR(Tableau139[[#This Row],[LVD]]="x",Tableau139[[#This Row],[Trumpf]]="x"),3,0))</f>
        <v>3</v>
      </c>
      <c r="P109" s="14">
        <f>IF(OR(Tableau139[[#This Row],[MT / Unitaire]]="MT10",Tableau139[[#This Row],[MT / Unitaire]]="MT5"),0,O109)</f>
        <v>3</v>
      </c>
      <c r="Q109" s="14">
        <f>IF(Tableau139[[#This Row],[MT / Unitaire]]&lt;&gt;"Unitaire",1,0)</f>
        <v>0</v>
      </c>
      <c r="AA109" s="27" t="str">
        <f>IFERROR(IF(Tableau9[[#This Row],[besoin P]]-Tableau139[[#This Row],[poinçon]]&lt;=0,"",Tableau9[[#This Row],[besoin P]]-Tableau139[[#This Row],[poinçon]]),"")</f>
        <v/>
      </c>
      <c r="AB109" s="28" t="str">
        <f>IFERROR(IF(Tableau9[[#This Row],[besoin M]]-Tableau139[[#This Row],[matrice]]&lt;=0,"",Tableau9[[#This Row],[besoin M]]-Tableau139[[#This Row],[matrice]]),"")</f>
        <v/>
      </c>
      <c r="AC109" s="28" t="str">
        <f>IFERROR(IF(Tableau9[[#This Row],[besoin D]]-Tableau139[[#This Row],[dévêtisseur]]&lt;=0,"",Tableau9[[#This Row],[besoin D]]-Tableau139[[#This Row],[dévêtisseur]]),"")</f>
        <v/>
      </c>
      <c r="AD109" s="29" t="s">
        <v>111</v>
      </c>
    </row>
    <row r="110" spans="1:30" ht="18" x14ac:dyDescent="0.35">
      <c r="A110" s="11" t="s">
        <v>112</v>
      </c>
      <c r="B110" s="11" t="s">
        <v>173</v>
      </c>
      <c r="C110" s="6" t="s">
        <v>151</v>
      </c>
      <c r="D110" s="6"/>
      <c r="E110" s="19">
        <f>(IFERROR(Tableau13[[#This Row],[poinçon]]+Tableau134[[#This Row],[poinçon]]+Tableau135[[#This Row],[poinçon]]+Tableau136[[#This Row],[poinçon]]+Tableau137[[#This Row],[poinçon]]+Tableau138[[#This Row],[poinçon]]+Tableau1373[[#This Row],[poinçon]]+'Back up'!E110,""))</f>
        <v>5</v>
      </c>
      <c r="F110" s="19">
        <f>IFERROR(Tableau13[[#This Row],[matrice]]+Tableau134[[#This Row],[matrice]]+Tableau135[[#This Row],[matrice]]+Tableau136[[#This Row],[matrice]]+Tableau137[[#This Row],[matrice]]+Tableau138[[#This Row],[matrice]]+Tableau1373[[#This Row],[matrice]]+'Back up'!F110,"")</f>
        <v>5</v>
      </c>
      <c r="G110" s="19">
        <f>IFERROR(Tableau13[[#This Row],[dévêtisseur]]+Tableau134[[#This Row],[dévêtisseur]]+Tableau135[[#This Row],[dévêtisseur]]+Tableau136[[#This Row],[dévêtisseur]]+Tableau137[[#This Row],[dévêtisseur]]+Tableau138[[#This Row],[dévêtisseur]]+Tableau1373[[#This Row],[dévêtisseur]],"")</f>
        <v>5</v>
      </c>
      <c r="I110" s="14" t="s">
        <v>112</v>
      </c>
      <c r="J110" s="17">
        <f>IF(AND(Tableau139[[#This Row],[Trumpf]]="x",Tableau139[[#This Row],[LVD]]="x"),8,IF(OR(Tableau139[[#This Row],[Trumpf]]="x",Tableau139[[#This Row],[LVD]]="x"),5,0))</f>
        <v>5</v>
      </c>
      <c r="K110" s="17">
        <f>IF(AND(Tableau139[[#This Row],[LVD]]="x",Tableau139[[#This Row],[Trumpf]]="x"),8,IF(OR(Tableau139[[#This Row],[LVD]]="x",Tableau139[[#This Row],[Trumpf]]="x"),5,0))</f>
        <v>5</v>
      </c>
      <c r="L110" s="17">
        <f>IF(OR(Tableau139[[#This Row],[MT / Unitaire]]="MT10",Tableau139[[#This Row],[MT / Unitaire]]="MT5"),0,Tableau9[[#This Row],[besoin M]])</f>
        <v>5</v>
      </c>
      <c r="N110" s="14">
        <f>IF(AND(Tableau139[[#This Row],[Trumpf]]="x",Tableau139[[#This Row],[LVD]]="x"),6,IF(OR(Tableau139[[#This Row],[Trumpf]]="x",Tableau139[[#This Row],[LVD]]="x"),3,0))</f>
        <v>3</v>
      </c>
      <c r="O110" s="14">
        <f>IF(AND(Tableau139[[#This Row],[LVD]]="x",Tableau139[[#This Row],[Trumpf]]="x"),6,IF(OR(Tableau139[[#This Row],[LVD]]="x",Tableau139[[#This Row],[Trumpf]]="x"),3,0))</f>
        <v>3</v>
      </c>
      <c r="P110" s="14">
        <f>IF(OR(Tableau139[[#This Row],[MT / Unitaire]]="MT10",Tableau139[[#This Row],[MT / Unitaire]]="MT5"),0,O110)</f>
        <v>3</v>
      </c>
      <c r="Q110" s="14">
        <f>IF(Tableau139[[#This Row],[MT / Unitaire]]&lt;&gt;"Unitaire",1,0)</f>
        <v>0</v>
      </c>
      <c r="AA110" s="27" t="str">
        <f>IFERROR(IF(Tableau9[[#This Row],[besoin P]]-Tableau139[[#This Row],[poinçon]]&lt;=0,"",Tableau9[[#This Row],[besoin P]]-Tableau139[[#This Row],[poinçon]]),"")</f>
        <v/>
      </c>
      <c r="AB110" s="28" t="str">
        <f>IFERROR(IF(Tableau9[[#This Row],[besoin M]]-Tableau139[[#This Row],[matrice]]&lt;=0,"",Tableau9[[#This Row],[besoin M]]-Tableau139[[#This Row],[matrice]]),"")</f>
        <v/>
      </c>
      <c r="AC110" s="28" t="str">
        <f>IFERROR(IF(Tableau9[[#This Row],[besoin D]]-Tableau139[[#This Row],[dévêtisseur]]&lt;=0,"",Tableau9[[#This Row],[besoin D]]-Tableau139[[#This Row],[dévêtisseur]]),"")</f>
        <v/>
      </c>
      <c r="AD110" s="29" t="s">
        <v>112</v>
      </c>
    </row>
    <row r="111" spans="1:30" ht="18" x14ac:dyDescent="0.35">
      <c r="A111" s="11" t="s">
        <v>113</v>
      </c>
      <c r="B111" s="11" t="s">
        <v>157</v>
      </c>
      <c r="C111" s="6" t="s">
        <v>151</v>
      </c>
      <c r="D111" s="6"/>
      <c r="E111" s="19">
        <f>(IFERROR(Tableau13[[#This Row],[poinçon]]+Tableau134[[#This Row],[poinçon]]+Tableau135[[#This Row],[poinçon]]+Tableau136[[#This Row],[poinçon]]+Tableau137[[#This Row],[poinçon]]+Tableau138[[#This Row],[poinçon]]+Tableau1373[[#This Row],[poinçon]]+'Back up'!E111,""))</f>
        <v>6</v>
      </c>
      <c r="F111" s="19">
        <f>IFERROR(Tableau13[[#This Row],[matrice]]+Tableau134[[#This Row],[matrice]]+Tableau135[[#This Row],[matrice]]+Tableau136[[#This Row],[matrice]]+Tableau137[[#This Row],[matrice]]+Tableau138[[#This Row],[matrice]]+Tableau1373[[#This Row],[matrice]]+'Back up'!F111,"")</f>
        <v>11</v>
      </c>
      <c r="G111" s="22" t="s">
        <v>180</v>
      </c>
      <c r="I111" s="14" t="s">
        <v>113</v>
      </c>
      <c r="J111" s="17">
        <f>IF(AND(Tableau139[[#This Row],[Trumpf]]="x",Tableau139[[#This Row],[LVD]]="x"),8,IF(OR(Tableau139[[#This Row],[Trumpf]]="x",Tableau139[[#This Row],[LVD]]="x"),5,0))</f>
        <v>5</v>
      </c>
      <c r="K111" s="17">
        <f>IF(AND(Tableau139[[#This Row],[LVD]]="x",Tableau139[[#This Row],[Trumpf]]="x"),8,IF(OR(Tableau139[[#This Row],[LVD]]="x",Tableau139[[#This Row],[Trumpf]]="x"),5,0))</f>
        <v>5</v>
      </c>
      <c r="L111" s="17">
        <f>IF(OR(Tableau139[[#This Row],[MT / Unitaire]]="MT10",Tableau139[[#This Row],[MT / Unitaire]]="MT5"),0,Tableau9[[#This Row],[besoin M]])</f>
        <v>5</v>
      </c>
      <c r="N111" s="14">
        <f>IF(AND(Tableau139[[#This Row],[Trumpf]]="x",Tableau139[[#This Row],[LVD]]="x"),6,IF(OR(Tableau139[[#This Row],[Trumpf]]="x",Tableau139[[#This Row],[LVD]]="x"),3,0))</f>
        <v>3</v>
      </c>
      <c r="O111" s="14">
        <f>IF(AND(Tableau139[[#This Row],[LVD]]="x",Tableau139[[#This Row],[Trumpf]]="x"),6,IF(OR(Tableau139[[#This Row],[LVD]]="x",Tableau139[[#This Row],[Trumpf]]="x"),3,0))</f>
        <v>3</v>
      </c>
      <c r="P111" s="14">
        <f>IF(OR(Tableau139[[#This Row],[MT / Unitaire]]="MT10",Tableau139[[#This Row],[MT / Unitaire]]="MT5"),0,O111)</f>
        <v>3</v>
      </c>
      <c r="Q111" s="14">
        <f>IF(Tableau139[[#This Row],[MT / Unitaire]]&lt;&gt;"Unitaire",1,0)</f>
        <v>1</v>
      </c>
      <c r="AA111" s="27" t="str">
        <f>IFERROR(IF(Tableau9[[#This Row],[besoin P]]-Tableau139[[#This Row],[poinçon]]&lt;=0,"",Tableau9[[#This Row],[besoin P]]-Tableau139[[#This Row],[poinçon]]),"")</f>
        <v/>
      </c>
      <c r="AB111" s="28" t="str">
        <f>IFERROR(IF(Tableau9[[#This Row],[besoin M]]-Tableau139[[#This Row],[matrice]]&lt;=0,"",Tableau9[[#This Row],[besoin M]]-Tableau139[[#This Row],[matrice]]),"")</f>
        <v/>
      </c>
      <c r="AC111" s="28" t="str">
        <f>IFERROR(IF(Tableau9[[#This Row],[besoin D]]-Tableau139[[#This Row],[dévêtisseur]]&lt;=0,"",Tableau9[[#This Row],[besoin D]]-Tableau139[[#This Row],[dévêtisseur]]),"")</f>
        <v/>
      </c>
      <c r="AD111" s="29" t="s">
        <v>113</v>
      </c>
    </row>
    <row r="112" spans="1:30" ht="18" x14ac:dyDescent="0.35">
      <c r="A112" s="11" t="s">
        <v>114</v>
      </c>
      <c r="B112" s="11" t="s">
        <v>173</v>
      </c>
      <c r="C112" s="6" t="s">
        <v>151</v>
      </c>
      <c r="D112" s="6"/>
      <c r="E112" s="19">
        <f>(IFERROR(Tableau13[[#This Row],[poinçon]]+Tableau134[[#This Row],[poinçon]]+Tableau135[[#This Row],[poinçon]]+Tableau136[[#This Row],[poinçon]]+Tableau137[[#This Row],[poinçon]]+Tableau138[[#This Row],[poinçon]]+Tableau1373[[#This Row],[poinçon]]+'Back up'!E112,""))</f>
        <v>7</v>
      </c>
      <c r="F112" s="19">
        <f>IFERROR(Tableau13[[#This Row],[matrice]]+Tableau134[[#This Row],[matrice]]+Tableau135[[#This Row],[matrice]]+Tableau136[[#This Row],[matrice]]+Tableau137[[#This Row],[matrice]]+Tableau138[[#This Row],[matrice]]+Tableau1373[[#This Row],[matrice]]+'Back up'!F112,"")</f>
        <v>7</v>
      </c>
      <c r="G112" s="18">
        <f>IFERROR(Tableau13[[#This Row],[dévêtisseur]]+Tableau134[[#This Row],[dévêtisseur]]+Tableau135[[#This Row],[dévêtisseur]]+Tableau136[[#This Row],[dévêtisseur]]+Tableau137[[#This Row],[dévêtisseur]]+Tableau138[[#This Row],[dévêtisseur]]+Tableau1373[[#This Row],[dévêtisseur]],"")</f>
        <v>4</v>
      </c>
      <c r="I112" s="14" t="s">
        <v>114</v>
      </c>
      <c r="J112" s="17">
        <f>IF(AND(Tableau139[[#This Row],[Trumpf]]="x",Tableau139[[#This Row],[LVD]]="x"),8,IF(OR(Tableau139[[#This Row],[Trumpf]]="x",Tableau139[[#This Row],[LVD]]="x"),5,0))</f>
        <v>5</v>
      </c>
      <c r="K112" s="17">
        <f>IF(AND(Tableau139[[#This Row],[LVD]]="x",Tableau139[[#This Row],[Trumpf]]="x"),8,IF(OR(Tableau139[[#This Row],[LVD]]="x",Tableau139[[#This Row],[Trumpf]]="x"),5,0))</f>
        <v>5</v>
      </c>
      <c r="L112" s="17">
        <f>IF(OR(Tableau139[[#This Row],[MT / Unitaire]]="MT10",Tableau139[[#This Row],[MT / Unitaire]]="MT5"),0,Tableau9[[#This Row],[besoin M]])</f>
        <v>5</v>
      </c>
      <c r="N112" s="14">
        <f>IF(AND(Tableau139[[#This Row],[Trumpf]]="x",Tableau139[[#This Row],[LVD]]="x"),6,IF(OR(Tableau139[[#This Row],[Trumpf]]="x",Tableau139[[#This Row],[LVD]]="x"),3,0))</f>
        <v>3</v>
      </c>
      <c r="O112" s="14">
        <f>IF(AND(Tableau139[[#This Row],[LVD]]="x",Tableau139[[#This Row],[Trumpf]]="x"),6,IF(OR(Tableau139[[#This Row],[LVD]]="x",Tableau139[[#This Row],[Trumpf]]="x"),3,0))</f>
        <v>3</v>
      </c>
      <c r="P112" s="14">
        <f>IF(OR(Tableau139[[#This Row],[MT / Unitaire]]="MT10",Tableau139[[#This Row],[MT / Unitaire]]="MT5"),0,O112)</f>
        <v>3</v>
      </c>
      <c r="Q112" s="14">
        <f>IF(Tableau139[[#This Row],[MT / Unitaire]]&lt;&gt;"Unitaire",1,0)</f>
        <v>0</v>
      </c>
      <c r="AA112" s="27" t="str">
        <f>IFERROR(IF(Tableau9[[#This Row],[besoin P]]-Tableau139[[#This Row],[poinçon]]&lt;=0,"",Tableau9[[#This Row],[besoin P]]-Tableau139[[#This Row],[poinçon]]),"")</f>
        <v/>
      </c>
      <c r="AB112" s="28" t="str">
        <f>IFERROR(IF(Tableau9[[#This Row],[besoin M]]-Tableau139[[#This Row],[matrice]]&lt;=0,"",Tableau9[[#This Row],[besoin M]]-Tableau139[[#This Row],[matrice]]),"")</f>
        <v/>
      </c>
      <c r="AC112" s="28">
        <f>IFERROR(IF(Tableau9[[#This Row],[besoin D]]-Tableau139[[#This Row],[dévêtisseur]]&lt;=0,"",Tableau9[[#This Row],[besoin D]]-Tableau139[[#This Row],[dévêtisseur]]),"")</f>
        <v>1</v>
      </c>
      <c r="AD112" s="29" t="s">
        <v>114</v>
      </c>
    </row>
    <row r="113" spans="1:30" ht="18" x14ac:dyDescent="0.35">
      <c r="A113" s="11" t="s">
        <v>115</v>
      </c>
      <c r="B113" s="11"/>
      <c r="C113" s="6"/>
      <c r="D113" s="6" t="s">
        <v>151</v>
      </c>
      <c r="E113" s="19" t="str">
        <f>(IFERROR(Tableau13[[#This Row],[poinçon]]+Tableau134[[#This Row],[poinçon]]+Tableau135[[#This Row],[poinçon]]+Tableau136[[#This Row],[poinçon]]+Tableau137[[#This Row],[poinçon]]+Tableau138[[#This Row],[poinçon]]+Tableau1373[[#This Row],[poinçon]]+'Back up'!E113,""))</f>
        <v/>
      </c>
      <c r="F113" s="19" t="str">
        <f>IFERROR(Tableau13[[#This Row],[matrice]]+Tableau134[[#This Row],[matrice]]+Tableau135[[#This Row],[matrice]]+Tableau136[[#This Row],[matrice]]+Tableau137[[#This Row],[matrice]]+Tableau138[[#This Row],[matrice]]+Tableau1373[[#This Row],[matrice]]+'Back up'!F113,"")</f>
        <v/>
      </c>
      <c r="G113" s="22" t="str">
        <f>IFERROR(Tableau13[[#This Row],[dévêtisseur]]+Tableau134[[#This Row],[dévêtisseur]]+Tableau135[[#This Row],[dévêtisseur]]+Tableau136[[#This Row],[dévêtisseur]]+Tableau137[[#This Row],[dévêtisseur]]+Tableau138[[#This Row],[dévêtisseur]]+Tableau1373[[#This Row],[dévêtisseur]],"")</f>
        <v/>
      </c>
      <c r="I113" s="14" t="s">
        <v>115</v>
      </c>
      <c r="J113" s="17">
        <f>IF(AND(Tableau139[[#This Row],[Trumpf]]="x",Tableau139[[#This Row],[LVD]]="x"),8,IF(OR(Tableau139[[#This Row],[Trumpf]]="x",Tableau139[[#This Row],[LVD]]="x"),5,0))</f>
        <v>5</v>
      </c>
      <c r="K113" s="17">
        <f>IF(AND(Tableau139[[#This Row],[LVD]]="x",Tableau139[[#This Row],[Trumpf]]="x"),8,IF(OR(Tableau139[[#This Row],[LVD]]="x",Tableau139[[#This Row],[Trumpf]]="x"),5,0))</f>
        <v>5</v>
      </c>
      <c r="L113" s="17">
        <f>IF(OR(Tableau139[[#This Row],[MT / Unitaire]]="MT10",Tableau139[[#This Row],[MT / Unitaire]]="MT5"),0,Tableau9[[#This Row],[besoin M]])</f>
        <v>5</v>
      </c>
      <c r="N113" s="14">
        <f>IF(AND(Tableau139[[#This Row],[Trumpf]]="x",Tableau139[[#This Row],[LVD]]="x"),6,IF(OR(Tableau139[[#This Row],[Trumpf]]="x",Tableau139[[#This Row],[LVD]]="x"),3,0))</f>
        <v>3</v>
      </c>
      <c r="O113" s="14">
        <f>IF(AND(Tableau139[[#This Row],[LVD]]="x",Tableau139[[#This Row],[Trumpf]]="x"),6,IF(OR(Tableau139[[#This Row],[LVD]]="x",Tableau139[[#This Row],[Trumpf]]="x"),3,0))</f>
        <v>3</v>
      </c>
      <c r="P113" s="14">
        <f>IF(OR(Tableau139[[#This Row],[MT / Unitaire]]="MT10",Tableau139[[#This Row],[MT / Unitaire]]="MT5"),0,O113)</f>
        <v>3</v>
      </c>
      <c r="Q113" s="14">
        <f>IF(Tableau139[[#This Row],[MT / Unitaire]]&lt;&gt;"Unitaire",1,0)</f>
        <v>1</v>
      </c>
      <c r="AA113" s="27" t="str">
        <f>IFERROR(IF(Tableau9[[#This Row],[besoin P]]-Tableau139[[#This Row],[poinçon]]&lt;=0,"",Tableau9[[#This Row],[besoin P]]-Tableau139[[#This Row],[poinçon]]),"")</f>
        <v/>
      </c>
      <c r="AB113" s="28" t="str">
        <f>IFERROR(IF(Tableau9[[#This Row],[besoin M]]-Tableau139[[#This Row],[matrice]]&lt;=0,"",Tableau9[[#This Row],[besoin M]]-Tableau139[[#This Row],[matrice]]),"")</f>
        <v/>
      </c>
      <c r="AC113" s="28" t="str">
        <f>IFERROR(IF(Tableau9[[#This Row],[besoin D]]-Tableau139[[#This Row],[dévêtisseur]]&lt;=0,"",Tableau9[[#This Row],[besoin D]]-Tableau139[[#This Row],[dévêtisseur]]),"")</f>
        <v/>
      </c>
      <c r="AD113" s="29" t="s">
        <v>115</v>
      </c>
    </row>
    <row r="114" spans="1:30" ht="18" x14ac:dyDescent="0.35">
      <c r="A114" s="11" t="s">
        <v>116</v>
      </c>
      <c r="B114" s="11" t="s">
        <v>157</v>
      </c>
      <c r="C114" s="6" t="s">
        <v>151</v>
      </c>
      <c r="D114" s="6" t="s">
        <v>151</v>
      </c>
      <c r="E114" s="19">
        <f>(IFERROR(Tableau13[[#This Row],[poinçon]]+Tableau134[[#This Row],[poinçon]]+Tableau135[[#This Row],[poinçon]]+Tableau136[[#This Row],[poinçon]]+Tableau137[[#This Row],[poinçon]]+Tableau138[[#This Row],[poinçon]]+Tableau1373[[#This Row],[poinçon]]+'Back up'!E114,""))</f>
        <v>8</v>
      </c>
      <c r="F114" s="19">
        <f>IFERROR(Tableau13[[#This Row],[matrice]]+Tableau134[[#This Row],[matrice]]+Tableau135[[#This Row],[matrice]]+Tableau136[[#This Row],[matrice]]+Tableau137[[#This Row],[matrice]]+Tableau138[[#This Row],[matrice]]+Tableau1373[[#This Row],[matrice]]+'Back up'!F114,"")</f>
        <v>8</v>
      </c>
      <c r="G114" s="22" t="s">
        <v>180</v>
      </c>
      <c r="I114" s="14" t="s">
        <v>116</v>
      </c>
      <c r="J114" s="17">
        <f>IF(AND(Tableau139[[#This Row],[Trumpf]]="x",Tableau139[[#This Row],[LVD]]="x"),8,IF(OR(Tableau139[[#This Row],[Trumpf]]="x",Tableau139[[#This Row],[LVD]]="x"),5,0))</f>
        <v>8</v>
      </c>
      <c r="K114" s="17">
        <f>IF(AND(Tableau139[[#This Row],[LVD]]="x",Tableau139[[#This Row],[Trumpf]]="x"),8,IF(OR(Tableau139[[#This Row],[LVD]]="x",Tableau139[[#This Row],[Trumpf]]="x"),5,0))</f>
        <v>8</v>
      </c>
      <c r="L114" s="17">
        <f>IF(OR(Tableau139[[#This Row],[MT / Unitaire]]="MT10",Tableau139[[#This Row],[MT / Unitaire]]="MT5"),0,Tableau9[[#This Row],[besoin M]])</f>
        <v>8</v>
      </c>
      <c r="N114" s="14">
        <f>IF(AND(Tableau139[[#This Row],[Trumpf]]="x",Tableau139[[#This Row],[LVD]]="x"),6,IF(OR(Tableau139[[#This Row],[Trumpf]]="x",Tableau139[[#This Row],[LVD]]="x"),3,0))</f>
        <v>6</v>
      </c>
      <c r="O114" s="14">
        <f>IF(AND(Tableau139[[#This Row],[LVD]]="x",Tableau139[[#This Row],[Trumpf]]="x"),6,IF(OR(Tableau139[[#This Row],[LVD]]="x",Tableau139[[#This Row],[Trumpf]]="x"),3,0))</f>
        <v>6</v>
      </c>
      <c r="P114" s="14">
        <f>IF(OR(Tableau139[[#This Row],[MT / Unitaire]]="MT10",Tableau139[[#This Row],[MT / Unitaire]]="MT5"),0,O114)</f>
        <v>6</v>
      </c>
      <c r="Q114" s="14">
        <f>IF(Tableau139[[#This Row],[MT / Unitaire]]&lt;&gt;"Unitaire",1,0)</f>
        <v>1</v>
      </c>
      <c r="AA114" s="27" t="str">
        <f>IFERROR(IF(Tableau9[[#This Row],[besoin P]]-Tableau139[[#This Row],[poinçon]]&lt;=0,"",Tableau9[[#This Row],[besoin P]]-Tableau139[[#This Row],[poinçon]]),"")</f>
        <v/>
      </c>
      <c r="AB114" s="28" t="str">
        <f>IFERROR(IF(Tableau9[[#This Row],[besoin M]]-Tableau139[[#This Row],[matrice]]&lt;=0,"",Tableau9[[#This Row],[besoin M]]-Tableau139[[#This Row],[matrice]]),"")</f>
        <v/>
      </c>
      <c r="AC114" s="28" t="str">
        <f>IFERROR(IF(Tableau9[[#This Row],[besoin D]]-Tableau139[[#This Row],[dévêtisseur]]&lt;=0,"",Tableau9[[#This Row],[besoin D]]-Tableau139[[#This Row],[dévêtisseur]]),"")</f>
        <v/>
      </c>
      <c r="AD114" s="29" t="s">
        <v>116</v>
      </c>
    </row>
    <row r="115" spans="1:30" ht="18" x14ac:dyDescent="0.35">
      <c r="A115" s="11" t="s">
        <v>117</v>
      </c>
      <c r="B115" s="11" t="s">
        <v>157</v>
      </c>
      <c r="C115" s="6"/>
      <c r="D115" s="6"/>
      <c r="E115" s="19">
        <f>(IFERROR(Tableau13[[#This Row],[poinçon]]+Tableau134[[#This Row],[poinçon]]+Tableau135[[#This Row],[poinçon]]+Tableau136[[#This Row],[poinçon]]+Tableau137[[#This Row],[poinçon]]+Tableau138[[#This Row],[poinçon]]+Tableau1373[[#This Row],[poinçon]]+'Back up'!E115,""))</f>
        <v>3</v>
      </c>
      <c r="F115" s="19">
        <f>IFERROR(Tableau13[[#This Row],[matrice]]+Tableau134[[#This Row],[matrice]]+Tableau135[[#This Row],[matrice]]+Tableau136[[#This Row],[matrice]]+Tableau137[[#This Row],[matrice]]+Tableau138[[#This Row],[matrice]]+Tableau1373[[#This Row],[matrice]]+'Back up'!F115,"")</f>
        <v>3</v>
      </c>
      <c r="G115" s="22" t="s">
        <v>180</v>
      </c>
      <c r="I115" s="14" t="s">
        <v>117</v>
      </c>
      <c r="J115" s="17">
        <f>IF(AND(Tableau139[[#This Row],[Trumpf]]="x",Tableau139[[#This Row],[LVD]]="x"),8,IF(OR(Tableau139[[#This Row],[Trumpf]]="x",Tableau139[[#This Row],[LVD]]="x"),5,0))</f>
        <v>0</v>
      </c>
      <c r="K115" s="17">
        <f>IF(AND(Tableau139[[#This Row],[LVD]]="x",Tableau139[[#This Row],[Trumpf]]="x"),8,IF(OR(Tableau139[[#This Row],[LVD]]="x",Tableau139[[#This Row],[Trumpf]]="x"),5,0))</f>
        <v>0</v>
      </c>
      <c r="L115" s="17">
        <f>IF(OR(Tableau139[[#This Row],[MT / Unitaire]]="MT10",Tableau139[[#This Row],[MT / Unitaire]]="MT5"),0,Tableau9[[#This Row],[besoin M]])</f>
        <v>0</v>
      </c>
      <c r="N115" s="14">
        <f>IF(AND(Tableau139[[#This Row],[Trumpf]]="x",Tableau139[[#This Row],[LVD]]="x"),6,IF(OR(Tableau139[[#This Row],[Trumpf]]="x",Tableau139[[#This Row],[LVD]]="x"),3,0))</f>
        <v>0</v>
      </c>
      <c r="O115" s="14">
        <f>IF(AND(Tableau139[[#This Row],[LVD]]="x",Tableau139[[#This Row],[Trumpf]]="x"),6,IF(OR(Tableau139[[#This Row],[LVD]]="x",Tableau139[[#This Row],[Trumpf]]="x"),3,0))</f>
        <v>0</v>
      </c>
      <c r="P115" s="14">
        <f>IF(OR(Tableau139[[#This Row],[MT / Unitaire]]="MT10",Tableau139[[#This Row],[MT / Unitaire]]="MT5"),0,O115)</f>
        <v>0</v>
      </c>
      <c r="Q115" s="14">
        <f>IF(Tableau139[[#This Row],[MT / Unitaire]]&lt;&gt;"Unitaire",1,0)</f>
        <v>1</v>
      </c>
      <c r="AA115" s="27" t="str">
        <f>IFERROR(IF(Tableau9[[#This Row],[besoin P]]-Tableau139[[#This Row],[poinçon]]&lt;=0,"",Tableau9[[#This Row],[besoin P]]-Tableau139[[#This Row],[poinçon]]),"")</f>
        <v/>
      </c>
      <c r="AB115" s="28" t="str">
        <f>IFERROR(IF(Tableau9[[#This Row],[besoin M]]-Tableau139[[#This Row],[matrice]]&lt;=0,"",Tableau9[[#This Row],[besoin M]]-Tableau139[[#This Row],[matrice]]),"")</f>
        <v/>
      </c>
      <c r="AC115" s="28" t="str">
        <f>IFERROR(IF(Tableau9[[#This Row],[besoin D]]-Tableau139[[#This Row],[dévêtisseur]]&lt;=0,"",Tableau9[[#This Row],[besoin D]]-Tableau139[[#This Row],[dévêtisseur]]),"")</f>
        <v/>
      </c>
      <c r="AD115" s="29" t="s">
        <v>117</v>
      </c>
    </row>
    <row r="116" spans="1:30" ht="18" x14ac:dyDescent="0.35">
      <c r="A116" s="11" t="s">
        <v>118</v>
      </c>
      <c r="B116" s="11" t="s">
        <v>173</v>
      </c>
      <c r="C116" s="6" t="s">
        <v>151</v>
      </c>
      <c r="D116" s="6" t="s">
        <v>151</v>
      </c>
      <c r="E116" s="21">
        <f>(IFERROR(Tableau13[[#This Row],[poinçon]]+Tableau134[[#This Row],[poinçon]]+Tableau135[[#This Row],[poinçon]]+Tableau136[[#This Row],[poinçon]]+Tableau137[[#This Row],[poinçon]]+Tableau138[[#This Row],[poinçon]]+Tableau1373[[#This Row],[poinçon]]+'Back up'!E116,""))</f>
        <v>5</v>
      </c>
      <c r="F116" s="18">
        <f>IFERROR(Tableau13[[#This Row],[matrice]]+Tableau134[[#This Row],[matrice]]+Tableau135[[#This Row],[matrice]]+Tableau136[[#This Row],[matrice]]+Tableau137[[#This Row],[matrice]]+Tableau138[[#This Row],[matrice]]+Tableau1373[[#This Row],[matrice]]+'Back up'!F116,"")</f>
        <v>7</v>
      </c>
      <c r="G116" s="18">
        <f>IFERROR(Tableau13[[#This Row],[dévêtisseur]]+Tableau134[[#This Row],[dévêtisseur]]+Tableau135[[#This Row],[dévêtisseur]]+Tableau136[[#This Row],[dévêtisseur]]+Tableau137[[#This Row],[dévêtisseur]]+Tableau138[[#This Row],[dévêtisseur]]+Tableau1373[[#This Row],[dévêtisseur]],"")</f>
        <v>6</v>
      </c>
      <c r="I116" s="14" t="s">
        <v>118</v>
      </c>
      <c r="J116" s="17">
        <f>IF(AND(Tableau139[[#This Row],[Trumpf]]="x",Tableau139[[#This Row],[LVD]]="x"),8,IF(OR(Tableau139[[#This Row],[Trumpf]]="x",Tableau139[[#This Row],[LVD]]="x"),5,0))</f>
        <v>8</v>
      </c>
      <c r="K116" s="17">
        <f>IF(AND(Tableau139[[#This Row],[LVD]]="x",Tableau139[[#This Row],[Trumpf]]="x"),8,IF(OR(Tableau139[[#This Row],[LVD]]="x",Tableau139[[#This Row],[Trumpf]]="x"),5,0))</f>
        <v>8</v>
      </c>
      <c r="L116" s="17">
        <f>IF(OR(Tableau139[[#This Row],[MT / Unitaire]]="MT10",Tableau139[[#This Row],[MT / Unitaire]]="MT5"),0,Tableau9[[#This Row],[besoin M]])</f>
        <v>8</v>
      </c>
      <c r="N116" s="14">
        <f>IF(AND(Tableau139[[#This Row],[Trumpf]]="x",Tableau139[[#This Row],[LVD]]="x"),6,IF(OR(Tableau139[[#This Row],[Trumpf]]="x",Tableau139[[#This Row],[LVD]]="x"),3,0))</f>
        <v>6</v>
      </c>
      <c r="O116" s="14">
        <f>IF(AND(Tableau139[[#This Row],[LVD]]="x",Tableau139[[#This Row],[Trumpf]]="x"),6,IF(OR(Tableau139[[#This Row],[LVD]]="x",Tableau139[[#This Row],[Trumpf]]="x"),3,0))</f>
        <v>6</v>
      </c>
      <c r="P116" s="14">
        <f>IF(OR(Tableau139[[#This Row],[MT / Unitaire]]="MT10",Tableau139[[#This Row],[MT / Unitaire]]="MT5"),0,O116)</f>
        <v>6</v>
      </c>
      <c r="Q116" s="14">
        <f>IF(Tableau139[[#This Row],[MT / Unitaire]]&lt;&gt;"Unitaire",1,0)</f>
        <v>0</v>
      </c>
      <c r="AA116" s="27">
        <f>IFERROR(IF(Tableau9[[#This Row],[besoin P]]-Tableau139[[#This Row],[poinçon]]&lt;=0,"",Tableau9[[#This Row],[besoin P]]-Tableau139[[#This Row],[poinçon]]),"")</f>
        <v>3</v>
      </c>
      <c r="AB116" s="28">
        <f>IFERROR(IF(Tableau9[[#This Row],[besoin M]]-Tableau139[[#This Row],[matrice]]&lt;=0,"",Tableau9[[#This Row],[besoin M]]-Tableau139[[#This Row],[matrice]]),"")</f>
        <v>1</v>
      </c>
      <c r="AC116" s="28">
        <f>IFERROR(IF(Tableau9[[#This Row],[besoin D]]-Tableau139[[#This Row],[dévêtisseur]]&lt;=0,"",Tableau9[[#This Row],[besoin D]]-Tableau139[[#This Row],[dévêtisseur]]),"")</f>
        <v>2</v>
      </c>
      <c r="AD116" s="29" t="s">
        <v>118</v>
      </c>
    </row>
    <row r="117" spans="1:30" ht="18" x14ac:dyDescent="0.35">
      <c r="A117" s="11" t="s">
        <v>119</v>
      </c>
      <c r="B117" s="11" t="s">
        <v>173</v>
      </c>
      <c r="C117" s="6" t="s">
        <v>151</v>
      </c>
      <c r="D117" s="6" t="s">
        <v>151</v>
      </c>
      <c r="E117" s="18">
        <f>(IFERROR(Tableau13[[#This Row],[poinçon]]+Tableau134[[#This Row],[poinçon]]+Tableau135[[#This Row],[poinçon]]+Tableau136[[#This Row],[poinçon]]+Tableau137[[#This Row],[poinçon]]+Tableau138[[#This Row],[poinçon]]+Tableau1373[[#This Row],[poinçon]]+'Back up'!E117,""))</f>
        <v>7</v>
      </c>
      <c r="F117" s="18">
        <f>IFERROR(Tableau13[[#This Row],[matrice]]+Tableau134[[#This Row],[matrice]]+Tableau135[[#This Row],[matrice]]+Tableau136[[#This Row],[matrice]]+Tableau137[[#This Row],[matrice]]+Tableau138[[#This Row],[matrice]]+Tableau1373[[#This Row],[matrice]]+'Back up'!F117,"")</f>
        <v>7</v>
      </c>
      <c r="G117" s="19">
        <f>IFERROR(Tableau13[[#This Row],[dévêtisseur]]+Tableau134[[#This Row],[dévêtisseur]]+Tableau135[[#This Row],[dévêtisseur]]+Tableau136[[#This Row],[dévêtisseur]]+Tableau137[[#This Row],[dévêtisseur]]+Tableau138[[#This Row],[dévêtisseur]]+Tableau1373[[#This Row],[dévêtisseur]],"")</f>
        <v>8</v>
      </c>
      <c r="I117" s="14" t="s">
        <v>119</v>
      </c>
      <c r="J117" s="17">
        <f>IF(AND(Tableau139[[#This Row],[Trumpf]]="x",Tableau139[[#This Row],[LVD]]="x"),8,IF(OR(Tableau139[[#This Row],[Trumpf]]="x",Tableau139[[#This Row],[LVD]]="x"),5,0))</f>
        <v>8</v>
      </c>
      <c r="K117" s="17">
        <f>IF(AND(Tableau139[[#This Row],[LVD]]="x",Tableau139[[#This Row],[Trumpf]]="x"),8,IF(OR(Tableau139[[#This Row],[LVD]]="x",Tableau139[[#This Row],[Trumpf]]="x"),5,0))</f>
        <v>8</v>
      </c>
      <c r="L117" s="17">
        <f>IF(OR(Tableau139[[#This Row],[MT / Unitaire]]="MT10",Tableau139[[#This Row],[MT / Unitaire]]="MT5"),0,Tableau9[[#This Row],[besoin M]])</f>
        <v>8</v>
      </c>
      <c r="N117" s="14">
        <f>IF(AND(Tableau139[[#This Row],[Trumpf]]="x",Tableau139[[#This Row],[LVD]]="x"),6,IF(OR(Tableau139[[#This Row],[Trumpf]]="x",Tableau139[[#This Row],[LVD]]="x"),3,0))</f>
        <v>6</v>
      </c>
      <c r="O117" s="14">
        <f>IF(AND(Tableau139[[#This Row],[LVD]]="x",Tableau139[[#This Row],[Trumpf]]="x"),6,IF(OR(Tableau139[[#This Row],[LVD]]="x",Tableau139[[#This Row],[Trumpf]]="x"),3,0))</f>
        <v>6</v>
      </c>
      <c r="P117" s="14">
        <f>IF(OR(Tableau139[[#This Row],[MT / Unitaire]]="MT10",Tableau139[[#This Row],[MT / Unitaire]]="MT5"),0,O117)</f>
        <v>6</v>
      </c>
      <c r="Q117" s="14">
        <f>IF(Tableau139[[#This Row],[MT / Unitaire]]&lt;&gt;"Unitaire",1,0)</f>
        <v>0</v>
      </c>
      <c r="AA117" s="27">
        <f>IFERROR(IF(Tableau9[[#This Row],[besoin P]]-Tableau139[[#This Row],[poinçon]]&lt;=0,"",Tableau9[[#This Row],[besoin P]]-Tableau139[[#This Row],[poinçon]]),"")</f>
        <v>1</v>
      </c>
      <c r="AB117" s="28">
        <f>IFERROR(IF(Tableau9[[#This Row],[besoin M]]-Tableau139[[#This Row],[matrice]]&lt;=0,"",Tableau9[[#This Row],[besoin M]]-Tableau139[[#This Row],[matrice]]),"")</f>
        <v>1</v>
      </c>
      <c r="AC117" s="28" t="str">
        <f>IFERROR(IF(Tableau9[[#This Row],[besoin D]]-Tableau139[[#This Row],[dévêtisseur]]&lt;=0,"",Tableau9[[#This Row],[besoin D]]-Tableau139[[#This Row],[dévêtisseur]]),"")</f>
        <v/>
      </c>
      <c r="AD117" s="29" t="s">
        <v>119</v>
      </c>
    </row>
    <row r="118" spans="1:30" ht="18" x14ac:dyDescent="0.35">
      <c r="A118" s="11" t="s">
        <v>120</v>
      </c>
      <c r="B118" s="11" t="s">
        <v>173</v>
      </c>
      <c r="C118" s="6"/>
      <c r="D118" s="6" t="s">
        <v>151</v>
      </c>
      <c r="E118" s="18">
        <f>(IFERROR(Tableau13[[#This Row],[poinçon]]+Tableau134[[#This Row],[poinçon]]+Tableau135[[#This Row],[poinçon]]+Tableau136[[#This Row],[poinçon]]+Tableau137[[#This Row],[poinçon]]+Tableau138[[#This Row],[poinçon]]+Tableau1373[[#This Row],[poinçon]]+'Back up'!E118,""))</f>
        <v>3</v>
      </c>
      <c r="F118" s="18">
        <f>IFERROR(Tableau13[[#This Row],[matrice]]+Tableau134[[#This Row],[matrice]]+Tableau135[[#This Row],[matrice]]+Tableau136[[#This Row],[matrice]]+Tableau137[[#This Row],[matrice]]+Tableau138[[#This Row],[matrice]]+Tableau1373[[#This Row],[matrice]]+'Back up'!F118,"")</f>
        <v>3</v>
      </c>
      <c r="G118" s="18">
        <f>IFERROR(Tableau13[[#This Row],[dévêtisseur]]+Tableau134[[#This Row],[dévêtisseur]]+Tableau135[[#This Row],[dévêtisseur]]+Tableau136[[#This Row],[dévêtisseur]]+Tableau137[[#This Row],[dévêtisseur]]+Tableau138[[#This Row],[dévêtisseur]]+Tableau1373[[#This Row],[dévêtisseur]],"")</f>
        <v>3</v>
      </c>
      <c r="I118" s="14" t="s">
        <v>120</v>
      </c>
      <c r="J118" s="17">
        <f>IF(AND(Tableau139[[#This Row],[Trumpf]]="x",Tableau139[[#This Row],[LVD]]="x"),8,IF(OR(Tableau139[[#This Row],[Trumpf]]="x",Tableau139[[#This Row],[LVD]]="x"),5,0))</f>
        <v>5</v>
      </c>
      <c r="K118" s="17">
        <f>IF(AND(Tableau139[[#This Row],[LVD]]="x",Tableau139[[#This Row],[Trumpf]]="x"),8,IF(OR(Tableau139[[#This Row],[LVD]]="x",Tableau139[[#This Row],[Trumpf]]="x"),5,0))</f>
        <v>5</v>
      </c>
      <c r="L118" s="17">
        <f>IF(OR(Tableau139[[#This Row],[MT / Unitaire]]="MT10",Tableau139[[#This Row],[MT / Unitaire]]="MT5"),0,Tableau9[[#This Row],[besoin M]])</f>
        <v>5</v>
      </c>
      <c r="N118" s="14">
        <f>IF(AND(Tableau139[[#This Row],[Trumpf]]="x",Tableau139[[#This Row],[LVD]]="x"),6,IF(OR(Tableau139[[#This Row],[Trumpf]]="x",Tableau139[[#This Row],[LVD]]="x"),3,0))</f>
        <v>3</v>
      </c>
      <c r="O118" s="14">
        <f>IF(AND(Tableau139[[#This Row],[LVD]]="x",Tableau139[[#This Row],[Trumpf]]="x"),6,IF(OR(Tableau139[[#This Row],[LVD]]="x",Tableau139[[#This Row],[Trumpf]]="x"),3,0))</f>
        <v>3</v>
      </c>
      <c r="P118" s="14">
        <f>IF(OR(Tableau139[[#This Row],[MT / Unitaire]]="MT10",Tableau139[[#This Row],[MT / Unitaire]]="MT5"),0,O118)</f>
        <v>3</v>
      </c>
      <c r="Q118" s="14">
        <f>IF(Tableau139[[#This Row],[MT / Unitaire]]&lt;&gt;"Unitaire",1,0)</f>
        <v>0</v>
      </c>
      <c r="AA118" s="27">
        <f>IFERROR(IF(Tableau9[[#This Row],[besoin P]]-Tableau139[[#This Row],[poinçon]]&lt;=0,"",Tableau9[[#This Row],[besoin P]]-Tableau139[[#This Row],[poinçon]]),"")</f>
        <v>2</v>
      </c>
      <c r="AB118" s="28">
        <f>IFERROR(IF(Tableau9[[#This Row],[besoin M]]-Tableau139[[#This Row],[matrice]]&lt;=0,"",Tableau9[[#This Row],[besoin M]]-Tableau139[[#This Row],[matrice]]),"")</f>
        <v>2</v>
      </c>
      <c r="AC118" s="28">
        <f>IFERROR(IF(Tableau9[[#This Row],[besoin D]]-Tableau139[[#This Row],[dévêtisseur]]&lt;=0,"",Tableau9[[#This Row],[besoin D]]-Tableau139[[#This Row],[dévêtisseur]]),"")</f>
        <v>2</v>
      </c>
      <c r="AD118" s="29" t="s">
        <v>120</v>
      </c>
    </row>
    <row r="119" spans="1:30" ht="18" x14ac:dyDescent="0.35">
      <c r="A119" s="11" t="s">
        <v>121</v>
      </c>
      <c r="B119" s="11" t="s">
        <v>173</v>
      </c>
      <c r="C119" s="6"/>
      <c r="D119" s="6" t="s">
        <v>151</v>
      </c>
      <c r="E119" s="18">
        <f>(IFERROR(Tableau13[[#This Row],[poinçon]]+Tableau134[[#This Row],[poinçon]]+Tableau135[[#This Row],[poinçon]]+Tableau136[[#This Row],[poinçon]]+Tableau137[[#This Row],[poinçon]]+Tableau138[[#This Row],[poinçon]]+Tableau1373[[#This Row],[poinçon]]+'Back up'!E119,""))</f>
        <v>4</v>
      </c>
      <c r="F119" s="18">
        <f>IFERROR(Tableau13[[#This Row],[matrice]]+Tableau134[[#This Row],[matrice]]+Tableau135[[#This Row],[matrice]]+Tableau136[[#This Row],[matrice]]+Tableau137[[#This Row],[matrice]]+Tableau138[[#This Row],[matrice]]+Tableau1373[[#This Row],[matrice]]+'Back up'!F119,"")</f>
        <v>4</v>
      </c>
      <c r="G119" s="18">
        <f>IFERROR(Tableau13[[#This Row],[dévêtisseur]]+Tableau134[[#This Row],[dévêtisseur]]+Tableau135[[#This Row],[dévêtisseur]]+Tableau136[[#This Row],[dévêtisseur]]+Tableau137[[#This Row],[dévêtisseur]]+Tableau138[[#This Row],[dévêtisseur]]+Tableau1373[[#This Row],[dévêtisseur]],"")</f>
        <v>4</v>
      </c>
      <c r="I119" s="14" t="s">
        <v>121</v>
      </c>
      <c r="J119" s="17">
        <f>IF(AND(Tableau139[[#This Row],[Trumpf]]="x",Tableau139[[#This Row],[LVD]]="x"),8,IF(OR(Tableau139[[#This Row],[Trumpf]]="x",Tableau139[[#This Row],[LVD]]="x"),5,0))</f>
        <v>5</v>
      </c>
      <c r="K119" s="17">
        <f>IF(AND(Tableau139[[#This Row],[LVD]]="x",Tableau139[[#This Row],[Trumpf]]="x"),8,IF(OR(Tableau139[[#This Row],[LVD]]="x",Tableau139[[#This Row],[Trumpf]]="x"),5,0))</f>
        <v>5</v>
      </c>
      <c r="L119" s="17">
        <f>IF(OR(Tableau139[[#This Row],[MT / Unitaire]]="MT10",Tableau139[[#This Row],[MT / Unitaire]]="MT5"),0,Tableau9[[#This Row],[besoin M]])</f>
        <v>5</v>
      </c>
      <c r="N119" s="14">
        <f>IF(AND(Tableau139[[#This Row],[Trumpf]]="x",Tableau139[[#This Row],[LVD]]="x"),6,IF(OR(Tableau139[[#This Row],[Trumpf]]="x",Tableau139[[#This Row],[LVD]]="x"),3,0))</f>
        <v>3</v>
      </c>
      <c r="O119" s="14">
        <f>IF(AND(Tableau139[[#This Row],[LVD]]="x",Tableau139[[#This Row],[Trumpf]]="x"),6,IF(OR(Tableau139[[#This Row],[LVD]]="x",Tableau139[[#This Row],[Trumpf]]="x"),3,0))</f>
        <v>3</v>
      </c>
      <c r="P119" s="14">
        <f>IF(OR(Tableau139[[#This Row],[MT / Unitaire]]="MT10",Tableau139[[#This Row],[MT / Unitaire]]="MT5"),0,O119)</f>
        <v>3</v>
      </c>
      <c r="Q119" s="14">
        <f>IF(Tableau139[[#This Row],[MT / Unitaire]]&lt;&gt;"Unitaire",1,0)</f>
        <v>0</v>
      </c>
      <c r="AA119" s="27">
        <f>IFERROR(IF(Tableau9[[#This Row],[besoin P]]-Tableau139[[#This Row],[poinçon]]&lt;=0,"",Tableau9[[#This Row],[besoin P]]-Tableau139[[#This Row],[poinçon]]),"")</f>
        <v>1</v>
      </c>
      <c r="AB119" s="28">
        <f>IFERROR(IF(Tableau9[[#This Row],[besoin M]]-Tableau139[[#This Row],[matrice]]&lt;=0,"",Tableau9[[#This Row],[besoin M]]-Tableau139[[#This Row],[matrice]]),"")</f>
        <v>1</v>
      </c>
      <c r="AC119" s="28">
        <f>IFERROR(IF(Tableau9[[#This Row],[besoin D]]-Tableau139[[#This Row],[dévêtisseur]]&lt;=0,"",Tableau9[[#This Row],[besoin D]]-Tableau139[[#This Row],[dévêtisseur]]),"")</f>
        <v>1</v>
      </c>
      <c r="AD119" s="29" t="s">
        <v>121</v>
      </c>
    </row>
    <row r="120" spans="1:30" ht="18" x14ac:dyDescent="0.35">
      <c r="A120" s="11" t="s">
        <v>122</v>
      </c>
      <c r="B120" s="11" t="s">
        <v>173</v>
      </c>
      <c r="C120" s="6"/>
      <c r="D120" s="6" t="s">
        <v>151</v>
      </c>
      <c r="E120" s="18">
        <f>(IFERROR(Tableau13[[#This Row],[poinçon]]+Tableau134[[#This Row],[poinçon]]+Tableau135[[#This Row],[poinçon]]+Tableau136[[#This Row],[poinçon]]+Tableau137[[#This Row],[poinçon]]+Tableau138[[#This Row],[poinçon]]+Tableau1373[[#This Row],[poinçon]]+'Back up'!E120,""))</f>
        <v>4</v>
      </c>
      <c r="F120" s="18">
        <f>IFERROR(Tableau13[[#This Row],[matrice]]+Tableau134[[#This Row],[matrice]]+Tableau135[[#This Row],[matrice]]+Tableau136[[#This Row],[matrice]]+Tableau137[[#This Row],[matrice]]+Tableau138[[#This Row],[matrice]]+Tableau1373[[#This Row],[matrice]]+'Back up'!F120,"")</f>
        <v>4</v>
      </c>
      <c r="G120" s="18">
        <f>IFERROR(Tableau13[[#This Row],[dévêtisseur]]+Tableau134[[#This Row],[dévêtisseur]]+Tableau135[[#This Row],[dévêtisseur]]+Tableau136[[#This Row],[dévêtisseur]]+Tableau137[[#This Row],[dévêtisseur]]+Tableau138[[#This Row],[dévêtisseur]]+Tableau1373[[#This Row],[dévêtisseur]],"")</f>
        <v>4</v>
      </c>
      <c r="I120" s="14" t="s">
        <v>122</v>
      </c>
      <c r="J120" s="17">
        <f>IF(AND(Tableau139[[#This Row],[Trumpf]]="x",Tableau139[[#This Row],[LVD]]="x"),8,IF(OR(Tableau139[[#This Row],[Trumpf]]="x",Tableau139[[#This Row],[LVD]]="x"),5,0))</f>
        <v>5</v>
      </c>
      <c r="K120" s="17">
        <f>IF(AND(Tableau139[[#This Row],[LVD]]="x",Tableau139[[#This Row],[Trumpf]]="x"),8,IF(OR(Tableau139[[#This Row],[LVD]]="x",Tableau139[[#This Row],[Trumpf]]="x"),5,0))</f>
        <v>5</v>
      </c>
      <c r="L120" s="17">
        <f>IF(OR(Tableau139[[#This Row],[MT / Unitaire]]="MT10",Tableau139[[#This Row],[MT / Unitaire]]="MT5"),0,Tableau9[[#This Row],[besoin M]])</f>
        <v>5</v>
      </c>
      <c r="N120" s="14">
        <f>IF(AND(Tableau139[[#This Row],[Trumpf]]="x",Tableau139[[#This Row],[LVD]]="x"),6,IF(OR(Tableau139[[#This Row],[Trumpf]]="x",Tableau139[[#This Row],[LVD]]="x"),3,0))</f>
        <v>3</v>
      </c>
      <c r="O120" s="14">
        <f>IF(AND(Tableau139[[#This Row],[LVD]]="x",Tableau139[[#This Row],[Trumpf]]="x"),6,IF(OR(Tableau139[[#This Row],[LVD]]="x",Tableau139[[#This Row],[Trumpf]]="x"),3,0))</f>
        <v>3</v>
      </c>
      <c r="P120" s="14">
        <f>IF(OR(Tableau139[[#This Row],[MT / Unitaire]]="MT10",Tableau139[[#This Row],[MT / Unitaire]]="MT5"),0,O120)</f>
        <v>3</v>
      </c>
      <c r="Q120" s="14">
        <f>IF(Tableau139[[#This Row],[MT / Unitaire]]&lt;&gt;"Unitaire",1,0)</f>
        <v>0</v>
      </c>
      <c r="AA120" s="27">
        <f>IFERROR(IF(Tableau9[[#This Row],[besoin P]]-Tableau139[[#This Row],[poinçon]]&lt;=0,"",Tableau9[[#This Row],[besoin P]]-Tableau139[[#This Row],[poinçon]]),"")</f>
        <v>1</v>
      </c>
      <c r="AB120" s="28">
        <f>IFERROR(IF(Tableau9[[#This Row],[besoin M]]-Tableau139[[#This Row],[matrice]]&lt;=0,"",Tableau9[[#This Row],[besoin M]]-Tableau139[[#This Row],[matrice]]),"")</f>
        <v>1</v>
      </c>
      <c r="AC120" s="28">
        <f>IFERROR(IF(Tableau9[[#This Row],[besoin D]]-Tableau139[[#This Row],[dévêtisseur]]&lt;=0,"",Tableau9[[#This Row],[besoin D]]-Tableau139[[#This Row],[dévêtisseur]]),"")</f>
        <v>1</v>
      </c>
      <c r="AD120" s="29" t="s">
        <v>122</v>
      </c>
    </row>
    <row r="121" spans="1:30" ht="18" x14ac:dyDescent="0.35">
      <c r="A121" s="11" t="s">
        <v>123</v>
      </c>
      <c r="B121" s="11" t="s">
        <v>173</v>
      </c>
      <c r="C121" s="6"/>
      <c r="D121" s="6" t="s">
        <v>151</v>
      </c>
      <c r="E121" s="19">
        <f>(IFERROR(Tableau13[[#This Row],[poinçon]]+Tableau134[[#This Row],[poinçon]]+Tableau135[[#This Row],[poinçon]]+Tableau136[[#This Row],[poinçon]]+Tableau137[[#This Row],[poinçon]]+Tableau138[[#This Row],[poinçon]]+Tableau1373[[#This Row],[poinçon]]+'Back up'!E121,""))</f>
        <v>8</v>
      </c>
      <c r="F121" s="19">
        <f>IFERROR(Tableau13[[#This Row],[matrice]]+Tableau134[[#This Row],[matrice]]+Tableau135[[#This Row],[matrice]]+Tableau136[[#This Row],[matrice]]+Tableau137[[#This Row],[matrice]]+Tableau138[[#This Row],[matrice]]+Tableau1373[[#This Row],[matrice]]+'Back up'!F121,"")</f>
        <v>8</v>
      </c>
      <c r="G121" s="19">
        <f>IFERROR(Tableau13[[#This Row],[dévêtisseur]]+Tableau134[[#This Row],[dévêtisseur]]+Tableau135[[#This Row],[dévêtisseur]]+Tableau136[[#This Row],[dévêtisseur]]+Tableau137[[#This Row],[dévêtisseur]]+Tableau138[[#This Row],[dévêtisseur]]+Tableau1373[[#This Row],[dévêtisseur]],"")</f>
        <v>7</v>
      </c>
      <c r="I121" s="14" t="s">
        <v>123</v>
      </c>
      <c r="J121" s="17">
        <f>IF(AND(Tableau139[[#This Row],[Trumpf]]="x",Tableau139[[#This Row],[LVD]]="x"),8,IF(OR(Tableau139[[#This Row],[Trumpf]]="x",Tableau139[[#This Row],[LVD]]="x"),5,0))</f>
        <v>5</v>
      </c>
      <c r="K121" s="17">
        <f>IF(AND(Tableau139[[#This Row],[LVD]]="x",Tableau139[[#This Row],[Trumpf]]="x"),8,IF(OR(Tableau139[[#This Row],[LVD]]="x",Tableau139[[#This Row],[Trumpf]]="x"),5,0))</f>
        <v>5</v>
      </c>
      <c r="L121" s="17">
        <f>IF(OR(Tableau139[[#This Row],[MT / Unitaire]]="MT10",Tableau139[[#This Row],[MT / Unitaire]]="MT5"),0,Tableau9[[#This Row],[besoin M]])</f>
        <v>5</v>
      </c>
      <c r="N121" s="14">
        <f>IF(AND(Tableau139[[#This Row],[Trumpf]]="x",Tableau139[[#This Row],[LVD]]="x"),6,IF(OR(Tableau139[[#This Row],[Trumpf]]="x",Tableau139[[#This Row],[LVD]]="x"),3,0))</f>
        <v>3</v>
      </c>
      <c r="O121" s="14">
        <f>IF(AND(Tableau139[[#This Row],[LVD]]="x",Tableau139[[#This Row],[Trumpf]]="x"),6,IF(OR(Tableau139[[#This Row],[LVD]]="x",Tableau139[[#This Row],[Trumpf]]="x"),3,0))</f>
        <v>3</v>
      </c>
      <c r="P121" s="14">
        <f>IF(OR(Tableau139[[#This Row],[MT / Unitaire]]="MT10",Tableau139[[#This Row],[MT / Unitaire]]="MT5"),0,O121)</f>
        <v>3</v>
      </c>
      <c r="Q121" s="14">
        <f>IF(Tableau139[[#This Row],[MT / Unitaire]]&lt;&gt;"Unitaire",1,0)</f>
        <v>0</v>
      </c>
      <c r="AA121" s="27" t="str">
        <f>IFERROR(IF(Tableau9[[#This Row],[besoin P]]-Tableau139[[#This Row],[poinçon]]&lt;=0,"",Tableau9[[#This Row],[besoin P]]-Tableau139[[#This Row],[poinçon]]),"")</f>
        <v/>
      </c>
      <c r="AB121" s="28" t="str">
        <f>IFERROR(IF(Tableau9[[#This Row],[besoin M]]-Tableau139[[#This Row],[matrice]]&lt;=0,"",Tableau9[[#This Row],[besoin M]]-Tableau139[[#This Row],[matrice]]),"")</f>
        <v/>
      </c>
      <c r="AC121" s="28" t="str">
        <f>IFERROR(IF(Tableau9[[#This Row],[besoin D]]-Tableau139[[#This Row],[dévêtisseur]]&lt;=0,"",Tableau9[[#This Row],[besoin D]]-Tableau139[[#This Row],[dévêtisseur]]),"")</f>
        <v/>
      </c>
      <c r="AD121" s="29" t="s">
        <v>123</v>
      </c>
    </row>
    <row r="122" spans="1:30" ht="18" x14ac:dyDescent="0.35">
      <c r="A122" s="11" t="s">
        <v>124</v>
      </c>
      <c r="B122" s="11" t="s">
        <v>173</v>
      </c>
      <c r="C122" s="6"/>
      <c r="D122" s="6" t="s">
        <v>151</v>
      </c>
      <c r="E122" s="18">
        <f>(IFERROR(Tableau13[[#This Row],[poinçon]]+Tableau134[[#This Row],[poinçon]]+Tableau135[[#This Row],[poinçon]]+Tableau136[[#This Row],[poinçon]]+Tableau137[[#This Row],[poinçon]]+Tableau138[[#This Row],[poinçon]]+Tableau1373[[#This Row],[poinçon]]+'Back up'!E122,""))</f>
        <v>4</v>
      </c>
      <c r="F122" s="18">
        <f>IFERROR(Tableau13[[#This Row],[matrice]]+Tableau134[[#This Row],[matrice]]+Tableau135[[#This Row],[matrice]]+Tableau136[[#This Row],[matrice]]+Tableau137[[#This Row],[matrice]]+Tableau138[[#This Row],[matrice]]+Tableau1373[[#This Row],[matrice]]+'Back up'!F122,"")</f>
        <v>4</v>
      </c>
      <c r="G122" s="18">
        <f>IFERROR(Tableau13[[#This Row],[dévêtisseur]]+Tableau134[[#This Row],[dévêtisseur]]+Tableau135[[#This Row],[dévêtisseur]]+Tableau136[[#This Row],[dévêtisseur]]+Tableau137[[#This Row],[dévêtisseur]]+Tableau138[[#This Row],[dévêtisseur]]+Tableau1373[[#This Row],[dévêtisseur]],"")</f>
        <v>4</v>
      </c>
      <c r="I122" s="14" t="s">
        <v>124</v>
      </c>
      <c r="J122" s="17">
        <f>IF(AND(Tableau139[[#This Row],[Trumpf]]="x",Tableau139[[#This Row],[LVD]]="x"),8,IF(OR(Tableau139[[#This Row],[Trumpf]]="x",Tableau139[[#This Row],[LVD]]="x"),5,0))</f>
        <v>5</v>
      </c>
      <c r="K122" s="17">
        <f>IF(AND(Tableau139[[#This Row],[LVD]]="x",Tableau139[[#This Row],[Trumpf]]="x"),8,IF(OR(Tableau139[[#This Row],[LVD]]="x",Tableau139[[#This Row],[Trumpf]]="x"),5,0))</f>
        <v>5</v>
      </c>
      <c r="L122" s="17">
        <f>IF(OR(Tableau139[[#This Row],[MT / Unitaire]]="MT10",Tableau139[[#This Row],[MT / Unitaire]]="MT5"),0,Tableau9[[#This Row],[besoin M]])</f>
        <v>5</v>
      </c>
      <c r="N122" s="14">
        <f>IF(AND(Tableau139[[#This Row],[Trumpf]]="x",Tableau139[[#This Row],[LVD]]="x"),6,IF(OR(Tableau139[[#This Row],[Trumpf]]="x",Tableau139[[#This Row],[LVD]]="x"),3,0))</f>
        <v>3</v>
      </c>
      <c r="O122" s="14">
        <f>IF(AND(Tableau139[[#This Row],[LVD]]="x",Tableau139[[#This Row],[Trumpf]]="x"),6,IF(OR(Tableau139[[#This Row],[LVD]]="x",Tableau139[[#This Row],[Trumpf]]="x"),3,0))</f>
        <v>3</v>
      </c>
      <c r="P122" s="14">
        <f>IF(OR(Tableau139[[#This Row],[MT / Unitaire]]="MT10",Tableau139[[#This Row],[MT / Unitaire]]="MT5"),0,O122)</f>
        <v>3</v>
      </c>
      <c r="Q122" s="14">
        <f>IF(Tableau139[[#This Row],[MT / Unitaire]]&lt;&gt;"Unitaire",1,0)</f>
        <v>0</v>
      </c>
      <c r="AA122" s="27">
        <f>IFERROR(IF(Tableau9[[#This Row],[besoin P]]-Tableau139[[#This Row],[poinçon]]&lt;=0,"",Tableau9[[#This Row],[besoin P]]-Tableau139[[#This Row],[poinçon]]),"")</f>
        <v>1</v>
      </c>
      <c r="AB122" s="28">
        <f>IFERROR(IF(Tableau9[[#This Row],[besoin M]]-Tableau139[[#This Row],[matrice]]&lt;=0,"",Tableau9[[#This Row],[besoin M]]-Tableau139[[#This Row],[matrice]]),"")</f>
        <v>1</v>
      </c>
      <c r="AC122" s="28">
        <f>IFERROR(IF(Tableau9[[#This Row],[besoin D]]-Tableau139[[#This Row],[dévêtisseur]]&lt;=0,"",Tableau9[[#This Row],[besoin D]]-Tableau139[[#This Row],[dévêtisseur]]),"")</f>
        <v>1</v>
      </c>
      <c r="AD122" s="29" t="s">
        <v>124</v>
      </c>
    </row>
    <row r="123" spans="1:30" ht="18" x14ac:dyDescent="0.35">
      <c r="A123" s="11" t="s">
        <v>125</v>
      </c>
      <c r="B123" s="11"/>
      <c r="C123" s="6"/>
      <c r="D123" s="6" t="s">
        <v>151</v>
      </c>
      <c r="E123" s="19" t="str">
        <f>(IFERROR(Tableau13[[#This Row],[poinçon]]+Tableau134[[#This Row],[poinçon]]+Tableau135[[#This Row],[poinçon]]+Tableau136[[#This Row],[poinçon]]+Tableau137[[#This Row],[poinçon]]+Tableau138[[#This Row],[poinçon]]+Tableau1373[[#This Row],[poinçon]]+'Back up'!E123,""))</f>
        <v/>
      </c>
      <c r="F123" s="19" t="str">
        <f>IFERROR(Tableau13[[#This Row],[matrice]]+Tableau134[[#This Row],[matrice]]+Tableau135[[#This Row],[matrice]]+Tableau136[[#This Row],[matrice]]+Tableau137[[#This Row],[matrice]]+Tableau138[[#This Row],[matrice]]+Tableau1373[[#This Row],[matrice]]+'Back up'!F123,"")</f>
        <v/>
      </c>
      <c r="G123" s="22" t="str">
        <f>IFERROR(Tableau13[[#This Row],[dévêtisseur]]+Tableau134[[#This Row],[dévêtisseur]]+Tableau135[[#This Row],[dévêtisseur]]+Tableau136[[#This Row],[dévêtisseur]]+Tableau137[[#This Row],[dévêtisseur]]+Tableau138[[#This Row],[dévêtisseur]]+Tableau1373[[#This Row],[dévêtisseur]],"")</f>
        <v/>
      </c>
      <c r="I123" s="14" t="s">
        <v>125</v>
      </c>
      <c r="J123" s="17">
        <f>IF(AND(Tableau139[[#This Row],[Trumpf]]="x",Tableau139[[#This Row],[LVD]]="x"),8,IF(OR(Tableau139[[#This Row],[Trumpf]]="x",Tableau139[[#This Row],[LVD]]="x"),5,0))</f>
        <v>5</v>
      </c>
      <c r="K123" s="17">
        <f>IF(AND(Tableau139[[#This Row],[LVD]]="x",Tableau139[[#This Row],[Trumpf]]="x"),8,IF(OR(Tableau139[[#This Row],[LVD]]="x",Tableau139[[#This Row],[Trumpf]]="x"),5,0))</f>
        <v>5</v>
      </c>
      <c r="L123" s="17">
        <f>IF(OR(Tableau139[[#This Row],[MT / Unitaire]]="MT10",Tableau139[[#This Row],[MT / Unitaire]]="MT5"),0,Tableau9[[#This Row],[besoin M]])</f>
        <v>5</v>
      </c>
      <c r="N123" s="14">
        <f>IF(AND(Tableau139[[#This Row],[Trumpf]]="x",Tableau139[[#This Row],[LVD]]="x"),6,IF(OR(Tableau139[[#This Row],[Trumpf]]="x",Tableau139[[#This Row],[LVD]]="x"),3,0))</f>
        <v>3</v>
      </c>
      <c r="O123" s="14">
        <f>IF(AND(Tableau139[[#This Row],[LVD]]="x",Tableau139[[#This Row],[Trumpf]]="x"),6,IF(OR(Tableau139[[#This Row],[LVD]]="x",Tableau139[[#This Row],[Trumpf]]="x"),3,0))</f>
        <v>3</v>
      </c>
      <c r="P123" s="14">
        <f>IF(OR(Tableau139[[#This Row],[MT / Unitaire]]="MT10",Tableau139[[#This Row],[MT / Unitaire]]="MT5"),0,O123)</f>
        <v>3</v>
      </c>
      <c r="Q123" s="14">
        <f>IF(Tableau139[[#This Row],[MT / Unitaire]]&lt;&gt;"Unitaire",1,0)</f>
        <v>1</v>
      </c>
      <c r="AA123" s="27" t="str">
        <f>IFERROR(IF(Tableau9[[#This Row],[besoin P]]-Tableau139[[#This Row],[poinçon]]&lt;=0,"",Tableau9[[#This Row],[besoin P]]-Tableau139[[#This Row],[poinçon]]),"")</f>
        <v/>
      </c>
      <c r="AB123" s="28" t="str">
        <f>IFERROR(IF(Tableau9[[#This Row],[besoin M]]-Tableau139[[#This Row],[matrice]]&lt;=0,"",Tableau9[[#This Row],[besoin M]]-Tableau139[[#This Row],[matrice]]),"")</f>
        <v/>
      </c>
      <c r="AC123" s="28" t="str">
        <f>IFERROR(IF(Tableau9[[#This Row],[besoin D]]-Tableau139[[#This Row],[dévêtisseur]]&lt;=0,"",Tableau9[[#This Row],[besoin D]]-Tableau139[[#This Row],[dévêtisseur]]),"")</f>
        <v/>
      </c>
      <c r="AD123" s="29" t="s">
        <v>125</v>
      </c>
    </row>
    <row r="124" spans="1:30" ht="18" x14ac:dyDescent="0.35">
      <c r="A124" s="11" t="s">
        <v>126</v>
      </c>
      <c r="B124" s="11" t="s">
        <v>173</v>
      </c>
      <c r="C124" s="6"/>
      <c r="D124" s="6" t="s">
        <v>151</v>
      </c>
      <c r="E124" s="19">
        <f>(IFERROR(Tableau13[[#This Row],[poinçon]]+Tableau134[[#This Row],[poinçon]]+Tableau135[[#This Row],[poinçon]]+Tableau136[[#This Row],[poinçon]]+Tableau137[[#This Row],[poinçon]]+Tableau138[[#This Row],[poinçon]]+Tableau1373[[#This Row],[poinçon]]+'Back up'!E124,""))</f>
        <v>5</v>
      </c>
      <c r="F124" s="18">
        <f>IFERROR(Tableau13[[#This Row],[matrice]]+Tableau134[[#This Row],[matrice]]+Tableau135[[#This Row],[matrice]]+Tableau136[[#This Row],[matrice]]+Tableau137[[#This Row],[matrice]]+Tableau138[[#This Row],[matrice]]+Tableau1373[[#This Row],[matrice]]+'Back up'!F124,"")</f>
        <v>4</v>
      </c>
      <c r="G124" s="19">
        <f>IFERROR(Tableau13[[#This Row],[dévêtisseur]]+Tableau134[[#This Row],[dévêtisseur]]+Tableau135[[#This Row],[dévêtisseur]]+Tableau136[[#This Row],[dévêtisseur]]+Tableau137[[#This Row],[dévêtisseur]]+Tableau138[[#This Row],[dévêtisseur]]+Tableau1373[[#This Row],[dévêtisseur]],"")</f>
        <v>5</v>
      </c>
      <c r="I124" s="14" t="s">
        <v>126</v>
      </c>
      <c r="J124" s="17">
        <f>IF(AND(Tableau139[[#This Row],[Trumpf]]="x",Tableau139[[#This Row],[LVD]]="x"),8,IF(OR(Tableau139[[#This Row],[Trumpf]]="x",Tableau139[[#This Row],[LVD]]="x"),5,0))</f>
        <v>5</v>
      </c>
      <c r="K124" s="17">
        <f>IF(AND(Tableau139[[#This Row],[LVD]]="x",Tableau139[[#This Row],[Trumpf]]="x"),8,IF(OR(Tableau139[[#This Row],[LVD]]="x",Tableau139[[#This Row],[Trumpf]]="x"),5,0))</f>
        <v>5</v>
      </c>
      <c r="L124" s="17">
        <f>IF(OR(Tableau139[[#This Row],[MT / Unitaire]]="MT10",Tableau139[[#This Row],[MT / Unitaire]]="MT5"),0,Tableau9[[#This Row],[besoin M]])</f>
        <v>5</v>
      </c>
      <c r="N124" s="14">
        <f>IF(AND(Tableau139[[#This Row],[Trumpf]]="x",Tableau139[[#This Row],[LVD]]="x"),6,IF(OR(Tableau139[[#This Row],[Trumpf]]="x",Tableau139[[#This Row],[LVD]]="x"),3,0))</f>
        <v>3</v>
      </c>
      <c r="O124" s="14">
        <f>IF(AND(Tableau139[[#This Row],[LVD]]="x",Tableau139[[#This Row],[Trumpf]]="x"),6,IF(OR(Tableau139[[#This Row],[LVD]]="x",Tableau139[[#This Row],[Trumpf]]="x"),3,0))</f>
        <v>3</v>
      </c>
      <c r="P124" s="14">
        <f>IF(OR(Tableau139[[#This Row],[MT / Unitaire]]="MT10",Tableau139[[#This Row],[MT / Unitaire]]="MT5"),0,O124)</f>
        <v>3</v>
      </c>
      <c r="Q124" s="14">
        <f>IF(Tableau139[[#This Row],[MT / Unitaire]]&lt;&gt;"Unitaire",1,0)</f>
        <v>0</v>
      </c>
      <c r="AA124" s="27" t="str">
        <f>IFERROR(IF(Tableau9[[#This Row],[besoin P]]-Tableau139[[#This Row],[poinçon]]&lt;=0,"",Tableau9[[#This Row],[besoin P]]-Tableau139[[#This Row],[poinçon]]),"")</f>
        <v/>
      </c>
      <c r="AB124" s="28">
        <f>IFERROR(IF(Tableau9[[#This Row],[besoin M]]-Tableau139[[#This Row],[matrice]]&lt;=0,"",Tableau9[[#This Row],[besoin M]]-Tableau139[[#This Row],[matrice]]),"")</f>
        <v>1</v>
      </c>
      <c r="AC124" s="28" t="str">
        <f>IFERROR(IF(Tableau9[[#This Row],[besoin D]]-Tableau139[[#This Row],[dévêtisseur]]&lt;=0,"",Tableau9[[#This Row],[besoin D]]-Tableau139[[#This Row],[dévêtisseur]]),"")</f>
        <v/>
      </c>
      <c r="AD124" s="29" t="s">
        <v>126</v>
      </c>
    </row>
    <row r="125" spans="1:30" ht="18" x14ac:dyDescent="0.35">
      <c r="A125" s="11" t="s">
        <v>127</v>
      </c>
      <c r="B125" s="11" t="s">
        <v>173</v>
      </c>
      <c r="C125" s="6"/>
      <c r="D125" s="6" t="s">
        <v>151</v>
      </c>
      <c r="E125" s="18">
        <f>(IFERROR(Tableau13[[#This Row],[poinçon]]+Tableau134[[#This Row],[poinçon]]+Tableau135[[#This Row],[poinçon]]+Tableau136[[#This Row],[poinçon]]+Tableau137[[#This Row],[poinçon]]+Tableau138[[#This Row],[poinçon]]+Tableau1373[[#This Row],[poinçon]]+'Back up'!E125,""))</f>
        <v>4</v>
      </c>
      <c r="F125" s="18">
        <f>IFERROR(Tableau13[[#This Row],[matrice]]+Tableau134[[#This Row],[matrice]]+Tableau135[[#This Row],[matrice]]+Tableau136[[#This Row],[matrice]]+Tableau137[[#This Row],[matrice]]+Tableau138[[#This Row],[matrice]]+Tableau1373[[#This Row],[matrice]]+'Back up'!F125,"")</f>
        <v>4</v>
      </c>
      <c r="G125" s="18">
        <f>IFERROR(Tableau13[[#This Row],[dévêtisseur]]+Tableau134[[#This Row],[dévêtisseur]]+Tableau135[[#This Row],[dévêtisseur]]+Tableau136[[#This Row],[dévêtisseur]]+Tableau137[[#This Row],[dévêtisseur]]+Tableau138[[#This Row],[dévêtisseur]]+Tableau1373[[#This Row],[dévêtisseur]],"")</f>
        <v>4</v>
      </c>
      <c r="I125" s="14" t="s">
        <v>127</v>
      </c>
      <c r="J125" s="17">
        <f>IF(AND(Tableau139[[#This Row],[Trumpf]]="x",Tableau139[[#This Row],[LVD]]="x"),8,IF(OR(Tableau139[[#This Row],[Trumpf]]="x",Tableau139[[#This Row],[LVD]]="x"),5,0))</f>
        <v>5</v>
      </c>
      <c r="K125" s="17">
        <f>IF(AND(Tableau139[[#This Row],[LVD]]="x",Tableau139[[#This Row],[Trumpf]]="x"),8,IF(OR(Tableau139[[#This Row],[LVD]]="x",Tableau139[[#This Row],[Trumpf]]="x"),5,0))</f>
        <v>5</v>
      </c>
      <c r="L125" s="17">
        <f>IF(OR(Tableau139[[#This Row],[MT / Unitaire]]="MT10",Tableau139[[#This Row],[MT / Unitaire]]="MT5"),0,Tableau9[[#This Row],[besoin M]])</f>
        <v>5</v>
      </c>
      <c r="N125" s="14">
        <f>IF(AND(Tableau139[[#This Row],[Trumpf]]="x",Tableau139[[#This Row],[LVD]]="x"),6,IF(OR(Tableau139[[#This Row],[Trumpf]]="x",Tableau139[[#This Row],[LVD]]="x"),3,0))</f>
        <v>3</v>
      </c>
      <c r="O125" s="14">
        <f>IF(AND(Tableau139[[#This Row],[LVD]]="x",Tableau139[[#This Row],[Trumpf]]="x"),6,IF(OR(Tableau139[[#This Row],[LVD]]="x",Tableau139[[#This Row],[Trumpf]]="x"),3,0))</f>
        <v>3</v>
      </c>
      <c r="P125" s="14">
        <f>IF(OR(Tableau139[[#This Row],[MT / Unitaire]]="MT10",Tableau139[[#This Row],[MT / Unitaire]]="MT5"),0,O125)</f>
        <v>3</v>
      </c>
      <c r="Q125" s="14">
        <f>IF(Tableau139[[#This Row],[MT / Unitaire]]&lt;&gt;"Unitaire",1,0)</f>
        <v>0</v>
      </c>
      <c r="AA125" s="27">
        <f>IFERROR(IF(Tableau9[[#This Row],[besoin P]]-Tableau139[[#This Row],[poinçon]]&lt;=0,"",Tableau9[[#This Row],[besoin P]]-Tableau139[[#This Row],[poinçon]]),"")</f>
        <v>1</v>
      </c>
      <c r="AB125" s="28">
        <f>IFERROR(IF(Tableau9[[#This Row],[besoin M]]-Tableau139[[#This Row],[matrice]]&lt;=0,"",Tableau9[[#This Row],[besoin M]]-Tableau139[[#This Row],[matrice]]),"")</f>
        <v>1</v>
      </c>
      <c r="AC125" s="28">
        <f>IFERROR(IF(Tableau9[[#This Row],[besoin D]]-Tableau139[[#This Row],[dévêtisseur]]&lt;=0,"",Tableau9[[#This Row],[besoin D]]-Tableau139[[#This Row],[dévêtisseur]]),"")</f>
        <v>1</v>
      </c>
      <c r="AD125" s="29" t="s">
        <v>127</v>
      </c>
    </row>
    <row r="126" spans="1:30" ht="18" x14ac:dyDescent="0.35">
      <c r="A126" s="11" t="s">
        <v>128</v>
      </c>
      <c r="B126" s="11" t="s">
        <v>173</v>
      </c>
      <c r="C126" s="6"/>
      <c r="D126" s="6" t="s">
        <v>151</v>
      </c>
      <c r="E126" s="18">
        <f>(IFERROR(Tableau13[[#This Row],[poinçon]]+Tableau134[[#This Row],[poinçon]]+Tableau135[[#This Row],[poinçon]]+Tableau136[[#This Row],[poinçon]]+Tableau137[[#This Row],[poinçon]]+Tableau138[[#This Row],[poinçon]]+Tableau1373[[#This Row],[poinçon]]+'Back up'!E126,""))</f>
        <v>4</v>
      </c>
      <c r="F126" s="21">
        <f>IFERROR(Tableau13[[#This Row],[matrice]]+Tableau134[[#This Row],[matrice]]+Tableau135[[#This Row],[matrice]]+Tableau136[[#This Row],[matrice]]+Tableau137[[#This Row],[matrice]]+Tableau138[[#This Row],[matrice]]+Tableau1373[[#This Row],[matrice]]+'Back up'!F126,"")</f>
        <v>2</v>
      </c>
      <c r="G126" s="19">
        <f>IFERROR(Tableau13[[#This Row],[dévêtisseur]]+Tableau134[[#This Row],[dévêtisseur]]+Tableau135[[#This Row],[dévêtisseur]]+Tableau136[[#This Row],[dévêtisseur]]+Tableau137[[#This Row],[dévêtisseur]]+Tableau138[[#This Row],[dévêtisseur]]+Tableau1373[[#This Row],[dévêtisseur]],"")</f>
        <v>5</v>
      </c>
      <c r="I126" s="14" t="s">
        <v>128</v>
      </c>
      <c r="J126" s="17">
        <f>IF(AND(Tableau139[[#This Row],[Trumpf]]="x",Tableau139[[#This Row],[LVD]]="x"),8,IF(OR(Tableau139[[#This Row],[Trumpf]]="x",Tableau139[[#This Row],[LVD]]="x"),5,0))</f>
        <v>5</v>
      </c>
      <c r="K126" s="17">
        <f>IF(AND(Tableau139[[#This Row],[LVD]]="x",Tableau139[[#This Row],[Trumpf]]="x"),8,IF(OR(Tableau139[[#This Row],[LVD]]="x",Tableau139[[#This Row],[Trumpf]]="x"),5,0))</f>
        <v>5</v>
      </c>
      <c r="L126" s="17">
        <f>IF(OR(Tableau139[[#This Row],[MT / Unitaire]]="MT10",Tableau139[[#This Row],[MT / Unitaire]]="MT5"),0,Tableau9[[#This Row],[besoin M]])</f>
        <v>5</v>
      </c>
      <c r="N126" s="14">
        <f>IF(AND(Tableau139[[#This Row],[Trumpf]]="x",Tableau139[[#This Row],[LVD]]="x"),6,IF(OR(Tableau139[[#This Row],[Trumpf]]="x",Tableau139[[#This Row],[LVD]]="x"),3,0))</f>
        <v>3</v>
      </c>
      <c r="O126" s="14">
        <f>IF(AND(Tableau139[[#This Row],[LVD]]="x",Tableau139[[#This Row],[Trumpf]]="x"),6,IF(OR(Tableau139[[#This Row],[LVD]]="x",Tableau139[[#This Row],[Trumpf]]="x"),3,0))</f>
        <v>3</v>
      </c>
      <c r="P126" s="14">
        <f>IF(OR(Tableau139[[#This Row],[MT / Unitaire]]="MT10",Tableau139[[#This Row],[MT / Unitaire]]="MT5"),0,O126)</f>
        <v>3</v>
      </c>
      <c r="Q126" s="14">
        <f>IF(Tableau139[[#This Row],[MT / Unitaire]]&lt;&gt;"Unitaire",1,0)</f>
        <v>0</v>
      </c>
      <c r="AA126" s="27">
        <f>IFERROR(IF(Tableau9[[#This Row],[besoin P]]-Tableau139[[#This Row],[poinçon]]&lt;=0,"",Tableau9[[#This Row],[besoin P]]-Tableau139[[#This Row],[poinçon]]),"")</f>
        <v>1</v>
      </c>
      <c r="AB126" s="28">
        <f>IFERROR(IF(Tableau9[[#This Row],[besoin M]]-Tableau139[[#This Row],[matrice]]&lt;=0,"",Tableau9[[#This Row],[besoin M]]-Tableau139[[#This Row],[matrice]]),"")</f>
        <v>3</v>
      </c>
      <c r="AC126" s="28" t="str">
        <f>IFERROR(IF(Tableau9[[#This Row],[besoin D]]-Tableau139[[#This Row],[dévêtisseur]]&lt;=0,"",Tableau9[[#This Row],[besoin D]]-Tableau139[[#This Row],[dévêtisseur]]),"")</f>
        <v/>
      </c>
      <c r="AD126" s="29" t="s">
        <v>128</v>
      </c>
    </row>
    <row r="127" spans="1:30" ht="18" x14ac:dyDescent="0.35">
      <c r="A127" s="11" t="s">
        <v>129</v>
      </c>
      <c r="B127" s="11" t="s">
        <v>173</v>
      </c>
      <c r="C127" s="6"/>
      <c r="D127" s="6" t="s">
        <v>151</v>
      </c>
      <c r="E127" s="18">
        <f>(IFERROR(Tableau13[[#This Row],[poinçon]]+Tableau134[[#This Row],[poinçon]]+Tableau135[[#This Row],[poinçon]]+Tableau136[[#This Row],[poinçon]]+Tableau137[[#This Row],[poinçon]]+Tableau138[[#This Row],[poinçon]]+Tableau1373[[#This Row],[poinçon]]+'Back up'!E127,""))</f>
        <v>3</v>
      </c>
      <c r="F127" s="18">
        <f>IFERROR(Tableau13[[#This Row],[matrice]]+Tableau134[[#This Row],[matrice]]+Tableau135[[#This Row],[matrice]]+Tableau136[[#This Row],[matrice]]+Tableau137[[#This Row],[matrice]]+Tableau138[[#This Row],[matrice]]+Tableau1373[[#This Row],[matrice]]+'Back up'!F127,"")</f>
        <v>4</v>
      </c>
      <c r="G127" s="21">
        <f>IFERROR(Tableau13[[#This Row],[dévêtisseur]]+Tableau134[[#This Row],[dévêtisseur]]+Tableau135[[#This Row],[dévêtisseur]]+Tableau136[[#This Row],[dévêtisseur]]+Tableau137[[#This Row],[dévêtisseur]]+Tableau138[[#This Row],[dévêtisseur]]+Tableau1373[[#This Row],[dévêtisseur]],"")</f>
        <v>0</v>
      </c>
      <c r="I127" s="14" t="s">
        <v>129</v>
      </c>
      <c r="J127" s="17">
        <f>IF(AND(Tableau139[[#This Row],[Trumpf]]="x",Tableau139[[#This Row],[LVD]]="x"),8,IF(OR(Tableau139[[#This Row],[Trumpf]]="x",Tableau139[[#This Row],[LVD]]="x"),5,0))</f>
        <v>5</v>
      </c>
      <c r="K127" s="17">
        <f>IF(AND(Tableau139[[#This Row],[LVD]]="x",Tableau139[[#This Row],[Trumpf]]="x"),8,IF(OR(Tableau139[[#This Row],[LVD]]="x",Tableau139[[#This Row],[Trumpf]]="x"),5,0))</f>
        <v>5</v>
      </c>
      <c r="L127" s="17">
        <f>IF(OR(Tableau139[[#This Row],[MT / Unitaire]]="MT10",Tableau139[[#This Row],[MT / Unitaire]]="MT5"),0,Tableau9[[#This Row],[besoin M]])</f>
        <v>5</v>
      </c>
      <c r="N127" s="14">
        <f>IF(AND(Tableau139[[#This Row],[Trumpf]]="x",Tableau139[[#This Row],[LVD]]="x"),6,IF(OR(Tableau139[[#This Row],[Trumpf]]="x",Tableau139[[#This Row],[LVD]]="x"),3,0))</f>
        <v>3</v>
      </c>
      <c r="O127" s="14">
        <f>IF(AND(Tableau139[[#This Row],[LVD]]="x",Tableau139[[#This Row],[Trumpf]]="x"),6,IF(OR(Tableau139[[#This Row],[LVD]]="x",Tableau139[[#This Row],[Trumpf]]="x"),3,0))</f>
        <v>3</v>
      </c>
      <c r="P127" s="14">
        <f>IF(OR(Tableau139[[#This Row],[MT / Unitaire]]="MT10",Tableau139[[#This Row],[MT / Unitaire]]="MT5"),0,O127)</f>
        <v>3</v>
      </c>
      <c r="Q127" s="14">
        <f>IF(Tableau139[[#This Row],[MT / Unitaire]]&lt;&gt;"Unitaire",1,0)</f>
        <v>0</v>
      </c>
      <c r="AA127" s="27">
        <f>IFERROR(IF(Tableau9[[#This Row],[besoin P]]-Tableau139[[#This Row],[poinçon]]&lt;=0,"",Tableau9[[#This Row],[besoin P]]-Tableau139[[#This Row],[poinçon]]),"")</f>
        <v>2</v>
      </c>
      <c r="AB127" s="28">
        <f>IFERROR(IF(Tableau9[[#This Row],[besoin M]]-Tableau139[[#This Row],[matrice]]&lt;=0,"",Tableau9[[#This Row],[besoin M]]-Tableau139[[#This Row],[matrice]]),"")</f>
        <v>1</v>
      </c>
      <c r="AC127" s="28">
        <f>IFERROR(IF(Tableau9[[#This Row],[besoin D]]-Tableau139[[#This Row],[dévêtisseur]]&lt;=0,"",Tableau9[[#This Row],[besoin D]]-Tableau139[[#This Row],[dévêtisseur]]),"")</f>
        <v>5</v>
      </c>
      <c r="AD127" s="29" t="s">
        <v>129</v>
      </c>
    </row>
    <row r="128" spans="1:30" ht="18" x14ac:dyDescent="0.35">
      <c r="A128" s="11" t="s">
        <v>130</v>
      </c>
      <c r="B128" s="11"/>
      <c r="C128" s="6"/>
      <c r="D128" s="6" t="s">
        <v>151</v>
      </c>
      <c r="E128" s="19" t="str">
        <f>(IFERROR(Tableau13[[#This Row],[poinçon]]+Tableau134[[#This Row],[poinçon]]+Tableau135[[#This Row],[poinçon]]+Tableau136[[#This Row],[poinçon]]+Tableau137[[#This Row],[poinçon]]+Tableau138[[#This Row],[poinçon]]+Tableau1373[[#This Row],[poinçon]]+'Back up'!E128,""))</f>
        <v/>
      </c>
      <c r="F128" s="19" t="str">
        <f>IFERROR(Tableau13[[#This Row],[matrice]]+Tableau134[[#This Row],[matrice]]+Tableau135[[#This Row],[matrice]]+Tableau136[[#This Row],[matrice]]+Tableau137[[#This Row],[matrice]]+Tableau138[[#This Row],[matrice]]+Tableau1373[[#This Row],[matrice]]+'Back up'!F128,"")</f>
        <v/>
      </c>
      <c r="G128" s="22" t="str">
        <f>IFERROR(Tableau13[[#This Row],[dévêtisseur]]+Tableau134[[#This Row],[dévêtisseur]]+Tableau135[[#This Row],[dévêtisseur]]+Tableau136[[#This Row],[dévêtisseur]]+Tableau137[[#This Row],[dévêtisseur]]+Tableau138[[#This Row],[dévêtisseur]]+Tableau1373[[#This Row],[dévêtisseur]],"")</f>
        <v/>
      </c>
      <c r="I128" s="14" t="s">
        <v>130</v>
      </c>
      <c r="J128" s="17">
        <f>IF(AND(Tableau139[[#This Row],[Trumpf]]="x",Tableau139[[#This Row],[LVD]]="x"),8,IF(OR(Tableau139[[#This Row],[Trumpf]]="x",Tableau139[[#This Row],[LVD]]="x"),5,0))</f>
        <v>5</v>
      </c>
      <c r="K128" s="17">
        <f>IF(AND(Tableau139[[#This Row],[LVD]]="x",Tableau139[[#This Row],[Trumpf]]="x"),8,IF(OR(Tableau139[[#This Row],[LVD]]="x",Tableau139[[#This Row],[Trumpf]]="x"),5,0))</f>
        <v>5</v>
      </c>
      <c r="L128" s="17">
        <f>IF(OR(Tableau139[[#This Row],[MT / Unitaire]]="MT10",Tableau139[[#This Row],[MT / Unitaire]]="MT5"),0,Tableau9[[#This Row],[besoin M]])</f>
        <v>5</v>
      </c>
      <c r="N128" s="14">
        <f>IF(AND(Tableau139[[#This Row],[Trumpf]]="x",Tableau139[[#This Row],[LVD]]="x"),6,IF(OR(Tableau139[[#This Row],[Trumpf]]="x",Tableau139[[#This Row],[LVD]]="x"),3,0))</f>
        <v>3</v>
      </c>
      <c r="O128" s="14">
        <f>IF(AND(Tableau139[[#This Row],[LVD]]="x",Tableau139[[#This Row],[Trumpf]]="x"),6,IF(OR(Tableau139[[#This Row],[LVD]]="x",Tableau139[[#This Row],[Trumpf]]="x"),3,0))</f>
        <v>3</v>
      </c>
      <c r="P128" s="14">
        <f>IF(OR(Tableau139[[#This Row],[MT / Unitaire]]="MT10",Tableau139[[#This Row],[MT / Unitaire]]="MT5"),0,O128)</f>
        <v>3</v>
      </c>
      <c r="Q128" s="14">
        <f>IF(Tableau139[[#This Row],[MT / Unitaire]]&lt;&gt;"Unitaire",1,0)</f>
        <v>1</v>
      </c>
      <c r="AA128" s="27" t="str">
        <f>IFERROR(IF(Tableau9[[#This Row],[besoin P]]-Tableau139[[#This Row],[poinçon]]&lt;=0,"",Tableau9[[#This Row],[besoin P]]-Tableau139[[#This Row],[poinçon]]),"")</f>
        <v/>
      </c>
      <c r="AB128" s="28" t="str">
        <f>IFERROR(IF(Tableau9[[#This Row],[besoin M]]-Tableau139[[#This Row],[matrice]]&lt;=0,"",Tableau9[[#This Row],[besoin M]]-Tableau139[[#This Row],[matrice]]),"")</f>
        <v/>
      </c>
      <c r="AC128" s="28" t="str">
        <f>IFERROR(IF(Tableau9[[#This Row],[besoin D]]-Tableau139[[#This Row],[dévêtisseur]]&lt;=0,"",Tableau9[[#This Row],[besoin D]]-Tableau139[[#This Row],[dévêtisseur]]),"")</f>
        <v/>
      </c>
      <c r="AD128" s="29" t="s">
        <v>130</v>
      </c>
    </row>
    <row r="129" spans="1:30" ht="18" x14ac:dyDescent="0.35">
      <c r="A129" s="11" t="s">
        <v>131</v>
      </c>
      <c r="B129" s="11" t="s">
        <v>173</v>
      </c>
      <c r="C129" s="6"/>
      <c r="D129" s="6" t="s">
        <v>151</v>
      </c>
      <c r="E129" s="18">
        <f>(IFERROR(Tableau13[[#This Row],[poinçon]]+Tableau134[[#This Row],[poinçon]]+Tableau135[[#This Row],[poinçon]]+Tableau136[[#This Row],[poinçon]]+Tableau137[[#This Row],[poinçon]]+Tableau138[[#This Row],[poinçon]]+Tableau1373[[#This Row],[poinçon]]+'Back up'!E129,""))</f>
        <v>4</v>
      </c>
      <c r="F129" s="18">
        <f>IFERROR(Tableau13[[#This Row],[matrice]]+Tableau134[[#This Row],[matrice]]+Tableau135[[#This Row],[matrice]]+Tableau136[[#This Row],[matrice]]+Tableau137[[#This Row],[matrice]]+Tableau138[[#This Row],[matrice]]+Tableau1373[[#This Row],[matrice]]+'Back up'!F129,"")</f>
        <v>4</v>
      </c>
      <c r="G129" s="18">
        <f>IFERROR(Tableau13[[#This Row],[dévêtisseur]]+Tableau134[[#This Row],[dévêtisseur]]+Tableau135[[#This Row],[dévêtisseur]]+Tableau136[[#This Row],[dévêtisseur]]+Tableau137[[#This Row],[dévêtisseur]]+Tableau138[[#This Row],[dévêtisseur]]+Tableau1373[[#This Row],[dévêtisseur]],"")</f>
        <v>4</v>
      </c>
      <c r="I129" s="14" t="s">
        <v>131</v>
      </c>
      <c r="J129" s="17">
        <f>IF(AND(Tableau139[[#This Row],[Trumpf]]="x",Tableau139[[#This Row],[LVD]]="x"),8,IF(OR(Tableau139[[#This Row],[Trumpf]]="x",Tableau139[[#This Row],[LVD]]="x"),5,0))</f>
        <v>5</v>
      </c>
      <c r="K129" s="17">
        <f>IF(AND(Tableau139[[#This Row],[LVD]]="x",Tableau139[[#This Row],[Trumpf]]="x"),8,IF(OR(Tableau139[[#This Row],[LVD]]="x",Tableau139[[#This Row],[Trumpf]]="x"),5,0))</f>
        <v>5</v>
      </c>
      <c r="L129" s="17">
        <f>IF(OR(Tableau139[[#This Row],[MT / Unitaire]]="MT10",Tableau139[[#This Row],[MT / Unitaire]]="MT5"),0,Tableau9[[#This Row],[besoin M]])</f>
        <v>5</v>
      </c>
      <c r="N129" s="14">
        <f>IF(AND(Tableau139[[#This Row],[Trumpf]]="x",Tableau139[[#This Row],[LVD]]="x"),6,IF(OR(Tableau139[[#This Row],[Trumpf]]="x",Tableau139[[#This Row],[LVD]]="x"),3,0))</f>
        <v>3</v>
      </c>
      <c r="O129" s="14">
        <f>IF(AND(Tableau139[[#This Row],[LVD]]="x",Tableau139[[#This Row],[Trumpf]]="x"),6,IF(OR(Tableau139[[#This Row],[LVD]]="x",Tableau139[[#This Row],[Trumpf]]="x"),3,0))</f>
        <v>3</v>
      </c>
      <c r="P129" s="14">
        <f>IF(OR(Tableau139[[#This Row],[MT / Unitaire]]="MT10",Tableau139[[#This Row],[MT / Unitaire]]="MT5"),0,O129)</f>
        <v>3</v>
      </c>
      <c r="Q129" s="14">
        <f>IF(Tableau139[[#This Row],[MT / Unitaire]]&lt;&gt;"Unitaire",1,0)</f>
        <v>0</v>
      </c>
      <c r="AA129" s="27">
        <f>IFERROR(IF(Tableau9[[#This Row],[besoin P]]-Tableau139[[#This Row],[poinçon]]&lt;=0,"",Tableau9[[#This Row],[besoin P]]-Tableau139[[#This Row],[poinçon]]),"")</f>
        <v>1</v>
      </c>
      <c r="AB129" s="28">
        <f>IFERROR(IF(Tableau9[[#This Row],[besoin M]]-Tableau139[[#This Row],[matrice]]&lt;=0,"",Tableau9[[#This Row],[besoin M]]-Tableau139[[#This Row],[matrice]]),"")</f>
        <v>1</v>
      </c>
      <c r="AC129" s="28">
        <f>IFERROR(IF(Tableau9[[#This Row],[besoin D]]-Tableau139[[#This Row],[dévêtisseur]]&lt;=0,"",Tableau9[[#This Row],[besoin D]]-Tableau139[[#This Row],[dévêtisseur]]),"")</f>
        <v>1</v>
      </c>
      <c r="AD129" s="29" t="s">
        <v>131</v>
      </c>
    </row>
    <row r="130" spans="1:30" ht="18" x14ac:dyDescent="0.35">
      <c r="A130" s="11" t="s">
        <v>152</v>
      </c>
      <c r="B130" s="11" t="s">
        <v>173</v>
      </c>
      <c r="C130" s="6"/>
      <c r="D130" s="6" t="s">
        <v>151</v>
      </c>
      <c r="E130" s="18">
        <f>(IFERROR(Tableau13[[#This Row],[poinçon]]+Tableau134[[#This Row],[poinçon]]+Tableau135[[#This Row],[poinçon]]+Tableau136[[#This Row],[poinçon]]+Tableau137[[#This Row],[poinçon]]+Tableau138[[#This Row],[poinçon]]+Tableau1373[[#This Row],[poinçon]]+'Back up'!E130,""))</f>
        <v>4</v>
      </c>
      <c r="F130" s="18">
        <f>IFERROR(Tableau13[[#This Row],[matrice]]+Tableau134[[#This Row],[matrice]]+Tableau135[[#This Row],[matrice]]+Tableau136[[#This Row],[matrice]]+Tableau137[[#This Row],[matrice]]+Tableau138[[#This Row],[matrice]]+Tableau1373[[#This Row],[matrice]]+'Back up'!F130,"")</f>
        <v>4</v>
      </c>
      <c r="G130" s="18">
        <f>IFERROR(Tableau13[[#This Row],[dévêtisseur]]+Tableau134[[#This Row],[dévêtisseur]]+Tableau135[[#This Row],[dévêtisseur]]+Tableau136[[#This Row],[dévêtisseur]]+Tableau137[[#This Row],[dévêtisseur]]+Tableau138[[#This Row],[dévêtisseur]]+Tableau1373[[#This Row],[dévêtisseur]],"")</f>
        <v>4</v>
      </c>
      <c r="I130" s="14" t="s">
        <v>152</v>
      </c>
      <c r="J130" s="17">
        <f>IF(AND(Tableau139[[#This Row],[Trumpf]]="x",Tableau139[[#This Row],[LVD]]="x"),8,IF(OR(Tableau139[[#This Row],[Trumpf]]="x",Tableau139[[#This Row],[LVD]]="x"),5,0))</f>
        <v>5</v>
      </c>
      <c r="K130" s="17">
        <f>IF(AND(Tableau139[[#This Row],[LVD]]="x",Tableau139[[#This Row],[Trumpf]]="x"),8,IF(OR(Tableau139[[#This Row],[LVD]]="x",Tableau139[[#This Row],[Trumpf]]="x"),5,0))</f>
        <v>5</v>
      </c>
      <c r="L130" s="17">
        <f>IF(OR(Tableau139[[#This Row],[MT / Unitaire]]="MT10",Tableau139[[#This Row],[MT / Unitaire]]="MT5"),0,Tableau9[[#This Row],[besoin M]])</f>
        <v>5</v>
      </c>
      <c r="N130" s="14">
        <f>IF(AND(Tableau139[[#This Row],[Trumpf]]="x",Tableau139[[#This Row],[LVD]]="x"),6,IF(OR(Tableau139[[#This Row],[Trumpf]]="x",Tableau139[[#This Row],[LVD]]="x"),3,0))</f>
        <v>3</v>
      </c>
      <c r="O130" s="14">
        <f>IF(AND(Tableau139[[#This Row],[LVD]]="x",Tableau139[[#This Row],[Trumpf]]="x"),6,IF(OR(Tableau139[[#This Row],[LVD]]="x",Tableau139[[#This Row],[Trumpf]]="x"),3,0))</f>
        <v>3</v>
      </c>
      <c r="P130" s="14">
        <f>IF(OR(Tableau139[[#This Row],[MT / Unitaire]]="MT10",Tableau139[[#This Row],[MT / Unitaire]]="MT5"),0,O130)</f>
        <v>3</v>
      </c>
      <c r="Q130" s="14">
        <f>IF(Tableau139[[#This Row],[MT / Unitaire]]&lt;&gt;"Unitaire",1,0)</f>
        <v>0</v>
      </c>
      <c r="AA130" s="27">
        <f>IFERROR(IF(Tableau9[[#This Row],[besoin P]]-Tableau139[[#This Row],[poinçon]]&lt;=0,"",Tableau9[[#This Row],[besoin P]]-Tableau139[[#This Row],[poinçon]]),"")</f>
        <v>1</v>
      </c>
      <c r="AB130" s="28">
        <f>IFERROR(IF(Tableau9[[#This Row],[besoin M]]-Tableau139[[#This Row],[matrice]]&lt;=0,"",Tableau9[[#This Row],[besoin M]]-Tableau139[[#This Row],[matrice]]),"")</f>
        <v>1</v>
      </c>
      <c r="AC130" s="28">
        <f>IFERROR(IF(Tableau9[[#This Row],[besoin D]]-Tableau139[[#This Row],[dévêtisseur]]&lt;=0,"",Tableau9[[#This Row],[besoin D]]-Tableau139[[#This Row],[dévêtisseur]]),"")</f>
        <v>1</v>
      </c>
      <c r="AD130" s="29" t="s">
        <v>152</v>
      </c>
    </row>
    <row r="131" spans="1:30" ht="18" x14ac:dyDescent="0.35">
      <c r="A131" s="11" t="s">
        <v>133</v>
      </c>
      <c r="B131" s="11" t="s">
        <v>173</v>
      </c>
      <c r="C131" s="6"/>
      <c r="D131" s="6" t="s">
        <v>151</v>
      </c>
      <c r="E131" s="18">
        <f>(IFERROR(Tableau13[[#This Row],[poinçon]]+Tableau134[[#This Row],[poinçon]]+Tableau135[[#This Row],[poinçon]]+Tableau136[[#This Row],[poinçon]]+Tableau137[[#This Row],[poinçon]]+Tableau138[[#This Row],[poinçon]]+Tableau1373[[#This Row],[poinçon]]+'Back up'!E131,""))</f>
        <v>4</v>
      </c>
      <c r="F131" s="18">
        <f>IFERROR(Tableau13[[#This Row],[matrice]]+Tableau134[[#This Row],[matrice]]+Tableau135[[#This Row],[matrice]]+Tableau136[[#This Row],[matrice]]+Tableau137[[#This Row],[matrice]]+Tableau138[[#This Row],[matrice]]+Tableau1373[[#This Row],[matrice]]+'Back up'!F131,"")</f>
        <v>4</v>
      </c>
      <c r="G131" s="18">
        <f>IFERROR(Tableau13[[#This Row],[dévêtisseur]]+Tableau134[[#This Row],[dévêtisseur]]+Tableau135[[#This Row],[dévêtisseur]]+Tableau136[[#This Row],[dévêtisseur]]+Tableau137[[#This Row],[dévêtisseur]]+Tableau138[[#This Row],[dévêtisseur]]+Tableau1373[[#This Row],[dévêtisseur]],"")</f>
        <v>4</v>
      </c>
      <c r="I131" s="14" t="s">
        <v>133</v>
      </c>
      <c r="J131" s="17">
        <f>IF(AND(Tableau139[[#This Row],[Trumpf]]="x",Tableau139[[#This Row],[LVD]]="x"),8,IF(OR(Tableau139[[#This Row],[Trumpf]]="x",Tableau139[[#This Row],[LVD]]="x"),5,0))</f>
        <v>5</v>
      </c>
      <c r="K131" s="17">
        <f>IF(AND(Tableau139[[#This Row],[LVD]]="x",Tableau139[[#This Row],[Trumpf]]="x"),8,IF(OR(Tableau139[[#This Row],[LVD]]="x",Tableau139[[#This Row],[Trumpf]]="x"),5,0))</f>
        <v>5</v>
      </c>
      <c r="L131" s="17">
        <f>IF(OR(Tableau139[[#This Row],[MT / Unitaire]]="MT10",Tableau139[[#This Row],[MT / Unitaire]]="MT5"),0,Tableau9[[#This Row],[besoin M]])</f>
        <v>5</v>
      </c>
      <c r="N131" s="14">
        <f>IF(AND(Tableau139[[#This Row],[Trumpf]]="x",Tableau139[[#This Row],[LVD]]="x"),6,IF(OR(Tableau139[[#This Row],[Trumpf]]="x",Tableau139[[#This Row],[LVD]]="x"),3,0))</f>
        <v>3</v>
      </c>
      <c r="O131" s="14">
        <f>IF(AND(Tableau139[[#This Row],[LVD]]="x",Tableau139[[#This Row],[Trumpf]]="x"),6,IF(OR(Tableau139[[#This Row],[LVD]]="x",Tableau139[[#This Row],[Trumpf]]="x"),3,0))</f>
        <v>3</v>
      </c>
      <c r="P131" s="14">
        <f>IF(OR(Tableau139[[#This Row],[MT / Unitaire]]="MT10",Tableau139[[#This Row],[MT / Unitaire]]="MT5"),0,O131)</f>
        <v>3</v>
      </c>
      <c r="Q131" s="14">
        <f>IF(Tableau139[[#This Row],[MT / Unitaire]]&lt;&gt;"Unitaire",1,0)</f>
        <v>0</v>
      </c>
      <c r="AA131" s="27">
        <f>IFERROR(IF(Tableau9[[#This Row],[besoin P]]-Tableau139[[#This Row],[poinçon]]&lt;=0,"",Tableau9[[#This Row],[besoin P]]-Tableau139[[#This Row],[poinçon]]),"")</f>
        <v>1</v>
      </c>
      <c r="AB131" s="28">
        <f>IFERROR(IF(Tableau9[[#This Row],[besoin M]]-Tableau139[[#This Row],[matrice]]&lt;=0,"",Tableau9[[#This Row],[besoin M]]-Tableau139[[#This Row],[matrice]]),"")</f>
        <v>1</v>
      </c>
      <c r="AC131" s="28">
        <f>IFERROR(IF(Tableau9[[#This Row],[besoin D]]-Tableau139[[#This Row],[dévêtisseur]]&lt;=0,"",Tableau9[[#This Row],[besoin D]]-Tableau139[[#This Row],[dévêtisseur]]),"")</f>
        <v>1</v>
      </c>
      <c r="AD131" s="29" t="s">
        <v>133</v>
      </c>
    </row>
    <row r="132" spans="1:30" ht="18" x14ac:dyDescent="0.35">
      <c r="A132" s="11" t="s">
        <v>134</v>
      </c>
      <c r="B132" s="11" t="s">
        <v>173</v>
      </c>
      <c r="C132" s="6"/>
      <c r="D132" s="6" t="s">
        <v>151</v>
      </c>
      <c r="E132" s="19">
        <f>(IFERROR(Tableau13[[#This Row],[poinçon]]+Tableau134[[#This Row],[poinçon]]+Tableau135[[#This Row],[poinçon]]+Tableau136[[#This Row],[poinçon]]+Tableau137[[#This Row],[poinçon]]+Tableau138[[#This Row],[poinçon]]+Tableau1373[[#This Row],[poinçon]]+'Back up'!E132,""))</f>
        <v>6</v>
      </c>
      <c r="F132" s="18">
        <f>IFERROR(Tableau13[[#This Row],[matrice]]+Tableau134[[#This Row],[matrice]]+Tableau135[[#This Row],[matrice]]+Tableau136[[#This Row],[matrice]]+Tableau137[[#This Row],[matrice]]+Tableau138[[#This Row],[matrice]]+Tableau1373[[#This Row],[matrice]]+'Back up'!F132,"")</f>
        <v>4</v>
      </c>
      <c r="G132" s="19">
        <f>IFERROR(Tableau13[[#This Row],[dévêtisseur]]+Tableau134[[#This Row],[dévêtisseur]]+Tableau135[[#This Row],[dévêtisseur]]+Tableau136[[#This Row],[dévêtisseur]]+Tableau137[[#This Row],[dévêtisseur]]+Tableau138[[#This Row],[dévêtisseur]]+Tableau1373[[#This Row],[dévêtisseur]],"")</f>
        <v>6</v>
      </c>
      <c r="I132" s="14" t="s">
        <v>134</v>
      </c>
      <c r="J132" s="17">
        <f>IF(AND(Tableau139[[#This Row],[Trumpf]]="x",Tableau139[[#This Row],[LVD]]="x"),8,IF(OR(Tableau139[[#This Row],[Trumpf]]="x",Tableau139[[#This Row],[LVD]]="x"),5,0))</f>
        <v>5</v>
      </c>
      <c r="K132" s="17">
        <f>IF(AND(Tableau139[[#This Row],[LVD]]="x",Tableau139[[#This Row],[Trumpf]]="x"),8,IF(OR(Tableau139[[#This Row],[LVD]]="x",Tableau139[[#This Row],[Trumpf]]="x"),5,0))</f>
        <v>5</v>
      </c>
      <c r="L132" s="17">
        <f>IF(OR(Tableau139[[#This Row],[MT / Unitaire]]="MT10",Tableau139[[#This Row],[MT / Unitaire]]="MT5"),0,Tableau9[[#This Row],[besoin M]])</f>
        <v>5</v>
      </c>
      <c r="N132" s="14">
        <f>IF(AND(Tableau139[[#This Row],[Trumpf]]="x",Tableau139[[#This Row],[LVD]]="x"),6,IF(OR(Tableau139[[#This Row],[Trumpf]]="x",Tableau139[[#This Row],[LVD]]="x"),3,0))</f>
        <v>3</v>
      </c>
      <c r="O132" s="14">
        <f>IF(AND(Tableau139[[#This Row],[LVD]]="x",Tableau139[[#This Row],[Trumpf]]="x"),6,IF(OR(Tableau139[[#This Row],[LVD]]="x",Tableau139[[#This Row],[Trumpf]]="x"),3,0))</f>
        <v>3</v>
      </c>
      <c r="P132" s="14">
        <f>IF(OR(Tableau139[[#This Row],[MT / Unitaire]]="MT10",Tableau139[[#This Row],[MT / Unitaire]]="MT5"),0,O132)</f>
        <v>3</v>
      </c>
      <c r="Q132" s="14">
        <f>IF(Tableau139[[#This Row],[MT / Unitaire]]&lt;&gt;"Unitaire",1,0)</f>
        <v>0</v>
      </c>
      <c r="AA132" s="27" t="str">
        <f>IFERROR(IF(Tableau9[[#This Row],[besoin P]]-Tableau139[[#This Row],[poinçon]]&lt;=0,"",Tableau9[[#This Row],[besoin P]]-Tableau139[[#This Row],[poinçon]]),"")</f>
        <v/>
      </c>
      <c r="AB132" s="28">
        <f>IFERROR(IF(Tableau9[[#This Row],[besoin M]]-Tableau139[[#This Row],[matrice]]&lt;=0,"",Tableau9[[#This Row],[besoin M]]-Tableau139[[#This Row],[matrice]]),"")</f>
        <v>1</v>
      </c>
      <c r="AC132" s="28" t="str">
        <f>IFERROR(IF(Tableau9[[#This Row],[besoin D]]-Tableau139[[#This Row],[dévêtisseur]]&lt;=0,"",Tableau9[[#This Row],[besoin D]]-Tableau139[[#This Row],[dévêtisseur]]),"")</f>
        <v/>
      </c>
      <c r="AD132" s="29" t="s">
        <v>134</v>
      </c>
    </row>
    <row r="133" spans="1:30" ht="18" x14ac:dyDescent="0.35">
      <c r="A133" s="11" t="s">
        <v>135</v>
      </c>
      <c r="B133" s="11" t="s">
        <v>173</v>
      </c>
      <c r="C133" s="6"/>
      <c r="D133" s="6" t="s">
        <v>151</v>
      </c>
      <c r="E133" s="18">
        <f>(IFERROR(Tableau13[[#This Row],[poinçon]]+Tableau134[[#This Row],[poinçon]]+Tableau135[[#This Row],[poinçon]]+Tableau136[[#This Row],[poinçon]]+Tableau137[[#This Row],[poinçon]]+Tableau138[[#This Row],[poinçon]]+Tableau1373[[#This Row],[poinçon]]+'Back up'!E133,""))</f>
        <v>4</v>
      </c>
      <c r="F133" s="18">
        <f>IFERROR(Tableau13[[#This Row],[matrice]]+Tableau134[[#This Row],[matrice]]+Tableau135[[#This Row],[matrice]]+Tableau136[[#This Row],[matrice]]+Tableau137[[#This Row],[matrice]]+Tableau138[[#This Row],[matrice]]+Tableau1373[[#This Row],[matrice]]+'Back up'!F133,"")</f>
        <v>4</v>
      </c>
      <c r="G133" s="21">
        <f>IFERROR(Tableau13[[#This Row],[dévêtisseur]]+Tableau134[[#This Row],[dévêtisseur]]+Tableau135[[#This Row],[dévêtisseur]]+Tableau136[[#This Row],[dévêtisseur]]+Tableau137[[#This Row],[dévêtisseur]]+Tableau138[[#This Row],[dévêtisseur]]+Tableau1373[[#This Row],[dévêtisseur]],"")</f>
        <v>2</v>
      </c>
      <c r="I133" s="14" t="s">
        <v>135</v>
      </c>
      <c r="J133" s="17">
        <f>IF(AND(Tableau139[[#This Row],[Trumpf]]="x",Tableau139[[#This Row],[LVD]]="x"),8,IF(OR(Tableau139[[#This Row],[Trumpf]]="x",Tableau139[[#This Row],[LVD]]="x"),5,0))</f>
        <v>5</v>
      </c>
      <c r="K133" s="17">
        <f>IF(AND(Tableau139[[#This Row],[LVD]]="x",Tableau139[[#This Row],[Trumpf]]="x"),8,IF(OR(Tableau139[[#This Row],[LVD]]="x",Tableau139[[#This Row],[Trumpf]]="x"),5,0))</f>
        <v>5</v>
      </c>
      <c r="L133" s="17">
        <f>IF(OR(Tableau139[[#This Row],[MT / Unitaire]]="MT10",Tableau139[[#This Row],[MT / Unitaire]]="MT5"),0,Tableau9[[#This Row],[besoin M]])</f>
        <v>5</v>
      </c>
      <c r="N133" s="14">
        <f>IF(AND(Tableau139[[#This Row],[Trumpf]]="x",Tableau139[[#This Row],[LVD]]="x"),6,IF(OR(Tableau139[[#This Row],[Trumpf]]="x",Tableau139[[#This Row],[LVD]]="x"),3,0))</f>
        <v>3</v>
      </c>
      <c r="O133" s="14">
        <f>IF(AND(Tableau139[[#This Row],[LVD]]="x",Tableau139[[#This Row],[Trumpf]]="x"),6,IF(OR(Tableau139[[#This Row],[LVD]]="x",Tableau139[[#This Row],[Trumpf]]="x"),3,0))</f>
        <v>3</v>
      </c>
      <c r="P133" s="14">
        <f>IF(OR(Tableau139[[#This Row],[MT / Unitaire]]="MT10",Tableau139[[#This Row],[MT / Unitaire]]="MT5"),0,O133)</f>
        <v>3</v>
      </c>
      <c r="Q133" s="14">
        <f>IF(Tableau139[[#This Row],[MT / Unitaire]]&lt;&gt;"Unitaire",1,0)</f>
        <v>0</v>
      </c>
      <c r="AA133" s="27">
        <f>IFERROR(IF(Tableau9[[#This Row],[besoin P]]-Tableau139[[#This Row],[poinçon]]&lt;=0,"",Tableau9[[#This Row],[besoin P]]-Tableau139[[#This Row],[poinçon]]),"")</f>
        <v>1</v>
      </c>
      <c r="AB133" s="28">
        <f>IFERROR(IF(Tableau9[[#This Row],[besoin M]]-Tableau139[[#This Row],[matrice]]&lt;=0,"",Tableau9[[#This Row],[besoin M]]-Tableau139[[#This Row],[matrice]]),"")</f>
        <v>1</v>
      </c>
      <c r="AC133" s="28">
        <f>IFERROR(IF(Tableau9[[#This Row],[besoin D]]-Tableau139[[#This Row],[dévêtisseur]]&lt;=0,"",Tableau9[[#This Row],[besoin D]]-Tableau139[[#This Row],[dévêtisseur]]),"")</f>
        <v>3</v>
      </c>
      <c r="AD133" s="29" t="s">
        <v>135</v>
      </c>
    </row>
    <row r="134" spans="1:30" ht="18" x14ac:dyDescent="0.35">
      <c r="A134" s="11" t="s">
        <v>136</v>
      </c>
      <c r="B134" s="11"/>
      <c r="C134" s="6"/>
      <c r="D134" s="6" t="s">
        <v>151</v>
      </c>
      <c r="E134" s="18">
        <f>(IFERROR(Tableau13[[#This Row],[poinçon]]+Tableau134[[#This Row],[poinçon]]+Tableau135[[#This Row],[poinçon]]+Tableau136[[#This Row],[poinçon]]+Tableau137[[#This Row],[poinçon]]+Tableau138[[#This Row],[poinçon]]+Tableau1373[[#This Row],[poinçon]]+'Back up'!E134,""))</f>
        <v>3</v>
      </c>
      <c r="F134" s="18">
        <f>IFERROR(Tableau13[[#This Row],[matrice]]+Tableau134[[#This Row],[matrice]]+Tableau135[[#This Row],[matrice]]+Tableau136[[#This Row],[matrice]]+Tableau137[[#This Row],[matrice]]+Tableau138[[#This Row],[matrice]]+Tableau1373[[#This Row],[matrice]]+'Back up'!F134,"")</f>
        <v>3</v>
      </c>
      <c r="G134" s="22" t="str">
        <f>IFERROR(Tableau13[[#This Row],[dévêtisseur]]+Tableau134[[#This Row],[dévêtisseur]]+Tableau135[[#This Row],[dévêtisseur]]+Tableau136[[#This Row],[dévêtisseur]]+Tableau137[[#This Row],[dévêtisseur]]+Tableau138[[#This Row],[dévêtisseur]]+Tableau1373[[#This Row],[dévêtisseur]],"")</f>
        <v/>
      </c>
      <c r="I134" s="14" t="s">
        <v>136</v>
      </c>
      <c r="J134" s="17">
        <f>IF(AND(Tableau139[[#This Row],[Trumpf]]="x",Tableau139[[#This Row],[LVD]]="x"),8,IF(OR(Tableau139[[#This Row],[Trumpf]]="x",Tableau139[[#This Row],[LVD]]="x"),5,0))</f>
        <v>5</v>
      </c>
      <c r="K134" s="17">
        <f>IF(AND(Tableau139[[#This Row],[LVD]]="x",Tableau139[[#This Row],[Trumpf]]="x"),8,IF(OR(Tableau139[[#This Row],[LVD]]="x",Tableau139[[#This Row],[Trumpf]]="x"),5,0))</f>
        <v>5</v>
      </c>
      <c r="L134" s="17">
        <f>IF(OR(Tableau139[[#This Row],[MT / Unitaire]]="MT10",Tableau139[[#This Row],[MT / Unitaire]]="MT5"),0,Tableau9[[#This Row],[besoin M]])</f>
        <v>5</v>
      </c>
      <c r="N134" s="14">
        <f>IF(AND(Tableau139[[#This Row],[Trumpf]]="x",Tableau139[[#This Row],[LVD]]="x"),6,IF(OR(Tableau139[[#This Row],[Trumpf]]="x",Tableau139[[#This Row],[LVD]]="x"),3,0))</f>
        <v>3</v>
      </c>
      <c r="O134" s="14">
        <f>IF(AND(Tableau139[[#This Row],[LVD]]="x",Tableau139[[#This Row],[Trumpf]]="x"),6,IF(OR(Tableau139[[#This Row],[LVD]]="x",Tableau139[[#This Row],[Trumpf]]="x"),3,0))</f>
        <v>3</v>
      </c>
      <c r="P134" s="14">
        <f>IF(OR(Tableau139[[#This Row],[MT / Unitaire]]="MT10",Tableau139[[#This Row],[MT / Unitaire]]="MT5"),0,O134)</f>
        <v>3</v>
      </c>
      <c r="Q134" s="14">
        <f>IF(Tableau139[[#This Row],[MT / Unitaire]]&lt;&gt;"Unitaire",1,0)</f>
        <v>1</v>
      </c>
      <c r="AA134" s="27">
        <f>IFERROR(IF(Tableau9[[#This Row],[besoin P]]-Tableau139[[#This Row],[poinçon]]&lt;=0,"",Tableau9[[#This Row],[besoin P]]-Tableau139[[#This Row],[poinçon]]),"")</f>
        <v>2</v>
      </c>
      <c r="AB134" s="28">
        <f>IFERROR(IF(Tableau9[[#This Row],[besoin M]]-Tableau139[[#This Row],[matrice]]&lt;=0,"",Tableau9[[#This Row],[besoin M]]-Tableau139[[#This Row],[matrice]]),"")</f>
        <v>2</v>
      </c>
      <c r="AC134" s="28" t="str">
        <f>IFERROR(IF(Tableau9[[#This Row],[besoin D]]-Tableau139[[#This Row],[dévêtisseur]]&lt;=0,"",Tableau9[[#This Row],[besoin D]]-Tableau139[[#This Row],[dévêtisseur]]),"")</f>
        <v/>
      </c>
      <c r="AD134" s="29" t="s">
        <v>136</v>
      </c>
    </row>
    <row r="135" spans="1:30" ht="18" x14ac:dyDescent="0.35">
      <c r="A135" s="11" t="s">
        <v>137</v>
      </c>
      <c r="B135" s="11" t="s">
        <v>173</v>
      </c>
      <c r="C135" s="6" t="s">
        <v>151</v>
      </c>
      <c r="D135" s="6"/>
      <c r="E135" s="18">
        <f>(IFERROR(Tableau13[[#This Row],[poinçon]]+Tableau134[[#This Row],[poinçon]]+Tableau135[[#This Row],[poinçon]]+Tableau136[[#This Row],[poinçon]]+Tableau137[[#This Row],[poinçon]]+Tableau138[[#This Row],[poinçon]]+Tableau1373[[#This Row],[poinçon]]+'Back up'!E135,""))</f>
        <v>4</v>
      </c>
      <c r="F135" s="18">
        <f>IFERROR(Tableau13[[#This Row],[matrice]]+Tableau134[[#This Row],[matrice]]+Tableau135[[#This Row],[matrice]]+Tableau136[[#This Row],[matrice]]+Tableau137[[#This Row],[matrice]]+Tableau138[[#This Row],[matrice]]+Tableau1373[[#This Row],[matrice]]+'Back up'!F135,"")</f>
        <v>4</v>
      </c>
      <c r="G135" s="18">
        <f>IFERROR(Tableau13[[#This Row],[dévêtisseur]]+Tableau134[[#This Row],[dévêtisseur]]+Tableau135[[#This Row],[dévêtisseur]]+Tableau136[[#This Row],[dévêtisseur]]+Tableau137[[#This Row],[dévêtisseur]]+Tableau138[[#This Row],[dévêtisseur]]+Tableau1373[[#This Row],[dévêtisseur]],"")</f>
        <v>4</v>
      </c>
      <c r="I135" s="14" t="s">
        <v>137</v>
      </c>
      <c r="J135" s="17">
        <f>IF(AND(Tableau139[[#This Row],[Trumpf]]="x",Tableau139[[#This Row],[LVD]]="x"),8,IF(OR(Tableau139[[#This Row],[Trumpf]]="x",Tableau139[[#This Row],[LVD]]="x"),5,0))</f>
        <v>5</v>
      </c>
      <c r="K135" s="17">
        <f>IF(AND(Tableau139[[#This Row],[LVD]]="x",Tableau139[[#This Row],[Trumpf]]="x"),8,IF(OR(Tableau139[[#This Row],[LVD]]="x",Tableau139[[#This Row],[Trumpf]]="x"),5,0))</f>
        <v>5</v>
      </c>
      <c r="L135" s="17">
        <f>IF(OR(Tableau139[[#This Row],[MT / Unitaire]]="MT10",Tableau139[[#This Row],[MT / Unitaire]]="MT5"),0,Tableau9[[#This Row],[besoin M]])</f>
        <v>5</v>
      </c>
      <c r="N135" s="14">
        <f>IF(AND(Tableau139[[#This Row],[Trumpf]]="x",Tableau139[[#This Row],[LVD]]="x"),6,IF(OR(Tableau139[[#This Row],[Trumpf]]="x",Tableau139[[#This Row],[LVD]]="x"),3,0))</f>
        <v>3</v>
      </c>
      <c r="O135" s="14">
        <f>IF(AND(Tableau139[[#This Row],[LVD]]="x",Tableau139[[#This Row],[Trumpf]]="x"),6,IF(OR(Tableau139[[#This Row],[LVD]]="x",Tableau139[[#This Row],[Trumpf]]="x"),3,0))</f>
        <v>3</v>
      </c>
      <c r="P135" s="14">
        <f>IF(OR(Tableau139[[#This Row],[MT / Unitaire]]="MT10",Tableau139[[#This Row],[MT / Unitaire]]="MT5"),0,O135)</f>
        <v>3</v>
      </c>
      <c r="Q135" s="14">
        <f>IF(Tableau139[[#This Row],[MT / Unitaire]]&lt;&gt;"Unitaire",1,0)</f>
        <v>0</v>
      </c>
      <c r="AA135" s="27">
        <f>IFERROR(IF(Tableau9[[#This Row],[besoin P]]-Tableau139[[#This Row],[poinçon]]&lt;=0,"",Tableau9[[#This Row],[besoin P]]-Tableau139[[#This Row],[poinçon]]),"")</f>
        <v>1</v>
      </c>
      <c r="AB135" s="28">
        <f>IFERROR(IF(Tableau9[[#This Row],[besoin M]]-Tableau139[[#This Row],[matrice]]&lt;=0,"",Tableau9[[#This Row],[besoin M]]-Tableau139[[#This Row],[matrice]]),"")</f>
        <v>1</v>
      </c>
      <c r="AC135" s="28">
        <f>IFERROR(IF(Tableau9[[#This Row],[besoin D]]-Tableau139[[#This Row],[dévêtisseur]]&lt;=0,"",Tableau9[[#This Row],[besoin D]]-Tableau139[[#This Row],[dévêtisseur]]),"")</f>
        <v>1</v>
      </c>
      <c r="AD135" s="29" t="s">
        <v>137</v>
      </c>
    </row>
    <row r="136" spans="1:30" ht="18" x14ac:dyDescent="0.35">
      <c r="A136" s="11" t="s">
        <v>138</v>
      </c>
      <c r="B136" s="11" t="s">
        <v>173</v>
      </c>
      <c r="C136" s="6" t="s">
        <v>151</v>
      </c>
      <c r="D136" s="6"/>
      <c r="E136" s="21">
        <f>(IFERROR(Tableau13[[#This Row],[poinçon]]+Tableau134[[#This Row],[poinçon]]+Tableau135[[#This Row],[poinçon]]+Tableau136[[#This Row],[poinçon]]+Tableau137[[#This Row],[poinçon]]+Tableau138[[#This Row],[poinçon]]+Tableau1373[[#This Row],[poinçon]]+'Back up'!E136,""))</f>
        <v>1</v>
      </c>
      <c r="F136" s="21">
        <f>IFERROR(Tableau13[[#This Row],[matrice]]+Tableau134[[#This Row],[matrice]]+Tableau135[[#This Row],[matrice]]+Tableau136[[#This Row],[matrice]]+Tableau137[[#This Row],[matrice]]+Tableau138[[#This Row],[matrice]]+Tableau1373[[#This Row],[matrice]]+'Back up'!F136,"")</f>
        <v>1</v>
      </c>
      <c r="G136" s="21">
        <f>IFERROR(Tableau13[[#This Row],[dévêtisseur]]+Tableau134[[#This Row],[dévêtisseur]]+Tableau135[[#This Row],[dévêtisseur]]+Tableau136[[#This Row],[dévêtisseur]]+Tableau137[[#This Row],[dévêtisseur]]+Tableau138[[#This Row],[dévêtisseur]]+Tableau1373[[#This Row],[dévêtisseur]],"")</f>
        <v>1</v>
      </c>
      <c r="I136" s="14" t="s">
        <v>138</v>
      </c>
      <c r="J136" s="17">
        <f>IF(AND(Tableau139[[#This Row],[Trumpf]]="x",Tableau139[[#This Row],[LVD]]="x"),8,IF(OR(Tableau139[[#This Row],[Trumpf]]="x",Tableau139[[#This Row],[LVD]]="x"),5,0))</f>
        <v>5</v>
      </c>
      <c r="K136" s="17">
        <f>IF(AND(Tableau139[[#This Row],[LVD]]="x",Tableau139[[#This Row],[Trumpf]]="x"),8,IF(OR(Tableau139[[#This Row],[LVD]]="x",Tableau139[[#This Row],[Trumpf]]="x"),5,0))</f>
        <v>5</v>
      </c>
      <c r="L136" s="17">
        <f>IF(OR(Tableau139[[#This Row],[MT / Unitaire]]="MT10",Tableau139[[#This Row],[MT / Unitaire]]="MT5"),0,Tableau9[[#This Row],[besoin M]])</f>
        <v>5</v>
      </c>
      <c r="N136" s="14">
        <f>IF(AND(Tableau139[[#This Row],[Trumpf]]="x",Tableau139[[#This Row],[LVD]]="x"),6,IF(OR(Tableau139[[#This Row],[Trumpf]]="x",Tableau139[[#This Row],[LVD]]="x"),3,0))</f>
        <v>3</v>
      </c>
      <c r="O136" s="14">
        <f>IF(AND(Tableau139[[#This Row],[LVD]]="x",Tableau139[[#This Row],[Trumpf]]="x"),6,IF(OR(Tableau139[[#This Row],[LVD]]="x",Tableau139[[#This Row],[Trumpf]]="x"),3,0))</f>
        <v>3</v>
      </c>
      <c r="P136" s="14">
        <f>IF(OR(Tableau139[[#This Row],[MT / Unitaire]]="MT10",Tableau139[[#This Row],[MT / Unitaire]]="MT5"),0,O136)</f>
        <v>3</v>
      </c>
      <c r="Q136" s="14">
        <f>IF(Tableau139[[#This Row],[MT / Unitaire]]&lt;&gt;"Unitaire",1,0)</f>
        <v>0</v>
      </c>
      <c r="AA136" s="27">
        <f>IFERROR(IF(Tableau9[[#This Row],[besoin P]]-Tableau139[[#This Row],[poinçon]]&lt;=0,"",Tableau9[[#This Row],[besoin P]]-Tableau139[[#This Row],[poinçon]]),"")</f>
        <v>4</v>
      </c>
      <c r="AB136" s="28">
        <f>IFERROR(IF(Tableau9[[#This Row],[besoin M]]-Tableau139[[#This Row],[matrice]]&lt;=0,"",Tableau9[[#This Row],[besoin M]]-Tableau139[[#This Row],[matrice]]),"")</f>
        <v>4</v>
      </c>
      <c r="AC136" s="28">
        <f>IFERROR(IF(Tableau9[[#This Row],[besoin D]]-Tableau139[[#This Row],[dévêtisseur]]&lt;=0,"",Tableau9[[#This Row],[besoin D]]-Tableau139[[#This Row],[dévêtisseur]]),"")</f>
        <v>4</v>
      </c>
      <c r="AD136" s="29" t="s">
        <v>138</v>
      </c>
    </row>
    <row r="137" spans="1:30" ht="18" x14ac:dyDescent="0.35">
      <c r="A137" s="11" t="s">
        <v>139</v>
      </c>
      <c r="B137" s="11" t="s">
        <v>173</v>
      </c>
      <c r="C137" s="6" t="s">
        <v>151</v>
      </c>
      <c r="D137" s="6"/>
      <c r="E137" s="21">
        <f>(IFERROR(Tableau13[[#This Row],[poinçon]]+Tableau134[[#This Row],[poinçon]]+Tableau135[[#This Row],[poinçon]]+Tableau136[[#This Row],[poinçon]]+Tableau137[[#This Row],[poinçon]]+Tableau138[[#This Row],[poinçon]]+Tableau1373[[#This Row],[poinçon]]+'Back up'!E137,""))</f>
        <v>2</v>
      </c>
      <c r="F137" s="21">
        <f>IFERROR(Tableau13[[#This Row],[matrice]]+Tableau134[[#This Row],[matrice]]+Tableau135[[#This Row],[matrice]]+Tableau136[[#This Row],[matrice]]+Tableau137[[#This Row],[matrice]]+Tableau138[[#This Row],[matrice]]+Tableau1373[[#This Row],[matrice]]+'Back up'!F137,"")</f>
        <v>2</v>
      </c>
      <c r="G137" s="21">
        <f>IFERROR(Tableau13[[#This Row],[dévêtisseur]]+Tableau134[[#This Row],[dévêtisseur]]+Tableau135[[#This Row],[dévêtisseur]]+Tableau136[[#This Row],[dévêtisseur]]+Tableau137[[#This Row],[dévêtisseur]]+Tableau138[[#This Row],[dévêtisseur]]+Tableau1373[[#This Row],[dévêtisseur]],"")</f>
        <v>2</v>
      </c>
      <c r="I137" s="14" t="s">
        <v>139</v>
      </c>
      <c r="J137" s="17">
        <f>IF(AND(Tableau139[[#This Row],[Trumpf]]="x",Tableau139[[#This Row],[LVD]]="x"),8,IF(OR(Tableau139[[#This Row],[Trumpf]]="x",Tableau139[[#This Row],[LVD]]="x"),5,0))</f>
        <v>5</v>
      </c>
      <c r="K137" s="17">
        <f>IF(AND(Tableau139[[#This Row],[LVD]]="x",Tableau139[[#This Row],[Trumpf]]="x"),8,IF(OR(Tableau139[[#This Row],[LVD]]="x",Tableau139[[#This Row],[Trumpf]]="x"),5,0))</f>
        <v>5</v>
      </c>
      <c r="L137" s="17">
        <f>IF(OR(Tableau139[[#This Row],[MT / Unitaire]]="MT10",Tableau139[[#This Row],[MT / Unitaire]]="MT5"),0,Tableau9[[#This Row],[besoin M]])</f>
        <v>5</v>
      </c>
      <c r="N137" s="14">
        <f>IF(AND(Tableau139[[#This Row],[Trumpf]]="x",Tableau139[[#This Row],[LVD]]="x"),6,IF(OR(Tableau139[[#This Row],[Trumpf]]="x",Tableau139[[#This Row],[LVD]]="x"),3,0))</f>
        <v>3</v>
      </c>
      <c r="O137" s="14">
        <f>IF(AND(Tableau139[[#This Row],[LVD]]="x",Tableau139[[#This Row],[Trumpf]]="x"),6,IF(OR(Tableau139[[#This Row],[LVD]]="x",Tableau139[[#This Row],[Trumpf]]="x"),3,0))</f>
        <v>3</v>
      </c>
      <c r="P137" s="14">
        <f>IF(OR(Tableau139[[#This Row],[MT / Unitaire]]="MT10",Tableau139[[#This Row],[MT / Unitaire]]="MT5"),0,O137)</f>
        <v>3</v>
      </c>
      <c r="Q137" s="14">
        <f>IF(Tableau139[[#This Row],[MT / Unitaire]]&lt;&gt;"Unitaire",1,0)</f>
        <v>0</v>
      </c>
      <c r="AA137" s="27">
        <f>IFERROR(IF(Tableau9[[#This Row],[besoin P]]-Tableau139[[#This Row],[poinçon]]&lt;=0,"",Tableau9[[#This Row],[besoin P]]-Tableau139[[#This Row],[poinçon]]),"")</f>
        <v>3</v>
      </c>
      <c r="AB137" s="28">
        <f>IFERROR(IF(Tableau9[[#This Row],[besoin M]]-Tableau139[[#This Row],[matrice]]&lt;=0,"",Tableau9[[#This Row],[besoin M]]-Tableau139[[#This Row],[matrice]]),"")</f>
        <v>3</v>
      </c>
      <c r="AC137" s="28">
        <f>IFERROR(IF(Tableau9[[#This Row],[besoin D]]-Tableau139[[#This Row],[dévêtisseur]]&lt;=0,"",Tableau9[[#This Row],[besoin D]]-Tableau139[[#This Row],[dévêtisseur]]),"")</f>
        <v>3</v>
      </c>
      <c r="AD137" s="29" t="s">
        <v>139</v>
      </c>
    </row>
    <row r="138" spans="1:30" ht="18" x14ac:dyDescent="0.35">
      <c r="A138" s="11" t="s">
        <v>140</v>
      </c>
      <c r="B138" s="11" t="s">
        <v>173</v>
      </c>
      <c r="C138" s="6" t="s">
        <v>151</v>
      </c>
      <c r="D138" s="6"/>
      <c r="E138" s="21">
        <f>(IFERROR(Tableau13[[#This Row],[poinçon]]+Tableau134[[#This Row],[poinçon]]+Tableau135[[#This Row],[poinçon]]+Tableau136[[#This Row],[poinçon]]+Tableau137[[#This Row],[poinçon]]+Tableau138[[#This Row],[poinçon]]+Tableau1373[[#This Row],[poinçon]]+'Back up'!E138,""))</f>
        <v>2</v>
      </c>
      <c r="F138" s="21">
        <f>IFERROR(Tableau13[[#This Row],[matrice]]+Tableau134[[#This Row],[matrice]]+Tableau135[[#This Row],[matrice]]+Tableau136[[#This Row],[matrice]]+Tableau137[[#This Row],[matrice]]+Tableau138[[#This Row],[matrice]]+Tableau1373[[#This Row],[matrice]]+'Back up'!F138,"")</f>
        <v>2</v>
      </c>
      <c r="G138" s="18">
        <f>IFERROR(Tableau13[[#This Row],[dévêtisseur]]+Tableau134[[#This Row],[dévêtisseur]]+Tableau135[[#This Row],[dévêtisseur]]+Tableau136[[#This Row],[dévêtisseur]]+Tableau137[[#This Row],[dévêtisseur]]+Tableau138[[#This Row],[dévêtisseur]]+Tableau1373[[#This Row],[dévêtisseur]],"")</f>
        <v>3</v>
      </c>
      <c r="I138" s="14" t="s">
        <v>140</v>
      </c>
      <c r="J138" s="17">
        <f>IF(AND(Tableau139[[#This Row],[Trumpf]]="x",Tableau139[[#This Row],[LVD]]="x"),8,IF(OR(Tableau139[[#This Row],[Trumpf]]="x",Tableau139[[#This Row],[LVD]]="x"),5,0))</f>
        <v>5</v>
      </c>
      <c r="K138" s="17">
        <f>IF(AND(Tableau139[[#This Row],[LVD]]="x",Tableau139[[#This Row],[Trumpf]]="x"),8,IF(OR(Tableau139[[#This Row],[LVD]]="x",Tableau139[[#This Row],[Trumpf]]="x"),5,0))</f>
        <v>5</v>
      </c>
      <c r="L138" s="17">
        <f>IF(OR(Tableau139[[#This Row],[MT / Unitaire]]="MT10",Tableau139[[#This Row],[MT / Unitaire]]="MT5"),0,Tableau9[[#This Row],[besoin M]])</f>
        <v>5</v>
      </c>
      <c r="N138" s="14">
        <f>IF(AND(Tableau139[[#This Row],[Trumpf]]="x",Tableau139[[#This Row],[LVD]]="x"),6,IF(OR(Tableau139[[#This Row],[Trumpf]]="x",Tableau139[[#This Row],[LVD]]="x"),3,0))</f>
        <v>3</v>
      </c>
      <c r="O138" s="14">
        <f>IF(AND(Tableau139[[#This Row],[LVD]]="x",Tableau139[[#This Row],[Trumpf]]="x"),6,IF(OR(Tableau139[[#This Row],[LVD]]="x",Tableau139[[#This Row],[Trumpf]]="x"),3,0))</f>
        <v>3</v>
      </c>
      <c r="P138" s="14">
        <f>IF(OR(Tableau139[[#This Row],[MT / Unitaire]]="MT10",Tableau139[[#This Row],[MT / Unitaire]]="MT5"),0,O138)</f>
        <v>3</v>
      </c>
      <c r="Q138" s="14">
        <f>IF(Tableau139[[#This Row],[MT / Unitaire]]&lt;&gt;"Unitaire",1,0)</f>
        <v>0</v>
      </c>
      <c r="AA138" s="27">
        <f>IFERROR(IF(Tableau9[[#This Row],[besoin P]]-Tableau139[[#This Row],[poinçon]]&lt;=0,"",Tableau9[[#This Row],[besoin P]]-Tableau139[[#This Row],[poinçon]]),"")</f>
        <v>3</v>
      </c>
      <c r="AB138" s="28">
        <f>IFERROR(IF(Tableau9[[#This Row],[besoin M]]-Tableau139[[#This Row],[matrice]]&lt;=0,"",Tableau9[[#This Row],[besoin M]]-Tableau139[[#This Row],[matrice]]),"")</f>
        <v>3</v>
      </c>
      <c r="AC138" s="28">
        <f>IFERROR(IF(Tableau9[[#This Row],[besoin D]]-Tableau139[[#This Row],[dévêtisseur]]&lt;=0,"",Tableau9[[#This Row],[besoin D]]-Tableau139[[#This Row],[dévêtisseur]]),"")</f>
        <v>2</v>
      </c>
      <c r="AD138" s="29" t="s">
        <v>140</v>
      </c>
    </row>
    <row r="139" spans="1:30" ht="18" x14ac:dyDescent="0.35">
      <c r="A139" s="11" t="s">
        <v>141</v>
      </c>
      <c r="B139" s="11" t="s">
        <v>173</v>
      </c>
      <c r="C139" s="6" t="s">
        <v>151</v>
      </c>
      <c r="D139" s="6"/>
      <c r="E139" s="18">
        <f>(IFERROR(Tableau13[[#This Row],[poinçon]]+Tableau134[[#This Row],[poinçon]]+Tableau135[[#This Row],[poinçon]]+Tableau136[[#This Row],[poinçon]]+Tableau137[[#This Row],[poinçon]]+Tableau138[[#This Row],[poinçon]]+Tableau1373[[#This Row],[poinçon]]+'Back up'!E139,""))</f>
        <v>4</v>
      </c>
      <c r="F139" s="18">
        <f>IFERROR(Tableau13[[#This Row],[matrice]]+Tableau134[[#This Row],[matrice]]+Tableau135[[#This Row],[matrice]]+Tableau136[[#This Row],[matrice]]+Tableau137[[#This Row],[matrice]]+Tableau138[[#This Row],[matrice]]+Tableau1373[[#This Row],[matrice]]+'Back up'!F139,"")</f>
        <v>4</v>
      </c>
      <c r="G139" s="18">
        <f>IFERROR(Tableau13[[#This Row],[dévêtisseur]]+Tableau134[[#This Row],[dévêtisseur]]+Tableau135[[#This Row],[dévêtisseur]]+Tableau136[[#This Row],[dévêtisseur]]+Tableau137[[#This Row],[dévêtisseur]]+Tableau138[[#This Row],[dévêtisseur]]+Tableau1373[[#This Row],[dévêtisseur]],"")</f>
        <v>4</v>
      </c>
      <c r="I139" s="14" t="s">
        <v>141</v>
      </c>
      <c r="J139" s="17">
        <f>IF(AND(Tableau139[[#This Row],[Trumpf]]="x",Tableau139[[#This Row],[LVD]]="x"),8,IF(OR(Tableau139[[#This Row],[Trumpf]]="x",Tableau139[[#This Row],[LVD]]="x"),5,0))</f>
        <v>5</v>
      </c>
      <c r="K139" s="17">
        <f>IF(AND(Tableau139[[#This Row],[LVD]]="x",Tableau139[[#This Row],[Trumpf]]="x"),8,IF(OR(Tableau139[[#This Row],[LVD]]="x",Tableau139[[#This Row],[Trumpf]]="x"),5,0))</f>
        <v>5</v>
      </c>
      <c r="L139" s="17">
        <f>IF(OR(Tableau139[[#This Row],[MT / Unitaire]]="MT10",Tableau139[[#This Row],[MT / Unitaire]]="MT5"),0,Tableau9[[#This Row],[besoin M]])</f>
        <v>5</v>
      </c>
      <c r="N139" s="14">
        <f>IF(AND(Tableau139[[#This Row],[Trumpf]]="x",Tableau139[[#This Row],[LVD]]="x"),6,IF(OR(Tableau139[[#This Row],[Trumpf]]="x",Tableau139[[#This Row],[LVD]]="x"),3,0))</f>
        <v>3</v>
      </c>
      <c r="O139" s="14">
        <f>IF(AND(Tableau139[[#This Row],[LVD]]="x",Tableau139[[#This Row],[Trumpf]]="x"),6,IF(OR(Tableau139[[#This Row],[LVD]]="x",Tableau139[[#This Row],[Trumpf]]="x"),3,0))</f>
        <v>3</v>
      </c>
      <c r="P139" s="14">
        <f>IF(OR(Tableau139[[#This Row],[MT / Unitaire]]="MT10",Tableau139[[#This Row],[MT / Unitaire]]="MT5"),0,O139)</f>
        <v>3</v>
      </c>
      <c r="Q139" s="14">
        <f>IF(Tableau139[[#This Row],[MT / Unitaire]]&lt;&gt;"Unitaire",1,0)</f>
        <v>0</v>
      </c>
      <c r="AA139" s="27">
        <f>IFERROR(IF(Tableau9[[#This Row],[besoin P]]-Tableau139[[#This Row],[poinçon]]&lt;=0,"",Tableau9[[#This Row],[besoin P]]-Tableau139[[#This Row],[poinçon]]),"")</f>
        <v>1</v>
      </c>
      <c r="AB139" s="28">
        <f>IFERROR(IF(Tableau9[[#This Row],[besoin M]]-Tableau139[[#This Row],[matrice]]&lt;=0,"",Tableau9[[#This Row],[besoin M]]-Tableau139[[#This Row],[matrice]]),"")</f>
        <v>1</v>
      </c>
      <c r="AC139" s="28">
        <f>IFERROR(IF(Tableau9[[#This Row],[besoin D]]-Tableau139[[#This Row],[dévêtisseur]]&lt;=0,"",Tableau9[[#This Row],[besoin D]]-Tableau139[[#This Row],[dévêtisseur]]),"")</f>
        <v>1</v>
      </c>
      <c r="AD139" s="29" t="s">
        <v>141</v>
      </c>
    </row>
    <row r="140" spans="1:30" ht="18" x14ac:dyDescent="0.35">
      <c r="A140" s="11" t="s">
        <v>142</v>
      </c>
      <c r="B140" s="11" t="s">
        <v>173</v>
      </c>
      <c r="C140" s="6" t="s">
        <v>151</v>
      </c>
      <c r="D140" s="6"/>
      <c r="E140" s="18">
        <f>(IFERROR(Tableau13[[#This Row],[poinçon]]+Tableau134[[#This Row],[poinçon]]+Tableau135[[#This Row],[poinçon]]+Tableau136[[#This Row],[poinçon]]+Tableau137[[#This Row],[poinçon]]+Tableau138[[#This Row],[poinçon]]+Tableau1373[[#This Row],[poinçon]]+'Back up'!E140,""))</f>
        <v>3</v>
      </c>
      <c r="F140" s="18">
        <f>IFERROR(Tableau13[[#This Row],[matrice]]+Tableau134[[#This Row],[matrice]]+Tableau135[[#This Row],[matrice]]+Tableau136[[#This Row],[matrice]]+Tableau137[[#This Row],[matrice]]+Tableau138[[#This Row],[matrice]]+Tableau1373[[#This Row],[matrice]]+'Back up'!F140,"")</f>
        <v>3</v>
      </c>
      <c r="G140" s="18">
        <f>IFERROR(Tableau13[[#This Row],[dévêtisseur]]+Tableau134[[#This Row],[dévêtisseur]]+Tableau135[[#This Row],[dévêtisseur]]+Tableau136[[#This Row],[dévêtisseur]]+Tableau137[[#This Row],[dévêtisseur]]+Tableau138[[#This Row],[dévêtisseur]]+Tableau1373[[#This Row],[dévêtisseur]],"")</f>
        <v>3</v>
      </c>
      <c r="I140" s="14" t="s">
        <v>142</v>
      </c>
      <c r="J140" s="17">
        <f>IF(AND(Tableau139[[#This Row],[Trumpf]]="x",Tableau139[[#This Row],[LVD]]="x"),8,IF(OR(Tableau139[[#This Row],[Trumpf]]="x",Tableau139[[#This Row],[LVD]]="x"),5,0))</f>
        <v>5</v>
      </c>
      <c r="K140" s="17">
        <f>IF(AND(Tableau139[[#This Row],[LVD]]="x",Tableau139[[#This Row],[Trumpf]]="x"),8,IF(OR(Tableau139[[#This Row],[LVD]]="x",Tableau139[[#This Row],[Trumpf]]="x"),5,0))</f>
        <v>5</v>
      </c>
      <c r="L140" s="17">
        <f>IF(OR(Tableau139[[#This Row],[MT / Unitaire]]="MT10",Tableau139[[#This Row],[MT / Unitaire]]="MT5"),0,Tableau9[[#This Row],[besoin M]])</f>
        <v>5</v>
      </c>
      <c r="N140" s="14">
        <f>IF(AND(Tableau139[[#This Row],[Trumpf]]="x",Tableau139[[#This Row],[LVD]]="x"),6,IF(OR(Tableau139[[#This Row],[Trumpf]]="x",Tableau139[[#This Row],[LVD]]="x"),3,0))</f>
        <v>3</v>
      </c>
      <c r="O140" s="14">
        <f>IF(AND(Tableau139[[#This Row],[LVD]]="x",Tableau139[[#This Row],[Trumpf]]="x"),6,IF(OR(Tableau139[[#This Row],[LVD]]="x",Tableau139[[#This Row],[Trumpf]]="x"),3,0))</f>
        <v>3</v>
      </c>
      <c r="P140" s="14">
        <f>IF(OR(Tableau139[[#This Row],[MT / Unitaire]]="MT10",Tableau139[[#This Row],[MT / Unitaire]]="MT5"),0,O140)</f>
        <v>3</v>
      </c>
      <c r="Q140" s="14">
        <f>IF(Tableau139[[#This Row],[MT / Unitaire]]&lt;&gt;"Unitaire",1,0)</f>
        <v>0</v>
      </c>
      <c r="AA140" s="27">
        <f>IFERROR(IF(Tableau9[[#This Row],[besoin P]]-Tableau139[[#This Row],[poinçon]]&lt;=0,"",Tableau9[[#This Row],[besoin P]]-Tableau139[[#This Row],[poinçon]]),"")</f>
        <v>2</v>
      </c>
      <c r="AB140" s="28">
        <f>IFERROR(IF(Tableau9[[#This Row],[besoin M]]-Tableau139[[#This Row],[matrice]]&lt;=0,"",Tableau9[[#This Row],[besoin M]]-Tableau139[[#This Row],[matrice]]),"")</f>
        <v>2</v>
      </c>
      <c r="AC140" s="28">
        <f>IFERROR(IF(Tableau9[[#This Row],[besoin D]]-Tableau139[[#This Row],[dévêtisseur]]&lt;=0,"",Tableau9[[#This Row],[besoin D]]-Tableau139[[#This Row],[dévêtisseur]]),"")</f>
        <v>2</v>
      </c>
      <c r="AD140" s="29" t="s">
        <v>142</v>
      </c>
    </row>
    <row r="141" spans="1:30" ht="18" x14ac:dyDescent="0.35">
      <c r="A141" s="11" t="s">
        <v>143</v>
      </c>
      <c r="B141" s="11" t="s">
        <v>173</v>
      </c>
      <c r="C141" s="6" t="s">
        <v>151</v>
      </c>
      <c r="D141" s="6"/>
      <c r="E141" s="18">
        <f>(IFERROR(Tableau13[[#This Row],[poinçon]]+Tableau134[[#This Row],[poinçon]]+Tableau135[[#This Row],[poinçon]]+Tableau136[[#This Row],[poinçon]]+Tableau137[[#This Row],[poinçon]]+Tableau138[[#This Row],[poinçon]]+Tableau1373[[#This Row],[poinçon]]+'Back up'!E141,""))</f>
        <v>4</v>
      </c>
      <c r="F141" s="18">
        <f>IFERROR(Tableau13[[#This Row],[matrice]]+Tableau134[[#This Row],[matrice]]+Tableau135[[#This Row],[matrice]]+Tableau136[[#This Row],[matrice]]+Tableau137[[#This Row],[matrice]]+Tableau138[[#This Row],[matrice]]+Tableau1373[[#This Row],[matrice]]+'Back up'!F141,"")</f>
        <v>3</v>
      </c>
      <c r="G141" s="18">
        <f>IFERROR(Tableau13[[#This Row],[dévêtisseur]]+Tableau134[[#This Row],[dévêtisseur]]+Tableau135[[#This Row],[dévêtisseur]]+Tableau136[[#This Row],[dévêtisseur]]+Tableau137[[#This Row],[dévêtisseur]]+Tableau138[[#This Row],[dévêtisseur]]+Tableau1373[[#This Row],[dévêtisseur]],"")</f>
        <v>3</v>
      </c>
      <c r="I141" s="14" t="s">
        <v>143</v>
      </c>
      <c r="J141" s="17">
        <f>IF(AND(Tableau139[[#This Row],[Trumpf]]="x",Tableau139[[#This Row],[LVD]]="x"),8,IF(OR(Tableau139[[#This Row],[Trumpf]]="x",Tableau139[[#This Row],[LVD]]="x"),5,0))</f>
        <v>5</v>
      </c>
      <c r="K141" s="17">
        <f>IF(AND(Tableau139[[#This Row],[LVD]]="x",Tableau139[[#This Row],[Trumpf]]="x"),8,IF(OR(Tableau139[[#This Row],[LVD]]="x",Tableau139[[#This Row],[Trumpf]]="x"),5,0))</f>
        <v>5</v>
      </c>
      <c r="L141" s="17">
        <f>IF(OR(Tableau139[[#This Row],[MT / Unitaire]]="MT10",Tableau139[[#This Row],[MT / Unitaire]]="MT5"),0,Tableau9[[#This Row],[besoin M]])</f>
        <v>5</v>
      </c>
      <c r="N141" s="14">
        <f>IF(AND(Tableau139[[#This Row],[Trumpf]]="x",Tableau139[[#This Row],[LVD]]="x"),6,IF(OR(Tableau139[[#This Row],[Trumpf]]="x",Tableau139[[#This Row],[LVD]]="x"),3,0))</f>
        <v>3</v>
      </c>
      <c r="O141" s="14">
        <f>IF(AND(Tableau139[[#This Row],[LVD]]="x",Tableau139[[#This Row],[Trumpf]]="x"),6,IF(OR(Tableau139[[#This Row],[LVD]]="x",Tableau139[[#This Row],[Trumpf]]="x"),3,0))</f>
        <v>3</v>
      </c>
      <c r="P141" s="14">
        <f>IF(OR(Tableau139[[#This Row],[MT / Unitaire]]="MT10",Tableau139[[#This Row],[MT / Unitaire]]="MT5"),0,O141)</f>
        <v>3</v>
      </c>
      <c r="Q141" s="14">
        <f>IF(Tableau139[[#This Row],[MT / Unitaire]]&lt;&gt;"Unitaire",1,0)</f>
        <v>0</v>
      </c>
      <c r="AA141" s="27">
        <f>IFERROR(IF(Tableau9[[#This Row],[besoin P]]-Tableau139[[#This Row],[poinçon]]&lt;=0,"",Tableau9[[#This Row],[besoin P]]-Tableau139[[#This Row],[poinçon]]),"")</f>
        <v>1</v>
      </c>
      <c r="AB141" s="28">
        <f>IFERROR(IF(Tableau9[[#This Row],[besoin M]]-Tableau139[[#This Row],[matrice]]&lt;=0,"",Tableau9[[#This Row],[besoin M]]-Tableau139[[#This Row],[matrice]]),"")</f>
        <v>2</v>
      </c>
      <c r="AC141" s="28">
        <f>IFERROR(IF(Tableau9[[#This Row],[besoin D]]-Tableau139[[#This Row],[dévêtisseur]]&lt;=0,"",Tableau9[[#This Row],[besoin D]]-Tableau139[[#This Row],[dévêtisseur]]),"")</f>
        <v>2</v>
      </c>
      <c r="AD141" s="29" t="s">
        <v>143</v>
      </c>
    </row>
    <row r="142" spans="1:30" ht="18" x14ac:dyDescent="0.35">
      <c r="A142" s="11" t="s">
        <v>144</v>
      </c>
      <c r="B142" s="11" t="s">
        <v>173</v>
      </c>
      <c r="C142" s="6" t="s">
        <v>151</v>
      </c>
      <c r="D142" s="6"/>
      <c r="E142" s="18">
        <f>(IFERROR(Tableau13[[#This Row],[poinçon]]+Tableau134[[#This Row],[poinçon]]+Tableau135[[#This Row],[poinçon]]+Tableau136[[#This Row],[poinçon]]+Tableau137[[#This Row],[poinçon]]+Tableau138[[#This Row],[poinçon]]+Tableau1373[[#This Row],[poinçon]]+'Back up'!E142,""))</f>
        <v>4</v>
      </c>
      <c r="F142" s="18">
        <f>IFERROR(Tableau13[[#This Row],[matrice]]+Tableau134[[#This Row],[matrice]]+Tableau135[[#This Row],[matrice]]+Tableau136[[#This Row],[matrice]]+Tableau137[[#This Row],[matrice]]+Tableau138[[#This Row],[matrice]]+Tableau1373[[#This Row],[matrice]]+'Back up'!F142,"")</f>
        <v>4</v>
      </c>
      <c r="G142" s="18">
        <f>IFERROR(Tableau13[[#This Row],[dévêtisseur]]+Tableau134[[#This Row],[dévêtisseur]]+Tableau135[[#This Row],[dévêtisseur]]+Tableau136[[#This Row],[dévêtisseur]]+Tableau137[[#This Row],[dévêtisseur]]+Tableau138[[#This Row],[dévêtisseur]]+Tableau1373[[#This Row],[dévêtisseur]],"")</f>
        <v>3</v>
      </c>
      <c r="I142" s="14" t="s">
        <v>144</v>
      </c>
      <c r="J142" s="17">
        <f>IF(AND(Tableau139[[#This Row],[Trumpf]]="x",Tableau139[[#This Row],[LVD]]="x"),8,IF(OR(Tableau139[[#This Row],[Trumpf]]="x",Tableau139[[#This Row],[LVD]]="x"),5,0))</f>
        <v>5</v>
      </c>
      <c r="K142" s="17">
        <f>IF(AND(Tableau139[[#This Row],[LVD]]="x",Tableau139[[#This Row],[Trumpf]]="x"),8,IF(OR(Tableau139[[#This Row],[LVD]]="x",Tableau139[[#This Row],[Trumpf]]="x"),5,0))</f>
        <v>5</v>
      </c>
      <c r="L142" s="17">
        <f>IF(OR(Tableau139[[#This Row],[MT / Unitaire]]="MT10",Tableau139[[#This Row],[MT / Unitaire]]="MT5"),0,Tableau9[[#This Row],[besoin M]])</f>
        <v>5</v>
      </c>
      <c r="N142" s="14">
        <f>IF(AND(Tableau139[[#This Row],[Trumpf]]="x",Tableau139[[#This Row],[LVD]]="x"),6,IF(OR(Tableau139[[#This Row],[Trumpf]]="x",Tableau139[[#This Row],[LVD]]="x"),3,0))</f>
        <v>3</v>
      </c>
      <c r="O142" s="14">
        <f>IF(AND(Tableau139[[#This Row],[LVD]]="x",Tableau139[[#This Row],[Trumpf]]="x"),6,IF(OR(Tableau139[[#This Row],[LVD]]="x",Tableau139[[#This Row],[Trumpf]]="x"),3,0))</f>
        <v>3</v>
      </c>
      <c r="P142" s="14">
        <f>IF(OR(Tableau139[[#This Row],[MT / Unitaire]]="MT10",Tableau139[[#This Row],[MT / Unitaire]]="MT5"),0,O142)</f>
        <v>3</v>
      </c>
      <c r="Q142" s="14">
        <f>IF(Tableau139[[#This Row],[MT / Unitaire]]&lt;&gt;"Unitaire",1,0)</f>
        <v>0</v>
      </c>
      <c r="AA142" s="27">
        <f>IFERROR(IF(Tableau9[[#This Row],[besoin P]]-Tableau139[[#This Row],[poinçon]]&lt;=0,"",Tableau9[[#This Row],[besoin P]]-Tableau139[[#This Row],[poinçon]]),"")</f>
        <v>1</v>
      </c>
      <c r="AB142" s="28">
        <f>IFERROR(IF(Tableau9[[#This Row],[besoin M]]-Tableau139[[#This Row],[matrice]]&lt;=0,"",Tableau9[[#This Row],[besoin M]]-Tableau139[[#This Row],[matrice]]),"")</f>
        <v>1</v>
      </c>
      <c r="AC142" s="28">
        <f>IFERROR(IF(Tableau9[[#This Row],[besoin D]]-Tableau139[[#This Row],[dévêtisseur]]&lt;=0,"",Tableau9[[#This Row],[besoin D]]-Tableau139[[#This Row],[dévêtisseur]]),"")</f>
        <v>2</v>
      </c>
      <c r="AD142" s="29" t="s">
        <v>144</v>
      </c>
    </row>
    <row r="143" spans="1:30" ht="18" x14ac:dyDescent="0.35">
      <c r="A143" s="11" t="s">
        <v>145</v>
      </c>
      <c r="B143" s="11" t="s">
        <v>173</v>
      </c>
      <c r="C143" s="6"/>
      <c r="D143" s="6"/>
      <c r="E143" s="19" t="str">
        <f>(IFERROR(Tableau13[[#This Row],[poinçon]]+Tableau134[[#This Row],[poinçon]]+Tableau135[[#This Row],[poinçon]]+Tableau136[[#This Row],[poinçon]]+Tableau137[[#This Row],[poinçon]]+Tableau138[[#This Row],[poinçon]]+Tableau1373[[#This Row],[poinçon]]+'Back up'!E143,""))</f>
        <v/>
      </c>
      <c r="F143" s="19" t="str">
        <f>IFERROR(Tableau13[[#This Row],[matrice]]+Tableau134[[#This Row],[matrice]]+Tableau135[[#This Row],[matrice]]+Tableau136[[#This Row],[matrice]]+Tableau137[[#This Row],[matrice]]+Tableau138[[#This Row],[matrice]]+Tableau1373[[#This Row],[matrice]]+'Back up'!F143,"")</f>
        <v/>
      </c>
      <c r="G143" s="19" t="str">
        <f>IFERROR(Tableau13[[#This Row],[dévêtisseur]]+Tableau134[[#This Row],[dévêtisseur]]+Tableau135[[#This Row],[dévêtisseur]]+Tableau136[[#This Row],[dévêtisseur]]+Tableau137[[#This Row],[dévêtisseur]]+Tableau138[[#This Row],[dévêtisseur]]+Tableau1373[[#This Row],[dévêtisseur]],"")</f>
        <v/>
      </c>
      <c r="I143" s="14" t="s">
        <v>145</v>
      </c>
      <c r="J143" s="17">
        <f>IF(AND(Tableau139[[#This Row],[Trumpf]]="x",Tableau139[[#This Row],[LVD]]="x"),8,IF(OR(Tableau139[[#This Row],[Trumpf]]="x",Tableau139[[#This Row],[LVD]]="x"),5,0))</f>
        <v>0</v>
      </c>
      <c r="K143" s="17">
        <f>IF(AND(Tableau139[[#This Row],[LVD]]="x",Tableau139[[#This Row],[Trumpf]]="x"),8,IF(OR(Tableau139[[#This Row],[LVD]]="x",Tableau139[[#This Row],[Trumpf]]="x"),5,0))</f>
        <v>0</v>
      </c>
      <c r="L143" s="17">
        <f>IF(OR(Tableau139[[#This Row],[MT / Unitaire]]="MT10",Tableau139[[#This Row],[MT / Unitaire]]="MT5"),0,Tableau9[[#This Row],[besoin M]])</f>
        <v>0</v>
      </c>
      <c r="N143" s="14">
        <f>IF(AND(Tableau139[[#This Row],[Trumpf]]="x",Tableau139[[#This Row],[LVD]]="x"),6,IF(OR(Tableau139[[#This Row],[Trumpf]]="x",Tableau139[[#This Row],[LVD]]="x"),3,0))</f>
        <v>0</v>
      </c>
      <c r="O143" s="14">
        <f>IF(AND(Tableau139[[#This Row],[LVD]]="x",Tableau139[[#This Row],[Trumpf]]="x"),6,IF(OR(Tableau139[[#This Row],[LVD]]="x",Tableau139[[#This Row],[Trumpf]]="x"),3,0))</f>
        <v>0</v>
      </c>
      <c r="P143" s="14">
        <f>IF(OR(Tableau139[[#This Row],[MT / Unitaire]]="MT10",Tableau139[[#This Row],[MT / Unitaire]]="MT5"),0,O143)</f>
        <v>0</v>
      </c>
      <c r="Q143" s="14">
        <f>IF(Tableau139[[#This Row],[MT / Unitaire]]&lt;&gt;"Unitaire",1,0)</f>
        <v>0</v>
      </c>
      <c r="AA143" s="27" t="str">
        <f>IFERROR(IF(Tableau9[[#This Row],[besoin P]]-Tableau139[[#This Row],[poinçon]]&lt;=0,"",Tableau9[[#This Row],[besoin P]]-Tableau139[[#This Row],[poinçon]]),"")</f>
        <v/>
      </c>
      <c r="AB143" s="28" t="str">
        <f>IFERROR(IF(Tableau9[[#This Row],[besoin M]]-Tableau139[[#This Row],[matrice]]&lt;=0,"",Tableau9[[#This Row],[besoin M]]-Tableau139[[#This Row],[matrice]]),"")</f>
        <v/>
      </c>
      <c r="AC143" s="28" t="str">
        <f>IFERROR(IF(Tableau9[[#This Row],[besoin D]]-Tableau139[[#This Row],[dévêtisseur]]&lt;=0,"",Tableau9[[#This Row],[besoin D]]-Tableau139[[#This Row],[dévêtisseur]]),"")</f>
        <v/>
      </c>
      <c r="AD143" s="29" t="s">
        <v>145</v>
      </c>
    </row>
    <row r="144" spans="1:30" ht="18" x14ac:dyDescent="0.35">
      <c r="A144" s="11" t="s">
        <v>159</v>
      </c>
      <c r="B144" s="11" t="s">
        <v>173</v>
      </c>
      <c r="C144" s="6" t="s">
        <v>151</v>
      </c>
      <c r="D144" s="6"/>
      <c r="E144" s="21">
        <f>(IFERROR(Tableau13[[#This Row],[poinçon]]+Tableau134[[#This Row],[poinçon]]+Tableau135[[#This Row],[poinçon]]+Tableau136[[#This Row],[poinçon]]+Tableau137[[#This Row],[poinçon]]+Tableau138[[#This Row],[poinçon]]+Tableau1373[[#This Row],[poinçon]]+'Back up'!E144,""))</f>
        <v>2</v>
      </c>
      <c r="F144" s="21">
        <f>IFERROR(Tableau13[[#This Row],[matrice]]+Tableau134[[#This Row],[matrice]]+Tableau135[[#This Row],[matrice]]+Tableau136[[#This Row],[matrice]]+Tableau137[[#This Row],[matrice]]+Tableau138[[#This Row],[matrice]]+Tableau1373[[#This Row],[matrice]]+'Back up'!F144,"")</f>
        <v>2</v>
      </c>
      <c r="G144" s="21">
        <f>IFERROR(Tableau13[[#This Row],[dévêtisseur]]+Tableau134[[#This Row],[dévêtisseur]]+Tableau135[[#This Row],[dévêtisseur]]+Tableau136[[#This Row],[dévêtisseur]]+Tableau137[[#This Row],[dévêtisseur]]+Tableau138[[#This Row],[dévêtisseur]]+Tableau1373[[#This Row],[dévêtisseur]],"")</f>
        <v>1</v>
      </c>
      <c r="I144" s="14" t="s">
        <v>159</v>
      </c>
      <c r="J144" s="17">
        <f>IF(AND(Tableau139[[#This Row],[Trumpf]]="x",Tableau139[[#This Row],[LVD]]="x"),8,IF(OR(Tableau139[[#This Row],[Trumpf]]="x",Tableau139[[#This Row],[LVD]]="x"),5,0))</f>
        <v>5</v>
      </c>
      <c r="K144" s="17">
        <f>IF(AND(Tableau139[[#This Row],[LVD]]="x",Tableau139[[#This Row],[Trumpf]]="x"),8,IF(OR(Tableau139[[#This Row],[LVD]]="x",Tableau139[[#This Row],[Trumpf]]="x"),5,0))</f>
        <v>5</v>
      </c>
      <c r="L144" s="17">
        <f>IF(OR(Tableau139[[#This Row],[MT / Unitaire]]="MT10",Tableau139[[#This Row],[MT / Unitaire]]="MT5"),0,Tableau9[[#This Row],[besoin M]])</f>
        <v>5</v>
      </c>
      <c r="N144" s="14">
        <f>IF(AND(Tableau139[[#This Row],[Trumpf]]="x",Tableau139[[#This Row],[LVD]]="x"),6,IF(OR(Tableau139[[#This Row],[Trumpf]]="x",Tableau139[[#This Row],[LVD]]="x"),3,0))</f>
        <v>3</v>
      </c>
      <c r="O144" s="14">
        <f>IF(AND(Tableau139[[#This Row],[LVD]]="x",Tableau139[[#This Row],[Trumpf]]="x"),6,IF(OR(Tableau139[[#This Row],[LVD]]="x",Tableau139[[#This Row],[Trumpf]]="x"),3,0))</f>
        <v>3</v>
      </c>
      <c r="P144" s="14">
        <f>IF(OR(Tableau139[[#This Row],[MT / Unitaire]]="MT10",Tableau139[[#This Row],[MT / Unitaire]]="MT5"),0,O144)</f>
        <v>3</v>
      </c>
      <c r="Q144" s="14">
        <f>IF(Tableau139[[#This Row],[MT / Unitaire]]&lt;&gt;"Unitaire",1,0)</f>
        <v>0</v>
      </c>
      <c r="AA144" s="27">
        <f>IFERROR(IF(Tableau9[[#This Row],[besoin P]]-Tableau139[[#This Row],[poinçon]]&lt;=0,"",Tableau9[[#This Row],[besoin P]]-Tableau139[[#This Row],[poinçon]]),"")</f>
        <v>3</v>
      </c>
      <c r="AB144" s="28">
        <f>IFERROR(IF(Tableau9[[#This Row],[besoin M]]-Tableau139[[#This Row],[matrice]]&lt;=0,"",Tableau9[[#This Row],[besoin M]]-Tableau139[[#This Row],[matrice]]),"")</f>
        <v>3</v>
      </c>
      <c r="AC144" s="28">
        <f>IFERROR(IF(Tableau9[[#This Row],[besoin D]]-Tableau139[[#This Row],[dévêtisseur]]&lt;=0,"",Tableau9[[#This Row],[besoin D]]-Tableau139[[#This Row],[dévêtisseur]]),"")</f>
        <v>4</v>
      </c>
      <c r="AD144" s="29" t="s">
        <v>159</v>
      </c>
    </row>
    <row r="145" spans="1:30" ht="18" x14ac:dyDescent="0.35">
      <c r="A145" s="11" t="s">
        <v>160</v>
      </c>
      <c r="B145" s="11" t="s">
        <v>173</v>
      </c>
      <c r="C145" s="6" t="s">
        <v>151</v>
      </c>
      <c r="D145" s="6"/>
      <c r="E145" s="18">
        <f>(IFERROR(Tableau13[[#This Row],[poinçon]]+Tableau134[[#This Row],[poinçon]]+Tableau135[[#This Row],[poinçon]]+Tableau136[[#This Row],[poinçon]]+Tableau137[[#This Row],[poinçon]]+Tableau138[[#This Row],[poinçon]]+Tableau1373[[#This Row],[poinçon]]+'Back up'!E145,""))</f>
        <v>3</v>
      </c>
      <c r="F145" s="18">
        <f>IFERROR(Tableau13[[#This Row],[matrice]]+Tableau134[[#This Row],[matrice]]+Tableau135[[#This Row],[matrice]]+Tableau136[[#This Row],[matrice]]+Tableau137[[#This Row],[matrice]]+Tableau138[[#This Row],[matrice]]+Tableau1373[[#This Row],[matrice]]+'Back up'!F145,"")</f>
        <v>3</v>
      </c>
      <c r="G145" s="21">
        <f>IFERROR(Tableau13[[#This Row],[dévêtisseur]]+Tableau134[[#This Row],[dévêtisseur]]+Tableau135[[#This Row],[dévêtisseur]]+Tableau136[[#This Row],[dévêtisseur]]+Tableau137[[#This Row],[dévêtisseur]]+Tableau138[[#This Row],[dévêtisseur]]+Tableau1373[[#This Row],[dévêtisseur]],"")</f>
        <v>0</v>
      </c>
      <c r="I145" s="14" t="s">
        <v>160</v>
      </c>
      <c r="J145" s="17">
        <f>IF(AND(Tableau139[[#This Row],[Trumpf]]="x",Tableau139[[#This Row],[LVD]]="x"),8,IF(OR(Tableau139[[#This Row],[Trumpf]]="x",Tableau139[[#This Row],[LVD]]="x"),5,0))</f>
        <v>5</v>
      </c>
      <c r="K145" s="17">
        <f>IF(AND(Tableau139[[#This Row],[LVD]]="x",Tableau139[[#This Row],[Trumpf]]="x"),8,IF(OR(Tableau139[[#This Row],[LVD]]="x",Tableau139[[#This Row],[Trumpf]]="x"),5,0))</f>
        <v>5</v>
      </c>
      <c r="L145" s="17">
        <f>IF(OR(Tableau139[[#This Row],[MT / Unitaire]]="MT10",Tableau139[[#This Row],[MT / Unitaire]]="MT5"),0,Tableau9[[#This Row],[besoin M]])</f>
        <v>5</v>
      </c>
      <c r="N145" s="14">
        <f>IF(AND(Tableau139[[#This Row],[Trumpf]]="x",Tableau139[[#This Row],[LVD]]="x"),6,IF(OR(Tableau139[[#This Row],[Trumpf]]="x",Tableau139[[#This Row],[LVD]]="x"),3,0))</f>
        <v>3</v>
      </c>
      <c r="O145" s="14">
        <f>IF(AND(Tableau139[[#This Row],[LVD]]="x",Tableau139[[#This Row],[Trumpf]]="x"),6,IF(OR(Tableau139[[#This Row],[LVD]]="x",Tableau139[[#This Row],[Trumpf]]="x"),3,0))</f>
        <v>3</v>
      </c>
      <c r="P145" s="14">
        <f>IF(OR(Tableau139[[#This Row],[MT / Unitaire]]="MT10",Tableau139[[#This Row],[MT / Unitaire]]="MT5"),0,O145)</f>
        <v>3</v>
      </c>
      <c r="Q145" s="14">
        <f>IF(Tableau139[[#This Row],[MT / Unitaire]]&lt;&gt;"Unitaire",1,0)</f>
        <v>0</v>
      </c>
      <c r="AA145" s="27">
        <f>IFERROR(IF(Tableau9[[#This Row],[besoin P]]-Tableau139[[#This Row],[poinçon]]&lt;=0,"",Tableau9[[#This Row],[besoin P]]-Tableau139[[#This Row],[poinçon]]),"")</f>
        <v>2</v>
      </c>
      <c r="AB145" s="28">
        <f>IFERROR(IF(Tableau9[[#This Row],[besoin M]]-Tableau139[[#This Row],[matrice]]&lt;=0,"",Tableau9[[#This Row],[besoin M]]-Tableau139[[#This Row],[matrice]]),"")</f>
        <v>2</v>
      </c>
      <c r="AC145" s="28">
        <f>IFERROR(IF(Tableau9[[#This Row],[besoin D]]-Tableau139[[#This Row],[dévêtisseur]]&lt;=0,"",Tableau9[[#This Row],[besoin D]]-Tableau139[[#This Row],[dévêtisseur]]),"")</f>
        <v>5</v>
      </c>
      <c r="AD145" s="29" t="s">
        <v>160</v>
      </c>
    </row>
    <row r="146" spans="1:30" ht="18" x14ac:dyDescent="0.35">
      <c r="A146" s="11" t="s">
        <v>161</v>
      </c>
      <c r="B146" s="11" t="s">
        <v>157</v>
      </c>
      <c r="C146" s="6" t="s">
        <v>151</v>
      </c>
      <c r="D146" s="6"/>
      <c r="E146" s="21">
        <f>(IFERROR(Tableau13[[#This Row],[poinçon]]+Tableau134[[#This Row],[poinçon]]+Tableau135[[#This Row],[poinçon]]+Tableau136[[#This Row],[poinçon]]+Tableau137[[#This Row],[poinçon]]+Tableau138[[#This Row],[poinçon]]+Tableau1373[[#This Row],[poinçon]]+'Back up'!E146,""))</f>
        <v>2</v>
      </c>
      <c r="F146" s="21">
        <f>IFERROR(Tableau13[[#This Row],[matrice]]+Tableau134[[#This Row],[matrice]]+Tableau135[[#This Row],[matrice]]+Tableau136[[#This Row],[matrice]]+Tableau137[[#This Row],[matrice]]+Tableau138[[#This Row],[matrice]]+Tableau1373[[#This Row],[matrice]]+'Back up'!F146,"")</f>
        <v>2</v>
      </c>
      <c r="G146" s="22" t="s">
        <v>180</v>
      </c>
      <c r="I146" s="14" t="s">
        <v>161</v>
      </c>
      <c r="J146" s="17">
        <f>IF(AND(Tableau139[[#This Row],[Trumpf]]="x",Tableau139[[#This Row],[LVD]]="x"),8,IF(OR(Tableau139[[#This Row],[Trumpf]]="x",Tableau139[[#This Row],[LVD]]="x"),5,0))</f>
        <v>5</v>
      </c>
      <c r="K146" s="17">
        <f>IF(AND(Tableau139[[#This Row],[LVD]]="x",Tableau139[[#This Row],[Trumpf]]="x"),8,IF(OR(Tableau139[[#This Row],[LVD]]="x",Tableau139[[#This Row],[Trumpf]]="x"),5,0))</f>
        <v>5</v>
      </c>
      <c r="L146" s="17">
        <f>IF(OR(Tableau139[[#This Row],[MT / Unitaire]]="MT10",Tableau139[[#This Row],[MT / Unitaire]]="MT5"),0,Tableau9[[#This Row],[besoin M]])</f>
        <v>5</v>
      </c>
      <c r="N146" s="14">
        <f>IF(AND(Tableau139[[#This Row],[Trumpf]]="x",Tableau139[[#This Row],[LVD]]="x"),6,IF(OR(Tableau139[[#This Row],[Trumpf]]="x",Tableau139[[#This Row],[LVD]]="x"),3,0))</f>
        <v>3</v>
      </c>
      <c r="O146" s="14">
        <f>IF(AND(Tableau139[[#This Row],[LVD]]="x",Tableau139[[#This Row],[Trumpf]]="x"),6,IF(OR(Tableau139[[#This Row],[LVD]]="x",Tableau139[[#This Row],[Trumpf]]="x"),3,0))</f>
        <v>3</v>
      </c>
      <c r="P146" s="14">
        <f>IF(OR(Tableau139[[#This Row],[MT / Unitaire]]="MT10",Tableau139[[#This Row],[MT / Unitaire]]="MT5"),0,O146)</f>
        <v>3</v>
      </c>
      <c r="Q146" s="14">
        <f>IF(Tableau139[[#This Row],[MT / Unitaire]]&lt;&gt;"Unitaire",1,0)</f>
        <v>1</v>
      </c>
      <c r="AA146" s="27">
        <f>IFERROR(IF(Tableau9[[#This Row],[besoin P]]-Tableau139[[#This Row],[poinçon]]&lt;=0,"",Tableau9[[#This Row],[besoin P]]-Tableau139[[#This Row],[poinçon]]),"")</f>
        <v>3</v>
      </c>
      <c r="AB146" s="28">
        <f>IFERROR(IF(Tableau9[[#This Row],[besoin M]]-Tableau139[[#This Row],[matrice]]&lt;=0,"",Tableau9[[#This Row],[besoin M]]-Tableau139[[#This Row],[matrice]]),"")</f>
        <v>3</v>
      </c>
      <c r="AC146" s="28" t="str">
        <f>IFERROR(IF(Tableau9[[#This Row],[besoin D]]-Tableau139[[#This Row],[dévêtisseur]]&lt;=0,"",Tableau9[[#This Row],[besoin D]]-Tableau139[[#This Row],[dévêtisseur]]),"")</f>
        <v/>
      </c>
      <c r="AD146" s="29" t="s">
        <v>161</v>
      </c>
    </row>
    <row r="147" spans="1:30" ht="18" x14ac:dyDescent="0.35">
      <c r="A147" s="23" t="s">
        <v>163</v>
      </c>
      <c r="B147" s="11" t="s">
        <v>173</v>
      </c>
      <c r="C147" s="12" t="s">
        <v>151</v>
      </c>
      <c r="D147" s="12"/>
      <c r="E147" s="21">
        <f>(IFERROR(Tableau13[[#This Row],[poinçon]]+Tableau134[[#This Row],[poinçon]]+Tableau135[[#This Row],[poinçon]]+Tableau136[[#This Row],[poinçon]]+Tableau137[[#This Row],[poinçon]]+Tableau138[[#This Row],[poinçon]]+Tableau1373[[#This Row],[poinçon]]+'Back up'!E147,""))</f>
        <v>1</v>
      </c>
      <c r="F147" s="21">
        <f>IFERROR(Tableau13[[#This Row],[matrice]]+Tableau134[[#This Row],[matrice]]+Tableau135[[#This Row],[matrice]]+Tableau136[[#This Row],[matrice]]+Tableau137[[#This Row],[matrice]]+Tableau138[[#This Row],[matrice]]+Tableau1373[[#This Row],[matrice]]+'Back up'!F147,"")</f>
        <v>1</v>
      </c>
      <c r="G147" s="21">
        <f>IFERROR(Tableau13[[#This Row],[dévêtisseur]]+Tableau134[[#This Row],[dévêtisseur]]+Tableau135[[#This Row],[dévêtisseur]]+Tableau136[[#This Row],[dévêtisseur]]+Tableau137[[#This Row],[dévêtisseur]]+Tableau138[[#This Row],[dévêtisseur]]+Tableau1373[[#This Row],[dévêtisseur]],"")</f>
        <v>0</v>
      </c>
      <c r="I147" s="16" t="s">
        <v>163</v>
      </c>
      <c r="J147" s="17">
        <f>IF(AND(Tableau139[[#This Row],[Trumpf]]="x",Tableau139[[#This Row],[LVD]]="x"),8,IF(OR(Tableau139[[#This Row],[Trumpf]]="x",Tableau139[[#This Row],[LVD]]="x"),5,0))</f>
        <v>5</v>
      </c>
      <c r="K147" s="17">
        <f>IF(AND(Tableau139[[#This Row],[LVD]]="x",Tableau139[[#This Row],[Trumpf]]="x"),8,IF(OR(Tableau139[[#This Row],[LVD]]="x",Tableau139[[#This Row],[Trumpf]]="x"),5,0))</f>
        <v>5</v>
      </c>
      <c r="L147" s="17">
        <f>IF(OR(Tableau139[[#This Row],[MT / Unitaire]]="MT10",Tableau139[[#This Row],[MT / Unitaire]]="MT5"),0,Tableau9[[#This Row],[besoin M]])</f>
        <v>5</v>
      </c>
      <c r="N147" s="14">
        <f>IF(AND(Tableau139[[#This Row],[Trumpf]]="x",Tableau139[[#This Row],[LVD]]="x"),6,IF(OR(Tableau139[[#This Row],[Trumpf]]="x",Tableau139[[#This Row],[LVD]]="x"),3,0))</f>
        <v>3</v>
      </c>
      <c r="O147" s="14">
        <f>IF(AND(Tableau139[[#This Row],[LVD]]="x",Tableau139[[#This Row],[Trumpf]]="x"),6,IF(OR(Tableau139[[#This Row],[LVD]]="x",Tableau139[[#This Row],[Trumpf]]="x"),3,0))</f>
        <v>3</v>
      </c>
      <c r="P147" s="14">
        <f>IF(OR(Tableau139[[#This Row],[MT / Unitaire]]="MT10",Tableau139[[#This Row],[MT / Unitaire]]="MT5"),0,O147)</f>
        <v>3</v>
      </c>
      <c r="Q147" s="14">
        <f>IF(Tableau139[[#This Row],[MT / Unitaire]]&lt;&gt;"Unitaire",1,0)</f>
        <v>0</v>
      </c>
      <c r="AA147" s="30">
        <f>IFERROR(IF(Tableau9[[#This Row],[besoin P]]-Tableau139[[#This Row],[poinçon]]&lt;=0,"",Tableau9[[#This Row],[besoin P]]-Tableau139[[#This Row],[poinçon]]),"")</f>
        <v>4</v>
      </c>
      <c r="AB147" s="31">
        <f>IFERROR(IF(Tableau9[[#This Row],[besoin M]]-Tableau139[[#This Row],[matrice]]&lt;=0,"",Tableau9[[#This Row],[besoin M]]-Tableau139[[#This Row],[matrice]]),"")</f>
        <v>4</v>
      </c>
      <c r="AC147" s="31">
        <f>IFERROR(IF(Tableau9[[#This Row],[besoin D]]-Tableau139[[#This Row],[dévêtisseur]]&lt;=0,"",Tableau9[[#This Row],[besoin D]]-Tableau139[[#This Row],[dévêtisseur]]),"")</f>
        <v>5</v>
      </c>
      <c r="AD147" s="32" t="s">
        <v>163</v>
      </c>
    </row>
    <row r="148" spans="1:30" ht="18" x14ac:dyDescent="0.35">
      <c r="A148" s="118" t="s">
        <v>171</v>
      </c>
      <c r="B148" s="119"/>
      <c r="C148" s="120"/>
      <c r="D148" s="120"/>
      <c r="E148" s="121" t="str">
        <f>(IFERROR(Tableau13[[#This Row],[poinçon]]+Tableau134[[#This Row],[poinçon]]+Tableau135[[#This Row],[poinçon]]+Tableau136[[#This Row],[poinçon]]+Tableau137[[#This Row],[poinçon]]+Tableau138[[#This Row],[poinçon]]+Tableau1373[[#This Row],[poinçon]]+'Back up'!E148,""))</f>
        <v/>
      </c>
      <c r="F148" s="122" t="str">
        <f>IFERROR(Tableau13[[#This Row],[matrice]]+Tableau134[[#This Row],[matrice]]+Tableau135[[#This Row],[matrice]]+Tableau136[[#This Row],[matrice]]+Tableau137[[#This Row],[matrice]]+Tableau138[[#This Row],[matrice]]+Tableau1373[[#This Row],[matrice]]+'Back up'!F148,"")</f>
        <v/>
      </c>
      <c r="G148" s="123" t="str">
        <f>IFERROR(Tableau13[[#This Row],[dévêtisseur]]+Tableau134[[#This Row],[dévêtisseur]]+Tableau135[[#This Row],[dévêtisseur]]+Tableau136[[#This Row],[dévêtisseur]]+Tableau137[[#This Row],[dévêtisseur]]+Tableau138[[#This Row],[dévêtisseur]]+Tableau1373[[#This Row],[dévêtisseur]],"")</f>
        <v/>
      </c>
      <c r="I148" s="1"/>
      <c r="J148" s="1"/>
      <c r="K148" s="1"/>
      <c r="L148" s="1"/>
      <c r="N148" s="1"/>
      <c r="O148" s="1"/>
      <c r="P148" s="1"/>
      <c r="Q148" s="1"/>
      <c r="AA148" s="13"/>
      <c r="AB148" s="13"/>
      <c r="AC148" s="13"/>
      <c r="AD148" s="1"/>
    </row>
    <row r="149" spans="1:30" ht="18" x14ac:dyDescent="0.35">
      <c r="A149" s="118" t="s">
        <v>170</v>
      </c>
      <c r="B149" s="119"/>
      <c r="C149" s="120"/>
      <c r="D149" s="120"/>
      <c r="E149" s="121" t="str">
        <f>(IFERROR(Tableau13[[#This Row],[poinçon]]+Tableau134[[#This Row],[poinçon]]+Tableau135[[#This Row],[poinçon]]+Tableau136[[#This Row],[poinçon]]+Tableau137[[#This Row],[poinçon]]+Tableau138[[#This Row],[poinçon]]+Tableau1373[[#This Row],[poinçon]]+'Back up'!E149,""))</f>
        <v/>
      </c>
      <c r="F149" s="122" t="str">
        <f>IFERROR(Tableau13[[#This Row],[matrice]]+Tableau134[[#This Row],[matrice]]+Tableau135[[#This Row],[matrice]]+Tableau136[[#This Row],[matrice]]+Tableau137[[#This Row],[matrice]]+Tableau138[[#This Row],[matrice]]+Tableau1373[[#This Row],[matrice]]+'Back up'!F149,"")</f>
        <v/>
      </c>
      <c r="G149" s="123" t="str">
        <f>IFERROR(Tableau13[[#This Row],[dévêtisseur]]+Tableau134[[#This Row],[dévêtisseur]]+Tableau135[[#This Row],[dévêtisseur]]+Tableau136[[#This Row],[dévêtisseur]]+Tableau137[[#This Row],[dévêtisseur]]+Tableau138[[#This Row],[dévêtisseur]]+Tableau1373[[#This Row],[dévêtisseur]],"")</f>
        <v/>
      </c>
      <c r="I149" s="1"/>
      <c r="J149" s="1"/>
      <c r="K149" s="1"/>
      <c r="L149" s="1"/>
      <c r="N149" s="1"/>
      <c r="O149" s="1"/>
      <c r="P149" s="1"/>
      <c r="Q149" s="1"/>
      <c r="AA149" s="13"/>
      <c r="AB149" s="13"/>
      <c r="AC149" s="13"/>
      <c r="AD149" s="1"/>
    </row>
    <row r="151" spans="1:30" x14ac:dyDescent="0.3">
      <c r="N151">
        <f>SUM(Tableau10[limite basse P])</f>
        <v>543</v>
      </c>
      <c r="O151">
        <f>SUM(Tableau10[limite basse M])</f>
        <v>543</v>
      </c>
      <c r="P151">
        <f>SUM(Tableau10[limite basse D])</f>
        <v>534</v>
      </c>
    </row>
  </sheetData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est">
                <anchor moveWithCells="1">
                  <from>
                    <xdr:col>7</xdr:col>
                    <xdr:colOff>259080</xdr:colOff>
                    <xdr:row>1</xdr:row>
                    <xdr:rowOff>198120</xdr:rowOff>
                  </from>
                  <to>
                    <xdr:col>7</xdr:col>
                    <xdr:colOff>1272540</xdr:colOff>
                    <xdr:row>4</xdr:row>
                    <xdr:rowOff>205740</xdr:rowOff>
                  </to>
                </anchor>
              </controlPr>
            </control>
          </mc:Choice>
        </mc:AlternateContent>
      </controls>
    </mc:Choice>
  </mc:AlternateContent>
  <tableParts count="4">
    <tablePart r:id="rId5"/>
    <tablePart r:id="rId6"/>
    <tablePart r:id="rId7"/>
    <tablePart r:id="rId8"/>
  </tableParts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680AEA-1BBB-4232-B294-CBEA776A1E12}">
  <sheetPr codeName="Feuil10"/>
  <dimension ref="C1:AB20"/>
  <sheetViews>
    <sheetView zoomScaleNormal="100" workbookViewId="0">
      <selection activeCell="F31" sqref="F31"/>
    </sheetView>
  </sheetViews>
  <sheetFormatPr baseColWidth="10" defaultRowHeight="14.4" x14ac:dyDescent="0.3"/>
  <cols>
    <col min="3" max="3" width="12.5546875" customWidth="1"/>
    <col min="4" max="4" width="12.6640625" customWidth="1"/>
    <col min="5" max="5" width="21.109375" bestFit="1" customWidth="1"/>
    <col min="6" max="6" width="18.77734375" bestFit="1" customWidth="1"/>
    <col min="7" max="7" width="17.88671875" bestFit="1" customWidth="1"/>
    <col min="11" max="11" width="10.77734375" customWidth="1"/>
    <col min="12" max="12" width="25.6640625" bestFit="1" customWidth="1"/>
    <col min="13" max="13" width="17.33203125" bestFit="1" customWidth="1"/>
    <col min="14" max="14" width="21.88671875" bestFit="1" customWidth="1"/>
    <col min="15" max="15" width="10.77734375" customWidth="1"/>
  </cols>
  <sheetData>
    <row r="1" spans="3:28" ht="18" x14ac:dyDescent="0.35">
      <c r="K1" s="59"/>
      <c r="L1" s="107" t="s">
        <v>219</v>
      </c>
      <c r="M1" s="108"/>
      <c r="N1" s="108"/>
      <c r="O1" s="60"/>
      <c r="AA1" t="s">
        <v>197</v>
      </c>
      <c r="AB1" t="s">
        <v>220</v>
      </c>
    </row>
    <row r="2" spans="3:28" ht="15" thickBot="1" x14ac:dyDescent="0.35">
      <c r="K2" s="61"/>
      <c r="L2" s="62"/>
      <c r="M2" s="62"/>
      <c r="N2" s="62"/>
      <c r="O2" s="63"/>
      <c r="AA2" t="s">
        <v>198</v>
      </c>
      <c r="AB2" t="s">
        <v>222</v>
      </c>
    </row>
    <row r="3" spans="3:28" ht="15" thickBot="1" x14ac:dyDescent="0.35">
      <c r="C3" s="48" t="s">
        <v>192</v>
      </c>
      <c r="D3" s="46" t="s">
        <v>200</v>
      </c>
      <c r="E3" s="47" t="s">
        <v>202</v>
      </c>
      <c r="F3" s="46" t="s">
        <v>147</v>
      </c>
      <c r="G3" s="47" t="s">
        <v>193</v>
      </c>
      <c r="H3" s="46"/>
      <c r="K3" s="61"/>
      <c r="L3" s="109" t="s">
        <v>204</v>
      </c>
      <c r="M3" s="110"/>
      <c r="N3" s="111"/>
      <c r="O3" s="63"/>
      <c r="AA3" t="s">
        <v>199</v>
      </c>
      <c r="AB3" t="s">
        <v>221</v>
      </c>
    </row>
    <row r="4" spans="3:28" ht="15" thickBot="1" x14ac:dyDescent="0.35">
      <c r="K4" s="61"/>
      <c r="O4" s="63"/>
      <c r="AA4" t="s">
        <v>200</v>
      </c>
      <c r="AB4" t="s">
        <v>223</v>
      </c>
    </row>
    <row r="5" spans="3:28" ht="15" thickBot="1" x14ac:dyDescent="0.35">
      <c r="K5" s="61"/>
      <c r="L5" s="112" t="s">
        <v>203</v>
      </c>
      <c r="M5" s="114" t="s">
        <v>208</v>
      </c>
      <c r="N5" s="116" t="s">
        <v>209</v>
      </c>
      <c r="O5" s="63"/>
      <c r="AA5" t="s">
        <v>201</v>
      </c>
    </row>
    <row r="6" spans="3:28" ht="15" thickBot="1" x14ac:dyDescent="0.35">
      <c r="C6" s="48" t="s">
        <v>220</v>
      </c>
      <c r="D6" s="46" t="s">
        <v>222</v>
      </c>
      <c r="E6" s="47" t="s">
        <v>194</v>
      </c>
      <c r="F6" s="46"/>
      <c r="G6" s="47" t="s">
        <v>195</v>
      </c>
      <c r="H6" s="46"/>
      <c r="K6" s="61"/>
      <c r="L6" s="113"/>
      <c r="M6" s="115"/>
      <c r="N6" s="117"/>
      <c r="O6" s="63"/>
    </row>
    <row r="7" spans="3:28" x14ac:dyDescent="0.3">
      <c r="K7" s="61"/>
      <c r="L7" s="50" t="s">
        <v>205</v>
      </c>
      <c r="M7" s="54">
        <v>77.5</v>
      </c>
      <c r="N7" s="55">
        <v>71</v>
      </c>
      <c r="O7" s="63"/>
    </row>
    <row r="8" spans="3:28" ht="15" thickBot="1" x14ac:dyDescent="0.35">
      <c r="K8" s="61"/>
      <c r="L8" s="53" t="s">
        <v>206</v>
      </c>
      <c r="M8" s="45">
        <v>26.7</v>
      </c>
      <c r="N8" s="49">
        <v>26</v>
      </c>
      <c r="O8" s="63"/>
    </row>
    <row r="9" spans="3:28" ht="15" thickBot="1" x14ac:dyDescent="0.35">
      <c r="C9" s="47" t="s">
        <v>230</v>
      </c>
      <c r="D9" s="46">
        <v>55225533</v>
      </c>
      <c r="E9" s="47" t="s">
        <v>227</v>
      </c>
      <c r="F9" s="46"/>
      <c r="G9" s="47" t="s">
        <v>196</v>
      </c>
      <c r="H9" s="46">
        <v>0</v>
      </c>
      <c r="K9" s="61"/>
      <c r="L9" s="52" t="s">
        <v>207</v>
      </c>
      <c r="M9" s="56">
        <v>28.2</v>
      </c>
      <c r="N9" s="57">
        <v>27.5</v>
      </c>
      <c r="O9" s="63"/>
    </row>
    <row r="10" spans="3:28" ht="15" thickBot="1" x14ac:dyDescent="0.35">
      <c r="K10" s="61"/>
      <c r="O10" s="63"/>
    </row>
    <row r="11" spans="3:28" ht="15" thickBot="1" x14ac:dyDescent="0.35">
      <c r="E11" s="47" t="s">
        <v>228</v>
      </c>
      <c r="F11" s="46"/>
      <c r="K11" s="61"/>
      <c r="L11" s="98" t="s">
        <v>210</v>
      </c>
      <c r="M11" s="99"/>
      <c r="N11" s="100"/>
      <c r="O11" s="63"/>
    </row>
    <row r="12" spans="3:28" ht="15" thickBot="1" x14ac:dyDescent="0.35">
      <c r="K12" s="61"/>
      <c r="O12" s="63"/>
    </row>
    <row r="13" spans="3:28" x14ac:dyDescent="0.3">
      <c r="K13" s="61"/>
      <c r="L13" s="101" t="s">
        <v>211</v>
      </c>
      <c r="M13" s="103" t="s">
        <v>212</v>
      </c>
      <c r="N13" s="105" t="s">
        <v>213</v>
      </c>
      <c r="O13" s="63"/>
    </row>
    <row r="14" spans="3:28" ht="15" thickBot="1" x14ac:dyDescent="0.35">
      <c r="K14" s="61"/>
      <c r="L14" s="102"/>
      <c r="M14" s="104"/>
      <c r="N14" s="106"/>
      <c r="O14" s="63"/>
    </row>
    <row r="15" spans="3:28" x14ac:dyDescent="0.3">
      <c r="K15" s="61"/>
      <c r="L15" s="50" t="s">
        <v>214</v>
      </c>
      <c r="M15" s="54">
        <v>77.5</v>
      </c>
      <c r="N15" s="55">
        <v>71</v>
      </c>
      <c r="O15" s="63"/>
    </row>
    <row r="16" spans="3:28" x14ac:dyDescent="0.3">
      <c r="K16" s="61"/>
      <c r="L16" s="53" t="s">
        <v>215</v>
      </c>
      <c r="M16" s="45">
        <v>26.7</v>
      </c>
      <c r="N16" s="49">
        <v>26</v>
      </c>
      <c r="O16" s="63"/>
    </row>
    <row r="17" spans="11:15" x14ac:dyDescent="0.3">
      <c r="K17" s="61"/>
      <c r="L17" s="51" t="s">
        <v>216</v>
      </c>
      <c r="M17" s="58">
        <v>28.2</v>
      </c>
      <c r="N17" s="67">
        <v>27.5</v>
      </c>
      <c r="O17" s="63"/>
    </row>
    <row r="18" spans="11:15" x14ac:dyDescent="0.3">
      <c r="K18" s="61"/>
      <c r="L18" s="53" t="s">
        <v>217</v>
      </c>
      <c r="M18" s="45">
        <v>29.7</v>
      </c>
      <c r="N18" s="49">
        <v>29</v>
      </c>
      <c r="O18" s="63"/>
    </row>
    <row r="19" spans="11:15" ht="15" thickBot="1" x14ac:dyDescent="0.35">
      <c r="K19" s="61"/>
      <c r="L19" s="52" t="s">
        <v>218</v>
      </c>
      <c r="M19" s="56">
        <v>31.2</v>
      </c>
      <c r="N19" s="57">
        <v>30.5</v>
      </c>
      <c r="O19" s="63"/>
    </row>
    <row r="20" spans="11:15" ht="15" thickBot="1" x14ac:dyDescent="0.35">
      <c r="K20" s="64"/>
      <c r="L20" s="65"/>
      <c r="M20" s="65"/>
      <c r="N20" s="65"/>
      <c r="O20" s="66"/>
    </row>
  </sheetData>
  <mergeCells count="9">
    <mergeCell ref="L11:N11"/>
    <mergeCell ref="L13:L14"/>
    <mergeCell ref="M13:M14"/>
    <mergeCell ref="N13:N14"/>
    <mergeCell ref="L1:N1"/>
    <mergeCell ref="L3:N3"/>
    <mergeCell ref="L5:L6"/>
    <mergeCell ref="M5:M6"/>
    <mergeCell ref="N5:N6"/>
  </mergeCells>
  <phoneticPr fontId="4" type="noConversion"/>
  <dataValidations count="2">
    <dataValidation type="list" allowBlank="1" showInputMessage="1" showErrorMessage="1" sqref="D3" xr:uid="{1227B273-A9C2-4B3C-9F3C-FDF9F4E81A71}">
      <formula1>$AA$2:$AA$5</formula1>
    </dataValidation>
    <dataValidation type="list" allowBlank="1" showInputMessage="1" showErrorMessage="1" sqref="D6" xr:uid="{1EA34974-45EA-484A-942E-02FD3E5266F7}">
      <formula1>$AB$2:$AB$4</formula1>
    </dataValidation>
  </dataValidations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recherche">
                <anchor moveWithCells="1" sizeWithCells="1">
                  <from>
                    <xdr:col>3</xdr:col>
                    <xdr:colOff>861060</xdr:colOff>
                    <xdr:row>13</xdr:row>
                    <xdr:rowOff>0</xdr:rowOff>
                  </from>
                  <to>
                    <xdr:col>5</xdr:col>
                    <xdr:colOff>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utton 3">
              <controlPr defaultSize="0" print="0" autoFill="0" autoPict="0" macro="[0]!voir">
                <anchor moveWithCells="1" sizeWithCells="1">
                  <from>
                    <xdr:col>5</xdr:col>
                    <xdr:colOff>670560</xdr:colOff>
                    <xdr:row>12</xdr:row>
                    <xdr:rowOff>0</xdr:rowOff>
                  </from>
                  <to>
                    <xdr:col>6</xdr:col>
                    <xdr:colOff>632460</xdr:colOff>
                    <xdr:row>15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6" name="Button 4">
              <controlPr defaultSize="0" print="0" autoFill="0" autoPict="0" macro="[0]!outil_neuf">
                <anchor moveWithCells="1" sizeWithCells="1">
                  <from>
                    <xdr:col>4</xdr:col>
                    <xdr:colOff>45720</xdr:colOff>
                    <xdr:row>16</xdr:row>
                    <xdr:rowOff>45720</xdr:rowOff>
                  </from>
                  <to>
                    <xdr:col>4</xdr:col>
                    <xdr:colOff>1394460</xdr:colOff>
                    <xdr:row>18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7" name="Button 5">
              <controlPr defaultSize="0" print="0" autoFill="0" autoPict="0" macro="[0]!frappes">
                <anchor moveWithCells="1" sizeWithCells="1">
                  <from>
                    <xdr:col>5</xdr:col>
                    <xdr:colOff>563880</xdr:colOff>
                    <xdr:row>16</xdr:row>
                    <xdr:rowOff>83820</xdr:rowOff>
                  </from>
                  <to>
                    <xdr:col>6</xdr:col>
                    <xdr:colOff>975360</xdr:colOff>
                    <xdr:row>18</xdr:row>
                    <xdr:rowOff>99060</xdr:rowOff>
                  </to>
                </anchor>
              </controlPr>
            </control>
          </mc:Choice>
        </mc:AlternateContent>
      </controls>
    </mc:Choice>
  </mc:AlternateContent>
  <tableParts count="1">
    <tablePart r:id="rId8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2CAB6D6-06A2-4E2A-8F53-D23590E48550}">
          <x14:formula1>
            <xm:f>'Trumpf 1'!$A$2:$A$147</xm:f>
          </x14:formula1>
          <xm:sqref>F3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71ECC0-AA48-4EC9-8CD1-95CE3562DD76}">
  <sheetPr codeName="Feuil12"/>
  <dimension ref="A1:C18"/>
  <sheetViews>
    <sheetView workbookViewId="0">
      <selection activeCell="D25" sqref="D25"/>
    </sheetView>
  </sheetViews>
  <sheetFormatPr baseColWidth="10" defaultRowHeight="14.4" x14ac:dyDescent="0.3"/>
  <cols>
    <col min="2" max="2" width="21.33203125" bestFit="1" customWidth="1"/>
    <col min="3" max="3" width="19.6640625" bestFit="1" customWidth="1"/>
  </cols>
  <sheetData>
    <row r="1" spans="1:3" ht="15" thickBot="1" x14ac:dyDescent="0.35">
      <c r="A1" s="69" t="s">
        <v>224</v>
      </c>
      <c r="B1" s="70" t="s">
        <v>231</v>
      </c>
      <c r="C1" s="71" t="s">
        <v>226</v>
      </c>
    </row>
    <row r="2" spans="1:3" ht="15" thickTop="1" x14ac:dyDescent="0.3"/>
    <row r="3" spans="1:3" x14ac:dyDescent="0.3">
      <c r="A3" t="s">
        <v>257</v>
      </c>
      <c r="B3" t="s">
        <v>258</v>
      </c>
      <c r="C3">
        <v>120000</v>
      </c>
    </row>
    <row r="4" spans="1:3" x14ac:dyDescent="0.3">
      <c r="A4" t="s">
        <v>150</v>
      </c>
      <c r="B4">
        <v>25</v>
      </c>
    </row>
    <row r="5" spans="1:3" x14ac:dyDescent="0.3">
      <c r="A5" t="s">
        <v>150</v>
      </c>
      <c r="B5">
        <v>26</v>
      </c>
    </row>
    <row r="6" spans="1:3" x14ac:dyDescent="0.3">
      <c r="A6" s="68" t="s">
        <v>150</v>
      </c>
      <c r="B6" s="68">
        <v>27</v>
      </c>
      <c r="C6">
        <v>0</v>
      </c>
    </row>
    <row r="7" spans="1:3" x14ac:dyDescent="0.3">
      <c r="A7" t="s">
        <v>150</v>
      </c>
      <c r="B7">
        <v>28</v>
      </c>
    </row>
    <row r="8" spans="1:3" x14ac:dyDescent="0.3">
      <c r="A8" t="s">
        <v>150</v>
      </c>
      <c r="B8">
        <v>29</v>
      </c>
    </row>
    <row r="9" spans="1:3" x14ac:dyDescent="0.3">
      <c r="A9" t="s">
        <v>150</v>
      </c>
      <c r="B9">
        <v>30</v>
      </c>
    </row>
    <row r="10" spans="1:3" x14ac:dyDescent="0.3">
      <c r="A10" t="s">
        <v>150</v>
      </c>
      <c r="B10">
        <v>31</v>
      </c>
    </row>
    <row r="11" spans="1:3" x14ac:dyDescent="0.3">
      <c r="A11" t="s">
        <v>150</v>
      </c>
      <c r="B11">
        <v>32</v>
      </c>
    </row>
    <row r="12" spans="1:3" x14ac:dyDescent="0.3">
      <c r="A12" t="s">
        <v>150</v>
      </c>
      <c r="B12">
        <v>33</v>
      </c>
    </row>
    <row r="13" spans="1:3" x14ac:dyDescent="0.3">
      <c r="A13" t="s">
        <v>150</v>
      </c>
      <c r="B13">
        <v>34</v>
      </c>
    </row>
    <row r="14" spans="1:3" x14ac:dyDescent="0.3">
      <c r="A14" t="s">
        <v>150</v>
      </c>
      <c r="B14">
        <v>35</v>
      </c>
    </row>
    <row r="15" spans="1:3" x14ac:dyDescent="0.3">
      <c r="A15" t="s">
        <v>150</v>
      </c>
      <c r="B15">
        <v>36</v>
      </c>
    </row>
    <row r="16" spans="1:3" x14ac:dyDescent="0.3">
      <c r="A16" t="s">
        <v>150</v>
      </c>
      <c r="B16">
        <v>37</v>
      </c>
    </row>
    <row r="17" spans="1:3" x14ac:dyDescent="0.3">
      <c r="A17" t="s">
        <v>150</v>
      </c>
      <c r="B17">
        <v>38</v>
      </c>
    </row>
    <row r="18" spans="1:3" x14ac:dyDescent="0.3">
      <c r="C18">
        <v>310000</v>
      </c>
    </row>
  </sheetData>
  <pageMargins left="0.7" right="0.7" top="0.75" bottom="0.75" header="0.3" footer="0.3"/>
  <tableParts count="1">
    <tablePart r:id="rId1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F79D8D-ED15-4E31-A995-F9CA3A29360B}">
  <sheetPr codeName="Feuil13"/>
  <dimension ref="A1:C7"/>
  <sheetViews>
    <sheetView workbookViewId="0">
      <selection activeCell="E18" sqref="E18"/>
    </sheetView>
  </sheetViews>
  <sheetFormatPr baseColWidth="10" defaultRowHeight="14.4" x14ac:dyDescent="0.3"/>
  <cols>
    <col min="2" max="2" width="21.33203125" bestFit="1" customWidth="1"/>
    <col min="3" max="3" width="19.6640625" bestFit="1" customWidth="1"/>
  </cols>
  <sheetData>
    <row r="1" spans="1:3" ht="15" thickBot="1" x14ac:dyDescent="0.35">
      <c r="A1" s="69" t="s">
        <v>224</v>
      </c>
      <c r="B1" s="70" t="s">
        <v>232</v>
      </c>
      <c r="C1" s="71" t="s">
        <v>226</v>
      </c>
    </row>
    <row r="2" spans="1:3" ht="15" thickTop="1" x14ac:dyDescent="0.3"/>
    <row r="3" spans="1:3" x14ac:dyDescent="0.3">
      <c r="A3" t="s">
        <v>257</v>
      </c>
      <c r="B3" t="s">
        <v>259</v>
      </c>
      <c r="C3">
        <v>120000</v>
      </c>
    </row>
    <row r="4" spans="1:3" x14ac:dyDescent="0.3">
      <c r="C4">
        <v>310000</v>
      </c>
    </row>
    <row r="7" spans="1:3" x14ac:dyDescent="0.3">
      <c r="A7" s="68"/>
      <c r="B7" s="68"/>
    </row>
  </sheetData>
  <pageMargins left="0.7" right="0.7" top="0.75" bottom="0.75" header="0.3" footer="0.3"/>
  <tableParts count="1">
    <tablePart r:id="rId1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4FB830-F890-408A-9994-DC7CA0EA7FF7}">
  <sheetPr codeName="Feuil18"/>
  <dimension ref="A1:C7"/>
  <sheetViews>
    <sheetView workbookViewId="0">
      <selection activeCell="C36" sqref="C36"/>
    </sheetView>
  </sheetViews>
  <sheetFormatPr baseColWidth="10" defaultRowHeight="14.4" x14ac:dyDescent="0.3"/>
  <cols>
    <col min="2" max="2" width="22" bestFit="1" customWidth="1"/>
    <col min="3" max="3" width="19.6640625" bestFit="1" customWidth="1"/>
  </cols>
  <sheetData>
    <row r="1" spans="1:3" ht="15" thickBot="1" x14ac:dyDescent="0.35">
      <c r="A1" s="69" t="s">
        <v>224</v>
      </c>
      <c r="B1" s="70" t="s">
        <v>255</v>
      </c>
      <c r="C1" s="71" t="s">
        <v>226</v>
      </c>
    </row>
    <row r="2" spans="1:3" ht="15" thickTop="1" x14ac:dyDescent="0.3"/>
    <row r="3" spans="1:3" x14ac:dyDescent="0.3">
      <c r="A3" t="s">
        <v>257</v>
      </c>
      <c r="B3" t="s">
        <v>260</v>
      </c>
    </row>
    <row r="7" spans="1:3" x14ac:dyDescent="0.3">
      <c r="A7" s="68"/>
      <c r="B7" s="68"/>
    </row>
  </sheetData>
  <pageMargins left="0.7" right="0.7" top="0.75" bottom="0.75" header="0.3" footer="0.3"/>
  <tableParts count="1">
    <tablePart r:id="rId1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0F8EBB-5E9E-475C-9D22-0A38AC9826EC}">
  <sheetPr codeName="Feuil19"/>
  <dimension ref="A1:C4"/>
  <sheetViews>
    <sheetView workbookViewId="0">
      <selection activeCell="E51" sqref="E51"/>
    </sheetView>
  </sheetViews>
  <sheetFormatPr baseColWidth="10" defaultRowHeight="14.4" x14ac:dyDescent="0.3"/>
  <cols>
    <col min="2" max="2" width="21.21875" bestFit="1" customWidth="1"/>
    <col min="3" max="3" width="19.6640625" bestFit="1" customWidth="1"/>
  </cols>
  <sheetData>
    <row r="1" spans="1:3" ht="15" thickBot="1" x14ac:dyDescent="0.35">
      <c r="A1" s="69" t="s">
        <v>224</v>
      </c>
      <c r="B1" s="70" t="s">
        <v>256</v>
      </c>
      <c r="C1" s="71" t="s">
        <v>226</v>
      </c>
    </row>
    <row r="2" spans="1:3" ht="15" thickTop="1" x14ac:dyDescent="0.3"/>
    <row r="3" spans="1:3" x14ac:dyDescent="0.3">
      <c r="A3" t="s">
        <v>257</v>
      </c>
      <c r="B3" t="s">
        <v>261</v>
      </c>
      <c r="C3">
        <v>120000</v>
      </c>
    </row>
    <row r="4" spans="1:3" x14ac:dyDescent="0.3">
      <c r="C4">
        <v>310000</v>
      </c>
    </row>
  </sheetData>
  <pageMargins left="0.7" right="0.7" top="0.75" bottom="0.75" header="0.3" footer="0.3"/>
  <tableParts count="1">
    <tablePart r:id="rId1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9CB426-4211-450B-AC1B-E3F9C5560F3F}">
  <sheetPr codeName="Feuil11"/>
  <dimension ref="A1:C14"/>
  <sheetViews>
    <sheetView workbookViewId="0">
      <selection activeCell="C8" sqref="C8"/>
    </sheetView>
  </sheetViews>
  <sheetFormatPr baseColWidth="10" defaultRowHeight="14.4" x14ac:dyDescent="0.3"/>
  <cols>
    <col min="1" max="1" width="11.5546875" bestFit="1" customWidth="1"/>
    <col min="2" max="2" width="13.5546875" bestFit="1" customWidth="1"/>
    <col min="3" max="3" width="19.6640625" bestFit="1" customWidth="1"/>
  </cols>
  <sheetData>
    <row r="1" spans="1:3" ht="14.4" customHeight="1" x14ac:dyDescent="0.3">
      <c r="A1" t="s">
        <v>224</v>
      </c>
      <c r="B1" t="s">
        <v>229</v>
      </c>
      <c r="C1" t="s">
        <v>226</v>
      </c>
    </row>
    <row r="3" spans="1:3" x14ac:dyDescent="0.3">
      <c r="A3" t="s">
        <v>149</v>
      </c>
      <c r="B3">
        <v>3</v>
      </c>
    </row>
    <row r="4" spans="1:3" x14ac:dyDescent="0.3">
      <c r="A4" s="68" t="s">
        <v>225</v>
      </c>
      <c r="B4" s="68">
        <v>25</v>
      </c>
      <c r="C4">
        <v>0</v>
      </c>
    </row>
    <row r="5" spans="1:3" x14ac:dyDescent="0.3">
      <c r="B5">
        <v>8</v>
      </c>
    </row>
    <row r="6" spans="1:3" x14ac:dyDescent="0.3">
      <c r="B6">
        <v>8</v>
      </c>
    </row>
    <row r="7" spans="1:3" x14ac:dyDescent="0.3">
      <c r="B7">
        <v>10.9</v>
      </c>
    </row>
    <row r="8" spans="1:3" x14ac:dyDescent="0.3">
      <c r="B8">
        <v>13.8</v>
      </c>
    </row>
    <row r="9" spans="1:3" x14ac:dyDescent="0.3">
      <c r="B9">
        <v>16.7</v>
      </c>
    </row>
    <row r="10" spans="1:3" x14ac:dyDescent="0.3">
      <c r="B10">
        <v>19.600000000000001</v>
      </c>
    </row>
    <row r="11" spans="1:3" x14ac:dyDescent="0.3">
      <c r="B11">
        <v>22.5</v>
      </c>
    </row>
    <row r="12" spans="1:3" x14ac:dyDescent="0.3">
      <c r="B12">
        <v>25.4</v>
      </c>
      <c r="C12">
        <v>62489413</v>
      </c>
    </row>
    <row r="13" spans="1:3" x14ac:dyDescent="0.3">
      <c r="B13">
        <v>28.3</v>
      </c>
    </row>
    <row r="14" spans="1:3" x14ac:dyDescent="0.3">
      <c r="B14">
        <v>31.2</v>
      </c>
      <c r="C14">
        <v>0</v>
      </c>
    </row>
  </sheetData>
  <phoneticPr fontId="4" type="noConversion"/>
  <pageMargins left="0.7" right="0.7" top="0.75" bottom="0.75" header="0.3" footer="0.3"/>
  <tableParts count="1">
    <tablePart r:id="rId1"/>
  </tablePart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F9A117-938C-4A35-B311-BB82FA466672}">
  <sheetPr codeName="Feuil15" filterMode="1"/>
  <dimension ref="A1:E30"/>
  <sheetViews>
    <sheetView workbookViewId="0">
      <selection activeCell="A3" sqref="A3:XFD3"/>
    </sheetView>
  </sheetViews>
  <sheetFormatPr baseColWidth="10" defaultRowHeight="14.4" x14ac:dyDescent="0.3"/>
  <cols>
    <col min="1" max="1" width="11" style="62" bestFit="1" customWidth="1"/>
    <col min="2" max="2" width="21.44140625" style="62" bestFit="1" customWidth="1"/>
    <col min="3" max="3" width="10.77734375" style="62" bestFit="1" customWidth="1"/>
    <col min="4" max="4" width="17.88671875" style="62" bestFit="1" customWidth="1"/>
    <col min="5" max="6" width="13" style="62" customWidth="1"/>
    <col min="7" max="16384" width="11.5546875" style="62"/>
  </cols>
  <sheetData>
    <row r="1" spans="1:5" ht="15" thickBot="1" x14ac:dyDescent="0.35">
      <c r="A1" s="82" t="s">
        <v>155</v>
      </c>
      <c r="B1" s="83" t="s">
        <v>238</v>
      </c>
      <c r="C1" s="83" t="s">
        <v>0</v>
      </c>
      <c r="D1" s="83" t="s">
        <v>196</v>
      </c>
      <c r="E1" s="84" t="s">
        <v>239</v>
      </c>
    </row>
    <row r="2" spans="1:5" hidden="1" x14ac:dyDescent="0.3">
      <c r="A2" s="75"/>
      <c r="B2" s="75"/>
      <c r="C2" s="75"/>
      <c r="D2" s="75"/>
      <c r="E2" s="76"/>
    </row>
    <row r="3" spans="1:5" x14ac:dyDescent="0.3">
      <c r="A3" s="75" t="s">
        <v>149</v>
      </c>
      <c r="B3" s="75" t="s">
        <v>273</v>
      </c>
      <c r="C3" s="75"/>
      <c r="D3" s="75">
        <v>0</v>
      </c>
      <c r="E3" s="76">
        <v>52</v>
      </c>
    </row>
    <row r="4" spans="1:5" hidden="1" x14ac:dyDescent="0.3">
      <c r="A4" s="75" t="s">
        <v>150</v>
      </c>
      <c r="B4" s="75"/>
      <c r="C4" s="75" t="s">
        <v>4</v>
      </c>
      <c r="D4" s="75">
        <v>0</v>
      </c>
      <c r="E4" s="76"/>
    </row>
    <row r="5" spans="1:5" hidden="1" x14ac:dyDescent="0.3">
      <c r="A5" s="75" t="s">
        <v>149</v>
      </c>
      <c r="B5" s="75" t="s">
        <v>240</v>
      </c>
      <c r="C5" s="75" t="s">
        <v>107</v>
      </c>
      <c r="D5" s="75">
        <v>10</v>
      </c>
      <c r="E5" s="76">
        <v>78</v>
      </c>
    </row>
    <row r="6" spans="1:5" hidden="1" x14ac:dyDescent="0.3">
      <c r="A6" s="75" t="s">
        <v>149</v>
      </c>
      <c r="B6" s="75" t="s">
        <v>240</v>
      </c>
      <c r="C6" s="75" t="s">
        <v>107</v>
      </c>
      <c r="D6" s="75">
        <v>0</v>
      </c>
      <c r="E6" s="76">
        <v>52</v>
      </c>
    </row>
    <row r="7" spans="1:5" hidden="1" x14ac:dyDescent="0.3">
      <c r="A7" s="95" t="s">
        <v>150</v>
      </c>
      <c r="B7" s="95">
        <v>21</v>
      </c>
      <c r="C7" s="95" t="s">
        <v>250</v>
      </c>
      <c r="D7" s="95">
        <v>0</v>
      </c>
      <c r="E7" s="76">
        <v>71</v>
      </c>
    </row>
    <row r="8" spans="1:5" hidden="1" x14ac:dyDescent="0.3">
      <c r="A8" s="75" t="s">
        <v>149</v>
      </c>
      <c r="B8" s="75">
        <v>2</v>
      </c>
      <c r="C8" s="75" t="s">
        <v>172</v>
      </c>
      <c r="D8" s="75">
        <v>0</v>
      </c>
      <c r="E8" s="76">
        <v>74</v>
      </c>
    </row>
    <row r="9" spans="1:5" x14ac:dyDescent="0.3">
      <c r="A9" s="96" t="s">
        <v>257</v>
      </c>
      <c r="B9" s="97" t="s">
        <v>263</v>
      </c>
      <c r="C9" s="75" t="s">
        <v>262</v>
      </c>
      <c r="D9" s="75">
        <v>120000</v>
      </c>
      <c r="E9" s="76"/>
    </row>
    <row r="10" spans="1:5" hidden="1" x14ac:dyDescent="0.3">
      <c r="A10" s="75">
        <v>2</v>
      </c>
      <c r="B10" s="75">
        <v>1</v>
      </c>
      <c r="C10" s="75">
        <v>2</v>
      </c>
      <c r="D10" s="75">
        <v>5</v>
      </c>
      <c r="E10" s="76">
        <v>71</v>
      </c>
    </row>
    <row r="11" spans="1:5" hidden="1" x14ac:dyDescent="0.3">
      <c r="A11" s="75">
        <v>3</v>
      </c>
      <c r="B11" s="75"/>
      <c r="C11" s="75"/>
      <c r="D11" s="75"/>
      <c r="E11" s="75"/>
    </row>
    <row r="12" spans="1:5" hidden="1" x14ac:dyDescent="0.3">
      <c r="A12" s="77">
        <v>1</v>
      </c>
      <c r="B12" s="77"/>
      <c r="C12" s="77"/>
      <c r="D12" s="77"/>
      <c r="E12" s="78"/>
    </row>
    <row r="13" spans="1:5" ht="15" hidden="1" thickBot="1" x14ac:dyDescent="0.35">
      <c r="A13" s="79" t="s">
        <v>149</v>
      </c>
      <c r="B13" s="80">
        <v>30</v>
      </c>
      <c r="C13" s="80" t="s">
        <v>172</v>
      </c>
      <c r="D13" s="80">
        <v>0</v>
      </c>
      <c r="E13" s="81">
        <v>30</v>
      </c>
    </row>
    <row r="14" spans="1:5" x14ac:dyDescent="0.3">
      <c r="A14" s="76"/>
      <c r="B14" s="76"/>
      <c r="C14" s="76"/>
      <c r="D14" s="76"/>
      <c r="E14" s="76"/>
    </row>
    <row r="15" spans="1:5" x14ac:dyDescent="0.3">
      <c r="A15" s="75"/>
      <c r="B15" s="75"/>
      <c r="C15" s="75"/>
      <c r="D15" s="75"/>
      <c r="E15" s="75"/>
    </row>
    <row r="16" spans="1:5" x14ac:dyDescent="0.3">
      <c r="A16" s="75"/>
      <c r="B16" s="75"/>
      <c r="C16" s="75"/>
      <c r="D16" s="75"/>
      <c r="E16" s="75"/>
    </row>
    <row r="17" spans="1:5" x14ac:dyDescent="0.3">
      <c r="A17" s="75"/>
      <c r="B17" s="75"/>
      <c r="C17" s="75"/>
      <c r="D17" s="75"/>
      <c r="E17" s="75"/>
    </row>
    <row r="18" spans="1:5" x14ac:dyDescent="0.3">
      <c r="A18" s="75"/>
      <c r="B18" s="75"/>
      <c r="C18" s="75"/>
      <c r="D18" s="75"/>
      <c r="E18" s="75"/>
    </row>
    <row r="19" spans="1:5" x14ac:dyDescent="0.3">
      <c r="A19" s="75"/>
      <c r="B19" s="75"/>
      <c r="C19" s="75"/>
      <c r="D19" s="75"/>
      <c r="E19" s="75"/>
    </row>
    <row r="20" spans="1:5" x14ac:dyDescent="0.3">
      <c r="A20" s="75"/>
      <c r="B20" s="75"/>
      <c r="C20" s="75"/>
      <c r="D20" s="75"/>
      <c r="E20" s="75"/>
    </row>
    <row r="21" spans="1:5" x14ac:dyDescent="0.3">
      <c r="A21" s="75"/>
      <c r="B21" s="75"/>
      <c r="C21" s="75"/>
      <c r="D21" s="75"/>
      <c r="E21" s="75"/>
    </row>
    <row r="22" spans="1:5" x14ac:dyDescent="0.3">
      <c r="A22" s="75"/>
      <c r="B22" s="75"/>
      <c r="C22" s="75"/>
      <c r="D22" s="75"/>
      <c r="E22" s="75"/>
    </row>
    <row r="23" spans="1:5" x14ac:dyDescent="0.3">
      <c r="A23" s="75"/>
      <c r="B23" s="75"/>
      <c r="C23" s="75"/>
      <c r="D23" s="75"/>
      <c r="E23" s="75"/>
    </row>
    <row r="24" spans="1:5" x14ac:dyDescent="0.3">
      <c r="A24" s="75"/>
      <c r="B24" s="75"/>
      <c r="C24" s="75"/>
      <c r="D24" s="75"/>
      <c r="E24" s="75"/>
    </row>
    <row r="25" spans="1:5" x14ac:dyDescent="0.3">
      <c r="A25" s="75"/>
      <c r="B25" s="75"/>
      <c r="C25" s="75"/>
      <c r="D25" s="75"/>
      <c r="E25" s="75"/>
    </row>
    <row r="26" spans="1:5" x14ac:dyDescent="0.3">
      <c r="A26" s="75"/>
      <c r="B26" s="75"/>
      <c r="C26" s="75"/>
      <c r="D26" s="75"/>
      <c r="E26" s="75"/>
    </row>
    <row r="27" spans="1:5" x14ac:dyDescent="0.3">
      <c r="A27" s="75"/>
      <c r="B27" s="75"/>
      <c r="C27" s="75"/>
      <c r="D27" s="75"/>
      <c r="E27" s="75"/>
    </row>
    <row r="28" spans="1:5" x14ac:dyDescent="0.3">
      <c r="A28" s="75"/>
      <c r="B28" s="75"/>
      <c r="C28" s="75"/>
      <c r="D28" s="75"/>
    </row>
    <row r="29" spans="1:5" x14ac:dyDescent="0.3">
      <c r="A29" s="75"/>
      <c r="B29" s="75"/>
      <c r="C29" s="75"/>
      <c r="D29" s="75"/>
    </row>
    <row r="30" spans="1:5" x14ac:dyDescent="0.3">
      <c r="A30" s="75"/>
      <c r="B30" s="75"/>
      <c r="C30" s="75"/>
      <c r="D30" s="75"/>
    </row>
  </sheetData>
  <autoFilter ref="A1:E13" xr:uid="{79F9A117-938C-4A35-B311-BB82FA466672}">
    <filterColumn colId="1">
      <filters>
        <filter val="SQ0700000010LT0P0001"/>
      </filters>
    </filterColumn>
  </autoFilter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866083-B200-4894-B9EE-61998ABFB110}">
  <sheetPr codeName="Feuil16" filterMode="1"/>
  <dimension ref="A1:E24"/>
  <sheetViews>
    <sheetView workbookViewId="0">
      <selection activeCell="H28" sqref="H28"/>
    </sheetView>
  </sheetViews>
  <sheetFormatPr baseColWidth="10" defaultRowHeight="14.4" x14ac:dyDescent="0.3"/>
  <cols>
    <col min="1" max="1" width="11" style="62" bestFit="1" customWidth="1"/>
    <col min="2" max="2" width="21.33203125" style="62" bestFit="1" customWidth="1"/>
    <col min="3" max="3" width="5.77734375" style="62" bestFit="1" customWidth="1"/>
    <col min="4" max="4" width="17.88671875" style="62" bestFit="1" customWidth="1"/>
    <col min="5" max="5" width="10.88671875" style="62" customWidth="1"/>
    <col min="6" max="16384" width="11.5546875" style="62"/>
  </cols>
  <sheetData>
    <row r="1" spans="1:5" ht="15" thickBot="1" x14ac:dyDescent="0.35">
      <c r="A1" s="48" t="s">
        <v>155</v>
      </c>
      <c r="B1" s="73" t="s">
        <v>238</v>
      </c>
      <c r="C1" s="73" t="s">
        <v>0</v>
      </c>
      <c r="D1" s="73" t="s">
        <v>196</v>
      </c>
      <c r="E1" s="74" t="s">
        <v>239</v>
      </c>
    </row>
    <row r="2" spans="1:5" hidden="1" x14ac:dyDescent="0.3">
      <c r="A2" s="75"/>
      <c r="B2" s="75"/>
      <c r="C2" s="75"/>
      <c r="D2" s="75"/>
      <c r="E2" s="76"/>
    </row>
    <row r="3" spans="1:5" hidden="1" x14ac:dyDescent="0.3">
      <c r="A3" s="75" t="s">
        <v>150</v>
      </c>
      <c r="B3" s="75">
        <v>12524</v>
      </c>
      <c r="C3" s="75" t="s">
        <v>247</v>
      </c>
      <c r="D3" s="75">
        <v>1</v>
      </c>
      <c r="E3" s="76">
        <v>50</v>
      </c>
    </row>
    <row r="4" spans="1:5" hidden="1" x14ac:dyDescent="0.3">
      <c r="A4" s="75" t="s">
        <v>150</v>
      </c>
      <c r="B4" s="75">
        <v>12525</v>
      </c>
      <c r="C4" s="75" t="s">
        <v>4</v>
      </c>
      <c r="D4" s="75">
        <v>0</v>
      </c>
      <c r="E4" s="76">
        <v>71</v>
      </c>
    </row>
    <row r="5" spans="1:5" hidden="1" x14ac:dyDescent="0.3">
      <c r="A5" s="75" t="s">
        <v>149</v>
      </c>
      <c r="B5" s="75">
        <v>2</v>
      </c>
      <c r="C5" s="75" t="s">
        <v>172</v>
      </c>
      <c r="D5" s="75">
        <v>0</v>
      </c>
      <c r="E5" s="76">
        <v>74</v>
      </c>
    </row>
    <row r="6" spans="1:5" hidden="1" x14ac:dyDescent="0.3">
      <c r="A6" s="95" t="s">
        <v>150</v>
      </c>
      <c r="B6" s="95">
        <v>20</v>
      </c>
      <c r="C6" s="95" t="s">
        <v>4</v>
      </c>
      <c r="D6" s="95">
        <v>0</v>
      </c>
      <c r="E6" s="76">
        <v>71</v>
      </c>
    </row>
    <row r="7" spans="1:5" ht="15" hidden="1" thickBot="1" x14ac:dyDescent="0.35">
      <c r="A7" s="79" t="s">
        <v>149</v>
      </c>
      <c r="B7" s="80">
        <v>30</v>
      </c>
      <c r="C7" s="80" t="s">
        <v>172</v>
      </c>
      <c r="D7" s="80">
        <v>0</v>
      </c>
      <c r="E7" s="81">
        <v>30</v>
      </c>
    </row>
    <row r="8" spans="1:5" x14ac:dyDescent="0.3">
      <c r="A8" s="96" t="s">
        <v>257</v>
      </c>
      <c r="B8" s="97" t="s">
        <v>264</v>
      </c>
      <c r="C8" s="76"/>
      <c r="D8" s="76">
        <v>120000</v>
      </c>
      <c r="E8" s="76"/>
    </row>
    <row r="9" spans="1:5" hidden="1" x14ac:dyDescent="0.3">
      <c r="A9" s="75"/>
      <c r="B9" s="75"/>
      <c r="C9" s="75"/>
      <c r="D9" s="75">
        <v>310000</v>
      </c>
      <c r="E9" s="75"/>
    </row>
    <row r="10" spans="1:5" x14ac:dyDescent="0.3">
      <c r="A10" s="75"/>
      <c r="B10" s="75"/>
      <c r="C10" s="75"/>
      <c r="D10" s="75"/>
      <c r="E10" s="75"/>
    </row>
    <row r="11" spans="1:5" x14ac:dyDescent="0.3">
      <c r="A11" s="75"/>
      <c r="B11" s="75"/>
      <c r="C11" s="75"/>
      <c r="D11" s="75"/>
      <c r="E11" s="75"/>
    </row>
    <row r="12" spans="1:5" x14ac:dyDescent="0.3">
      <c r="A12" s="75"/>
      <c r="B12" s="75"/>
      <c r="C12" s="75"/>
      <c r="D12" s="75"/>
      <c r="E12" s="75"/>
    </row>
    <row r="13" spans="1:5" x14ac:dyDescent="0.3">
      <c r="A13" s="75"/>
      <c r="B13" s="75"/>
      <c r="C13" s="75"/>
      <c r="D13" s="75"/>
      <c r="E13" s="75"/>
    </row>
    <row r="14" spans="1:5" x14ac:dyDescent="0.3">
      <c r="A14" s="75"/>
      <c r="B14" s="75"/>
      <c r="C14" s="75"/>
      <c r="D14" s="75"/>
      <c r="E14" s="75"/>
    </row>
    <row r="15" spans="1:5" x14ac:dyDescent="0.3">
      <c r="A15" s="75"/>
      <c r="B15" s="75"/>
      <c r="C15" s="75"/>
      <c r="D15" s="75"/>
      <c r="E15" s="75"/>
    </row>
    <row r="16" spans="1:5" x14ac:dyDescent="0.3">
      <c r="A16" s="75"/>
      <c r="B16" s="75"/>
      <c r="C16" s="75"/>
      <c r="D16" s="75"/>
      <c r="E16" s="75"/>
    </row>
    <row r="17" spans="1:5" x14ac:dyDescent="0.3">
      <c r="A17" s="75"/>
      <c r="B17" s="75"/>
      <c r="C17" s="75"/>
      <c r="D17" s="75"/>
      <c r="E17" s="75"/>
    </row>
    <row r="18" spans="1:5" x14ac:dyDescent="0.3">
      <c r="A18" s="75"/>
      <c r="B18" s="75"/>
      <c r="C18" s="75"/>
      <c r="D18" s="75"/>
      <c r="E18" s="75"/>
    </row>
    <row r="19" spans="1:5" x14ac:dyDescent="0.3">
      <c r="A19" s="75"/>
      <c r="B19" s="75"/>
      <c r="C19" s="75"/>
      <c r="D19" s="75"/>
      <c r="E19" s="75"/>
    </row>
    <row r="20" spans="1:5" x14ac:dyDescent="0.3">
      <c r="A20" s="75"/>
      <c r="B20" s="75"/>
      <c r="C20" s="75"/>
      <c r="D20" s="75"/>
      <c r="E20" s="75"/>
    </row>
    <row r="21" spans="1:5" x14ac:dyDescent="0.3">
      <c r="A21" s="75"/>
      <c r="B21" s="75"/>
      <c r="C21" s="75"/>
      <c r="D21" s="75"/>
      <c r="E21" s="75"/>
    </row>
    <row r="22" spans="1:5" x14ac:dyDescent="0.3">
      <c r="A22" s="75"/>
      <c r="B22" s="75"/>
      <c r="C22" s="75"/>
      <c r="D22" s="75"/>
    </row>
    <row r="23" spans="1:5" x14ac:dyDescent="0.3">
      <c r="A23" s="75"/>
      <c r="B23" s="75"/>
      <c r="C23" s="75"/>
      <c r="D23" s="75"/>
    </row>
    <row r="24" spans="1:5" x14ac:dyDescent="0.3">
      <c r="A24" s="75"/>
      <c r="B24" s="75"/>
      <c r="C24" s="75"/>
      <c r="D24" s="75"/>
    </row>
  </sheetData>
  <autoFilter ref="A1:E9" xr:uid="{8B866083-B200-4894-B9EE-61998ABFB110}">
    <filterColumn colId="1">
      <filters>
        <filter val="SQ0700000010LT0M0001"/>
      </filters>
    </filterColumn>
  </autoFilter>
  <phoneticPr fontId="4" type="noConversion"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9A39A5-5A6B-4AA4-AB2E-08CDE365BAF7}">
  <sheetPr codeName="Feuil17" filterMode="1"/>
  <dimension ref="A1:E28"/>
  <sheetViews>
    <sheetView workbookViewId="0">
      <selection activeCell="B9" sqref="B9"/>
    </sheetView>
  </sheetViews>
  <sheetFormatPr baseColWidth="10" defaultRowHeight="14.4" x14ac:dyDescent="0.3"/>
  <cols>
    <col min="1" max="1" width="11" style="62" bestFit="1" customWidth="1"/>
    <col min="2" max="2" width="22" style="62" bestFit="1" customWidth="1"/>
    <col min="3" max="3" width="5.77734375" style="62" bestFit="1" customWidth="1"/>
    <col min="4" max="4" width="17.88671875" style="62" bestFit="1" customWidth="1"/>
    <col min="5" max="5" width="4.6640625" style="62" bestFit="1" customWidth="1"/>
    <col min="6" max="16384" width="11.5546875" style="62"/>
  </cols>
  <sheetData>
    <row r="1" spans="1:5" ht="15" thickBot="1" x14ac:dyDescent="0.35">
      <c r="A1" s="85" t="s">
        <v>155</v>
      </c>
      <c r="B1" s="86" t="s">
        <v>238</v>
      </c>
      <c r="C1" s="86" t="s">
        <v>0</v>
      </c>
      <c r="D1" s="86" t="s">
        <v>196</v>
      </c>
      <c r="E1" s="87" t="s">
        <v>239</v>
      </c>
    </row>
    <row r="2" spans="1:5" hidden="1" x14ac:dyDescent="0.3">
      <c r="A2" s="75"/>
      <c r="B2" s="75"/>
      <c r="C2" s="75"/>
      <c r="D2" s="75"/>
      <c r="E2" s="76"/>
    </row>
    <row r="3" spans="1:5" hidden="1" x14ac:dyDescent="0.3">
      <c r="A3" s="75" t="s">
        <v>149</v>
      </c>
      <c r="B3" s="75">
        <v>19</v>
      </c>
      <c r="C3" s="75" t="s">
        <v>248</v>
      </c>
      <c r="D3" s="75">
        <v>0</v>
      </c>
      <c r="E3" s="76"/>
    </row>
    <row r="4" spans="1:5" hidden="1" x14ac:dyDescent="0.3">
      <c r="A4" s="75" t="s">
        <v>149</v>
      </c>
      <c r="B4" s="75">
        <v>20</v>
      </c>
      <c r="C4" s="75" t="s">
        <v>172</v>
      </c>
      <c r="D4" s="75" t="s">
        <v>249</v>
      </c>
      <c r="E4" s="76">
        <v>30</v>
      </c>
    </row>
    <row r="5" spans="1:5" hidden="1" x14ac:dyDescent="0.3">
      <c r="A5" s="75" t="s">
        <v>150</v>
      </c>
      <c r="B5" s="75">
        <v>12525</v>
      </c>
      <c r="C5" s="75" t="s">
        <v>4</v>
      </c>
      <c r="D5" s="75">
        <v>0</v>
      </c>
      <c r="E5" s="76">
        <v>71</v>
      </c>
    </row>
    <row r="6" spans="1:5" hidden="1" x14ac:dyDescent="0.3">
      <c r="A6" s="95" t="s">
        <v>150</v>
      </c>
      <c r="B6" s="95">
        <v>24</v>
      </c>
      <c r="C6" s="95" t="s">
        <v>4</v>
      </c>
      <c r="D6" s="95">
        <v>0</v>
      </c>
      <c r="E6" s="76">
        <v>74</v>
      </c>
    </row>
    <row r="7" spans="1:5" hidden="1" x14ac:dyDescent="0.3">
      <c r="A7" s="75"/>
      <c r="B7" s="75"/>
      <c r="C7" s="75"/>
      <c r="D7" s="75">
        <v>310000</v>
      </c>
      <c r="E7" s="76"/>
    </row>
    <row r="8" spans="1:5" hidden="1" x14ac:dyDescent="0.3">
      <c r="A8" s="75">
        <v>2</v>
      </c>
      <c r="B8" s="75">
        <v>1</v>
      </c>
      <c r="C8" s="75">
        <v>2</v>
      </c>
      <c r="D8" s="75">
        <v>5</v>
      </c>
      <c r="E8" s="76">
        <v>71</v>
      </c>
    </row>
    <row r="9" spans="1:5" x14ac:dyDescent="0.3">
      <c r="A9" s="96" t="s">
        <v>257</v>
      </c>
      <c r="B9" s="97" t="s">
        <v>265</v>
      </c>
      <c r="C9" s="75"/>
      <c r="D9" s="75">
        <v>120000</v>
      </c>
      <c r="E9" s="75"/>
    </row>
    <row r="10" spans="1:5" ht="15" thickBot="1" x14ac:dyDescent="0.35">
      <c r="A10" s="75"/>
      <c r="B10" s="75"/>
      <c r="C10" s="77"/>
      <c r="D10" s="77"/>
      <c r="E10" s="78"/>
    </row>
    <row r="11" spans="1:5" ht="15" thickBot="1" x14ac:dyDescent="0.35">
      <c r="A11" s="79" t="s">
        <v>149</v>
      </c>
      <c r="B11" s="80">
        <v>30</v>
      </c>
      <c r="C11" s="80" t="s">
        <v>172</v>
      </c>
      <c r="D11" s="80">
        <v>0</v>
      </c>
      <c r="E11" s="81">
        <v>30</v>
      </c>
    </row>
    <row r="12" spans="1:5" x14ac:dyDescent="0.3">
      <c r="A12" s="76"/>
      <c r="B12" s="76"/>
      <c r="C12" s="76"/>
      <c r="D12" s="76"/>
      <c r="E12" s="76"/>
    </row>
    <row r="13" spans="1:5" x14ac:dyDescent="0.3">
      <c r="A13" s="75"/>
      <c r="B13" s="75"/>
      <c r="C13" s="75"/>
      <c r="D13" s="75"/>
      <c r="E13" s="75"/>
    </row>
    <row r="14" spans="1:5" x14ac:dyDescent="0.3">
      <c r="A14" s="75"/>
      <c r="B14" s="75"/>
      <c r="C14" s="75"/>
      <c r="D14" s="75"/>
      <c r="E14" s="75"/>
    </row>
    <row r="15" spans="1:5" x14ac:dyDescent="0.3">
      <c r="A15" s="75"/>
      <c r="B15" s="75"/>
      <c r="C15" s="75"/>
      <c r="D15" s="75"/>
      <c r="E15" s="75"/>
    </row>
    <row r="16" spans="1:5" x14ac:dyDescent="0.3">
      <c r="A16" s="75"/>
      <c r="B16" s="75"/>
      <c r="C16" s="75"/>
      <c r="D16" s="75"/>
      <c r="E16" s="75"/>
    </row>
    <row r="17" spans="1:5" x14ac:dyDescent="0.3">
      <c r="A17" s="75"/>
      <c r="B17" s="75"/>
      <c r="C17" s="75"/>
      <c r="D17" s="75"/>
      <c r="E17" s="75"/>
    </row>
    <row r="18" spans="1:5" x14ac:dyDescent="0.3">
      <c r="A18" s="75"/>
      <c r="B18" s="75"/>
      <c r="C18" s="75"/>
      <c r="D18" s="75"/>
      <c r="E18" s="75"/>
    </row>
    <row r="19" spans="1:5" x14ac:dyDescent="0.3">
      <c r="A19" s="75"/>
      <c r="B19" s="75"/>
      <c r="C19" s="75"/>
      <c r="D19" s="75"/>
      <c r="E19" s="75"/>
    </row>
    <row r="20" spans="1:5" x14ac:dyDescent="0.3">
      <c r="A20" s="75"/>
      <c r="B20" s="75"/>
      <c r="C20" s="75"/>
      <c r="D20" s="75"/>
      <c r="E20" s="75"/>
    </row>
    <row r="21" spans="1:5" x14ac:dyDescent="0.3">
      <c r="A21" s="75"/>
      <c r="B21" s="75"/>
      <c r="C21" s="75"/>
      <c r="D21" s="75"/>
      <c r="E21" s="75"/>
    </row>
    <row r="22" spans="1:5" x14ac:dyDescent="0.3">
      <c r="A22" s="75"/>
      <c r="B22" s="75"/>
      <c r="C22" s="75"/>
      <c r="D22" s="75"/>
      <c r="E22" s="75"/>
    </row>
    <row r="23" spans="1:5" x14ac:dyDescent="0.3">
      <c r="A23" s="75"/>
      <c r="B23" s="75"/>
      <c r="C23" s="75"/>
      <c r="D23" s="75"/>
      <c r="E23" s="75"/>
    </row>
    <row r="24" spans="1:5" x14ac:dyDescent="0.3">
      <c r="A24" s="75"/>
      <c r="B24" s="75"/>
      <c r="C24" s="75"/>
      <c r="D24" s="75"/>
      <c r="E24" s="75"/>
    </row>
    <row r="25" spans="1:5" x14ac:dyDescent="0.3">
      <c r="A25" s="75"/>
      <c r="B25" s="75"/>
      <c r="C25" s="75"/>
      <c r="D25" s="75"/>
      <c r="E25" s="75"/>
    </row>
    <row r="26" spans="1:5" x14ac:dyDescent="0.3">
      <c r="A26" s="75"/>
      <c r="B26" s="75"/>
      <c r="C26" s="75"/>
      <c r="D26" s="75"/>
    </row>
    <row r="27" spans="1:5" x14ac:dyDescent="0.3">
      <c r="A27" s="75"/>
      <c r="B27" s="75"/>
      <c r="C27" s="75"/>
      <c r="D27" s="75"/>
    </row>
    <row r="28" spans="1:5" x14ac:dyDescent="0.3">
      <c r="A28" s="75"/>
      <c r="B28" s="75"/>
      <c r="C28" s="75"/>
      <c r="D28" s="75"/>
    </row>
  </sheetData>
  <autoFilter ref="A1:E9" xr:uid="{699A39A5-5A6B-4AA4-AB2E-08CDE365BAF7}">
    <filterColumn colId="1">
      <filters>
        <filter val="SQ0700000010LT0D0001"/>
      </filters>
    </filterColumn>
  </autoFilter>
  <phoneticPr fontId="4" type="noConversion"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247CD7-FFAD-415C-9FD1-09BF8BFB548F}">
  <sheetPr codeName="Feuil14"/>
  <dimension ref="A1:O42"/>
  <sheetViews>
    <sheetView workbookViewId="0">
      <selection activeCell="B22" sqref="B22"/>
    </sheetView>
  </sheetViews>
  <sheetFormatPr baseColWidth="10" defaultRowHeight="14.4" x14ac:dyDescent="0.3"/>
  <cols>
    <col min="1" max="1" width="11.77734375" bestFit="1" customWidth="1"/>
    <col min="2" max="2" width="10.5546875" bestFit="1" customWidth="1"/>
    <col min="3" max="3" width="11.33203125" customWidth="1"/>
    <col min="4" max="4" width="22" bestFit="1" customWidth="1"/>
    <col min="5" max="5" width="13.88671875" bestFit="1" customWidth="1"/>
    <col min="6" max="6" width="21.33203125" bestFit="1" customWidth="1"/>
    <col min="7" max="7" width="14.33203125" bestFit="1" customWidth="1"/>
    <col min="8" max="8" width="21.5546875" bestFit="1" customWidth="1"/>
    <col min="9" max="9" width="21.44140625" bestFit="1" customWidth="1"/>
    <col min="10" max="10" width="21.33203125" bestFit="1" customWidth="1"/>
    <col min="11" max="11" width="22" bestFit="1" customWidth="1"/>
    <col min="12" max="12" width="22" customWidth="1"/>
    <col min="13" max="13" width="21.21875" style="45" bestFit="1" customWidth="1"/>
    <col min="14" max="14" width="7.88671875" style="45" bestFit="1" customWidth="1"/>
    <col min="15" max="15" width="10.109375" style="45" bestFit="1" customWidth="1"/>
  </cols>
  <sheetData>
    <row r="1" spans="1:15" ht="15" thickBot="1" x14ac:dyDescent="0.35">
      <c r="A1" s="88" t="s">
        <v>235</v>
      </c>
      <c r="B1" s="89" t="s">
        <v>241</v>
      </c>
      <c r="C1" s="89" t="s">
        <v>0</v>
      </c>
      <c r="D1" s="89" t="s">
        <v>2</v>
      </c>
      <c r="E1" s="89" t="s">
        <v>242</v>
      </c>
      <c r="F1" s="89" t="s">
        <v>1</v>
      </c>
      <c r="G1" s="89" t="s">
        <v>243</v>
      </c>
      <c r="H1" s="89" t="s">
        <v>3</v>
      </c>
      <c r="I1" s="89" t="s">
        <v>267</v>
      </c>
      <c r="J1" s="89" t="s">
        <v>234</v>
      </c>
      <c r="K1" s="91" t="s">
        <v>233</v>
      </c>
      <c r="L1" s="91" t="s">
        <v>268</v>
      </c>
      <c r="M1" s="89" t="s">
        <v>236</v>
      </c>
      <c r="N1" s="91" t="s">
        <v>244</v>
      </c>
      <c r="O1" s="90" t="s">
        <v>237</v>
      </c>
    </row>
    <row r="2" spans="1:15" x14ac:dyDescent="0.3">
      <c r="A2" s="25"/>
      <c r="B2" s="25"/>
      <c r="C2" s="25"/>
      <c r="D2" s="25"/>
      <c r="E2" s="25"/>
      <c r="F2" s="25"/>
      <c r="G2" s="25"/>
      <c r="H2" s="25"/>
      <c r="I2" s="25"/>
      <c r="J2" s="25"/>
      <c r="K2" s="92"/>
      <c r="L2" s="92"/>
      <c r="M2" s="25"/>
      <c r="N2" s="25"/>
      <c r="O2" s="25"/>
    </row>
    <row r="3" spans="1:15" x14ac:dyDescent="0.3">
      <c r="A3" s="25" t="s">
        <v>201</v>
      </c>
      <c r="B3" s="94">
        <v>44964</v>
      </c>
      <c r="C3" s="25" t="s">
        <v>266</v>
      </c>
      <c r="D3" s="25" t="s">
        <v>264</v>
      </c>
      <c r="E3" s="25">
        <v>45</v>
      </c>
      <c r="F3" s="25" t="s">
        <v>263</v>
      </c>
      <c r="G3" s="25">
        <v>56</v>
      </c>
      <c r="H3" s="25" t="s">
        <v>265</v>
      </c>
      <c r="I3" s="25" t="s">
        <v>261</v>
      </c>
      <c r="J3" s="25" t="s">
        <v>258</v>
      </c>
      <c r="K3" s="92" t="s">
        <v>259</v>
      </c>
      <c r="L3" s="92" t="s">
        <v>260</v>
      </c>
      <c r="M3" s="25" t="s">
        <v>269</v>
      </c>
      <c r="N3" s="25" t="s">
        <v>170</v>
      </c>
      <c r="O3" s="25" t="s">
        <v>246</v>
      </c>
    </row>
    <row r="4" spans="1:15" x14ac:dyDescent="0.3">
      <c r="A4" s="25" t="s">
        <v>201</v>
      </c>
      <c r="B4" s="94">
        <v>44964</v>
      </c>
      <c r="C4" s="25" t="s">
        <v>266</v>
      </c>
      <c r="D4" s="25" t="s">
        <v>264</v>
      </c>
      <c r="E4" s="25">
        <v>45</v>
      </c>
      <c r="F4" s="25" t="s">
        <v>263</v>
      </c>
      <c r="G4" s="25">
        <v>56</v>
      </c>
      <c r="H4" s="25" t="s">
        <v>265</v>
      </c>
      <c r="I4" s="25" t="s">
        <v>261</v>
      </c>
      <c r="J4" s="25" t="s">
        <v>258</v>
      </c>
      <c r="K4" s="92" t="s">
        <v>259</v>
      </c>
      <c r="L4" s="92" t="s">
        <v>260</v>
      </c>
      <c r="M4" s="25"/>
      <c r="N4" s="25" t="s">
        <v>170</v>
      </c>
      <c r="O4" s="25"/>
    </row>
    <row r="5" spans="1:15" x14ac:dyDescent="0.3">
      <c r="A5" s="25"/>
      <c r="B5" s="94">
        <v>44964</v>
      </c>
      <c r="C5" s="25" t="s">
        <v>266</v>
      </c>
      <c r="D5" s="25" t="s">
        <v>264</v>
      </c>
      <c r="E5" s="25">
        <v>70</v>
      </c>
      <c r="F5" s="25" t="s">
        <v>263</v>
      </c>
      <c r="G5" s="25">
        <v>50</v>
      </c>
      <c r="H5" s="25" t="s">
        <v>265</v>
      </c>
      <c r="I5" s="25" t="s">
        <v>261</v>
      </c>
      <c r="J5" s="25" t="s">
        <v>258</v>
      </c>
      <c r="K5" s="92" t="s">
        <v>259</v>
      </c>
      <c r="L5" s="25" t="s">
        <v>260</v>
      </c>
      <c r="N5" s="25"/>
      <c r="O5" s="25"/>
    </row>
    <row r="6" spans="1:15" x14ac:dyDescent="0.3">
      <c r="A6" s="25" t="s">
        <v>149</v>
      </c>
      <c r="B6" s="94">
        <v>44953</v>
      </c>
      <c r="C6" s="25" t="s">
        <v>148</v>
      </c>
      <c r="D6" s="25">
        <v>52</v>
      </c>
      <c r="E6" s="25">
        <v>71</v>
      </c>
      <c r="F6" s="25">
        <v>63</v>
      </c>
      <c r="G6" s="25">
        <v>50</v>
      </c>
      <c r="H6" s="25">
        <v>25</v>
      </c>
      <c r="I6" s="25">
        <v>563</v>
      </c>
      <c r="J6" s="25">
        <v>365</v>
      </c>
      <c r="K6" s="92">
        <v>456</v>
      </c>
      <c r="L6" s="92"/>
      <c r="M6" s="25"/>
      <c r="N6" s="25" t="s">
        <v>171</v>
      </c>
      <c r="O6" s="25"/>
    </row>
    <row r="7" spans="1:15" x14ac:dyDescent="0.3">
      <c r="A7" s="25" t="s">
        <v>150</v>
      </c>
      <c r="B7" s="94">
        <v>44952</v>
      </c>
      <c r="C7" s="25" t="s">
        <v>80</v>
      </c>
      <c r="D7" s="25">
        <v>23</v>
      </c>
      <c r="E7" s="25">
        <v>71</v>
      </c>
      <c r="F7" s="25">
        <v>25</v>
      </c>
      <c r="G7" s="25">
        <v>70</v>
      </c>
      <c r="H7" s="25">
        <v>11</v>
      </c>
      <c r="I7" s="25">
        <v>350</v>
      </c>
      <c r="J7" s="25">
        <v>320</v>
      </c>
      <c r="K7" s="92">
        <v>200</v>
      </c>
      <c r="L7" s="92"/>
      <c r="M7" s="25"/>
      <c r="N7" s="25" t="s">
        <v>173</v>
      </c>
      <c r="O7" s="25"/>
    </row>
    <row r="8" spans="1:15" x14ac:dyDescent="0.3">
      <c r="A8" s="25" t="s">
        <v>149</v>
      </c>
      <c r="B8" s="94">
        <v>44952</v>
      </c>
      <c r="C8" s="25" t="s">
        <v>51</v>
      </c>
      <c r="D8" s="25">
        <v>2</v>
      </c>
      <c r="E8" s="25">
        <v>3</v>
      </c>
      <c r="F8" s="25">
        <v>4</v>
      </c>
      <c r="G8" s="25">
        <v>5</v>
      </c>
      <c r="H8" s="25">
        <v>10</v>
      </c>
      <c r="I8" s="25">
        <v>6</v>
      </c>
      <c r="J8" s="25">
        <v>7</v>
      </c>
      <c r="K8" s="25">
        <v>8</v>
      </c>
      <c r="L8" s="25"/>
      <c r="M8" s="25" t="s">
        <v>245</v>
      </c>
      <c r="N8" s="25"/>
      <c r="O8" s="25" t="s">
        <v>246</v>
      </c>
    </row>
    <row r="9" spans="1:15" x14ac:dyDescent="0.3">
      <c r="A9" s="45"/>
      <c r="B9" s="45"/>
      <c r="C9" s="45"/>
      <c r="D9" s="45"/>
      <c r="E9" s="45"/>
      <c r="F9" s="45"/>
      <c r="G9" s="45"/>
      <c r="H9" s="45"/>
      <c r="I9" s="45"/>
      <c r="J9" s="45"/>
      <c r="K9" s="93"/>
      <c r="L9" s="93"/>
    </row>
    <row r="10" spans="1:15" x14ac:dyDescent="0.3">
      <c r="A10" s="45"/>
      <c r="B10" s="45"/>
      <c r="C10" s="45"/>
      <c r="D10" s="45"/>
      <c r="E10" s="45"/>
      <c r="F10" s="45"/>
      <c r="G10" s="45"/>
      <c r="H10" s="45"/>
      <c r="I10" s="45"/>
      <c r="J10" s="45"/>
      <c r="K10" s="93"/>
      <c r="L10" s="93"/>
    </row>
    <row r="11" spans="1:15" x14ac:dyDescent="0.3">
      <c r="A11" s="45"/>
      <c r="B11" s="45"/>
      <c r="C11" s="45"/>
      <c r="D11" s="45"/>
      <c r="E11" s="45"/>
      <c r="F11" s="45"/>
      <c r="G11" s="45"/>
      <c r="H11" s="45"/>
      <c r="I11" s="45"/>
      <c r="J11" s="45"/>
      <c r="K11" s="93"/>
      <c r="L11" s="93"/>
    </row>
    <row r="12" spans="1:15" x14ac:dyDescent="0.3">
      <c r="A12" s="45"/>
      <c r="B12" s="45"/>
      <c r="C12" s="45"/>
      <c r="D12" s="45"/>
      <c r="E12" s="45"/>
      <c r="F12" s="45"/>
      <c r="G12" s="45"/>
      <c r="H12" s="45"/>
      <c r="I12" s="45"/>
      <c r="J12" s="45"/>
      <c r="K12" s="93"/>
      <c r="L12" s="93"/>
    </row>
    <row r="13" spans="1:15" x14ac:dyDescent="0.3">
      <c r="A13" s="45"/>
      <c r="B13" s="45"/>
      <c r="C13" s="45"/>
      <c r="D13" s="45"/>
      <c r="E13" s="45"/>
      <c r="F13" s="45"/>
      <c r="G13" s="45"/>
      <c r="H13" s="45"/>
      <c r="I13" s="45"/>
      <c r="J13" s="45"/>
      <c r="K13" s="93"/>
      <c r="L13" s="93"/>
    </row>
    <row r="14" spans="1:15" x14ac:dyDescent="0.3">
      <c r="A14" s="45"/>
      <c r="B14" s="45"/>
      <c r="C14" s="45"/>
      <c r="D14" s="45"/>
      <c r="E14" s="45"/>
      <c r="F14" s="45"/>
      <c r="G14" s="45"/>
      <c r="H14" s="45"/>
      <c r="I14" s="45"/>
      <c r="J14" s="45"/>
      <c r="K14" s="93"/>
      <c r="L14" s="93"/>
    </row>
    <row r="15" spans="1:15" x14ac:dyDescent="0.3">
      <c r="A15" s="45"/>
      <c r="B15" s="45"/>
      <c r="C15" s="45"/>
      <c r="D15" s="45"/>
      <c r="E15" s="45"/>
      <c r="F15" s="45"/>
      <c r="G15" s="45"/>
      <c r="H15" s="45"/>
      <c r="I15" s="45"/>
      <c r="J15" s="45"/>
      <c r="K15" s="93"/>
      <c r="L15" s="93"/>
    </row>
    <row r="16" spans="1:15" x14ac:dyDescent="0.3">
      <c r="A16" s="45"/>
      <c r="B16" s="45"/>
      <c r="C16" s="45"/>
      <c r="D16" s="45"/>
      <c r="E16" s="45"/>
      <c r="F16" s="45"/>
      <c r="G16" s="45"/>
      <c r="H16" s="45"/>
      <c r="I16" s="45"/>
      <c r="J16" s="45"/>
      <c r="K16" s="93"/>
      <c r="L16" s="93"/>
    </row>
    <row r="17" spans="1:12" x14ac:dyDescent="0.3">
      <c r="A17" s="45"/>
      <c r="B17" s="45"/>
      <c r="C17" s="45"/>
      <c r="D17" s="45"/>
      <c r="E17" s="45"/>
      <c r="F17" s="45"/>
      <c r="G17" s="45"/>
      <c r="H17" s="45"/>
      <c r="I17" s="45"/>
      <c r="J17" s="45"/>
      <c r="K17" s="93"/>
      <c r="L17" s="93"/>
    </row>
    <row r="18" spans="1:12" x14ac:dyDescent="0.3">
      <c r="A18" s="45"/>
      <c r="B18" s="45"/>
      <c r="C18" s="45"/>
      <c r="D18" s="45"/>
      <c r="E18" s="45"/>
      <c r="F18" s="45"/>
      <c r="G18" s="45"/>
      <c r="H18" s="45"/>
      <c r="I18" s="45"/>
      <c r="J18" s="45"/>
      <c r="K18" s="93"/>
      <c r="L18" s="93"/>
    </row>
    <row r="19" spans="1:12" x14ac:dyDescent="0.3">
      <c r="A19" s="45"/>
      <c r="B19" s="45"/>
      <c r="C19" s="45"/>
      <c r="D19" s="45"/>
      <c r="E19" s="45"/>
      <c r="F19" s="45"/>
      <c r="G19" s="45"/>
      <c r="H19" s="45"/>
      <c r="I19" s="45"/>
      <c r="J19" s="45"/>
      <c r="K19" s="93"/>
      <c r="L19" s="93"/>
    </row>
    <row r="20" spans="1:12" x14ac:dyDescent="0.3">
      <c r="A20" s="45"/>
      <c r="B20" s="45"/>
      <c r="C20" s="45"/>
      <c r="D20" s="45"/>
      <c r="E20" s="45"/>
      <c r="F20" s="45"/>
      <c r="G20" s="45"/>
      <c r="H20" s="45"/>
      <c r="I20" s="45"/>
      <c r="J20" s="45"/>
      <c r="K20" s="93"/>
      <c r="L20" s="93"/>
    </row>
    <row r="21" spans="1:12" x14ac:dyDescent="0.3">
      <c r="A21" s="45"/>
      <c r="B21" s="45"/>
      <c r="C21" s="45"/>
      <c r="D21" s="45"/>
      <c r="E21" s="45"/>
      <c r="F21" s="45"/>
      <c r="G21" s="45"/>
      <c r="H21" s="45"/>
      <c r="I21" s="45"/>
      <c r="J21" s="45"/>
      <c r="K21" s="93"/>
      <c r="L21" s="93"/>
    </row>
    <row r="22" spans="1:12" x14ac:dyDescent="0.3">
      <c r="A22" s="45"/>
      <c r="B22" s="45"/>
      <c r="C22" s="45"/>
      <c r="D22" s="45"/>
      <c r="E22" s="45"/>
      <c r="F22" s="45"/>
      <c r="G22" s="45"/>
      <c r="H22" s="45"/>
      <c r="I22" s="45"/>
      <c r="J22" s="45"/>
      <c r="K22" s="93"/>
      <c r="L22" s="93"/>
    </row>
    <row r="23" spans="1:12" x14ac:dyDescent="0.3">
      <c r="A23" s="45"/>
      <c r="B23" s="45"/>
      <c r="C23" s="45"/>
      <c r="D23" s="45"/>
      <c r="E23" s="45"/>
      <c r="F23" s="45"/>
      <c r="G23" s="45"/>
      <c r="H23" s="45"/>
      <c r="I23" s="45"/>
      <c r="J23" s="45"/>
      <c r="K23" s="93"/>
      <c r="L23" s="93"/>
    </row>
    <row r="24" spans="1:12" x14ac:dyDescent="0.3">
      <c r="A24" s="45"/>
      <c r="B24" s="45"/>
      <c r="C24" s="45"/>
      <c r="D24" s="45"/>
      <c r="E24" s="45"/>
      <c r="F24" s="45"/>
      <c r="G24" s="45"/>
      <c r="H24" s="45"/>
      <c r="I24" s="45"/>
      <c r="J24" s="45"/>
      <c r="K24" s="93"/>
      <c r="L24" s="93"/>
    </row>
    <row r="25" spans="1:12" x14ac:dyDescent="0.3">
      <c r="A25" s="45"/>
      <c r="B25" s="45"/>
      <c r="C25" s="45"/>
      <c r="D25" s="45"/>
      <c r="E25" s="45"/>
      <c r="F25" s="45"/>
      <c r="G25" s="45"/>
      <c r="H25" s="45"/>
      <c r="I25" s="45"/>
      <c r="J25" s="45"/>
      <c r="K25" s="93"/>
      <c r="L25" s="93"/>
    </row>
    <row r="26" spans="1:12" x14ac:dyDescent="0.3">
      <c r="A26" s="45"/>
      <c r="B26" s="45"/>
      <c r="C26" s="45"/>
      <c r="D26" s="45"/>
      <c r="E26" s="45"/>
      <c r="F26" s="45"/>
      <c r="G26" s="45"/>
      <c r="H26" s="45"/>
      <c r="I26" s="45"/>
      <c r="J26" s="45"/>
      <c r="K26" s="93"/>
      <c r="L26" s="93"/>
    </row>
    <row r="27" spans="1:12" x14ac:dyDescent="0.3">
      <c r="A27" s="45"/>
      <c r="B27" s="45"/>
      <c r="C27" s="45"/>
      <c r="D27" s="45"/>
      <c r="E27" s="45"/>
      <c r="F27" s="45"/>
      <c r="G27" s="45"/>
      <c r="H27" s="45"/>
      <c r="I27" s="45"/>
      <c r="J27" s="45"/>
      <c r="K27" s="93"/>
      <c r="L27" s="93"/>
    </row>
    <row r="28" spans="1:12" x14ac:dyDescent="0.3">
      <c r="A28" s="45"/>
      <c r="B28" s="45"/>
      <c r="C28" s="45"/>
      <c r="D28" s="45"/>
      <c r="E28" s="45"/>
      <c r="F28" s="45"/>
      <c r="G28" s="45"/>
      <c r="H28" s="45"/>
      <c r="I28" s="45"/>
      <c r="J28" s="45"/>
      <c r="K28" s="93"/>
      <c r="L28" s="93"/>
    </row>
    <row r="29" spans="1:12" x14ac:dyDescent="0.3">
      <c r="A29" s="45"/>
      <c r="B29" s="45"/>
      <c r="C29" s="45"/>
      <c r="D29" s="45"/>
      <c r="E29" s="45"/>
      <c r="F29" s="45"/>
      <c r="G29" s="45"/>
      <c r="H29" s="45"/>
      <c r="I29" s="45"/>
      <c r="J29" s="45"/>
      <c r="K29" s="93"/>
      <c r="L29" s="93"/>
    </row>
    <row r="30" spans="1:12" x14ac:dyDescent="0.3">
      <c r="A30" s="45"/>
      <c r="B30" s="45"/>
      <c r="C30" s="45"/>
      <c r="D30" s="45"/>
      <c r="E30" s="45"/>
      <c r="F30" s="45"/>
      <c r="G30" s="45"/>
      <c r="H30" s="45"/>
      <c r="I30" s="45"/>
      <c r="J30" s="45"/>
      <c r="K30" s="93"/>
      <c r="L30" s="93"/>
    </row>
    <row r="31" spans="1:12" x14ac:dyDescent="0.3">
      <c r="A31" s="45"/>
      <c r="B31" s="45"/>
      <c r="C31" s="45"/>
      <c r="D31" s="45"/>
      <c r="E31" s="45"/>
      <c r="F31" s="45"/>
      <c r="G31" s="45"/>
      <c r="H31" s="45"/>
      <c r="I31" s="45"/>
      <c r="J31" s="45"/>
      <c r="K31" s="93"/>
      <c r="L31" s="93"/>
    </row>
    <row r="32" spans="1:12" x14ac:dyDescent="0.3">
      <c r="A32" s="45"/>
      <c r="B32" s="45"/>
      <c r="C32" s="45"/>
      <c r="D32" s="45"/>
      <c r="E32" s="45"/>
      <c r="F32" s="45"/>
      <c r="G32" s="45"/>
      <c r="H32" s="45"/>
      <c r="I32" s="45"/>
      <c r="J32" s="45"/>
      <c r="K32" s="93"/>
      <c r="L32" s="93"/>
    </row>
    <row r="33" spans="1:12" x14ac:dyDescent="0.3">
      <c r="A33" s="45"/>
      <c r="B33" s="45"/>
      <c r="C33" s="45"/>
      <c r="D33" s="45"/>
      <c r="E33" s="45"/>
      <c r="F33" s="45"/>
      <c r="G33" s="45"/>
      <c r="H33" s="45"/>
      <c r="I33" s="45"/>
      <c r="J33" s="45"/>
      <c r="K33" s="93"/>
      <c r="L33" s="93"/>
    </row>
    <row r="34" spans="1:12" x14ac:dyDescent="0.3">
      <c r="A34" s="45"/>
      <c r="B34" s="45"/>
      <c r="C34" s="45"/>
      <c r="D34" s="45"/>
      <c r="E34" s="45"/>
      <c r="F34" s="45"/>
      <c r="G34" s="45"/>
      <c r="H34" s="45"/>
      <c r="I34" s="45"/>
      <c r="J34" s="45"/>
      <c r="K34" s="93"/>
      <c r="L34" s="93"/>
    </row>
    <row r="35" spans="1:12" x14ac:dyDescent="0.3">
      <c r="A35" s="45"/>
      <c r="B35" s="45"/>
      <c r="C35" s="45"/>
      <c r="D35" s="45"/>
      <c r="E35" s="45"/>
      <c r="F35" s="45"/>
      <c r="G35" s="45"/>
      <c r="H35" s="45"/>
      <c r="I35" s="45"/>
      <c r="J35" s="45"/>
      <c r="K35" s="93"/>
      <c r="L35" s="93"/>
    </row>
    <row r="36" spans="1:12" x14ac:dyDescent="0.3">
      <c r="A36" s="45"/>
      <c r="B36" s="45"/>
      <c r="C36" s="45"/>
      <c r="D36" s="45"/>
      <c r="E36" s="45"/>
      <c r="F36" s="45"/>
      <c r="G36" s="45"/>
      <c r="H36" s="45"/>
      <c r="I36" s="45"/>
      <c r="J36" s="45"/>
      <c r="K36" s="93"/>
      <c r="L36" s="93"/>
    </row>
    <row r="37" spans="1:12" x14ac:dyDescent="0.3">
      <c r="A37" s="45"/>
      <c r="B37" s="45"/>
      <c r="C37" s="45"/>
      <c r="D37" s="45"/>
      <c r="E37" s="45"/>
      <c r="F37" s="45"/>
      <c r="G37" s="45"/>
      <c r="H37" s="45"/>
      <c r="I37" s="45"/>
      <c r="J37" s="45"/>
      <c r="K37" s="93"/>
      <c r="L37" s="93"/>
    </row>
    <row r="38" spans="1:12" x14ac:dyDescent="0.3">
      <c r="A38" s="45"/>
      <c r="B38" s="45"/>
      <c r="C38" s="45"/>
      <c r="D38" s="45"/>
      <c r="E38" s="45"/>
      <c r="F38" s="45"/>
      <c r="G38" s="45"/>
      <c r="H38" s="45"/>
      <c r="I38" s="45"/>
      <c r="J38" s="45"/>
      <c r="K38" s="93"/>
      <c r="L38" s="93"/>
    </row>
    <row r="39" spans="1:12" x14ac:dyDescent="0.3">
      <c r="A39" s="45"/>
      <c r="B39" s="45"/>
      <c r="C39" s="45"/>
      <c r="D39" s="45"/>
      <c r="E39" s="45"/>
      <c r="F39" s="45"/>
      <c r="G39" s="45"/>
      <c r="H39" s="45"/>
      <c r="I39" s="45"/>
      <c r="J39" s="45"/>
      <c r="K39" s="93"/>
      <c r="L39" s="93"/>
    </row>
    <row r="40" spans="1:12" x14ac:dyDescent="0.3">
      <c r="A40" s="45"/>
      <c r="B40" s="45"/>
      <c r="C40" s="45"/>
      <c r="D40" s="45"/>
      <c r="E40" s="45"/>
      <c r="F40" s="45"/>
      <c r="G40" s="45"/>
      <c r="H40" s="45"/>
      <c r="I40" s="45"/>
      <c r="J40" s="45"/>
      <c r="K40" s="93"/>
      <c r="L40" s="93"/>
    </row>
    <row r="41" spans="1:12" x14ac:dyDescent="0.3">
      <c r="A41" s="45"/>
      <c r="B41" s="45"/>
      <c r="C41" s="45"/>
      <c r="D41" s="45"/>
      <c r="E41" s="45"/>
      <c r="F41" s="45"/>
      <c r="G41" s="45"/>
      <c r="H41" s="45"/>
      <c r="I41" s="45"/>
      <c r="J41" s="45"/>
      <c r="K41" s="93"/>
      <c r="L41" s="93"/>
    </row>
    <row r="42" spans="1:12" x14ac:dyDescent="0.3">
      <c r="A42" s="45"/>
      <c r="B42" s="45"/>
      <c r="C42" s="45"/>
      <c r="D42" s="45"/>
      <c r="E42" s="45"/>
      <c r="F42" s="45"/>
      <c r="G42" s="45"/>
      <c r="H42" s="45"/>
      <c r="I42" s="45"/>
      <c r="J42" s="45"/>
      <c r="K42" s="93"/>
      <c r="L42" s="93"/>
    </row>
  </sheetData>
  <autoFilter ref="A1:O8" xr:uid="{31247CD7-FFAD-415C-9FD1-09BF8BFB548F}"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15B9FF-9431-4337-918D-753F071A58FF}">
  <sheetPr codeName="Feuil8"/>
  <dimension ref="A1:D9"/>
  <sheetViews>
    <sheetView workbookViewId="0">
      <selection activeCell="N20" sqref="N20:N21"/>
    </sheetView>
  </sheetViews>
  <sheetFormatPr baseColWidth="10" defaultRowHeight="14.4" x14ac:dyDescent="0.3"/>
  <cols>
    <col min="1" max="1" width="17.33203125" bestFit="1" customWidth="1"/>
  </cols>
  <sheetData>
    <row r="1" spans="1:4" x14ac:dyDescent="0.3">
      <c r="A1" t="s">
        <v>153</v>
      </c>
      <c r="B1" s="68" t="s">
        <v>155</v>
      </c>
      <c r="C1" s="68" t="s">
        <v>220</v>
      </c>
      <c r="D1" s="68" t="s">
        <v>220</v>
      </c>
    </row>
    <row r="2" spans="1:4" ht="18" x14ac:dyDescent="0.3">
      <c r="A2" t="s">
        <v>154</v>
      </c>
      <c r="B2" t="s">
        <v>150</v>
      </c>
      <c r="C2" s="72" t="s">
        <v>170</v>
      </c>
      <c r="D2" t="s">
        <v>221</v>
      </c>
    </row>
    <row r="3" spans="1:4" ht="18" x14ac:dyDescent="0.3">
      <c r="A3" t="s">
        <v>156</v>
      </c>
      <c r="B3" t="s">
        <v>149</v>
      </c>
      <c r="C3" s="11" t="s">
        <v>171</v>
      </c>
      <c r="D3" t="s">
        <v>222</v>
      </c>
    </row>
    <row r="4" spans="1:4" ht="18" x14ac:dyDescent="0.3">
      <c r="B4" t="s">
        <v>251</v>
      </c>
      <c r="C4" s="72" t="s">
        <v>173</v>
      </c>
      <c r="D4" t="s">
        <v>223</v>
      </c>
    </row>
    <row r="5" spans="1:4" x14ac:dyDescent="0.3">
      <c r="B5" t="s">
        <v>252</v>
      </c>
      <c r="D5" t="s">
        <v>270</v>
      </c>
    </row>
    <row r="6" spans="1:4" x14ac:dyDescent="0.3">
      <c r="B6" t="s">
        <v>253</v>
      </c>
      <c r="D6" t="s">
        <v>271</v>
      </c>
    </row>
    <row r="7" spans="1:4" x14ac:dyDescent="0.3">
      <c r="B7" t="s">
        <v>254</v>
      </c>
      <c r="D7" t="s">
        <v>272</v>
      </c>
    </row>
    <row r="8" spans="1:4" x14ac:dyDescent="0.3">
      <c r="D8" t="s">
        <v>256</v>
      </c>
    </row>
    <row r="9" spans="1:4" x14ac:dyDescent="0.3">
      <c r="D9" t="s">
        <v>255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19</vt:i4>
      </vt:variant>
    </vt:vector>
  </HeadingPairs>
  <TitlesOfParts>
    <vt:vector size="19" baseType="lpstr">
      <vt:lpstr>Trumpf 1</vt:lpstr>
      <vt:lpstr>Trumpf 2</vt:lpstr>
      <vt:lpstr>LVD 1</vt:lpstr>
      <vt:lpstr>LVD 2</vt:lpstr>
      <vt:lpstr>Roulement</vt:lpstr>
      <vt:lpstr>Feuil2</vt:lpstr>
      <vt:lpstr>Back up</vt:lpstr>
      <vt:lpstr>récap</vt:lpstr>
      <vt:lpstr>interface suivis</vt:lpstr>
      <vt:lpstr>porte_poinçon</vt:lpstr>
      <vt:lpstr>porte_matrice</vt:lpstr>
      <vt:lpstr>Sabot</vt:lpstr>
      <vt:lpstr>Cassette</vt:lpstr>
      <vt:lpstr>porte_outil</vt:lpstr>
      <vt:lpstr>Poinçons</vt:lpstr>
      <vt:lpstr>Matrices</vt:lpstr>
      <vt:lpstr>Dévêtisseur</vt:lpstr>
      <vt:lpstr>en utilisation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 TRIENTZ</dc:creator>
  <cp:lastModifiedBy>Eliott BABINSKI</cp:lastModifiedBy>
  <dcterms:created xsi:type="dcterms:W3CDTF">2021-08-03T09:31:29Z</dcterms:created>
  <dcterms:modified xsi:type="dcterms:W3CDTF">2023-02-08T09:36:28Z</dcterms:modified>
</cp:coreProperties>
</file>