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rinehijona/Desktop/"/>
    </mc:Choice>
  </mc:AlternateContent>
  <xr:revisionPtr revIDLastSave="0" documentId="13_ncr:1_{55D9621C-65B5-7743-A3FF-876ADD7CD1CC}" xr6:coauthVersionLast="47" xr6:coauthVersionMax="47" xr10:uidLastSave="{00000000-0000-0000-0000-000000000000}"/>
  <bookViews>
    <workbookView xWindow="0" yWindow="500" windowWidth="44800" windowHeight="23000" tabRatio="462" xr2:uid="{CDC32390-D8B7-40AA-9294-2727A1BA2489}"/>
  </bookViews>
  <sheets>
    <sheet name="SPS-SUIVI PRODUCTION" sheetId="1" r:id="rId1"/>
    <sheet name="CONSOLIDATION" sheetId="4" r:id="rId2"/>
    <sheet name="LOG" sheetId="5" state="hidden" r:id="rId3"/>
    <sheet name="JOURS FERIES" sheetId="2" state="hidden" r:id="rId4"/>
  </sheets>
  <functionGroups builtInGroupCount="19"/>
  <definedNames>
    <definedName name="Segment_Date">#N/A</definedName>
    <definedName name="Segment_Semaine_n°">#N/A</definedName>
    <definedName name="_xlnm.Print_Area" localSheetId="0">'SPS-SUIVI PRODUCTION'!$A$1:$S$272</definedName>
  </definedNames>
  <calcPr calcId="191029"/>
  <pivotCaches>
    <pivotCache cacheId="13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5" i="1" l="1"/>
  <c r="A5" i="4"/>
  <c r="A3" i="4"/>
  <c r="I1" i="4"/>
  <c r="Q12" i="1"/>
  <c r="Q11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A4" i="4"/>
  <c r="A3" i="1" l="1"/>
  <c r="F271" i="1"/>
  <c r="G271" i="1"/>
  <c r="H271" i="1"/>
  <c r="I271" i="1"/>
  <c r="J271" i="1"/>
  <c r="K271" i="1"/>
  <c r="L271" i="1"/>
  <c r="M271" i="1"/>
  <c r="N271" i="1"/>
  <c r="O271" i="1"/>
  <c r="E271" i="1"/>
  <c r="P12" i="1"/>
  <c r="R12" i="1"/>
  <c r="S12" i="1"/>
  <c r="P13" i="1"/>
  <c r="R13" i="1"/>
  <c r="S13" i="1"/>
  <c r="P14" i="1"/>
  <c r="R14" i="1"/>
  <c r="S14" i="1"/>
  <c r="P15" i="1"/>
  <c r="R15" i="1"/>
  <c r="S15" i="1"/>
  <c r="P16" i="1"/>
  <c r="R16" i="1"/>
  <c r="S16" i="1"/>
  <c r="P17" i="1"/>
  <c r="R17" i="1"/>
  <c r="S17" i="1"/>
  <c r="P18" i="1"/>
  <c r="R18" i="1"/>
  <c r="S18" i="1"/>
  <c r="P19" i="1"/>
  <c r="R19" i="1"/>
  <c r="S19" i="1"/>
  <c r="P20" i="1"/>
  <c r="R20" i="1"/>
  <c r="S20" i="1"/>
  <c r="P21" i="1"/>
  <c r="R21" i="1"/>
  <c r="S21" i="1"/>
  <c r="P22" i="1"/>
  <c r="R22" i="1"/>
  <c r="S22" i="1"/>
  <c r="P23" i="1"/>
  <c r="R23" i="1"/>
  <c r="S23" i="1"/>
  <c r="P24" i="1"/>
  <c r="R24" i="1"/>
  <c r="S24" i="1"/>
  <c r="P25" i="1"/>
  <c r="R25" i="1"/>
  <c r="S25" i="1"/>
  <c r="P26" i="1"/>
  <c r="R26" i="1"/>
  <c r="S26" i="1"/>
  <c r="P27" i="1"/>
  <c r="R27" i="1"/>
  <c r="S27" i="1"/>
  <c r="P28" i="1"/>
  <c r="R28" i="1"/>
  <c r="S28" i="1"/>
  <c r="P29" i="1"/>
  <c r="R29" i="1"/>
  <c r="S29" i="1"/>
  <c r="P30" i="1"/>
  <c r="R30" i="1"/>
  <c r="S30" i="1"/>
  <c r="P31" i="1"/>
  <c r="R31" i="1"/>
  <c r="S31" i="1"/>
  <c r="P32" i="1"/>
  <c r="R32" i="1"/>
  <c r="S32" i="1"/>
  <c r="P33" i="1"/>
  <c r="R33" i="1"/>
  <c r="S33" i="1"/>
  <c r="P34" i="1"/>
  <c r="R34" i="1"/>
  <c r="S34" i="1"/>
  <c r="P35" i="1"/>
  <c r="R35" i="1"/>
  <c r="S35" i="1"/>
  <c r="P36" i="1"/>
  <c r="R36" i="1"/>
  <c r="S36" i="1"/>
  <c r="P37" i="1"/>
  <c r="R37" i="1"/>
  <c r="S37" i="1"/>
  <c r="P38" i="1"/>
  <c r="R38" i="1"/>
  <c r="S38" i="1"/>
  <c r="P39" i="1"/>
  <c r="R39" i="1"/>
  <c r="S39" i="1"/>
  <c r="P40" i="1"/>
  <c r="R40" i="1"/>
  <c r="S40" i="1"/>
  <c r="P41" i="1"/>
  <c r="R41" i="1"/>
  <c r="S41" i="1"/>
  <c r="P42" i="1"/>
  <c r="R42" i="1"/>
  <c r="S42" i="1"/>
  <c r="P43" i="1"/>
  <c r="R43" i="1"/>
  <c r="S43" i="1"/>
  <c r="P44" i="1"/>
  <c r="R44" i="1"/>
  <c r="S44" i="1"/>
  <c r="P45" i="1"/>
  <c r="R45" i="1"/>
  <c r="S45" i="1"/>
  <c r="P46" i="1"/>
  <c r="R46" i="1"/>
  <c r="S46" i="1"/>
  <c r="P47" i="1"/>
  <c r="R47" i="1"/>
  <c r="S47" i="1"/>
  <c r="P48" i="1"/>
  <c r="R48" i="1"/>
  <c r="S48" i="1"/>
  <c r="P49" i="1"/>
  <c r="R49" i="1"/>
  <c r="S49" i="1"/>
  <c r="P50" i="1"/>
  <c r="R50" i="1"/>
  <c r="S50" i="1"/>
  <c r="P51" i="1"/>
  <c r="R51" i="1"/>
  <c r="S51" i="1"/>
  <c r="P52" i="1"/>
  <c r="R52" i="1"/>
  <c r="S52" i="1"/>
  <c r="P53" i="1"/>
  <c r="R53" i="1"/>
  <c r="S53" i="1"/>
  <c r="P54" i="1"/>
  <c r="R54" i="1"/>
  <c r="S54" i="1"/>
  <c r="P55" i="1"/>
  <c r="R55" i="1"/>
  <c r="S55" i="1"/>
  <c r="P56" i="1"/>
  <c r="R56" i="1"/>
  <c r="S56" i="1"/>
  <c r="P57" i="1"/>
  <c r="R57" i="1"/>
  <c r="S57" i="1"/>
  <c r="P58" i="1"/>
  <c r="R58" i="1"/>
  <c r="S58" i="1"/>
  <c r="P59" i="1"/>
  <c r="R59" i="1"/>
  <c r="S59" i="1"/>
  <c r="P60" i="1"/>
  <c r="R60" i="1"/>
  <c r="S60" i="1"/>
  <c r="P61" i="1"/>
  <c r="R61" i="1"/>
  <c r="S61" i="1"/>
  <c r="P62" i="1"/>
  <c r="R62" i="1"/>
  <c r="S62" i="1"/>
  <c r="P63" i="1"/>
  <c r="R63" i="1"/>
  <c r="S63" i="1"/>
  <c r="P64" i="1"/>
  <c r="R64" i="1"/>
  <c r="S64" i="1"/>
  <c r="P65" i="1"/>
  <c r="R65" i="1"/>
  <c r="S65" i="1"/>
  <c r="P66" i="1"/>
  <c r="R66" i="1"/>
  <c r="S66" i="1"/>
  <c r="P67" i="1"/>
  <c r="R67" i="1"/>
  <c r="S67" i="1"/>
  <c r="P68" i="1"/>
  <c r="R68" i="1"/>
  <c r="S68" i="1"/>
  <c r="P69" i="1"/>
  <c r="R69" i="1"/>
  <c r="S69" i="1"/>
  <c r="P70" i="1"/>
  <c r="R70" i="1"/>
  <c r="S70" i="1"/>
  <c r="P71" i="1"/>
  <c r="R71" i="1"/>
  <c r="S71" i="1"/>
  <c r="P72" i="1"/>
  <c r="R72" i="1"/>
  <c r="S72" i="1"/>
  <c r="P73" i="1"/>
  <c r="R73" i="1"/>
  <c r="S73" i="1"/>
  <c r="P74" i="1"/>
  <c r="R74" i="1"/>
  <c r="S74" i="1"/>
  <c r="P75" i="1"/>
  <c r="R75" i="1"/>
  <c r="S75" i="1"/>
  <c r="P76" i="1"/>
  <c r="R76" i="1"/>
  <c r="S76" i="1"/>
  <c r="P77" i="1"/>
  <c r="R77" i="1"/>
  <c r="S77" i="1"/>
  <c r="P78" i="1"/>
  <c r="R78" i="1"/>
  <c r="S78" i="1"/>
  <c r="P79" i="1"/>
  <c r="R79" i="1"/>
  <c r="S79" i="1"/>
  <c r="P80" i="1"/>
  <c r="R80" i="1"/>
  <c r="S80" i="1"/>
  <c r="P81" i="1"/>
  <c r="R81" i="1"/>
  <c r="S81" i="1"/>
  <c r="P82" i="1"/>
  <c r="R82" i="1"/>
  <c r="S82" i="1"/>
  <c r="P83" i="1"/>
  <c r="R83" i="1"/>
  <c r="S83" i="1"/>
  <c r="P84" i="1"/>
  <c r="R84" i="1"/>
  <c r="S84" i="1"/>
  <c r="P85" i="1"/>
  <c r="R85" i="1"/>
  <c r="S85" i="1"/>
  <c r="P86" i="1"/>
  <c r="R86" i="1"/>
  <c r="S86" i="1"/>
  <c r="P87" i="1"/>
  <c r="R87" i="1"/>
  <c r="S87" i="1"/>
  <c r="P88" i="1"/>
  <c r="R88" i="1"/>
  <c r="S88" i="1"/>
  <c r="P89" i="1"/>
  <c r="R89" i="1"/>
  <c r="S89" i="1"/>
  <c r="P90" i="1"/>
  <c r="R90" i="1"/>
  <c r="S90" i="1"/>
  <c r="P91" i="1"/>
  <c r="R91" i="1"/>
  <c r="S91" i="1"/>
  <c r="P92" i="1"/>
  <c r="R92" i="1"/>
  <c r="S92" i="1"/>
  <c r="P93" i="1"/>
  <c r="R93" i="1"/>
  <c r="S93" i="1"/>
  <c r="P94" i="1"/>
  <c r="R94" i="1"/>
  <c r="S94" i="1"/>
  <c r="P95" i="1"/>
  <c r="R95" i="1"/>
  <c r="S95" i="1"/>
  <c r="P96" i="1"/>
  <c r="R96" i="1"/>
  <c r="S96" i="1"/>
  <c r="P97" i="1"/>
  <c r="R97" i="1"/>
  <c r="S97" i="1"/>
  <c r="P98" i="1"/>
  <c r="R98" i="1"/>
  <c r="S98" i="1"/>
  <c r="P99" i="1"/>
  <c r="R99" i="1"/>
  <c r="S99" i="1"/>
  <c r="P100" i="1"/>
  <c r="R100" i="1"/>
  <c r="S100" i="1"/>
  <c r="P101" i="1"/>
  <c r="R101" i="1"/>
  <c r="S101" i="1"/>
  <c r="P102" i="1"/>
  <c r="R102" i="1"/>
  <c r="S102" i="1"/>
  <c r="P103" i="1"/>
  <c r="R103" i="1"/>
  <c r="S103" i="1"/>
  <c r="P104" i="1"/>
  <c r="R104" i="1"/>
  <c r="S104" i="1"/>
  <c r="P105" i="1"/>
  <c r="R105" i="1"/>
  <c r="S105" i="1"/>
  <c r="P106" i="1"/>
  <c r="R106" i="1"/>
  <c r="S106" i="1"/>
  <c r="P107" i="1"/>
  <c r="R107" i="1"/>
  <c r="S107" i="1"/>
  <c r="P108" i="1"/>
  <c r="R108" i="1"/>
  <c r="S108" i="1"/>
  <c r="P109" i="1"/>
  <c r="R109" i="1"/>
  <c r="S109" i="1"/>
  <c r="P110" i="1"/>
  <c r="R110" i="1"/>
  <c r="S110" i="1"/>
  <c r="P111" i="1"/>
  <c r="R111" i="1"/>
  <c r="S111" i="1"/>
  <c r="P112" i="1"/>
  <c r="R112" i="1"/>
  <c r="S112" i="1"/>
  <c r="P113" i="1"/>
  <c r="R113" i="1"/>
  <c r="S113" i="1"/>
  <c r="P114" i="1"/>
  <c r="R114" i="1"/>
  <c r="S114" i="1"/>
  <c r="P115" i="1"/>
  <c r="R115" i="1"/>
  <c r="S115" i="1"/>
  <c r="P116" i="1"/>
  <c r="R116" i="1"/>
  <c r="S116" i="1"/>
  <c r="P117" i="1"/>
  <c r="R117" i="1"/>
  <c r="S117" i="1"/>
  <c r="P118" i="1"/>
  <c r="R118" i="1"/>
  <c r="S118" i="1"/>
  <c r="P119" i="1"/>
  <c r="R119" i="1"/>
  <c r="S119" i="1"/>
  <c r="P120" i="1"/>
  <c r="R120" i="1"/>
  <c r="S120" i="1"/>
  <c r="P121" i="1"/>
  <c r="R121" i="1"/>
  <c r="S121" i="1"/>
  <c r="P122" i="1"/>
  <c r="R122" i="1"/>
  <c r="S122" i="1"/>
  <c r="P123" i="1"/>
  <c r="R123" i="1"/>
  <c r="S123" i="1"/>
  <c r="P124" i="1"/>
  <c r="R124" i="1"/>
  <c r="S124" i="1"/>
  <c r="P125" i="1"/>
  <c r="R125" i="1"/>
  <c r="S125" i="1"/>
  <c r="P126" i="1"/>
  <c r="R126" i="1"/>
  <c r="S126" i="1"/>
  <c r="P127" i="1"/>
  <c r="R127" i="1"/>
  <c r="S127" i="1"/>
  <c r="P128" i="1"/>
  <c r="R128" i="1"/>
  <c r="S128" i="1"/>
  <c r="P129" i="1"/>
  <c r="R129" i="1"/>
  <c r="S129" i="1"/>
  <c r="P130" i="1"/>
  <c r="R130" i="1"/>
  <c r="S130" i="1"/>
  <c r="P131" i="1"/>
  <c r="R131" i="1"/>
  <c r="S131" i="1"/>
  <c r="P132" i="1"/>
  <c r="R132" i="1"/>
  <c r="S132" i="1"/>
  <c r="P133" i="1"/>
  <c r="R133" i="1"/>
  <c r="S133" i="1"/>
  <c r="P134" i="1"/>
  <c r="R134" i="1"/>
  <c r="S134" i="1"/>
  <c r="P135" i="1"/>
  <c r="R135" i="1"/>
  <c r="S135" i="1"/>
  <c r="P136" i="1"/>
  <c r="R136" i="1"/>
  <c r="S136" i="1"/>
  <c r="P137" i="1"/>
  <c r="R137" i="1"/>
  <c r="S137" i="1"/>
  <c r="P138" i="1"/>
  <c r="R138" i="1"/>
  <c r="S138" i="1"/>
  <c r="P139" i="1"/>
  <c r="R139" i="1"/>
  <c r="S139" i="1"/>
  <c r="P140" i="1"/>
  <c r="R140" i="1"/>
  <c r="S140" i="1"/>
  <c r="P141" i="1"/>
  <c r="R141" i="1"/>
  <c r="S141" i="1"/>
  <c r="P142" i="1"/>
  <c r="R142" i="1"/>
  <c r="S142" i="1"/>
  <c r="P143" i="1"/>
  <c r="R143" i="1"/>
  <c r="S143" i="1"/>
  <c r="P144" i="1"/>
  <c r="R144" i="1"/>
  <c r="S144" i="1"/>
  <c r="P145" i="1"/>
  <c r="R145" i="1"/>
  <c r="S145" i="1"/>
  <c r="P146" i="1"/>
  <c r="R146" i="1"/>
  <c r="S146" i="1"/>
  <c r="P147" i="1"/>
  <c r="R147" i="1"/>
  <c r="S147" i="1"/>
  <c r="P148" i="1"/>
  <c r="R148" i="1"/>
  <c r="S148" i="1"/>
  <c r="P149" i="1"/>
  <c r="R149" i="1"/>
  <c r="S149" i="1"/>
  <c r="P150" i="1"/>
  <c r="R150" i="1"/>
  <c r="S150" i="1"/>
  <c r="P151" i="1"/>
  <c r="R151" i="1"/>
  <c r="S151" i="1"/>
  <c r="P152" i="1"/>
  <c r="R152" i="1"/>
  <c r="S152" i="1"/>
  <c r="P153" i="1"/>
  <c r="R153" i="1"/>
  <c r="S153" i="1"/>
  <c r="P154" i="1"/>
  <c r="R154" i="1"/>
  <c r="S154" i="1"/>
  <c r="P155" i="1"/>
  <c r="R155" i="1"/>
  <c r="S155" i="1"/>
  <c r="P156" i="1"/>
  <c r="R156" i="1"/>
  <c r="S156" i="1"/>
  <c r="P157" i="1"/>
  <c r="R157" i="1"/>
  <c r="S157" i="1"/>
  <c r="P158" i="1"/>
  <c r="R158" i="1"/>
  <c r="S158" i="1"/>
  <c r="P159" i="1"/>
  <c r="R159" i="1"/>
  <c r="S159" i="1"/>
  <c r="P160" i="1"/>
  <c r="R160" i="1"/>
  <c r="S160" i="1"/>
  <c r="P161" i="1"/>
  <c r="R161" i="1"/>
  <c r="S161" i="1"/>
  <c r="P162" i="1"/>
  <c r="R162" i="1"/>
  <c r="S162" i="1"/>
  <c r="P163" i="1"/>
  <c r="R163" i="1"/>
  <c r="S163" i="1"/>
  <c r="P164" i="1"/>
  <c r="R164" i="1"/>
  <c r="S164" i="1"/>
  <c r="P165" i="1"/>
  <c r="R165" i="1"/>
  <c r="S165" i="1"/>
  <c r="P166" i="1"/>
  <c r="R166" i="1"/>
  <c r="S166" i="1"/>
  <c r="P167" i="1"/>
  <c r="R167" i="1"/>
  <c r="S167" i="1"/>
  <c r="P168" i="1"/>
  <c r="R168" i="1"/>
  <c r="S168" i="1"/>
  <c r="P169" i="1"/>
  <c r="R169" i="1"/>
  <c r="S169" i="1"/>
  <c r="P170" i="1"/>
  <c r="R170" i="1"/>
  <c r="S170" i="1"/>
  <c r="P171" i="1"/>
  <c r="R171" i="1"/>
  <c r="S171" i="1"/>
  <c r="P172" i="1"/>
  <c r="R172" i="1"/>
  <c r="S172" i="1"/>
  <c r="P173" i="1"/>
  <c r="R173" i="1"/>
  <c r="S173" i="1"/>
  <c r="P174" i="1"/>
  <c r="R174" i="1"/>
  <c r="S174" i="1"/>
  <c r="P175" i="1"/>
  <c r="R175" i="1"/>
  <c r="S175" i="1"/>
  <c r="P176" i="1"/>
  <c r="R176" i="1"/>
  <c r="S176" i="1"/>
  <c r="P177" i="1"/>
  <c r="R177" i="1"/>
  <c r="S177" i="1"/>
  <c r="P178" i="1"/>
  <c r="R178" i="1"/>
  <c r="S178" i="1"/>
  <c r="P179" i="1"/>
  <c r="R179" i="1"/>
  <c r="S179" i="1"/>
  <c r="P180" i="1"/>
  <c r="R180" i="1"/>
  <c r="S180" i="1"/>
  <c r="P181" i="1"/>
  <c r="R181" i="1"/>
  <c r="S181" i="1"/>
  <c r="P182" i="1"/>
  <c r="R182" i="1"/>
  <c r="S182" i="1"/>
  <c r="P183" i="1"/>
  <c r="R183" i="1"/>
  <c r="S183" i="1"/>
  <c r="P184" i="1"/>
  <c r="R184" i="1"/>
  <c r="S184" i="1"/>
  <c r="P185" i="1"/>
  <c r="R185" i="1"/>
  <c r="S185" i="1"/>
  <c r="P186" i="1"/>
  <c r="R186" i="1"/>
  <c r="S186" i="1"/>
  <c r="P187" i="1"/>
  <c r="R187" i="1"/>
  <c r="S187" i="1"/>
  <c r="P188" i="1"/>
  <c r="R188" i="1"/>
  <c r="S188" i="1"/>
  <c r="P189" i="1"/>
  <c r="R189" i="1"/>
  <c r="S189" i="1"/>
  <c r="P190" i="1"/>
  <c r="R190" i="1"/>
  <c r="S190" i="1"/>
  <c r="P191" i="1"/>
  <c r="R191" i="1"/>
  <c r="S191" i="1"/>
  <c r="P192" i="1"/>
  <c r="R192" i="1"/>
  <c r="S192" i="1"/>
  <c r="P193" i="1"/>
  <c r="R193" i="1"/>
  <c r="S193" i="1"/>
  <c r="P194" i="1"/>
  <c r="R194" i="1"/>
  <c r="S194" i="1"/>
  <c r="P195" i="1"/>
  <c r="R195" i="1"/>
  <c r="S195" i="1"/>
  <c r="P196" i="1"/>
  <c r="R196" i="1"/>
  <c r="S196" i="1"/>
  <c r="P197" i="1"/>
  <c r="R197" i="1"/>
  <c r="S197" i="1"/>
  <c r="P198" i="1"/>
  <c r="R198" i="1"/>
  <c r="S198" i="1"/>
  <c r="P199" i="1"/>
  <c r="R199" i="1"/>
  <c r="S199" i="1"/>
  <c r="P200" i="1"/>
  <c r="R200" i="1"/>
  <c r="S200" i="1"/>
  <c r="P201" i="1"/>
  <c r="R201" i="1"/>
  <c r="S201" i="1"/>
  <c r="P202" i="1"/>
  <c r="R202" i="1"/>
  <c r="S202" i="1"/>
  <c r="P203" i="1"/>
  <c r="R203" i="1"/>
  <c r="S203" i="1"/>
  <c r="P204" i="1"/>
  <c r="R204" i="1"/>
  <c r="S204" i="1"/>
  <c r="P205" i="1"/>
  <c r="R205" i="1"/>
  <c r="S205" i="1"/>
  <c r="P206" i="1"/>
  <c r="R206" i="1"/>
  <c r="S206" i="1"/>
  <c r="P207" i="1"/>
  <c r="R207" i="1"/>
  <c r="S207" i="1"/>
  <c r="P208" i="1"/>
  <c r="R208" i="1"/>
  <c r="S208" i="1"/>
  <c r="P209" i="1"/>
  <c r="R209" i="1"/>
  <c r="S209" i="1"/>
  <c r="P210" i="1"/>
  <c r="R210" i="1"/>
  <c r="S210" i="1"/>
  <c r="P211" i="1"/>
  <c r="R211" i="1"/>
  <c r="S211" i="1"/>
  <c r="P212" i="1"/>
  <c r="R212" i="1"/>
  <c r="S212" i="1"/>
  <c r="P213" i="1"/>
  <c r="R213" i="1"/>
  <c r="S213" i="1"/>
  <c r="P214" i="1"/>
  <c r="R214" i="1"/>
  <c r="S214" i="1"/>
  <c r="P215" i="1"/>
  <c r="R215" i="1"/>
  <c r="S215" i="1"/>
  <c r="P216" i="1"/>
  <c r="R216" i="1"/>
  <c r="S216" i="1"/>
  <c r="P217" i="1"/>
  <c r="R217" i="1"/>
  <c r="S217" i="1"/>
  <c r="P218" i="1"/>
  <c r="R218" i="1"/>
  <c r="S218" i="1"/>
  <c r="P219" i="1"/>
  <c r="R219" i="1"/>
  <c r="S219" i="1"/>
  <c r="P220" i="1"/>
  <c r="R220" i="1"/>
  <c r="S220" i="1"/>
  <c r="P221" i="1"/>
  <c r="R221" i="1"/>
  <c r="S221" i="1"/>
  <c r="P222" i="1"/>
  <c r="R222" i="1"/>
  <c r="S222" i="1"/>
  <c r="P223" i="1"/>
  <c r="R223" i="1"/>
  <c r="S223" i="1"/>
  <c r="P224" i="1"/>
  <c r="R224" i="1"/>
  <c r="S224" i="1"/>
  <c r="P225" i="1"/>
  <c r="R225" i="1"/>
  <c r="S225" i="1"/>
  <c r="P226" i="1"/>
  <c r="R226" i="1"/>
  <c r="S226" i="1"/>
  <c r="P227" i="1"/>
  <c r="R227" i="1"/>
  <c r="S227" i="1"/>
  <c r="P228" i="1"/>
  <c r="R228" i="1"/>
  <c r="S228" i="1"/>
  <c r="P229" i="1"/>
  <c r="R229" i="1"/>
  <c r="S229" i="1"/>
  <c r="P230" i="1"/>
  <c r="R230" i="1"/>
  <c r="S230" i="1"/>
  <c r="P231" i="1"/>
  <c r="R231" i="1"/>
  <c r="S231" i="1"/>
  <c r="P232" i="1"/>
  <c r="R232" i="1"/>
  <c r="S232" i="1"/>
  <c r="P233" i="1"/>
  <c r="R233" i="1"/>
  <c r="S233" i="1"/>
  <c r="P234" i="1"/>
  <c r="R234" i="1"/>
  <c r="S234" i="1"/>
  <c r="P235" i="1"/>
  <c r="R235" i="1"/>
  <c r="S235" i="1"/>
  <c r="P236" i="1"/>
  <c r="R236" i="1"/>
  <c r="S236" i="1"/>
  <c r="P237" i="1"/>
  <c r="R237" i="1"/>
  <c r="S237" i="1"/>
  <c r="P238" i="1"/>
  <c r="R238" i="1"/>
  <c r="S238" i="1"/>
  <c r="P239" i="1"/>
  <c r="R239" i="1"/>
  <c r="S239" i="1"/>
  <c r="P240" i="1"/>
  <c r="R240" i="1"/>
  <c r="S240" i="1"/>
  <c r="P241" i="1"/>
  <c r="R241" i="1"/>
  <c r="S241" i="1"/>
  <c r="P242" i="1"/>
  <c r="R242" i="1"/>
  <c r="S242" i="1"/>
  <c r="P243" i="1"/>
  <c r="R243" i="1"/>
  <c r="S243" i="1"/>
  <c r="P244" i="1"/>
  <c r="R244" i="1"/>
  <c r="S244" i="1"/>
  <c r="P245" i="1"/>
  <c r="R245" i="1"/>
  <c r="S245" i="1"/>
  <c r="P246" i="1"/>
  <c r="R246" i="1"/>
  <c r="S246" i="1"/>
  <c r="P247" i="1"/>
  <c r="R247" i="1"/>
  <c r="S247" i="1"/>
  <c r="P248" i="1"/>
  <c r="R248" i="1"/>
  <c r="S248" i="1"/>
  <c r="P249" i="1"/>
  <c r="R249" i="1"/>
  <c r="S249" i="1"/>
  <c r="P250" i="1"/>
  <c r="R250" i="1"/>
  <c r="S250" i="1"/>
  <c r="P251" i="1"/>
  <c r="R251" i="1"/>
  <c r="S251" i="1"/>
  <c r="P252" i="1"/>
  <c r="R252" i="1"/>
  <c r="S252" i="1"/>
  <c r="P253" i="1"/>
  <c r="R253" i="1"/>
  <c r="S253" i="1"/>
  <c r="P254" i="1"/>
  <c r="R254" i="1"/>
  <c r="S254" i="1"/>
  <c r="P255" i="1"/>
  <c r="R255" i="1"/>
  <c r="S255" i="1"/>
  <c r="P256" i="1"/>
  <c r="R256" i="1"/>
  <c r="S256" i="1"/>
  <c r="P257" i="1"/>
  <c r="R257" i="1"/>
  <c r="S257" i="1"/>
  <c r="P258" i="1"/>
  <c r="R258" i="1"/>
  <c r="S258" i="1"/>
  <c r="P259" i="1"/>
  <c r="R259" i="1"/>
  <c r="S259" i="1"/>
  <c r="P260" i="1"/>
  <c r="R260" i="1"/>
  <c r="S260" i="1"/>
  <c r="P261" i="1"/>
  <c r="R261" i="1"/>
  <c r="S261" i="1"/>
  <c r="P262" i="1"/>
  <c r="R262" i="1"/>
  <c r="S262" i="1"/>
  <c r="P263" i="1"/>
  <c r="R263" i="1"/>
  <c r="S263" i="1"/>
  <c r="P264" i="1"/>
  <c r="R264" i="1"/>
  <c r="S264" i="1"/>
  <c r="P265" i="1"/>
  <c r="R265" i="1"/>
  <c r="S265" i="1"/>
  <c r="P266" i="1"/>
  <c r="R266" i="1"/>
  <c r="S266" i="1"/>
  <c r="P267" i="1"/>
  <c r="R267" i="1"/>
  <c r="S267" i="1"/>
  <c r="P268" i="1"/>
  <c r="R268" i="1"/>
  <c r="S268" i="1"/>
  <c r="P269" i="1"/>
  <c r="R269" i="1"/>
  <c r="S269" i="1"/>
  <c r="P270" i="1"/>
  <c r="R270" i="1"/>
  <c r="S270" i="1"/>
  <c r="P11" i="1"/>
  <c r="R11" i="1"/>
  <c r="S11" i="1"/>
  <c r="P271" i="1" l="1"/>
  <c r="O6" i="1"/>
  <c r="O5" i="1"/>
  <c r="O4" i="1"/>
  <c r="R271" i="1"/>
  <c r="Q271" i="1"/>
  <c r="S271" i="1"/>
  <c r="M5" i="1"/>
  <c r="M6" i="1"/>
  <c r="M3" i="1"/>
  <c r="M4" i="1"/>
  <c r="I1" i="1" l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11" i="1"/>
  <c r="C8" i="1" l="1"/>
  <c r="C7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11" i="1"/>
</calcChain>
</file>

<file path=xl/sharedStrings.xml><?xml version="1.0" encoding="utf-8"?>
<sst xmlns="http://schemas.openxmlformats.org/spreadsheetml/2006/main" count="95" uniqueCount="65">
  <si>
    <t>Mois</t>
  </si>
  <si>
    <t>Semaine n°</t>
  </si>
  <si>
    <t>Date</t>
  </si>
  <si>
    <t>Fêtes</t>
  </si>
  <si>
    <t>Jour de l’An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</si>
  <si>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</si>
  <si>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</si>
  <si>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</si>
  <si>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</si>
  <si>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</si>
  <si>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</si>
  <si>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</si>
  <si>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</si>
  <si>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Armistice 1918</t>
  </si>
  <si>
    <t>Noël</t>
  </si>
  <si>
    <t>Type</t>
  </si>
  <si>
    <r>
      <rPr>
        <b/>
        <sz val="14"/>
        <color rgb="FF144196"/>
        <rFont val="Calibri"/>
        <family val="2"/>
        <scheme val="minor"/>
      </rPr>
      <t xml:space="preserve">TABLEAU DE SUIVI SPS </t>
    </r>
    <r>
      <rPr>
        <b/>
        <sz val="14"/>
        <color rgb="FFDC0055"/>
        <rFont val="Calibri"/>
        <family val="2"/>
        <scheme val="minor"/>
      </rPr>
      <t xml:space="preserve"> - PRODUCTION QUOTIDIENNE</t>
    </r>
  </si>
  <si>
    <t>TOTAL</t>
  </si>
  <si>
    <t>MINIMUM</t>
  </si>
  <si>
    <t>MAXIMUM</t>
  </si>
  <si>
    <t>Prénom Nom 1</t>
  </si>
  <si>
    <t>Prénom Nom 2</t>
  </si>
  <si>
    <t>Prénom Nom 3</t>
  </si>
  <si>
    <t>Prénom Nom 4</t>
  </si>
  <si>
    <t>Prénom Nom 5</t>
  </si>
  <si>
    <t>Prénom Nom 6</t>
  </si>
  <si>
    <t>MOYENNE</t>
  </si>
  <si>
    <t>Étiquettes de lignes</t>
  </si>
  <si>
    <t>Total général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</si>
  <si>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</si>
  <si>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</si>
  <si>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</si>
  <si>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</si>
  <si>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</si>
  <si>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</si>
  <si>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</si>
  <si>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</si>
  <si>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</si>
  <si>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</si>
  <si>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</si>
  <si>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</si>
  <si>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MINIMUM/JRS</t>
  </si>
  <si>
    <t>MAXIMUM/JRS</t>
  </si>
  <si>
    <t>Total</t>
  </si>
  <si>
    <t>MOYENNE/JRS</t>
  </si>
  <si>
    <t>TOTAL ANNEE</t>
  </si>
  <si>
    <t>EQUIPE</t>
  </si>
  <si>
    <t>COLLABORATEURS</t>
  </si>
  <si>
    <t>Consolidation</t>
  </si>
  <si>
    <t>ABS</t>
  </si>
  <si>
    <t>Nbre de jours ouvrés</t>
  </si>
  <si>
    <t>Nbre de jours fériés</t>
  </si>
  <si>
    <t>ANNEE 2023</t>
  </si>
  <si>
    <t>TOTAL EQUIPE.</t>
  </si>
  <si>
    <t>Cliquez pour revenir au TB de Suivi SPS</t>
  </si>
  <si>
    <t>Usager</t>
  </si>
  <si>
    <t>CELLULES A RENSEIGNER</t>
  </si>
  <si>
    <t>HIJONA Marine</t>
  </si>
  <si>
    <t>KO</t>
  </si>
  <si>
    <t>lola X</t>
  </si>
  <si>
    <t>Prénom Nom 0</t>
  </si>
  <si>
    <t>Prénom Nom 12</t>
  </si>
  <si>
    <t>Prénom Nom 23</t>
  </si>
  <si>
    <t>Prénom Nom 34</t>
  </si>
  <si>
    <t>Prénom Nom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</si>
</sst>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ddd\ dd\ mmm\ yy"/>
    <numFmt numFmtId="165" formatCode="mmmm"/>
    <numFmt numFmtId="166" formatCode="[$-F800]dddd\,\ mmmm\ dd\,\ yyyy"/>
    <numFmt numFmtId="167" formatCode="#,##0&quot; jrs&quot;"/>
  </numFmts>
  <fonts count="2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2C45"/>
      <name val="Arial"/>
      <family val="2"/>
    </font>
    <font>
      <b/>
      <sz val="14"/>
      <color rgb="FFDC0055"/>
      <name val="Calibri"/>
      <family val="2"/>
      <scheme val="minor"/>
    </font>
    <font>
      <b/>
      <sz val="14"/>
      <color rgb="FF144196"/>
      <name val="Calibri"/>
      <family val="2"/>
      <scheme val="minor"/>
    </font>
    <font>
      <b/>
      <sz val="16"/>
      <color rgb="FFDC0055"/>
      <name val="Calibri"/>
      <family val="2"/>
      <scheme val="minor"/>
    </font>
    <font>
      <b/>
      <sz val="11"/>
      <color rgb="FF144196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0"/>
      <color rgb="FFDC0055"/>
      <name val="Calibri"/>
      <family val="2"/>
      <scheme val="minor"/>
    </font>
    <font>
      <b/>
      <i/>
      <u/>
      <sz val="10"/>
      <color rgb="FF144196"/>
      <name val="Calibri"/>
      <family val="2"/>
      <scheme val="minor"/>
    </font>
    <font>
      <b/>
      <sz val="14"/>
      <color theme="0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2"/>
      <color rgb="FF993366"/>
      <name val="Calibri"/>
      <family val="2"/>
    </font>
    <font>
      <b/>
      <sz val="12"/>
      <color rgb="FF0000FF"/>
      <name val="Calibri"/>
      <family val="2"/>
    </font>
    <font>
      <b/>
      <sz val="12"/>
      <color rgb="FF339966"/>
      <name val="Calibri"/>
      <family val="2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C005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144196"/>
        <bgColor indexed="64"/>
      </patternFill>
    </fill>
    <fill>
      <patternFill patternType="solid">
        <fgColor rgb="FF749FEC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rgb="FFDC0055"/>
      </bottom>
      <diagonal/>
    </border>
    <border>
      <left/>
      <right style="thin">
        <color rgb="FF144196"/>
      </right>
      <top style="medium">
        <color rgb="FF144196"/>
      </top>
      <bottom style="thin">
        <color rgb="FF144196"/>
      </bottom>
      <diagonal/>
    </border>
    <border>
      <left style="thin">
        <color rgb="FF144196"/>
      </left>
      <right/>
      <top style="medium">
        <color rgb="FF144196"/>
      </top>
      <bottom style="thin">
        <color rgb="FF144196"/>
      </bottom>
      <diagonal/>
    </border>
    <border>
      <left/>
      <right style="thin">
        <color rgb="FF144196"/>
      </right>
      <top style="thin">
        <color rgb="FF144196"/>
      </top>
      <bottom style="thin">
        <color rgb="FF144196"/>
      </bottom>
      <diagonal/>
    </border>
    <border>
      <left style="thin">
        <color rgb="FF144196"/>
      </left>
      <right/>
      <top style="thin">
        <color rgb="FF144196"/>
      </top>
      <bottom style="thin">
        <color rgb="FF144196"/>
      </bottom>
      <diagonal/>
    </border>
    <border>
      <left/>
      <right style="thin">
        <color rgb="FF144196"/>
      </right>
      <top style="thin">
        <color rgb="FF144196"/>
      </top>
      <bottom style="medium">
        <color rgb="FF144196"/>
      </bottom>
      <diagonal/>
    </border>
    <border>
      <left style="thin">
        <color rgb="FF144196"/>
      </left>
      <right/>
      <top style="thin">
        <color rgb="FF144196"/>
      </top>
      <bottom style="medium">
        <color rgb="FF144196"/>
      </bottom>
      <diagonal/>
    </border>
    <border>
      <left/>
      <right/>
      <top/>
      <bottom style="medium">
        <color rgb="FF144196"/>
      </bottom>
      <diagonal/>
    </border>
    <border>
      <left/>
      <right/>
      <top style="thin">
        <color rgb="FF144196"/>
      </top>
      <bottom style="thin">
        <color rgb="FF144196"/>
      </bottom>
      <diagonal/>
    </border>
    <border>
      <left/>
      <right/>
      <top style="medium">
        <color rgb="FF144196"/>
      </top>
      <bottom style="thin">
        <color rgb="FF144196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166" fontId="3" fillId="3" borderId="0" xfId="0" applyNumberFormat="1" applyFont="1" applyFill="1" applyAlignment="1">
      <alignment horizontal="left" vertical="center" wrapText="1"/>
    </xf>
    <xf numFmtId="166" fontId="3" fillId="4" borderId="0" xfId="0" applyNumberFormat="1" applyFont="1" applyFill="1" applyAlignment="1">
      <alignment horizontal="left" vertical="center" wrapText="1"/>
    </xf>
    <xf numFmtId="0" fontId="2" fillId="2" borderId="1" xfId="0" applyFont="1" applyFill="1" applyBorder="1" applyAlignment="1">
      <alignment vertical="center"/>
    </xf>
    <xf numFmtId="166" fontId="3" fillId="3" borderId="1" xfId="0" applyNumberFormat="1" applyFont="1" applyFill="1" applyBorder="1" applyAlignment="1">
      <alignment horizontal="left" vertical="center" wrapText="1"/>
    </xf>
    <xf numFmtId="166" fontId="3" fillId="4" borderId="1" xfId="0" applyNumberFormat="1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0" borderId="0" xfId="0" pivotButton="1"/>
    <xf numFmtId="164" fontId="0" fillId="0" borderId="0" xfId="0" applyNumberFormat="1" applyAlignment="1">
      <alignment horizontal="left"/>
    </xf>
    <xf numFmtId="0" fontId="1" fillId="5" borderId="3" xfId="0" applyFont="1" applyFill="1" applyBorder="1" applyAlignment="1">
      <alignment horizontal="left" vertical="center" wrapText="1"/>
    </xf>
    <xf numFmtId="0" fontId="1" fillId="6" borderId="5" xfId="0" applyFont="1" applyFill="1" applyBorder="1" applyAlignment="1">
      <alignment horizontal="left" vertical="center" wrapText="1"/>
    </xf>
    <xf numFmtId="0" fontId="1" fillId="7" borderId="5" xfId="0" applyFont="1" applyFill="1" applyBorder="1" applyAlignment="1">
      <alignment horizontal="left" vertical="center" wrapText="1"/>
    </xf>
    <xf numFmtId="0" fontId="1" fillId="8" borderId="7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1" fontId="7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indent="2"/>
    </xf>
    <xf numFmtId="0" fontId="10" fillId="0" borderId="0" xfId="0" applyFont="1" applyAlignment="1">
      <alignment horizontal="left" indent="2"/>
    </xf>
    <xf numFmtId="0" fontId="12" fillId="0" borderId="0" xfId="0" applyFont="1" applyAlignment="1">
      <alignment horizontal="left" indent="2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7" fontId="7" fillId="3" borderId="10" xfId="0" applyNumberFormat="1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 wrapText="1"/>
    </xf>
    <xf numFmtId="0" fontId="14" fillId="11" borderId="12" xfId="0" applyFont="1" applyFill="1" applyBorder="1" applyAlignment="1">
      <alignment horizontal="center" vertical="center"/>
    </xf>
    <xf numFmtId="22" fontId="0" fillId="0" borderId="0" xfId="0" applyNumberFormat="1"/>
    <xf numFmtId="0" fontId="0" fillId="0" borderId="0" xfId="0" applyAlignment="1" applyProtection="1">
      <alignment horizontal="center" vertical="center"/>
      <protection locked="0"/>
    </xf>
    <xf numFmtId="0" fontId="15" fillId="10" borderId="0" xfId="0" applyFont="1" applyFill="1" applyAlignment="1">
      <alignment horizontal="center" vertical="center"/>
    </xf>
    <xf numFmtId="0" fontId="7" fillId="3" borderId="10" xfId="0" applyFont="1" applyFill="1" applyBorder="1" applyAlignment="1">
      <alignment horizontal="left" vertical="center" indent="2"/>
    </xf>
    <xf numFmtId="0" fontId="11" fillId="5" borderId="0" xfId="0" applyFont="1" applyFill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6" xfId="1" applyBorder="1" applyAlignment="1">
      <alignment horizontal="center" vertical="center"/>
    </xf>
    <xf numFmtId="0" fontId="8" fillId="0" borderId="5" xfId="1" applyBorder="1" applyAlignment="1">
      <alignment horizontal="center" vertical="center"/>
    </xf>
    <xf numFmtId="1" fontId="7" fillId="0" borderId="8" xfId="0" applyNumberFormat="1" applyFont="1" applyBorder="1" applyAlignment="1">
      <alignment horizontal="center" vertical="center"/>
    </xf>
    <xf numFmtId="1" fontId="7" fillId="0" borderId="7" xfId="0" applyNumberFormat="1" applyFont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3" fillId="0" borderId="0" xfId="1" applyFont="1" applyAlignment="1">
      <alignment horizontal="center"/>
    </xf>
    <xf numFmtId="0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83">
    <dxf>
      <alignment horizontal="center"/>
    </dxf>
    <dxf>
      <alignment horizontal="center"/>
    </dxf>
    <dxf>
      <fill>
        <patternFill patternType="solid">
          <bgColor rgb="FFDC0055"/>
        </patternFill>
      </fill>
    </dxf>
    <dxf>
      <fill>
        <patternFill patternType="solid">
          <bgColor rgb="FFDC0055"/>
        </patternFill>
      </fill>
    </dxf>
    <dxf>
      <font>
        <color theme="0"/>
      </font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numFmt numFmtId="164" formatCode="ddd\ dd\ mmm\ 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mmmm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/>
    </dxf>
    <dxf>
      <alignment horizontal="center"/>
    </dxf>
    <dxf>
      <fill>
        <patternFill patternType="solid">
          <bgColor rgb="FFDC0055"/>
        </patternFill>
      </fill>
    </dxf>
    <dxf>
      <fill>
        <patternFill patternType="solid">
          <bgColor rgb="FFDC0055"/>
        </patternFill>
      </fill>
    </dxf>
    <dxf>
      <font>
        <color theme="0"/>
      </font>
    </dxf>
    <dxf>
      <font>
        <color theme="0"/>
      </font>
    </dxf>
    <dxf>
      <fill>
        <patternFill patternType="solid">
          <bgColor rgb="FFDC0055"/>
        </patternFill>
      </fill>
    </dxf>
    <dxf>
      <fill>
        <patternFill patternType="solid">
          <bgColor rgb="FFDC0055"/>
        </patternFill>
      </fill>
    </dxf>
    <dxf>
      <alignment horizontal="center"/>
    </dxf>
    <dxf>
      <alignment horizontal="center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fill>
        <patternFill>
          <bgColor rgb="FFFB8DAF"/>
        </patternFill>
      </fill>
    </dxf>
    <dxf>
      <font>
        <color rgb="FF9C0006"/>
      </font>
      <fill>
        <patternFill>
          <bgColor rgb="FF7BE4F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rgb="FF92D050"/>
        </patternFill>
      </fill>
    </dxf>
    <dxf>
      <border>
        <top style="thin">
          <color theme="4" tint="0.79998168889431442"/>
        </top>
        <bottom style="thin">
          <color theme="4" tint="0.79998168889431442"/>
        </bottom>
      </border>
    </dxf>
    <dxf>
      <border>
        <top style="thin">
          <color theme="4" tint="0.79998168889431442"/>
        </top>
        <bottom style="thin">
          <color theme="4" tint="0.79998168889431442"/>
        </bottom>
      </border>
    </dxf>
    <dxf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/>
        </bottom>
      </border>
    </dxf>
    <dxf>
      <font>
        <color theme="0"/>
      </font>
      <fill>
        <patternFill patternType="solid">
          <fgColor theme="4" tint="0.39997558519241921"/>
          <bgColor theme="4" tint="0.39997558519241921"/>
        </patternFill>
      </fill>
      <border>
        <bottom style="thin">
          <color theme="4" tint="0.79998168889431442"/>
        </bottom>
        <horizontal style="thin">
          <color theme="4" tint="0.39997558519241921"/>
        </horizontal>
      </border>
    </dxf>
    <dxf>
      <border>
        <bottom style="thin">
          <color theme="4" tint="0.59999389629810485"/>
        </bottom>
      </border>
    </dxf>
    <dxf>
      <font>
        <b/>
        <color theme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4" tint="0.39997558519241921"/>
          <bgColor theme="4" tint="0.39997558519241921"/>
        </patternFill>
      </fill>
    </dxf>
    <dxf>
      <font>
        <b/>
        <color theme="0"/>
      </font>
    </dxf>
    <dxf>
      <border>
        <left style="thin">
          <color theme="4" tint="-0.249977111117893"/>
        </left>
        <right style="thin">
          <color theme="4" tint="-0.249977111117893"/>
        </right>
      </border>
    </dxf>
    <dxf>
      <border>
        <top style="thin">
          <color theme="4" tint="-0.249977111117893"/>
        </top>
        <bottom style="thin">
          <color theme="4" tint="-0.249977111117893"/>
        </bottom>
        <horizontal style="thin">
          <color theme="4" tint="-0.249977111117893"/>
        </horizontal>
      </border>
    </dxf>
    <dxf>
      <font>
        <b/>
        <color theme="1"/>
      </font>
      <border>
        <top style="double">
          <color theme="4" tint="-0.249977111117893"/>
        </top>
      </border>
    </dxf>
    <dxf>
      <font>
        <color theme="0"/>
      </font>
      <fill>
        <patternFill patternType="solid">
          <fgColor theme="4" tint="-0.249977111117893"/>
          <bgColor rgb="FF144196"/>
        </patternFill>
      </fill>
      <border>
        <horizontal style="thin">
          <color theme="4" tint="-0.249977111117893"/>
        </horizontal>
      </border>
    </dxf>
    <dxf>
      <font>
        <color theme="1"/>
      </font>
      <border>
        <horizontal style="thin">
          <color theme="4" tint="0.79998168889431442"/>
        </horizontal>
      </border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rgb="FF144196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</dxfs>
  <tableStyles count="2" defaultTableStyle="TableStyleMedium2" defaultPivotStyle="PivotStyleLight16">
    <tableStyle name="MGP" pivot="0" count="9" xr9:uid="{8FF80353-A470-40E1-B45E-2E803841AD33}">
      <tableStyleElement type="wholeTable" dxfId="82"/>
      <tableStyleElement type="headerRow" dxfId="81"/>
      <tableStyleElement type="totalRow" dxfId="80"/>
      <tableStyleElement type="firstColumn" dxfId="79"/>
      <tableStyleElement type="lastColumn" dxfId="78"/>
      <tableStyleElement type="firstRowStripe" dxfId="77"/>
      <tableStyleElement type="secondRowStripe" dxfId="76"/>
      <tableStyleElement type="firstColumnStripe" dxfId="75"/>
      <tableStyleElement type="secondColumnStripe" dxfId="74"/>
    </tableStyle>
    <tableStyle name="MGPTCD" table="0" count="13" xr9:uid="{BD1A9141-3BEF-42C2-827A-BCB025D4F5AE}">
      <tableStyleElement type="wholeTable" dxfId="73"/>
      <tableStyleElement type="headerRow" dxfId="72"/>
      <tableStyleElement type="totalRow" dxfId="71"/>
      <tableStyleElement type="firstRowStripe" dxfId="70"/>
      <tableStyleElement type="firstColumnStripe" dxfId="69"/>
      <tableStyleElement type="firstHeaderCell" dxfId="68"/>
      <tableStyleElement type="firstSubtotalRow" dxfId="67"/>
      <tableStyleElement type="secondSubtotalRow" dxfId="66"/>
      <tableStyleElement type="firstColumnSubheading" dxfId="65"/>
      <tableStyleElement type="firstRowSubheading" dxfId="64"/>
      <tableStyleElement type="secondRowSubheading" dxfId="63"/>
      <tableStyleElement type="pageFieldLabels" dxfId="62"/>
      <tableStyleElement type="pageFieldValues" dxfId="61"/>
    </tableStyle>
  </tableStyles>
  <colors>
    <mruColors>
      <color rgb="FFDC0055"/>
      <color rgb="FF749FEC"/>
      <color rgb="FF144196"/>
      <color rgb="FF7BE4F9"/>
      <color rgb="FFB7ECFF"/>
      <color rgb="FF8EC26A"/>
      <color rgb="FFFB8DAF"/>
      <color rgb="FFFEB4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[2023-SUIVI-PRODUCTION-SPS.xlsm]CONSOLIDATION!Tableau croisé dynamique2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CONSOLIDATION!$B$7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CONSOLIDATION!$A$8:$A$20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CONSOLIDATION!$B$8:$B$20</c:f>
              <c:numCache>
                <c:formatCode>General</c:formatCode>
                <c:ptCount val="12"/>
                <c:pt idx="0">
                  <c:v>3668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0A-420E-8315-8D49968F0F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10759304"/>
        <c:axId val="610762584"/>
      </c:barChart>
      <c:catAx>
        <c:axId val="610759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0762584"/>
        <c:crosses val="autoZero"/>
        <c:auto val="1"/>
        <c:lblAlgn val="ctr"/>
        <c:lblOffset val="100"/>
        <c:noMultiLvlLbl val="0"/>
      </c:catAx>
      <c:valAx>
        <c:axId val="610762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07593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</xdr:colOff>
          <xdr:row>1</xdr:row>
          <xdr:rowOff>57150</xdr:rowOff>
        </xdr:from>
        <xdr:to>
          <xdr:col>9</xdr:col>
          <xdr:colOff>1244600</xdr:colOff>
          <xdr:row>4</xdr:row>
          <xdr:rowOff>19050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6010275" y="400050"/>
              <a:ext cx="6931025" cy="571500"/>
              <a:chOff x="4886325" y="390525"/>
              <a:chExt cx="6208449" cy="542925"/>
            </a:xfrm>
          </xdr:grpSpPr>
          <xdr:sp macro="" textlink="">
            <xdr:nvSpPr>
              <xdr:cNvPr id="1025" name="Button 1" hidden="1">
                <a:extLst>
                  <a:ext uri="{63B3BB69-23CF-44E3-9099-C40C66FF867C}">
                    <a14:compatExt spid="_x0000_s1025"/>
                  </a:ext>
                  <a:ext uri="{FF2B5EF4-FFF2-40B4-BE49-F238E27FC236}">
                    <a16:creationId xmlns:a16="http://schemas.microsoft.com/office/drawing/2014/main" id="{00000000-0008-0000-0000-000001040000}"/>
                  </a:ext>
                </a:extLst>
              </xdr:cNvPr>
              <xdr:cNvSpPr/>
            </xdr:nvSpPr>
            <xdr:spPr bwMode="auto">
              <a:xfrm>
                <a:off x="4886325" y="390525"/>
                <a:ext cx="2266950" cy="5429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200" b="1" i="0" u="none" strike="noStrike" baseline="0">
                    <a:solidFill>
                      <a:srgbClr val="993366"/>
                    </a:solidFill>
                    <a:latin typeface="Calibri" pitchFamily="2" charset="0"/>
                    <a:cs typeface="Calibri" pitchFamily="2" charset="0"/>
                  </a:rPr>
                  <a:t>ENREGISTRER</a:t>
                </a:r>
              </a:p>
            </xdr:txBody>
          </xdr:sp>
          <xdr:sp macro="" textlink="">
            <xdr:nvSpPr>
              <xdr:cNvPr id="1026" name="Button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7219950" y="390526"/>
                <a:ext cx="2019300" cy="5334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200" b="1" i="0" u="none" strike="noStrike" baseline="0">
                    <a:solidFill>
                      <a:srgbClr val="0000FF"/>
                    </a:solidFill>
                    <a:latin typeface="Calibri" pitchFamily="2" charset="0"/>
                    <a:cs typeface="Calibri" pitchFamily="2" charset="0"/>
                  </a:rPr>
                  <a:t>DATE A RENSEIGNER</a:t>
                </a:r>
              </a:p>
            </xdr:txBody>
          </xdr:sp>
          <xdr:sp macro="" textlink="">
            <xdr:nvSpPr>
              <xdr:cNvPr id="1027" name="Button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9294549" y="390525"/>
                <a:ext cx="1800225" cy="5238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200" b="1" i="0" u="none" strike="noStrike" baseline="0">
                    <a:solidFill>
                      <a:srgbClr val="339966"/>
                    </a:solidFill>
                    <a:latin typeface="Calibri" pitchFamily="2" charset="0"/>
                    <a:cs typeface="Calibri" pitchFamily="2" charset="0"/>
                  </a:rPr>
                  <a:t>AUJOURD'HUI V1-BRUNO</a:t>
                </a:r>
              </a:p>
            </xdr:txBody>
          </xdr:sp>
        </xdr:grp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673100</xdr:colOff>
          <xdr:row>4</xdr:row>
          <xdr:rowOff>127000</xdr:rowOff>
        </xdr:from>
        <xdr:to>
          <xdr:col>9</xdr:col>
          <xdr:colOff>1231900</xdr:colOff>
          <xdr:row>7</xdr:row>
          <xdr:rowOff>63500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58A98213-CDC9-5A62-E946-281CFFB690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9966"/>
                  </a:solidFill>
                  <a:latin typeface="Calibri" pitchFamily="2" charset="0"/>
                  <a:cs typeface="Calibri" pitchFamily="2" charset="0"/>
                </a:rPr>
                <a:t>AUJOURD'HUI V2-ORDONC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781049</xdr:colOff>
      <xdr:row>1</xdr:row>
      <xdr:rowOff>133350</xdr:rowOff>
    </xdr:from>
    <xdr:to>
      <xdr:col>14</xdr:col>
      <xdr:colOff>695325</xdr:colOff>
      <xdr:row>20</xdr:row>
      <xdr:rowOff>133350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10407649" y="412750"/>
          <a:ext cx="8766176" cy="3771900"/>
          <a:chOff x="9201149" y="409575"/>
          <a:chExt cx="7791451" cy="3771900"/>
        </a:xfrm>
      </xdr:grpSpPr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3" name="Semaine n°">
                <a:extLst>
                  <a:ext uri="{FF2B5EF4-FFF2-40B4-BE49-F238E27FC236}">
                    <a16:creationId xmlns:a16="http://schemas.microsoft.com/office/drawing/2014/main" id="{00000000-0008-0000-0100-000003000000}"/>
                  </a:ext>
                </a:extLst>
              </xdr:cNvPr>
              <xdr:cNvGraphicFramePr/>
            </xdr:nvGraphicFramePr>
            <xdr:xfrm>
              <a:off x="9201150" y="1657350"/>
              <a:ext cx="7781926" cy="2524125"/>
            </xdr:xfrm>
            <a:graphic>
              <a:graphicData uri="http://schemas.microsoft.com/office/drawing/2010/slicer">
                <sle:slicer xmlns:sle="http://schemas.microsoft.com/office/drawing/2010/slicer" name="Semaine n°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9201150" y="1657350"/>
                <a:ext cx="7781926" cy="2524125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fr-FR" sz="1100"/>
  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graphicFrame macro="">
            <xdr:nvGraphicFramePr>
              <xdr:cNvPr id="4" name="MOIS">
                <a:extLst>
                  <a:ext uri="{FF2B5EF4-FFF2-40B4-BE49-F238E27FC236}">
                    <a16:creationId xmlns:a16="http://schemas.microsoft.com/office/drawing/2014/main" id="{00000000-0008-0000-0100-000004000000}"/>
                  </a:ext>
                </a:extLst>
              </xdr:cNvPr>
              <xdr:cNvGraphicFramePr/>
            </xdr:nvGraphicFramePr>
            <xdr:xfrm>
              <a:off x="9201149" y="409575"/>
              <a:ext cx="7791451" cy="1171575"/>
            </xdr:xfrm>
            <a:graphic>
              <a:graphicData uri="http://schemas.microsoft.com/office/drawing/2010/slicer">
                <sle:slicer xmlns:sle="http://schemas.microsoft.com/office/drawing/2010/slicer" name="MOIS"/>
              </a:graphicData>
            </a:graphic>
          </xdr:graphicFrame>
        </mc:Choice>
        <mc:Fallback xmlns=""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9201149" y="409575"/>
                <a:ext cx="7791451" cy="1171575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fr-FR" sz="1100"/>
  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  </a:r>
              </a:p>
            </xdr:txBody>
          </xdr:sp>
        </mc:Fallback>
      </mc:AlternateContent>
    </xdr:grpSp>
    <xdr:clientData/>
  </xdr:twoCellAnchor>
  <xdr:twoCellAnchor>
    <xdr:from>
      <xdr:col>7</xdr:col>
      <xdr:colOff>781050</xdr:colOff>
      <xdr:row>21</xdr:row>
      <xdr:rowOff>42862</xdr:rowOff>
    </xdr:from>
    <xdr:to>
      <xdr:col>14</xdr:col>
      <xdr:colOff>695324</xdr:colOff>
      <xdr:row>45</xdr:row>
      <xdr:rowOff>19050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lola X" refreshedDate="44979.688819560186" createdVersion="6" refreshedVersion="8" minRefreshableVersion="3" recordCount="260" xr:uid="{F52592FB-259C-4729-B8E1-9BDB423974E7}">
  <cacheSource type="worksheet">
    <worksheetSource name="TBSPS"/>
  </cacheSource>
  <cacheFields count="19">
    <cacheField name="Type" numFmtId="0">
      <sharedItems/>
    </cacheField>
    <cacheField name="Mois" numFmtId="165">
      <sharedItems containsSemiMixedTypes="0" containsNonDate="0" containsDate="1" containsString="0" minDate="2023-01-02T00:00:00" maxDate="2023-12-30T00:00:00"/>
    </cacheField>
    <cacheField name="Semaine n°" numFmtId="0">
      <sharedItems containsSemiMixedTypes="0" containsString="0" containsNumber="1" containsInteger="1" minValue="1" maxValue="52" count="52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</sharedItems>
    </cacheField>
    <cacheField name="Date" numFmtId="164">
      <sharedItems containsSemiMixedTypes="0" containsNonDate="0" containsDate="1" containsString="0" minDate="2023-01-02T00:00:00" maxDate="2023-12-30T00:00:00" count="260">
        <d v="2023-01-02T00:00:00"/>
        <d v="2023-01-03T00:00:00"/>
        <d v="2023-01-04T00:00:00"/>
        <d v="2023-01-05T00:00:00"/>
        <d v="2023-01-06T00:00:00"/>
        <d v="2023-01-09T00:00:00"/>
        <d v="2023-01-10T00:00:00"/>
        <d v="2023-01-11T00:00:00"/>
        <d v="2023-01-12T00:00:00"/>
        <d v="2023-01-13T00:00:00"/>
        <d v="2023-01-16T00:00:00"/>
        <d v="2023-01-17T00:00:00"/>
        <d v="2023-01-18T00:00:00"/>
        <d v="2023-01-19T00:00:00"/>
        <d v="2023-01-20T00:00:00"/>
        <d v="2023-01-23T00:00:00"/>
        <d v="2023-01-24T00:00:00"/>
        <d v="2023-01-25T00:00:00"/>
        <d v="2023-01-26T00:00:00"/>
        <d v="2023-01-27T00:00:00"/>
        <d v="2023-01-30T00:00:00"/>
        <d v="2023-01-31T00:00:00"/>
        <d v="2023-02-01T00:00:00"/>
        <d v="2023-02-02T00:00:00"/>
        <d v="2023-02-03T00:00:00"/>
        <d v="2023-02-06T00:00:00"/>
        <d v="2023-02-07T00:00:00"/>
        <d v="2023-02-08T00:00:00"/>
        <d v="2023-02-09T00:00:00"/>
        <d v="2023-02-10T00:00:00"/>
        <d v="2023-02-13T00:00:00"/>
        <d v="2023-02-14T00:00:00"/>
        <d v="2023-02-15T00:00:00"/>
        <d v="2023-02-16T00:00:00"/>
        <d v="2023-02-17T00:00:00"/>
        <d v="2023-02-20T00:00:00"/>
        <d v="2023-02-21T00:00:00"/>
        <d v="2023-02-22T00:00:00"/>
        <d v="2023-02-23T00:00:00"/>
        <d v="2023-02-24T00:00:00"/>
        <d v="2023-02-27T00:00:00"/>
        <d v="2023-02-28T00:00:00"/>
        <d v="2023-03-01T00:00:00"/>
        <d v="2023-03-02T00:00:00"/>
        <d v="2023-03-03T00:00:00"/>
        <d v="2023-03-06T00:00:00"/>
        <d v="2023-03-07T00:00:00"/>
        <d v="2023-03-08T00:00:00"/>
        <d v="2023-03-09T00:00:00"/>
        <d v="2023-03-10T00:00:00"/>
        <d v="2023-03-13T00:00:00"/>
        <d v="2023-03-14T00:00:00"/>
        <d v="2023-03-15T00:00:00"/>
        <d v="2023-03-16T00:00:00"/>
        <d v="2023-03-17T00:00:00"/>
        <d v="2023-03-20T00:00:00"/>
        <d v="2023-03-21T00:00:00"/>
        <d v="2023-03-22T00:00:00"/>
        <d v="2023-03-23T00:00:00"/>
        <d v="2023-03-24T00:00:00"/>
        <d v="2023-03-27T00:00:00"/>
        <d v="2023-03-28T00:00:00"/>
        <d v="2023-03-29T00:00:00"/>
        <d v="2023-03-30T00:00:00"/>
        <d v="2023-03-31T00:00:00"/>
        <d v="2023-04-03T00:00:00"/>
        <d v="2023-04-04T00:00:00"/>
        <d v="2023-04-05T00:00:00"/>
        <d v="2023-04-06T00:00:00"/>
        <d v="2023-04-07T00:00:00"/>
        <d v="2023-04-10T00:00:00"/>
        <d v="2023-04-11T00:00:00"/>
        <d v="2023-04-12T00:00:00"/>
        <d v="2023-04-13T00:00:00"/>
        <d v="2023-04-14T00:00:00"/>
        <d v="2023-04-17T00:00:00"/>
        <d v="2023-04-18T00:00:00"/>
        <d v="2023-04-19T00:00:00"/>
        <d v="2023-04-20T00:00:00"/>
        <d v="2023-04-21T00:00:00"/>
        <d v="2023-04-24T00:00:00"/>
        <d v="2023-04-25T00:00:00"/>
        <d v="2023-04-26T00:00:00"/>
        <d v="2023-04-27T00:00:00"/>
        <d v="2023-04-28T00:00:00"/>
        <d v="2023-05-01T00:00:00"/>
        <d v="2023-05-02T00:00:00"/>
        <d v="2023-05-03T00:00:00"/>
        <d v="2023-05-04T00:00:00"/>
        <d v="2023-05-05T00:00:00"/>
        <d v="2023-05-08T00:00:00"/>
        <d v="2023-05-09T00:00:00"/>
        <d v="2023-05-10T00:00:00"/>
        <d v="2023-05-11T00:00:00"/>
        <d v="2023-05-12T00:00:00"/>
        <d v="2023-05-15T00:00:00"/>
        <d v="2023-05-16T00:00:00"/>
        <d v="2023-05-17T00:00:00"/>
        <d v="2023-05-18T00:00:00"/>
        <d v="2023-05-19T00:00:00"/>
        <d v="2023-05-22T00:00:00"/>
        <d v="2023-05-23T00:00:00"/>
        <d v="2023-05-24T00:00:00"/>
        <d v="2023-05-25T00:00:00"/>
        <d v="2023-05-26T00:00:00"/>
        <d v="2023-05-29T00:00:00"/>
        <d v="2023-05-30T00:00:00"/>
        <d v="2023-05-31T00:00:00"/>
        <d v="2023-06-01T00:00:00"/>
        <d v="2023-06-02T00:00:00"/>
        <d v="2023-06-05T00:00:00"/>
        <d v="2023-06-06T00:00:00"/>
        <d v="2023-06-07T00:00:00"/>
        <d v="2023-06-08T00:00:00"/>
        <d v="2023-06-09T00:00:00"/>
        <d v="2023-06-12T00:00:00"/>
        <d v="2023-06-13T00:00:00"/>
        <d v="2023-06-14T00:00:00"/>
        <d v="2023-06-15T00:00:00"/>
        <d v="2023-06-16T00:00:00"/>
        <d v="2023-06-19T00:00:00"/>
        <d v="2023-06-20T00:00:00"/>
        <d v="2023-06-21T00:00:00"/>
        <d v="2023-06-22T00:00:00"/>
        <d v="2023-06-23T00:00:00"/>
        <d v="2023-06-26T00:00:00"/>
        <d v="2023-06-27T00:00:00"/>
        <d v="2023-06-28T00:00:00"/>
        <d v="2023-06-29T00:00:00"/>
        <d v="2023-06-30T00:00:00"/>
        <d v="2023-07-03T00:00:00"/>
        <d v="2023-07-04T00:00:00"/>
        <d v="2023-07-05T00:00:00"/>
        <d v="2023-07-06T00:00:00"/>
        <d v="2023-07-07T00:00:00"/>
        <d v="2023-07-10T00:00:00"/>
        <d v="2023-07-11T00:00:00"/>
        <d v="2023-07-12T00:00:00"/>
        <d v="2023-07-13T00:00:00"/>
        <d v="2023-07-14T00:00:00"/>
        <d v="2023-07-17T00:00:00"/>
        <d v="2023-07-18T00:00:00"/>
        <d v="2023-07-19T00:00:00"/>
        <d v="2023-07-20T00:00:00"/>
        <d v="2023-07-21T00:00:00"/>
        <d v="2023-07-24T00:00:00"/>
        <d v="2023-07-25T00:00:00"/>
        <d v="2023-07-26T00:00:00"/>
        <d v="2023-07-27T00:00:00"/>
        <d v="2023-07-28T00:00:00"/>
        <d v="2023-07-31T00:00:00"/>
        <d v="2023-08-01T00:00:00"/>
        <d v="2023-08-02T00:00:00"/>
        <d v="2023-08-03T00:00:00"/>
        <d v="2023-08-04T00:00:00"/>
        <d v="2023-08-07T00:00:00"/>
        <d v="2023-08-08T00:00:00"/>
        <d v="2023-08-09T00:00:00"/>
        <d v="2023-08-10T00:00:00"/>
        <d v="2023-08-11T00:00:00"/>
        <d v="2023-08-14T00:00:00"/>
        <d v="2023-08-15T00:00:00"/>
        <d v="2023-08-16T00:00:00"/>
        <d v="2023-08-17T00:00:00"/>
        <d v="2023-08-18T00:00:00"/>
        <d v="2023-08-21T00:00:00"/>
        <d v="2023-08-22T00:00:00"/>
        <d v="2023-08-23T00:00:00"/>
        <d v="2023-08-24T00:00:00"/>
        <d v="2023-08-25T00:00:00"/>
        <d v="2023-08-28T00:00:00"/>
        <d v="2023-08-29T00:00:00"/>
        <d v="2023-08-30T00:00:00"/>
        <d v="2023-08-31T00:00:00"/>
        <d v="2023-09-01T00:00:00"/>
        <d v="2023-09-04T00:00:00"/>
        <d v="2023-09-05T00:00:00"/>
        <d v="2023-09-06T00:00:00"/>
        <d v="2023-09-07T00:00:00"/>
        <d v="2023-09-08T00:00:00"/>
        <d v="2023-09-11T00:00:00"/>
        <d v="2023-09-12T00:00:00"/>
        <d v="2023-09-13T00:00:00"/>
        <d v="2023-09-14T00:00:00"/>
        <d v="2023-09-15T00:00:00"/>
        <d v="2023-09-18T00:00:00"/>
        <d v="2023-09-19T00:00:00"/>
        <d v="2023-09-20T00:00:00"/>
        <d v="2023-09-21T00:00:00"/>
        <d v="2023-09-22T00:00:00"/>
        <d v="2023-09-25T00:00:00"/>
        <d v="2023-09-26T00:00:00"/>
        <d v="2023-09-27T00:00:00"/>
        <d v="2023-09-28T00:00:00"/>
        <d v="2023-09-29T00:00:00"/>
        <d v="2023-10-02T00:00:00"/>
        <d v="2023-10-03T00:00:00"/>
        <d v="2023-10-04T00:00:00"/>
        <d v="2023-10-05T00:00:00"/>
        <d v="2023-10-06T00:00:00"/>
        <d v="2023-10-09T00:00:00"/>
        <d v="2023-10-10T00:00:00"/>
        <d v="2023-10-11T00:00:00"/>
        <d v="2023-10-12T00:00:00"/>
        <d v="2023-10-13T00:00:00"/>
        <d v="2023-10-16T00:00:00"/>
        <d v="2023-10-17T00:00:00"/>
        <d v="2023-10-18T00:00:00"/>
        <d v="2023-10-19T00:00:00"/>
        <d v="2023-10-20T00:00:00"/>
        <d v="2023-10-23T00:00:00"/>
        <d v="2023-10-24T00:00:00"/>
        <d v="2023-10-25T00:00:00"/>
        <d v="2023-10-26T00:00:00"/>
        <d v="2023-10-27T00:00:00"/>
        <d v="2023-10-30T00:00:00"/>
        <d v="2023-10-31T00:00:00"/>
        <d v="2023-11-01T00:00:00"/>
        <d v="2023-11-02T00:00:00"/>
        <d v="2023-11-03T00:00:00"/>
        <d v="2023-11-06T00:00:00"/>
        <d v="2023-11-07T00:00:00"/>
        <d v="2023-11-08T00:00:00"/>
        <d v="2023-11-09T00:00:00"/>
        <d v="2023-11-10T00:00:00"/>
        <d v="2023-11-13T00:00:00"/>
        <d v="2023-11-14T00:00:00"/>
        <d v="2023-11-15T00:00:00"/>
        <d v="2023-11-16T00:00:00"/>
        <d v="2023-11-17T00:00:00"/>
        <d v="2023-11-20T00:00:00"/>
        <d v="2023-11-21T00:00:00"/>
        <d v="2023-11-22T00:00:00"/>
        <d v="2023-11-23T00:00:00"/>
        <d v="2023-11-24T00:00:00"/>
        <d v="2023-11-27T00:00:00"/>
        <d v="2023-11-28T00:00:00"/>
        <d v="2023-11-29T00:00:00"/>
        <d v="2023-11-30T00:00:00"/>
        <d v="2023-12-01T00:00:00"/>
        <d v="2023-12-04T00:00:00"/>
        <d v="2023-12-05T00:00:00"/>
        <d v="2023-12-06T00:00:00"/>
        <d v="2023-12-07T00:00:00"/>
        <d v="2023-12-08T00:00:00"/>
        <d v="2023-12-11T00:00:00"/>
        <d v="2023-12-12T00:00:00"/>
        <d v="2023-12-13T00:00:00"/>
        <d v="2023-12-14T00:00:00"/>
        <d v="2023-12-15T00:00:00"/>
        <d v="2023-12-18T00:00:00"/>
        <d v="2023-12-19T00:00:00"/>
        <d v="2023-12-20T00:00:00"/>
        <d v="2023-12-21T00:00:00"/>
        <d v="2023-12-22T00:00:00"/>
        <d v="2023-12-25T00:00:00"/>
        <d v="2023-12-26T00:00:00"/>
        <d v="2023-12-27T00:00:00"/>
        <d v="2023-12-28T00:00:00"/>
        <d v="2023-12-29T00:00:00"/>
      </sharedItems>
      <fieldGroup base="3">
        <rangePr groupBy="months" startDate="2023-01-02T00:00:00" endDate="2023-12-30T00:00:00"/>
        <groupItems count="14">
          <s v="&lt;02/01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0/12/2023"/>
        </groupItems>
      </fieldGroup>
    </cacheField>
    <cacheField name="Prénom Nom 4" numFmtId="0">
      <sharedItems containsString="0" containsBlank="1" containsNumber="1" containsInteger="1" minValue="58" maxValue="108"/>
    </cacheField>
    <cacheField name="Prénom Nom 3" numFmtId="0">
      <sharedItems containsString="0" containsBlank="1" containsNumber="1" containsInteger="1" minValue="9" maxValue="110"/>
    </cacheField>
    <cacheField name="Prénom Nom 2" numFmtId="0">
      <sharedItems containsBlank="1" containsMixedTypes="1" containsNumber="1" containsInteger="1" minValue="26" maxValue="82"/>
    </cacheField>
    <cacheField name="Prénom Nom 1" numFmtId="0">
      <sharedItems containsBlank="1" containsMixedTypes="1" containsNumber="1" containsInteger="1" minValue="15" maxValue="53"/>
    </cacheField>
    <cacheField name="Prénom Nom 0" numFmtId="0">
      <sharedItems containsBlank="1" containsMixedTypes="1" containsNumber="1" containsInteger="1" minValue="17" maxValue="56"/>
    </cacheField>
    <cacheField name="Prénom Nom 12" numFmtId="0">
      <sharedItems containsNonDate="0" containsString="0" containsBlank="1"/>
    </cacheField>
    <cacheField name="Prénom Nom 23" numFmtId="0">
      <sharedItems containsNonDate="0" containsString="0" containsBlank="1"/>
    </cacheField>
    <cacheField name="Prénom Nom 34" numFmtId="0">
      <sharedItems containsNonDate="0" containsString="0" containsBlank="1"/>
    </cacheField>
    <cacheField name="Prénom Nom 45" numFmtId="0">
      <sharedItems containsNonDate="0" containsString="0" containsBlank="1"/>
    </cacheField>
    <cacheField name="Prénom Nom 5" numFmtId="0">
      <sharedItems containsNonDate="0" containsString="0" containsBlank="1"/>
    </cacheField>
    <cacheField name="Prénom Nom 6" numFmtId="0">
      <sharedItems containsNonDate="0" containsString="0" containsBlank="1"/>
    </cacheField>
    <cacheField name="TOTAL" numFmtId="0">
      <sharedItems containsMixedTypes="1" containsNumber="1" containsInteger="1" minValue="192" maxValue="319"/>
    </cacheField>
    <cacheField name="MINIMUM" numFmtId="0">
      <sharedItems containsMixedTypes="1" containsNumber="1" containsInteger="1" minValue="9" maxValue="51"/>
    </cacheField>
    <cacheField name="MAXIMUM" numFmtId="0">
      <sharedItems containsMixedTypes="1" containsNumber="1" containsInteger="1" minValue="70" maxValue="110"/>
    </cacheField>
    <cacheField name="MOYENNE" numFmtId="1">
      <sharedItems containsMixedTypes="1" containsNumber="1" minValue="43.4" maxValue="78"/>
    </cacheField>
  </cacheFields>
  <extLst>
    <ext xmlns:x14="http://schemas.microsoft.com/office/spreadsheetml/2009/9/main" uri="{725AE2AE-9491-48be-B2B4-4EB974FC3084}">
      <x14:pivotCacheDefinition pivotCacheId="132707562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0">
  <r>
    <s v="Jour ouvré"/>
    <d v="2023-01-02T00:00:00"/>
    <x v="0"/>
    <x v="0"/>
    <n v="77"/>
    <n v="86"/>
    <n v="30"/>
    <s v="KO"/>
    <s v="ABS"/>
    <m/>
    <m/>
    <m/>
    <m/>
    <m/>
    <m/>
    <n v="193"/>
    <n v="30"/>
    <n v="86"/>
    <n v="64.333333333333329"/>
  </r>
  <r>
    <s v="Jour ouvré"/>
    <d v="2023-01-03T00:00:00"/>
    <x v="0"/>
    <x v="1"/>
    <n v="83"/>
    <n v="74"/>
    <n v="33"/>
    <n v="47"/>
    <s v="ABS"/>
    <m/>
    <m/>
    <m/>
    <m/>
    <m/>
    <m/>
    <n v="237"/>
    <n v="33"/>
    <n v="83"/>
    <n v="59.25"/>
  </r>
  <r>
    <s v="Jour ouvré"/>
    <d v="2023-01-04T00:00:00"/>
    <x v="0"/>
    <x v="2"/>
    <n v="58"/>
    <n v="70"/>
    <n v="26"/>
    <n v="43"/>
    <s v="ABS"/>
    <m/>
    <m/>
    <m/>
    <m/>
    <m/>
    <m/>
    <n v="197"/>
    <n v="26"/>
    <n v="70"/>
    <n v="49.25"/>
  </r>
  <r>
    <s v="Jour ouvré"/>
    <d v="2023-01-05T00:00:00"/>
    <x v="0"/>
    <x v="3"/>
    <n v="84"/>
    <n v="85"/>
    <n v="32"/>
    <n v="36"/>
    <s v="ABS"/>
    <m/>
    <m/>
    <m/>
    <m/>
    <m/>
    <m/>
    <n v="237"/>
    <n v="32"/>
    <n v="85"/>
    <n v="59.25"/>
  </r>
  <r>
    <s v="Jour ouvré"/>
    <d v="2023-01-06T00:00:00"/>
    <x v="0"/>
    <x v="4"/>
    <n v="94"/>
    <n v="83"/>
    <n v="34"/>
    <n v="18"/>
    <s v="ABS"/>
    <m/>
    <m/>
    <m/>
    <m/>
    <m/>
    <m/>
    <n v="229"/>
    <n v="18"/>
    <n v="94"/>
    <n v="57.25"/>
  </r>
  <r>
    <s v="Jour ouvré"/>
    <d v="2023-01-09T00:00:00"/>
    <x v="1"/>
    <x v="5"/>
    <n v="80"/>
    <n v="81"/>
    <n v="45"/>
    <s v="ABS"/>
    <n v="39"/>
    <m/>
    <m/>
    <m/>
    <m/>
    <m/>
    <m/>
    <n v="245"/>
    <n v="39"/>
    <n v="81"/>
    <n v="61.25"/>
  </r>
  <r>
    <s v="Jour ouvré"/>
    <d v="2023-01-10T00:00:00"/>
    <x v="1"/>
    <x v="6"/>
    <n v="84"/>
    <n v="69"/>
    <n v="35"/>
    <s v="ABS"/>
    <n v="56"/>
    <m/>
    <m/>
    <m/>
    <m/>
    <m/>
    <m/>
    <n v="244"/>
    <n v="35"/>
    <n v="84"/>
    <n v="61"/>
  </r>
  <r>
    <s v="Jour ouvré"/>
    <d v="2023-01-11T00:00:00"/>
    <x v="1"/>
    <x v="7"/>
    <n v="97"/>
    <n v="88"/>
    <n v="51"/>
    <s v="ABS"/>
    <n v="26"/>
    <m/>
    <m/>
    <m/>
    <m/>
    <m/>
    <m/>
    <n v="262"/>
    <n v="26"/>
    <n v="97"/>
    <n v="65.5"/>
  </r>
  <r>
    <s v="Jour ouvré"/>
    <d v="2023-01-12T00:00:00"/>
    <x v="1"/>
    <x v="8"/>
    <n v="100"/>
    <n v="68"/>
    <n v="61"/>
    <s v="ABS"/>
    <n v="27"/>
    <m/>
    <m/>
    <m/>
    <m/>
    <m/>
    <m/>
    <n v="256"/>
    <n v="27"/>
    <n v="100"/>
    <n v="64"/>
  </r>
  <r>
    <s v="Jour ouvré"/>
    <d v="2023-01-13T00:00:00"/>
    <x v="1"/>
    <x v="9"/>
    <n v="83"/>
    <n v="74"/>
    <n v="82"/>
    <s v="ABS"/>
    <n v="51"/>
    <m/>
    <m/>
    <m/>
    <m/>
    <m/>
    <m/>
    <n v="290"/>
    <n v="51"/>
    <n v="83"/>
    <n v="72.5"/>
  </r>
  <r>
    <s v="Jour ouvré"/>
    <d v="2023-01-16T00:00:00"/>
    <x v="2"/>
    <x v="10"/>
    <n v="108"/>
    <n v="109"/>
    <n v="77"/>
    <n v="18"/>
    <s v="ABS"/>
    <m/>
    <m/>
    <m/>
    <m/>
    <m/>
    <m/>
    <n v="312"/>
    <n v="18"/>
    <n v="109"/>
    <n v="78"/>
  </r>
  <r>
    <s v="Jour ouvré"/>
    <d v="2023-01-17T00:00:00"/>
    <x v="2"/>
    <x v="11"/>
    <n v="81"/>
    <n v="102"/>
    <n v="70"/>
    <n v="15"/>
    <n v="51"/>
    <m/>
    <m/>
    <m/>
    <m/>
    <m/>
    <m/>
    <n v="319"/>
    <n v="15"/>
    <n v="102"/>
    <n v="63.8"/>
  </r>
  <r>
    <s v="Jour ouvré"/>
    <d v="2023-01-18T00:00:00"/>
    <x v="2"/>
    <x v="12"/>
    <n v="78"/>
    <n v="110"/>
    <s v="ABS"/>
    <n v="33"/>
    <n v="17"/>
    <m/>
    <m/>
    <m/>
    <m/>
    <m/>
    <m/>
    <n v="238"/>
    <n v="17"/>
    <n v="110"/>
    <n v="59.5"/>
  </r>
  <r>
    <s v="Jour ouvré"/>
    <d v="2023-01-19T00:00:00"/>
    <x v="2"/>
    <x v="13"/>
    <n v="74"/>
    <n v="49"/>
    <n v="41"/>
    <n v="28"/>
    <s v="ABS"/>
    <m/>
    <m/>
    <m/>
    <m/>
    <m/>
    <m/>
    <n v="192"/>
    <n v="28"/>
    <n v="74"/>
    <n v="48"/>
  </r>
  <r>
    <s v="Jour ouvré"/>
    <d v="2023-01-20T00:00:00"/>
    <x v="2"/>
    <x v="14"/>
    <n v="74"/>
    <n v="9"/>
    <n v="46"/>
    <n v="53"/>
    <n v="35"/>
    <m/>
    <m/>
    <m/>
    <m/>
    <m/>
    <m/>
    <n v="217"/>
    <n v="9"/>
    <n v="74"/>
    <n v="43.4"/>
  </r>
  <r>
    <s v="Jour ouvré"/>
    <d v="2023-01-23T00:00:00"/>
    <x v="3"/>
    <x v="15"/>
    <m/>
    <m/>
    <m/>
    <m/>
    <m/>
    <m/>
    <m/>
    <m/>
    <m/>
    <m/>
    <m/>
    <s v=""/>
    <s v=""/>
    <s v=""/>
    <s v=""/>
  </r>
  <r>
    <s v="Jour ouvré"/>
    <d v="2023-01-24T00:00:00"/>
    <x v="3"/>
    <x v="16"/>
    <m/>
    <m/>
    <m/>
    <m/>
    <m/>
    <m/>
    <m/>
    <m/>
    <m/>
    <m/>
    <m/>
    <s v=""/>
    <s v=""/>
    <s v=""/>
    <s v=""/>
  </r>
  <r>
    <s v="Jour ouvré"/>
    <d v="2023-01-25T00:00:00"/>
    <x v="3"/>
    <x v="17"/>
    <m/>
    <m/>
    <m/>
    <m/>
    <m/>
    <m/>
    <m/>
    <m/>
    <m/>
    <m/>
    <m/>
    <s v=""/>
    <s v=""/>
    <s v=""/>
    <s v=""/>
  </r>
  <r>
    <s v="Jour ouvré"/>
    <d v="2023-01-26T00:00:00"/>
    <x v="3"/>
    <x v="18"/>
    <m/>
    <m/>
    <m/>
    <m/>
    <m/>
    <m/>
    <m/>
    <m/>
    <m/>
    <m/>
    <m/>
    <s v=""/>
    <s v=""/>
    <s v=""/>
    <s v=""/>
  </r>
  <r>
    <s v="Jour ouvré"/>
    <d v="2023-01-27T00:00:00"/>
    <x v="3"/>
    <x v="19"/>
    <m/>
    <m/>
    <m/>
    <m/>
    <m/>
    <m/>
    <m/>
    <m/>
    <m/>
    <m/>
    <m/>
    <s v=""/>
    <s v=""/>
    <s v=""/>
    <s v=""/>
  </r>
  <r>
    <s v="Jour ouvré"/>
    <d v="2023-01-30T00:00:00"/>
    <x v="4"/>
    <x v="20"/>
    <m/>
    <m/>
    <m/>
    <m/>
    <m/>
    <m/>
    <m/>
    <m/>
    <m/>
    <m/>
    <m/>
    <s v=""/>
    <s v=""/>
    <s v=""/>
    <s v=""/>
  </r>
  <r>
    <s v="Jour ouvré"/>
    <d v="2023-01-31T00:00:00"/>
    <x v="4"/>
    <x v="21"/>
    <m/>
    <m/>
    <m/>
    <m/>
    <m/>
    <m/>
    <m/>
    <m/>
    <m/>
    <m/>
    <m/>
    <s v=""/>
    <s v=""/>
    <s v=""/>
    <s v=""/>
  </r>
  <r>
    <s v="Jour ouvré"/>
    <d v="2023-02-01T00:00:00"/>
    <x v="4"/>
    <x v="22"/>
    <m/>
    <m/>
    <m/>
    <m/>
    <m/>
    <m/>
    <m/>
    <m/>
    <m/>
    <m/>
    <m/>
    <s v=""/>
    <s v=""/>
    <s v=""/>
    <s v=""/>
  </r>
  <r>
    <s v="Jour ouvré"/>
    <d v="2023-02-02T00:00:00"/>
    <x v="4"/>
    <x v="23"/>
    <m/>
    <m/>
    <m/>
    <m/>
    <m/>
    <m/>
    <m/>
    <m/>
    <m/>
    <m/>
    <m/>
    <s v=""/>
    <s v=""/>
    <s v=""/>
    <s v=""/>
  </r>
  <r>
    <s v="Jour ouvré"/>
    <d v="2023-02-03T00:00:00"/>
    <x v="4"/>
    <x v="24"/>
    <m/>
    <m/>
    <m/>
    <m/>
    <m/>
    <m/>
    <m/>
    <m/>
    <m/>
    <m/>
    <m/>
    <s v=""/>
    <s v=""/>
    <s v=""/>
    <s v=""/>
  </r>
  <r>
    <s v="Jour ouvré"/>
    <d v="2023-02-06T00:00:00"/>
    <x v="5"/>
    <x v="25"/>
    <m/>
    <m/>
    <m/>
    <m/>
    <m/>
    <m/>
    <m/>
    <m/>
    <m/>
    <m/>
    <m/>
    <s v=""/>
    <s v=""/>
    <s v=""/>
    <s v=""/>
  </r>
  <r>
    <s v="Jour ouvré"/>
    <d v="2023-02-07T00:00:00"/>
    <x v="5"/>
    <x v="26"/>
    <m/>
    <m/>
    <m/>
    <m/>
    <m/>
    <m/>
    <m/>
    <m/>
    <m/>
    <m/>
    <m/>
    <s v=""/>
    <s v=""/>
    <s v=""/>
    <s v=""/>
  </r>
  <r>
    <s v="Jour ouvré"/>
    <d v="2023-02-08T00:00:00"/>
    <x v="5"/>
    <x v="27"/>
    <m/>
    <m/>
    <m/>
    <m/>
    <m/>
    <m/>
    <m/>
    <m/>
    <m/>
    <m/>
    <m/>
    <s v=""/>
    <s v=""/>
    <s v=""/>
    <s v=""/>
  </r>
  <r>
    <s v="Jour ouvré"/>
    <d v="2023-02-09T00:00:00"/>
    <x v="5"/>
    <x v="28"/>
    <m/>
    <m/>
    <m/>
    <m/>
    <m/>
    <m/>
    <m/>
    <m/>
    <m/>
    <m/>
    <m/>
    <s v=""/>
    <s v=""/>
    <s v=""/>
    <s v=""/>
  </r>
  <r>
    <s v="Jour ouvré"/>
    <d v="2023-02-10T00:00:00"/>
    <x v="5"/>
    <x v="29"/>
    <m/>
    <m/>
    <m/>
    <m/>
    <m/>
    <m/>
    <m/>
    <m/>
    <m/>
    <m/>
    <m/>
    <s v=""/>
    <s v=""/>
    <s v=""/>
    <s v=""/>
  </r>
  <r>
    <s v="Jour ouvré"/>
    <d v="2023-02-13T00:00:00"/>
    <x v="6"/>
    <x v="30"/>
    <m/>
    <m/>
    <m/>
    <m/>
    <m/>
    <m/>
    <m/>
    <m/>
    <m/>
    <m/>
    <m/>
    <s v=""/>
    <s v=""/>
    <s v=""/>
    <s v=""/>
  </r>
  <r>
    <s v="Jour ouvré"/>
    <d v="2023-02-14T00:00:00"/>
    <x v="6"/>
    <x v="31"/>
    <m/>
    <m/>
    <m/>
    <m/>
    <m/>
    <m/>
    <m/>
    <m/>
    <m/>
    <m/>
    <m/>
    <s v=""/>
    <s v=""/>
    <s v=""/>
    <s v=""/>
  </r>
  <r>
    <s v="Jour ouvré"/>
    <d v="2023-02-15T00:00:00"/>
    <x v="6"/>
    <x v="32"/>
    <m/>
    <m/>
    <m/>
    <m/>
    <m/>
    <m/>
    <m/>
    <m/>
    <m/>
    <m/>
    <m/>
    <s v=""/>
    <s v=""/>
    <s v=""/>
    <s v=""/>
  </r>
  <r>
    <s v="Jour ouvré"/>
    <d v="2023-02-16T00:00:00"/>
    <x v="6"/>
    <x v="33"/>
    <m/>
    <m/>
    <m/>
    <m/>
    <m/>
    <m/>
    <m/>
    <m/>
    <m/>
    <m/>
    <m/>
    <s v=""/>
    <s v=""/>
    <s v=""/>
    <s v=""/>
  </r>
  <r>
    <s v="Jour ouvré"/>
    <d v="2023-02-17T00:00:00"/>
    <x v="6"/>
    <x v="34"/>
    <m/>
    <m/>
    <m/>
    <m/>
    <m/>
    <m/>
    <m/>
    <m/>
    <m/>
    <m/>
    <m/>
    <s v=""/>
    <s v=""/>
    <s v=""/>
    <s v=""/>
  </r>
  <r>
    <s v="Jour ouvré"/>
    <d v="2023-02-20T00:00:00"/>
    <x v="7"/>
    <x v="35"/>
    <m/>
    <m/>
    <m/>
    <m/>
    <m/>
    <m/>
    <m/>
    <m/>
    <m/>
    <m/>
    <m/>
    <s v=""/>
    <s v=""/>
    <s v=""/>
    <s v=""/>
  </r>
  <r>
    <s v="Jour ouvré"/>
    <d v="2023-02-21T00:00:00"/>
    <x v="7"/>
    <x v="36"/>
    <m/>
    <m/>
    <m/>
    <m/>
    <m/>
    <m/>
    <m/>
    <m/>
    <m/>
    <m/>
    <m/>
    <s v=""/>
    <s v=""/>
    <s v=""/>
    <s v=""/>
  </r>
  <r>
    <s v="Jour ouvré"/>
    <d v="2023-02-22T00:00:00"/>
    <x v="7"/>
    <x v="37"/>
    <m/>
    <m/>
    <m/>
    <m/>
    <m/>
    <m/>
    <m/>
    <m/>
    <m/>
    <m/>
    <m/>
    <s v=""/>
    <s v=""/>
    <s v=""/>
    <s v=""/>
  </r>
  <r>
    <s v="Jour ouvré"/>
    <d v="2023-02-23T00:00:00"/>
    <x v="7"/>
    <x v="38"/>
    <m/>
    <m/>
    <m/>
    <m/>
    <m/>
    <m/>
    <m/>
    <m/>
    <m/>
    <m/>
    <m/>
    <s v=""/>
    <s v=""/>
    <s v=""/>
    <s v=""/>
  </r>
  <r>
    <s v="Jour ouvré"/>
    <d v="2023-02-24T00:00:00"/>
    <x v="7"/>
    <x v="39"/>
    <m/>
    <m/>
    <m/>
    <m/>
    <m/>
    <m/>
    <m/>
    <m/>
    <m/>
    <m/>
    <m/>
    <s v=""/>
    <s v=""/>
    <s v=""/>
    <s v=""/>
  </r>
  <r>
    <s v="Jour ouvré"/>
    <d v="2023-02-27T00:00:00"/>
    <x v="8"/>
    <x v="40"/>
    <m/>
    <m/>
    <m/>
    <m/>
    <m/>
    <m/>
    <m/>
    <m/>
    <m/>
    <m/>
    <m/>
    <s v=""/>
    <s v=""/>
    <s v=""/>
    <s v=""/>
  </r>
  <r>
    <s v="Jour ouvré"/>
    <d v="2023-02-28T00:00:00"/>
    <x v="8"/>
    <x v="41"/>
    <m/>
    <m/>
    <m/>
    <m/>
    <m/>
    <m/>
    <m/>
    <m/>
    <m/>
    <m/>
    <m/>
    <s v=""/>
    <s v=""/>
    <s v=""/>
    <s v=""/>
  </r>
  <r>
    <s v="Jour ouvré"/>
    <d v="2023-03-01T00:00:00"/>
    <x v="8"/>
    <x v="42"/>
    <m/>
    <m/>
    <m/>
    <m/>
    <m/>
    <m/>
    <m/>
    <m/>
    <m/>
    <m/>
    <m/>
    <s v=""/>
    <s v=""/>
    <s v=""/>
    <s v=""/>
  </r>
  <r>
    <s v="Jour ouvré"/>
    <d v="2023-03-02T00:00:00"/>
    <x v="8"/>
    <x v="43"/>
    <m/>
    <m/>
    <m/>
    <m/>
    <m/>
    <m/>
    <m/>
    <m/>
    <m/>
    <m/>
    <m/>
    <s v=""/>
    <s v=""/>
    <s v=""/>
    <s v=""/>
  </r>
  <r>
    <s v="Jour ouvré"/>
    <d v="2023-03-03T00:00:00"/>
    <x v="8"/>
    <x v="44"/>
    <m/>
    <m/>
    <m/>
    <m/>
    <m/>
    <m/>
    <m/>
    <m/>
    <m/>
    <m/>
    <m/>
    <s v=""/>
    <s v=""/>
    <s v=""/>
    <s v=""/>
  </r>
  <r>
    <s v="Jour ouvré"/>
    <d v="2023-03-06T00:00:00"/>
    <x v="9"/>
    <x v="45"/>
    <m/>
    <m/>
    <m/>
    <m/>
    <m/>
    <m/>
    <m/>
    <m/>
    <m/>
    <m/>
    <m/>
    <s v=""/>
    <s v=""/>
    <s v=""/>
    <s v=""/>
  </r>
  <r>
    <s v="Jour ouvré"/>
    <d v="2023-03-07T00:00:00"/>
    <x v="9"/>
    <x v="46"/>
    <m/>
    <m/>
    <m/>
    <m/>
    <m/>
    <m/>
    <m/>
    <m/>
    <m/>
    <m/>
    <m/>
    <s v=""/>
    <s v=""/>
    <s v=""/>
    <s v=""/>
  </r>
  <r>
    <s v="Jour ouvré"/>
    <d v="2023-03-08T00:00:00"/>
    <x v="9"/>
    <x v="47"/>
    <m/>
    <m/>
    <m/>
    <m/>
    <m/>
    <m/>
    <m/>
    <m/>
    <m/>
    <m/>
    <m/>
    <s v=""/>
    <s v=""/>
    <s v=""/>
    <s v=""/>
  </r>
  <r>
    <s v="Jour ouvré"/>
    <d v="2023-03-09T00:00:00"/>
    <x v="9"/>
    <x v="48"/>
    <m/>
    <m/>
    <m/>
    <m/>
    <m/>
    <m/>
    <m/>
    <m/>
    <m/>
    <m/>
    <m/>
    <s v=""/>
    <s v=""/>
    <s v=""/>
    <s v=""/>
  </r>
  <r>
    <s v="Jour ouvré"/>
    <d v="2023-03-10T00:00:00"/>
    <x v="9"/>
    <x v="49"/>
    <m/>
    <m/>
    <m/>
    <m/>
    <m/>
    <m/>
    <m/>
    <m/>
    <m/>
    <m/>
    <m/>
    <s v=""/>
    <s v=""/>
    <s v=""/>
    <s v=""/>
  </r>
  <r>
    <s v="Jour ouvré"/>
    <d v="2023-03-13T00:00:00"/>
    <x v="10"/>
    <x v="50"/>
    <m/>
    <m/>
    <m/>
    <m/>
    <m/>
    <m/>
    <m/>
    <m/>
    <m/>
    <m/>
    <m/>
    <s v=""/>
    <s v=""/>
    <s v=""/>
    <s v=""/>
  </r>
  <r>
    <s v="Jour ouvré"/>
    <d v="2023-03-14T00:00:00"/>
    <x v="10"/>
    <x v="51"/>
    <m/>
    <m/>
    <m/>
    <m/>
    <m/>
    <m/>
    <m/>
    <m/>
    <m/>
    <m/>
    <m/>
    <s v=""/>
    <s v=""/>
    <s v=""/>
    <s v=""/>
  </r>
  <r>
    <s v="Jour ouvré"/>
    <d v="2023-03-15T00:00:00"/>
    <x v="10"/>
    <x v="52"/>
    <m/>
    <m/>
    <m/>
    <m/>
    <m/>
    <m/>
    <m/>
    <m/>
    <m/>
    <m/>
    <m/>
    <s v=""/>
    <s v=""/>
    <s v=""/>
    <s v=""/>
  </r>
  <r>
    <s v="Jour ouvré"/>
    <d v="2023-03-16T00:00:00"/>
    <x v="10"/>
    <x v="53"/>
    <m/>
    <m/>
    <m/>
    <m/>
    <m/>
    <m/>
    <m/>
    <m/>
    <m/>
    <m/>
    <m/>
    <s v=""/>
    <s v=""/>
    <s v=""/>
    <s v=""/>
  </r>
  <r>
    <s v="Jour ouvré"/>
    <d v="2023-03-17T00:00:00"/>
    <x v="10"/>
    <x v="54"/>
    <m/>
    <m/>
    <m/>
    <m/>
    <m/>
    <m/>
    <m/>
    <m/>
    <m/>
    <m/>
    <m/>
    <s v=""/>
    <s v=""/>
    <s v=""/>
    <s v=""/>
  </r>
  <r>
    <s v="Jour ouvré"/>
    <d v="2023-03-20T00:00:00"/>
    <x v="11"/>
    <x v="55"/>
    <m/>
    <m/>
    <m/>
    <m/>
    <m/>
    <m/>
    <m/>
    <m/>
    <m/>
    <m/>
    <m/>
    <s v=""/>
    <s v=""/>
    <s v=""/>
    <s v=""/>
  </r>
  <r>
    <s v="Jour ouvré"/>
    <d v="2023-03-21T00:00:00"/>
    <x v="11"/>
    <x v="56"/>
    <m/>
    <m/>
    <m/>
    <m/>
    <m/>
    <m/>
    <m/>
    <m/>
    <m/>
    <m/>
    <m/>
    <s v=""/>
    <s v=""/>
    <s v=""/>
    <s v=""/>
  </r>
  <r>
    <s v="Jour ouvré"/>
    <d v="2023-03-22T00:00:00"/>
    <x v="11"/>
    <x v="57"/>
    <m/>
    <m/>
    <m/>
    <m/>
    <m/>
    <m/>
    <m/>
    <m/>
    <m/>
    <m/>
    <m/>
    <s v=""/>
    <s v=""/>
    <s v=""/>
    <s v=""/>
  </r>
  <r>
    <s v="Jour ouvré"/>
    <d v="2023-03-23T00:00:00"/>
    <x v="11"/>
    <x v="58"/>
    <m/>
    <m/>
    <m/>
    <m/>
    <m/>
    <m/>
    <m/>
    <m/>
    <m/>
    <m/>
    <m/>
    <s v=""/>
    <s v=""/>
    <s v=""/>
    <s v=""/>
  </r>
  <r>
    <s v="Jour ouvré"/>
    <d v="2023-03-24T00:00:00"/>
    <x v="11"/>
    <x v="59"/>
    <m/>
    <m/>
    <m/>
    <m/>
    <m/>
    <m/>
    <m/>
    <m/>
    <m/>
    <m/>
    <m/>
    <s v=""/>
    <s v=""/>
    <s v=""/>
    <s v=""/>
  </r>
  <r>
    <s v="Jour ouvré"/>
    <d v="2023-03-27T00:00:00"/>
    <x v="12"/>
    <x v="60"/>
    <m/>
    <m/>
    <m/>
    <m/>
    <m/>
    <m/>
    <m/>
    <m/>
    <m/>
    <m/>
    <m/>
    <s v=""/>
    <s v=""/>
    <s v=""/>
    <s v=""/>
  </r>
  <r>
    <s v="Jour ouvré"/>
    <d v="2023-03-28T00:00:00"/>
    <x v="12"/>
    <x v="61"/>
    <m/>
    <m/>
    <m/>
    <m/>
    <m/>
    <m/>
    <m/>
    <m/>
    <m/>
    <m/>
    <m/>
    <s v=""/>
    <s v=""/>
    <s v=""/>
    <s v=""/>
  </r>
  <r>
    <s v="Jour ouvré"/>
    <d v="2023-03-29T00:00:00"/>
    <x v="12"/>
    <x v="62"/>
    <m/>
    <m/>
    <m/>
    <m/>
    <m/>
    <m/>
    <m/>
    <m/>
    <m/>
    <m/>
    <m/>
    <s v=""/>
    <s v=""/>
    <s v=""/>
    <s v=""/>
  </r>
  <r>
    <s v="Jour ouvré"/>
    <d v="2023-03-30T00:00:00"/>
    <x v="12"/>
    <x v="63"/>
    <m/>
    <m/>
    <m/>
    <m/>
    <m/>
    <m/>
    <m/>
    <m/>
    <m/>
    <m/>
    <m/>
    <s v=""/>
    <s v=""/>
    <s v=""/>
    <s v=""/>
  </r>
  <r>
    <s v="Jour ouvré"/>
    <d v="2023-03-31T00:00:00"/>
    <x v="12"/>
    <x v="64"/>
    <m/>
    <m/>
    <m/>
    <m/>
    <m/>
    <m/>
    <m/>
    <m/>
    <m/>
    <m/>
    <m/>
    <s v=""/>
    <s v=""/>
    <s v=""/>
    <s v=""/>
  </r>
  <r>
    <s v="Jour ouvré"/>
    <d v="2023-04-03T00:00:00"/>
    <x v="13"/>
    <x v="65"/>
    <m/>
    <m/>
    <m/>
    <m/>
    <m/>
    <m/>
    <m/>
    <m/>
    <m/>
    <m/>
    <m/>
    <s v=""/>
    <s v=""/>
    <s v=""/>
    <s v=""/>
  </r>
  <r>
    <s v="Jour ouvré"/>
    <d v="2023-04-04T00:00:00"/>
    <x v="13"/>
    <x v="66"/>
    <m/>
    <m/>
    <m/>
    <m/>
    <m/>
    <m/>
    <m/>
    <m/>
    <m/>
    <m/>
    <m/>
    <s v=""/>
    <s v=""/>
    <s v=""/>
    <s v=""/>
  </r>
  <r>
    <s v="Jour ouvré"/>
    <d v="2023-04-05T00:00:00"/>
    <x v="13"/>
    <x v="67"/>
    <m/>
    <m/>
    <m/>
    <m/>
    <m/>
    <m/>
    <m/>
    <m/>
    <m/>
    <m/>
    <m/>
    <s v=""/>
    <s v=""/>
    <s v=""/>
    <s v=""/>
  </r>
  <r>
    <s v="Jour ouvré"/>
    <d v="2023-04-06T00:00:00"/>
    <x v="13"/>
    <x v="68"/>
    <m/>
    <m/>
    <m/>
    <m/>
    <m/>
    <m/>
    <m/>
    <m/>
    <m/>
    <m/>
    <m/>
    <s v=""/>
    <s v=""/>
    <s v=""/>
    <s v=""/>
  </r>
  <r>
    <s v="Jour ouvré"/>
    <d v="2023-04-07T00:00:00"/>
    <x v="13"/>
    <x v="69"/>
    <m/>
    <m/>
    <m/>
    <m/>
    <m/>
    <m/>
    <m/>
    <m/>
    <m/>
    <m/>
    <m/>
    <s v=""/>
    <s v=""/>
    <s v=""/>
    <s v=""/>
  </r>
  <r>
    <s v="Lundi de Pâques"/>
    <d v="2023-04-10T00:00:00"/>
    <x v="14"/>
    <x v="70"/>
    <m/>
    <m/>
    <m/>
    <m/>
    <m/>
    <m/>
    <m/>
    <m/>
    <m/>
    <m/>
    <m/>
    <s v=""/>
    <s v=""/>
    <s v=""/>
    <s v=""/>
  </r>
  <r>
    <s v="Jour ouvré"/>
    <d v="2023-04-11T00:00:00"/>
    <x v="14"/>
    <x v="71"/>
    <m/>
    <m/>
    <m/>
    <m/>
    <m/>
    <m/>
    <m/>
    <m/>
    <m/>
    <m/>
    <m/>
    <s v=""/>
    <s v=""/>
    <s v=""/>
    <s v=""/>
  </r>
  <r>
    <s v="Jour ouvré"/>
    <d v="2023-04-12T00:00:00"/>
    <x v="14"/>
    <x v="72"/>
    <m/>
    <m/>
    <m/>
    <m/>
    <m/>
    <m/>
    <m/>
    <m/>
    <m/>
    <m/>
    <m/>
    <s v=""/>
    <s v=""/>
    <s v=""/>
    <s v=""/>
  </r>
  <r>
    <s v="Jour ouvré"/>
    <d v="2023-04-13T00:00:00"/>
    <x v="14"/>
    <x v="73"/>
    <m/>
    <m/>
    <m/>
    <m/>
    <m/>
    <m/>
    <m/>
    <m/>
    <m/>
    <m/>
    <m/>
    <s v=""/>
    <s v=""/>
    <s v=""/>
    <s v=""/>
  </r>
  <r>
    <s v="Jour ouvré"/>
    <d v="2023-04-14T00:00:00"/>
    <x v="14"/>
    <x v="74"/>
    <m/>
    <m/>
    <m/>
    <m/>
    <m/>
    <m/>
    <m/>
    <m/>
    <m/>
    <m/>
    <m/>
    <s v=""/>
    <s v=""/>
    <s v=""/>
    <s v=""/>
  </r>
  <r>
    <s v="Jour ouvré"/>
    <d v="2023-04-17T00:00:00"/>
    <x v="15"/>
    <x v="75"/>
    <m/>
    <m/>
    <m/>
    <m/>
    <m/>
    <m/>
    <m/>
    <m/>
    <m/>
    <m/>
    <m/>
    <s v=""/>
    <s v=""/>
    <s v=""/>
    <s v=""/>
  </r>
  <r>
    <s v="Jour ouvré"/>
    <d v="2023-04-18T00:00:00"/>
    <x v="15"/>
    <x v="76"/>
    <m/>
    <m/>
    <m/>
    <m/>
    <m/>
    <m/>
    <m/>
    <m/>
    <m/>
    <m/>
    <m/>
    <s v=""/>
    <s v=""/>
    <s v=""/>
    <s v=""/>
  </r>
  <r>
    <s v="Jour ouvré"/>
    <d v="2023-04-19T00:00:00"/>
    <x v="15"/>
    <x v="77"/>
    <m/>
    <m/>
    <m/>
    <m/>
    <m/>
    <m/>
    <m/>
    <m/>
    <m/>
    <m/>
    <m/>
    <s v=""/>
    <s v=""/>
    <s v=""/>
    <s v=""/>
  </r>
  <r>
    <s v="Jour ouvré"/>
    <d v="2023-04-20T00:00:00"/>
    <x v="15"/>
    <x v="78"/>
    <m/>
    <m/>
    <m/>
    <m/>
    <m/>
    <m/>
    <m/>
    <m/>
    <m/>
    <m/>
    <m/>
    <s v=""/>
    <s v=""/>
    <s v=""/>
    <s v=""/>
  </r>
  <r>
    <s v="Jour ouvré"/>
    <d v="2023-04-21T00:00:00"/>
    <x v="15"/>
    <x v="79"/>
    <m/>
    <m/>
    <m/>
    <m/>
    <m/>
    <m/>
    <m/>
    <m/>
    <m/>
    <m/>
    <m/>
    <s v=""/>
    <s v=""/>
    <s v=""/>
    <s v=""/>
  </r>
  <r>
    <s v="Jour ouvré"/>
    <d v="2023-04-24T00:00:00"/>
    <x v="16"/>
    <x v="80"/>
    <m/>
    <m/>
    <m/>
    <m/>
    <m/>
    <m/>
    <m/>
    <m/>
    <m/>
    <m/>
    <m/>
    <s v=""/>
    <s v=""/>
    <s v=""/>
    <s v=""/>
  </r>
  <r>
    <s v="Jour ouvré"/>
    <d v="2023-04-25T00:00:00"/>
    <x v="16"/>
    <x v="81"/>
    <m/>
    <m/>
    <m/>
    <m/>
    <m/>
    <m/>
    <m/>
    <m/>
    <m/>
    <m/>
    <m/>
    <s v=""/>
    <s v=""/>
    <s v=""/>
    <s v=""/>
  </r>
  <r>
    <s v="Jour ouvré"/>
    <d v="2023-04-26T00:00:00"/>
    <x v="16"/>
    <x v="82"/>
    <m/>
    <m/>
    <m/>
    <m/>
    <m/>
    <m/>
    <m/>
    <m/>
    <m/>
    <m/>
    <m/>
    <s v=""/>
    <s v=""/>
    <s v=""/>
    <s v=""/>
  </r>
  <r>
    <s v="Jour ouvré"/>
    <d v="2023-04-27T00:00:00"/>
    <x v="16"/>
    <x v="83"/>
    <m/>
    <m/>
    <m/>
    <m/>
    <m/>
    <m/>
    <m/>
    <m/>
    <m/>
    <m/>
    <m/>
    <s v=""/>
    <s v=""/>
    <s v=""/>
    <s v=""/>
  </r>
  <r>
    <s v="Jour ouvré"/>
    <d v="2023-04-28T00:00:00"/>
    <x v="16"/>
    <x v="84"/>
    <m/>
    <m/>
    <m/>
    <m/>
    <m/>
    <m/>
    <m/>
    <m/>
    <m/>
    <m/>
    <m/>
    <s v=""/>
    <s v=""/>
    <s v=""/>
    <s v=""/>
  </r>
  <r>
    <s v="Fête du Travail"/>
    <d v="2023-05-01T00:00:00"/>
    <x v="17"/>
    <x v="85"/>
    <m/>
    <m/>
    <m/>
    <m/>
    <m/>
    <m/>
    <m/>
    <m/>
    <m/>
    <m/>
    <m/>
    <s v=""/>
    <s v=""/>
    <s v=""/>
    <s v=""/>
  </r>
  <r>
    <s v="Jour ouvré"/>
    <d v="2023-05-02T00:00:00"/>
    <x v="17"/>
    <x v="86"/>
    <m/>
    <m/>
    <m/>
    <m/>
    <m/>
    <m/>
    <m/>
    <m/>
    <m/>
    <m/>
    <m/>
    <s v=""/>
    <s v=""/>
    <s v=""/>
    <s v=""/>
  </r>
  <r>
    <s v="Jour ouvré"/>
    <d v="2023-05-03T00:00:00"/>
    <x v="17"/>
    <x v="87"/>
    <m/>
    <m/>
    <m/>
    <m/>
    <m/>
    <m/>
    <m/>
    <m/>
    <m/>
    <m/>
    <m/>
    <s v=""/>
    <s v=""/>
    <s v=""/>
    <s v=""/>
  </r>
  <r>
    <s v="Jour ouvré"/>
    <d v="2023-05-04T00:00:00"/>
    <x v="17"/>
    <x v="88"/>
    <m/>
    <m/>
    <m/>
    <m/>
    <m/>
    <m/>
    <m/>
    <m/>
    <m/>
    <m/>
    <m/>
    <s v=""/>
    <s v=""/>
    <s v=""/>
    <s v=""/>
  </r>
  <r>
    <s v="Jour ouvré"/>
    <d v="2023-05-05T00:00:00"/>
    <x v="17"/>
    <x v="89"/>
    <m/>
    <m/>
    <m/>
    <m/>
    <m/>
    <m/>
    <m/>
    <m/>
    <m/>
    <m/>
    <m/>
    <s v=""/>
    <s v=""/>
    <s v=""/>
    <s v=""/>
  </r>
  <r>
    <s v="Victoire 1945"/>
    <d v="2023-05-08T00:00:00"/>
    <x v="18"/>
    <x v="90"/>
    <m/>
    <m/>
    <m/>
    <m/>
    <m/>
    <m/>
    <m/>
    <m/>
    <m/>
    <m/>
    <m/>
    <s v=""/>
    <s v=""/>
    <s v=""/>
    <s v=""/>
  </r>
  <r>
    <s v="Jour ouvré"/>
    <d v="2023-05-09T00:00:00"/>
    <x v="18"/>
    <x v="91"/>
    <m/>
    <m/>
    <m/>
    <m/>
    <m/>
    <m/>
    <m/>
    <m/>
    <m/>
    <m/>
    <m/>
    <s v=""/>
    <s v=""/>
    <s v=""/>
    <s v=""/>
  </r>
  <r>
    <s v="Jour ouvré"/>
    <d v="2023-05-10T00:00:00"/>
    <x v="18"/>
    <x v="92"/>
    <m/>
    <m/>
    <m/>
    <m/>
    <m/>
    <m/>
    <m/>
    <m/>
    <m/>
    <m/>
    <m/>
    <s v=""/>
    <s v=""/>
    <s v=""/>
    <s v=""/>
  </r>
  <r>
    <s v="Jour ouvré"/>
    <d v="2023-05-11T00:00:00"/>
    <x v="18"/>
    <x v="93"/>
    <m/>
    <m/>
    <m/>
    <m/>
    <m/>
    <m/>
    <m/>
    <m/>
    <m/>
    <m/>
    <m/>
    <s v=""/>
    <s v=""/>
    <s v=""/>
    <s v=""/>
  </r>
  <r>
    <s v="Jour ouvré"/>
    <d v="2023-05-12T00:00:00"/>
    <x v="18"/>
    <x v="94"/>
    <m/>
    <m/>
    <m/>
    <m/>
    <m/>
    <m/>
    <m/>
    <m/>
    <m/>
    <m/>
    <m/>
    <s v=""/>
    <s v=""/>
    <s v=""/>
    <s v=""/>
  </r>
  <r>
    <s v="Jour ouvré"/>
    <d v="2023-05-15T00:00:00"/>
    <x v="19"/>
    <x v="95"/>
    <m/>
    <m/>
    <m/>
    <m/>
    <m/>
    <m/>
    <m/>
    <m/>
    <m/>
    <m/>
    <m/>
    <s v=""/>
    <s v=""/>
    <s v=""/>
    <s v=""/>
  </r>
  <r>
    <s v="Jour ouvré"/>
    <d v="2023-05-16T00:00:00"/>
    <x v="19"/>
    <x v="96"/>
    <m/>
    <m/>
    <m/>
    <m/>
    <m/>
    <m/>
    <m/>
    <m/>
    <m/>
    <m/>
    <m/>
    <s v=""/>
    <s v=""/>
    <s v=""/>
    <s v=""/>
  </r>
  <r>
    <s v="Jour ouvré"/>
    <d v="2023-05-17T00:00:00"/>
    <x v="19"/>
    <x v="97"/>
    <m/>
    <m/>
    <m/>
    <m/>
    <m/>
    <m/>
    <m/>
    <m/>
    <m/>
    <m/>
    <m/>
    <s v=""/>
    <s v=""/>
    <s v=""/>
    <s v=""/>
  </r>
  <r>
    <s v="Ascension"/>
    <d v="2023-05-18T00:00:00"/>
    <x v="19"/>
    <x v="98"/>
    <m/>
    <m/>
    <m/>
    <m/>
    <m/>
    <m/>
    <m/>
    <m/>
    <m/>
    <m/>
    <m/>
    <s v=""/>
    <s v=""/>
    <s v=""/>
    <s v=""/>
  </r>
  <r>
    <s v="Jour ouvré"/>
    <d v="2023-05-19T00:00:00"/>
    <x v="19"/>
    <x v="99"/>
    <m/>
    <m/>
    <m/>
    <m/>
    <m/>
    <m/>
    <m/>
    <m/>
    <m/>
    <m/>
    <m/>
    <s v=""/>
    <s v=""/>
    <s v=""/>
    <s v=""/>
  </r>
  <r>
    <s v="Jour ouvré"/>
    <d v="2023-05-22T00:00:00"/>
    <x v="20"/>
    <x v="100"/>
    <m/>
    <m/>
    <m/>
    <m/>
    <m/>
    <m/>
    <m/>
    <m/>
    <m/>
    <m/>
    <m/>
    <s v=""/>
    <s v=""/>
    <s v=""/>
    <s v=""/>
  </r>
  <r>
    <s v="Jour ouvré"/>
    <d v="2023-05-23T00:00:00"/>
    <x v="20"/>
    <x v="101"/>
    <m/>
    <m/>
    <m/>
    <m/>
    <m/>
    <m/>
    <m/>
    <m/>
    <m/>
    <m/>
    <m/>
    <s v=""/>
    <s v=""/>
    <s v=""/>
    <s v=""/>
  </r>
  <r>
    <s v="Jour ouvré"/>
    <d v="2023-05-24T00:00:00"/>
    <x v="20"/>
    <x v="102"/>
    <m/>
    <m/>
    <m/>
    <m/>
    <m/>
    <m/>
    <m/>
    <m/>
    <m/>
    <m/>
    <m/>
    <s v=""/>
    <s v=""/>
    <s v=""/>
    <s v=""/>
  </r>
  <r>
    <s v="Jour ouvré"/>
    <d v="2023-05-25T00:00:00"/>
    <x v="20"/>
    <x v="103"/>
    <m/>
    <m/>
    <m/>
    <m/>
    <m/>
    <m/>
    <m/>
    <m/>
    <m/>
    <m/>
    <m/>
    <s v=""/>
    <s v=""/>
    <s v=""/>
    <s v=""/>
  </r>
  <r>
    <s v="Jour ouvré"/>
    <d v="2023-05-26T00:00:00"/>
    <x v="20"/>
    <x v="104"/>
    <m/>
    <m/>
    <m/>
    <m/>
    <m/>
    <m/>
    <m/>
    <m/>
    <m/>
    <m/>
    <m/>
    <s v=""/>
    <s v=""/>
    <s v=""/>
    <s v=""/>
  </r>
  <r>
    <s v="Lundi de Pentecôte"/>
    <d v="2023-05-29T00:00:00"/>
    <x v="21"/>
    <x v="105"/>
    <m/>
    <m/>
    <m/>
    <m/>
    <m/>
    <m/>
    <m/>
    <m/>
    <m/>
    <m/>
    <m/>
    <s v=""/>
    <s v=""/>
    <s v=""/>
    <s v=""/>
  </r>
  <r>
    <s v="Jour ouvré"/>
    <d v="2023-05-30T00:00:00"/>
    <x v="21"/>
    <x v="106"/>
    <m/>
    <m/>
    <m/>
    <m/>
    <m/>
    <m/>
    <m/>
    <m/>
    <m/>
    <m/>
    <m/>
    <s v=""/>
    <s v=""/>
    <s v=""/>
    <s v=""/>
  </r>
  <r>
    <s v="Jour ouvré"/>
    <d v="2023-05-31T00:00:00"/>
    <x v="21"/>
    <x v="107"/>
    <m/>
    <m/>
    <m/>
    <m/>
    <m/>
    <m/>
    <m/>
    <m/>
    <m/>
    <m/>
    <m/>
    <s v=""/>
    <s v=""/>
    <s v=""/>
    <s v=""/>
  </r>
  <r>
    <s v="Jour ouvré"/>
    <d v="2023-06-01T00:00:00"/>
    <x v="21"/>
    <x v="108"/>
    <m/>
    <m/>
    <m/>
    <m/>
    <m/>
    <m/>
    <m/>
    <m/>
    <m/>
    <m/>
    <m/>
    <s v=""/>
    <s v=""/>
    <s v=""/>
    <s v=""/>
  </r>
  <r>
    <s v="Jour ouvré"/>
    <d v="2023-06-02T00:00:00"/>
    <x v="21"/>
    <x v="109"/>
    <m/>
    <m/>
    <m/>
    <m/>
    <m/>
    <m/>
    <m/>
    <m/>
    <m/>
    <m/>
    <m/>
    <s v=""/>
    <s v=""/>
    <s v=""/>
    <s v=""/>
  </r>
  <r>
    <s v="Jour ouvré"/>
    <d v="2023-06-05T00:00:00"/>
    <x v="22"/>
    <x v="110"/>
    <m/>
    <m/>
    <m/>
    <m/>
    <m/>
    <m/>
    <m/>
    <m/>
    <m/>
    <m/>
    <m/>
    <s v=""/>
    <s v=""/>
    <s v=""/>
    <s v=""/>
  </r>
  <r>
    <s v="Jour ouvré"/>
    <d v="2023-06-06T00:00:00"/>
    <x v="22"/>
    <x v="111"/>
    <m/>
    <m/>
    <m/>
    <m/>
    <m/>
    <m/>
    <m/>
    <m/>
    <m/>
    <m/>
    <m/>
    <s v=""/>
    <s v=""/>
    <s v=""/>
    <s v=""/>
  </r>
  <r>
    <s v="Jour ouvré"/>
    <d v="2023-06-07T00:00:00"/>
    <x v="22"/>
    <x v="112"/>
    <m/>
    <m/>
    <m/>
    <m/>
    <m/>
    <m/>
    <m/>
    <m/>
    <m/>
    <m/>
    <m/>
    <s v=""/>
    <s v=""/>
    <s v=""/>
    <s v=""/>
  </r>
  <r>
    <s v="Jour ouvré"/>
    <d v="2023-06-08T00:00:00"/>
    <x v="22"/>
    <x v="113"/>
    <m/>
    <m/>
    <m/>
    <m/>
    <m/>
    <m/>
    <m/>
    <m/>
    <m/>
    <m/>
    <m/>
    <s v=""/>
    <s v=""/>
    <s v=""/>
    <s v=""/>
  </r>
  <r>
    <s v="Jour ouvré"/>
    <d v="2023-06-09T00:00:00"/>
    <x v="22"/>
    <x v="114"/>
    <m/>
    <m/>
    <m/>
    <m/>
    <m/>
    <m/>
    <m/>
    <m/>
    <m/>
    <m/>
    <m/>
    <s v=""/>
    <s v=""/>
    <s v=""/>
    <s v=""/>
  </r>
  <r>
    <s v="Jour ouvré"/>
    <d v="2023-06-12T00:00:00"/>
    <x v="23"/>
    <x v="115"/>
    <m/>
    <m/>
    <m/>
    <m/>
    <m/>
    <m/>
    <m/>
    <m/>
    <m/>
    <m/>
    <m/>
    <s v=""/>
    <s v=""/>
    <s v=""/>
    <s v=""/>
  </r>
  <r>
    <s v="Jour ouvré"/>
    <d v="2023-06-13T00:00:00"/>
    <x v="23"/>
    <x v="116"/>
    <m/>
    <m/>
    <m/>
    <m/>
    <m/>
    <m/>
    <m/>
    <m/>
    <m/>
    <m/>
    <m/>
    <s v=""/>
    <s v=""/>
    <s v=""/>
    <s v=""/>
  </r>
  <r>
    <s v="Jour ouvré"/>
    <d v="2023-06-14T00:00:00"/>
    <x v="23"/>
    <x v="117"/>
    <m/>
    <m/>
    <m/>
    <m/>
    <m/>
    <m/>
    <m/>
    <m/>
    <m/>
    <m/>
    <m/>
    <s v=""/>
    <s v=""/>
    <s v=""/>
    <s v=""/>
  </r>
  <r>
    <s v="Jour ouvré"/>
    <d v="2023-06-15T00:00:00"/>
    <x v="23"/>
    <x v="118"/>
    <m/>
    <m/>
    <m/>
    <m/>
    <m/>
    <m/>
    <m/>
    <m/>
    <m/>
    <m/>
    <m/>
    <s v=""/>
    <s v=""/>
    <s v=""/>
    <s v=""/>
  </r>
  <r>
    <s v="Jour ouvré"/>
    <d v="2023-06-16T00:00:00"/>
    <x v="23"/>
    <x v="119"/>
    <m/>
    <m/>
    <m/>
    <m/>
    <m/>
    <m/>
    <m/>
    <m/>
    <m/>
    <m/>
    <m/>
    <s v=""/>
    <s v=""/>
    <s v=""/>
    <s v=""/>
  </r>
  <r>
    <s v="Jour ouvré"/>
    <d v="2023-06-19T00:00:00"/>
    <x v="24"/>
    <x v="120"/>
    <m/>
    <m/>
    <m/>
    <m/>
    <m/>
    <m/>
    <m/>
    <m/>
    <m/>
    <m/>
    <m/>
    <s v=""/>
    <s v=""/>
    <s v=""/>
    <s v=""/>
  </r>
  <r>
    <s v="Jour ouvré"/>
    <d v="2023-06-20T00:00:00"/>
    <x v="24"/>
    <x v="121"/>
    <m/>
    <m/>
    <m/>
    <m/>
    <m/>
    <m/>
    <m/>
    <m/>
    <m/>
    <m/>
    <m/>
    <s v=""/>
    <s v=""/>
    <s v=""/>
    <s v=""/>
  </r>
  <r>
    <s v="Jour ouvré"/>
    <d v="2023-06-21T00:00:00"/>
    <x v="24"/>
    <x v="122"/>
    <m/>
    <m/>
    <m/>
    <m/>
    <m/>
    <m/>
    <m/>
    <m/>
    <m/>
    <m/>
    <m/>
    <s v=""/>
    <s v=""/>
    <s v=""/>
    <s v=""/>
  </r>
  <r>
    <s v="Jour ouvré"/>
    <d v="2023-06-22T00:00:00"/>
    <x v="24"/>
    <x v="123"/>
    <m/>
    <m/>
    <m/>
    <m/>
    <m/>
    <m/>
    <m/>
    <m/>
    <m/>
    <m/>
    <m/>
    <s v=""/>
    <s v=""/>
    <s v=""/>
    <s v=""/>
  </r>
  <r>
    <s v="Jour ouvré"/>
    <d v="2023-06-23T00:00:00"/>
    <x v="24"/>
    <x v="124"/>
    <m/>
    <m/>
    <m/>
    <m/>
    <m/>
    <m/>
    <m/>
    <m/>
    <m/>
    <m/>
    <m/>
    <s v=""/>
    <s v=""/>
    <s v=""/>
    <s v=""/>
  </r>
  <r>
    <s v="Jour ouvré"/>
    <d v="2023-06-26T00:00:00"/>
    <x v="25"/>
    <x v="125"/>
    <m/>
    <m/>
    <m/>
    <m/>
    <m/>
    <m/>
    <m/>
    <m/>
    <m/>
    <m/>
    <m/>
    <s v=""/>
    <s v=""/>
    <s v=""/>
    <s v=""/>
  </r>
  <r>
    <s v="Jour ouvré"/>
    <d v="2023-06-27T00:00:00"/>
    <x v="25"/>
    <x v="126"/>
    <m/>
    <m/>
    <m/>
    <m/>
    <m/>
    <m/>
    <m/>
    <m/>
    <m/>
    <m/>
    <m/>
    <s v=""/>
    <s v=""/>
    <s v=""/>
    <s v=""/>
  </r>
  <r>
    <s v="Jour ouvré"/>
    <d v="2023-06-28T00:00:00"/>
    <x v="25"/>
    <x v="127"/>
    <m/>
    <m/>
    <m/>
    <m/>
    <m/>
    <m/>
    <m/>
    <m/>
    <m/>
    <m/>
    <m/>
    <s v=""/>
    <s v=""/>
    <s v=""/>
    <s v=""/>
  </r>
  <r>
    <s v="Jour ouvré"/>
    <d v="2023-06-29T00:00:00"/>
    <x v="25"/>
    <x v="128"/>
    <m/>
    <m/>
    <m/>
    <m/>
    <m/>
    <m/>
    <m/>
    <m/>
    <m/>
    <m/>
    <m/>
    <s v=""/>
    <s v=""/>
    <s v=""/>
    <s v=""/>
  </r>
  <r>
    <s v="Jour ouvré"/>
    <d v="2023-06-30T00:00:00"/>
    <x v="25"/>
    <x v="129"/>
    <m/>
    <m/>
    <m/>
    <m/>
    <m/>
    <m/>
    <m/>
    <m/>
    <m/>
    <m/>
    <m/>
    <s v=""/>
    <s v=""/>
    <s v=""/>
    <s v=""/>
  </r>
  <r>
    <s v="Jour ouvré"/>
    <d v="2023-07-03T00:00:00"/>
    <x v="26"/>
    <x v="130"/>
    <m/>
    <m/>
    <m/>
    <m/>
    <m/>
    <m/>
    <m/>
    <m/>
    <m/>
    <m/>
    <m/>
    <s v=""/>
    <s v=""/>
    <s v=""/>
    <s v=""/>
  </r>
  <r>
    <s v="Jour ouvré"/>
    <d v="2023-07-04T00:00:00"/>
    <x v="26"/>
    <x v="131"/>
    <m/>
    <m/>
    <m/>
    <m/>
    <m/>
    <m/>
    <m/>
    <m/>
    <m/>
    <m/>
    <m/>
    <s v=""/>
    <s v=""/>
    <s v=""/>
    <s v=""/>
  </r>
  <r>
    <s v="Jour ouvré"/>
    <d v="2023-07-05T00:00:00"/>
    <x v="26"/>
    <x v="132"/>
    <m/>
    <m/>
    <m/>
    <m/>
    <m/>
    <m/>
    <m/>
    <m/>
    <m/>
    <m/>
    <m/>
    <s v=""/>
    <s v=""/>
    <s v=""/>
    <s v=""/>
  </r>
  <r>
    <s v="Jour ouvré"/>
    <d v="2023-07-06T00:00:00"/>
    <x v="26"/>
    <x v="133"/>
    <m/>
    <m/>
    <m/>
    <m/>
    <m/>
    <m/>
    <m/>
    <m/>
    <m/>
    <m/>
    <m/>
    <s v=""/>
    <s v=""/>
    <s v=""/>
    <s v=""/>
  </r>
  <r>
    <s v="Jour ouvré"/>
    <d v="2023-07-07T00:00:00"/>
    <x v="26"/>
    <x v="134"/>
    <m/>
    <m/>
    <m/>
    <m/>
    <m/>
    <m/>
    <m/>
    <m/>
    <m/>
    <m/>
    <m/>
    <s v=""/>
    <s v=""/>
    <s v=""/>
    <s v=""/>
  </r>
  <r>
    <s v="Jour ouvré"/>
    <d v="2023-07-10T00:00:00"/>
    <x v="27"/>
    <x v="135"/>
    <m/>
    <m/>
    <m/>
    <m/>
    <m/>
    <m/>
    <m/>
    <m/>
    <m/>
    <m/>
    <m/>
    <s v=""/>
    <s v=""/>
    <s v=""/>
    <s v=""/>
  </r>
  <r>
    <s v="Jour ouvré"/>
    <d v="2023-07-11T00:00:00"/>
    <x v="27"/>
    <x v="136"/>
    <m/>
    <m/>
    <m/>
    <m/>
    <m/>
    <m/>
    <m/>
    <m/>
    <m/>
    <m/>
    <m/>
    <s v=""/>
    <s v=""/>
    <s v=""/>
    <s v=""/>
  </r>
  <r>
    <s v="Jour ouvré"/>
    <d v="2023-07-12T00:00:00"/>
    <x v="27"/>
    <x v="137"/>
    <m/>
    <m/>
    <m/>
    <m/>
    <m/>
    <m/>
    <m/>
    <m/>
    <m/>
    <m/>
    <m/>
    <s v=""/>
    <s v=""/>
    <s v=""/>
    <s v=""/>
  </r>
  <r>
    <s v="Jour ouvré"/>
    <d v="2023-07-13T00:00:00"/>
    <x v="27"/>
    <x v="138"/>
    <m/>
    <m/>
    <m/>
    <m/>
    <m/>
    <m/>
    <m/>
    <m/>
    <m/>
    <m/>
    <m/>
    <s v=""/>
    <s v=""/>
    <s v=""/>
    <s v=""/>
  </r>
  <r>
    <s v="Fête Nationale"/>
    <d v="2023-07-14T00:00:00"/>
    <x v="27"/>
    <x v="139"/>
    <m/>
    <m/>
    <m/>
    <m/>
    <m/>
    <m/>
    <m/>
    <m/>
    <m/>
    <m/>
    <m/>
    <s v=""/>
    <s v=""/>
    <s v=""/>
    <s v=""/>
  </r>
  <r>
    <s v="Jour ouvré"/>
    <d v="2023-07-17T00:00:00"/>
    <x v="28"/>
    <x v="140"/>
    <m/>
    <m/>
    <m/>
    <m/>
    <m/>
    <m/>
    <m/>
    <m/>
    <m/>
    <m/>
    <m/>
    <s v=""/>
    <s v=""/>
    <s v=""/>
    <s v=""/>
  </r>
  <r>
    <s v="Jour ouvré"/>
    <d v="2023-07-18T00:00:00"/>
    <x v="28"/>
    <x v="141"/>
    <m/>
    <m/>
    <m/>
    <m/>
    <m/>
    <m/>
    <m/>
    <m/>
    <m/>
    <m/>
    <m/>
    <s v=""/>
    <s v=""/>
    <s v=""/>
    <s v=""/>
  </r>
  <r>
    <s v="Jour ouvré"/>
    <d v="2023-07-19T00:00:00"/>
    <x v="28"/>
    <x v="142"/>
    <m/>
    <m/>
    <m/>
    <m/>
    <m/>
    <m/>
    <m/>
    <m/>
    <m/>
    <m/>
    <m/>
    <s v=""/>
    <s v=""/>
    <s v=""/>
    <s v=""/>
  </r>
  <r>
    <s v="Jour ouvré"/>
    <d v="2023-07-20T00:00:00"/>
    <x v="28"/>
    <x v="143"/>
    <m/>
    <m/>
    <m/>
    <m/>
    <m/>
    <m/>
    <m/>
    <m/>
    <m/>
    <m/>
    <m/>
    <s v=""/>
    <s v=""/>
    <s v=""/>
    <s v=""/>
  </r>
  <r>
    <s v="Jour ouvré"/>
    <d v="2023-07-21T00:00:00"/>
    <x v="28"/>
    <x v="144"/>
    <m/>
    <m/>
    <m/>
    <m/>
    <m/>
    <m/>
    <m/>
    <m/>
    <m/>
    <m/>
    <m/>
    <s v=""/>
    <s v=""/>
    <s v=""/>
    <s v=""/>
  </r>
  <r>
    <s v="Jour ouvré"/>
    <d v="2023-07-24T00:00:00"/>
    <x v="29"/>
    <x v="145"/>
    <m/>
    <m/>
    <m/>
    <m/>
    <m/>
    <m/>
    <m/>
    <m/>
    <m/>
    <m/>
    <m/>
    <s v=""/>
    <s v=""/>
    <s v=""/>
    <s v=""/>
  </r>
  <r>
    <s v="Jour ouvré"/>
    <d v="2023-07-25T00:00:00"/>
    <x v="29"/>
    <x v="146"/>
    <m/>
    <m/>
    <m/>
    <m/>
    <m/>
    <m/>
    <m/>
    <m/>
    <m/>
    <m/>
    <m/>
    <s v=""/>
    <s v=""/>
    <s v=""/>
    <s v=""/>
  </r>
  <r>
    <s v="Jour ouvré"/>
    <d v="2023-07-26T00:00:00"/>
    <x v="29"/>
    <x v="147"/>
    <m/>
    <m/>
    <m/>
    <m/>
    <m/>
    <m/>
    <m/>
    <m/>
    <m/>
    <m/>
    <m/>
    <s v=""/>
    <s v=""/>
    <s v=""/>
    <s v=""/>
  </r>
  <r>
    <s v="Jour ouvré"/>
    <d v="2023-07-27T00:00:00"/>
    <x v="29"/>
    <x v="148"/>
    <m/>
    <m/>
    <m/>
    <m/>
    <m/>
    <m/>
    <m/>
    <m/>
    <m/>
    <m/>
    <m/>
    <s v=""/>
    <s v=""/>
    <s v=""/>
    <s v=""/>
  </r>
  <r>
    <s v="Jour ouvré"/>
    <d v="2023-07-28T00:00:00"/>
    <x v="29"/>
    <x v="149"/>
    <m/>
    <m/>
    <m/>
    <m/>
    <m/>
    <m/>
    <m/>
    <m/>
    <m/>
    <m/>
    <m/>
    <s v=""/>
    <s v=""/>
    <s v=""/>
    <s v=""/>
  </r>
  <r>
    <s v="Jour ouvré"/>
    <d v="2023-07-31T00:00:00"/>
    <x v="30"/>
    <x v="150"/>
    <m/>
    <m/>
    <m/>
    <m/>
    <m/>
    <m/>
    <m/>
    <m/>
    <m/>
    <m/>
    <m/>
    <s v=""/>
    <s v=""/>
    <s v=""/>
    <s v=""/>
  </r>
  <r>
    <s v="Jour ouvré"/>
    <d v="2023-08-01T00:00:00"/>
    <x v="30"/>
    <x v="151"/>
    <m/>
    <m/>
    <m/>
    <m/>
    <m/>
    <m/>
    <m/>
    <m/>
    <m/>
    <m/>
    <m/>
    <s v=""/>
    <s v=""/>
    <s v=""/>
    <s v=""/>
  </r>
  <r>
    <s v="Jour ouvré"/>
    <d v="2023-08-02T00:00:00"/>
    <x v="30"/>
    <x v="152"/>
    <m/>
    <m/>
    <m/>
    <m/>
    <m/>
    <m/>
    <m/>
    <m/>
    <m/>
    <m/>
    <m/>
    <s v=""/>
    <s v=""/>
    <s v=""/>
    <s v=""/>
  </r>
  <r>
    <s v="Jour ouvré"/>
    <d v="2023-08-03T00:00:00"/>
    <x v="30"/>
    <x v="153"/>
    <m/>
    <m/>
    <m/>
    <m/>
    <m/>
    <m/>
    <m/>
    <m/>
    <m/>
    <m/>
    <m/>
    <s v=""/>
    <s v=""/>
    <s v=""/>
    <s v=""/>
  </r>
  <r>
    <s v="Jour ouvré"/>
    <d v="2023-08-04T00:00:00"/>
    <x v="30"/>
    <x v="154"/>
    <m/>
    <m/>
    <m/>
    <m/>
    <m/>
    <m/>
    <m/>
    <m/>
    <m/>
    <m/>
    <m/>
    <s v=""/>
    <s v=""/>
    <s v=""/>
    <s v=""/>
  </r>
  <r>
    <s v="Jour ouvré"/>
    <d v="2023-08-07T00:00:00"/>
    <x v="31"/>
    <x v="155"/>
    <m/>
    <m/>
    <m/>
    <m/>
    <m/>
    <m/>
    <m/>
    <m/>
    <m/>
    <m/>
    <m/>
    <s v=""/>
    <s v=""/>
    <s v=""/>
    <s v=""/>
  </r>
  <r>
    <s v="Jour ouvré"/>
    <d v="2023-08-08T00:00:00"/>
    <x v="31"/>
    <x v="156"/>
    <m/>
    <m/>
    <m/>
    <m/>
    <m/>
    <m/>
    <m/>
    <m/>
    <m/>
    <m/>
    <m/>
    <s v=""/>
    <s v=""/>
    <s v=""/>
    <s v=""/>
  </r>
  <r>
    <s v="Jour ouvré"/>
    <d v="2023-08-09T00:00:00"/>
    <x v="31"/>
    <x v="157"/>
    <m/>
    <m/>
    <m/>
    <m/>
    <m/>
    <m/>
    <m/>
    <m/>
    <m/>
    <m/>
    <m/>
    <s v=""/>
    <s v=""/>
    <s v=""/>
    <s v=""/>
  </r>
  <r>
    <s v="Jour ouvré"/>
    <d v="2023-08-10T00:00:00"/>
    <x v="31"/>
    <x v="158"/>
    <m/>
    <m/>
    <m/>
    <m/>
    <m/>
    <m/>
    <m/>
    <m/>
    <m/>
    <m/>
    <m/>
    <s v=""/>
    <s v=""/>
    <s v=""/>
    <s v=""/>
  </r>
  <r>
    <s v="Jour ouvré"/>
    <d v="2023-08-11T00:00:00"/>
    <x v="31"/>
    <x v="159"/>
    <m/>
    <m/>
    <m/>
    <m/>
    <m/>
    <m/>
    <m/>
    <m/>
    <m/>
    <m/>
    <m/>
    <s v=""/>
    <s v=""/>
    <s v=""/>
    <s v=""/>
  </r>
  <r>
    <s v="Jour ouvré"/>
    <d v="2023-08-14T00:00:00"/>
    <x v="32"/>
    <x v="160"/>
    <m/>
    <m/>
    <m/>
    <m/>
    <m/>
    <m/>
    <m/>
    <m/>
    <m/>
    <m/>
    <m/>
    <s v=""/>
    <s v=""/>
    <s v=""/>
    <s v=""/>
  </r>
  <r>
    <s v="Assomption"/>
    <d v="2023-08-15T00:00:00"/>
    <x v="32"/>
    <x v="161"/>
    <m/>
    <m/>
    <m/>
    <m/>
    <m/>
    <m/>
    <m/>
    <m/>
    <m/>
    <m/>
    <m/>
    <s v=""/>
    <s v=""/>
    <s v=""/>
    <s v=""/>
  </r>
  <r>
    <s v="Jour ouvré"/>
    <d v="2023-08-16T00:00:00"/>
    <x v="32"/>
    <x v="162"/>
    <m/>
    <m/>
    <m/>
    <m/>
    <m/>
    <m/>
    <m/>
    <m/>
    <m/>
    <m/>
    <m/>
    <s v=""/>
    <s v=""/>
    <s v=""/>
    <s v=""/>
  </r>
  <r>
    <s v="Jour ouvré"/>
    <d v="2023-08-17T00:00:00"/>
    <x v="32"/>
    <x v="163"/>
    <m/>
    <m/>
    <m/>
    <m/>
    <m/>
    <m/>
    <m/>
    <m/>
    <m/>
    <m/>
    <m/>
    <s v=""/>
    <s v=""/>
    <s v=""/>
    <s v=""/>
  </r>
  <r>
    <s v="Jour ouvré"/>
    <d v="2023-08-18T00:00:00"/>
    <x v="32"/>
    <x v="164"/>
    <m/>
    <m/>
    <m/>
    <m/>
    <m/>
    <m/>
    <m/>
    <m/>
    <m/>
    <m/>
    <m/>
    <s v=""/>
    <s v=""/>
    <s v=""/>
    <s v=""/>
  </r>
  <r>
    <s v="Jour ouvré"/>
    <d v="2023-08-21T00:00:00"/>
    <x v="33"/>
    <x v="165"/>
    <m/>
    <m/>
    <m/>
    <m/>
    <m/>
    <m/>
    <m/>
    <m/>
    <m/>
    <m/>
    <m/>
    <s v=""/>
    <s v=""/>
    <s v=""/>
    <s v=""/>
  </r>
  <r>
    <s v="Jour ouvré"/>
    <d v="2023-08-22T00:00:00"/>
    <x v="33"/>
    <x v="166"/>
    <m/>
    <m/>
    <m/>
    <m/>
    <m/>
    <m/>
    <m/>
    <m/>
    <m/>
    <m/>
    <m/>
    <s v=""/>
    <s v=""/>
    <s v=""/>
    <s v=""/>
  </r>
  <r>
    <s v="Jour ouvré"/>
    <d v="2023-08-23T00:00:00"/>
    <x v="33"/>
    <x v="167"/>
    <m/>
    <m/>
    <m/>
    <m/>
    <m/>
    <m/>
    <m/>
    <m/>
    <m/>
    <m/>
    <m/>
    <s v=""/>
    <s v=""/>
    <s v=""/>
    <s v=""/>
  </r>
  <r>
    <s v="Jour ouvré"/>
    <d v="2023-08-24T00:00:00"/>
    <x v="33"/>
    <x v="168"/>
    <m/>
    <m/>
    <m/>
    <m/>
    <m/>
    <m/>
    <m/>
    <m/>
    <m/>
    <m/>
    <m/>
    <s v=""/>
    <s v=""/>
    <s v=""/>
    <s v=""/>
  </r>
  <r>
    <s v="Jour ouvré"/>
    <d v="2023-08-25T00:00:00"/>
    <x v="33"/>
    <x v="169"/>
    <m/>
    <m/>
    <m/>
    <m/>
    <m/>
    <m/>
    <m/>
    <m/>
    <m/>
    <m/>
    <m/>
    <s v=""/>
    <s v=""/>
    <s v=""/>
    <s v=""/>
  </r>
  <r>
    <s v="Jour ouvré"/>
    <d v="2023-08-28T00:00:00"/>
    <x v="34"/>
    <x v="170"/>
    <m/>
    <m/>
    <m/>
    <m/>
    <m/>
    <m/>
    <m/>
    <m/>
    <m/>
    <m/>
    <m/>
    <s v=""/>
    <s v=""/>
    <s v=""/>
    <s v=""/>
  </r>
  <r>
    <s v="Jour ouvré"/>
    <d v="2023-08-29T00:00:00"/>
    <x v="34"/>
    <x v="171"/>
    <m/>
    <m/>
    <m/>
    <m/>
    <m/>
    <m/>
    <m/>
    <m/>
    <m/>
    <m/>
    <m/>
    <s v=""/>
    <s v=""/>
    <s v=""/>
    <s v=""/>
  </r>
  <r>
    <s v="Jour ouvré"/>
    <d v="2023-08-30T00:00:00"/>
    <x v="34"/>
    <x v="172"/>
    <m/>
    <m/>
    <m/>
    <m/>
    <m/>
    <m/>
    <m/>
    <m/>
    <m/>
    <m/>
    <m/>
    <s v=""/>
    <s v=""/>
    <s v=""/>
    <s v=""/>
  </r>
  <r>
    <s v="Jour ouvré"/>
    <d v="2023-08-31T00:00:00"/>
    <x v="34"/>
    <x v="173"/>
    <m/>
    <m/>
    <m/>
    <m/>
    <m/>
    <m/>
    <m/>
    <m/>
    <m/>
    <m/>
    <m/>
    <s v=""/>
    <s v=""/>
    <s v=""/>
    <s v=""/>
  </r>
  <r>
    <s v="Jour ouvré"/>
    <d v="2023-09-01T00:00:00"/>
    <x v="34"/>
    <x v="174"/>
    <m/>
    <m/>
    <m/>
    <m/>
    <m/>
    <m/>
    <m/>
    <m/>
    <m/>
    <m/>
    <m/>
    <s v=""/>
    <s v=""/>
    <s v=""/>
    <s v=""/>
  </r>
  <r>
    <s v="Jour ouvré"/>
    <d v="2023-09-04T00:00:00"/>
    <x v="35"/>
    <x v="175"/>
    <m/>
    <m/>
    <m/>
    <m/>
    <m/>
    <m/>
    <m/>
    <m/>
    <m/>
    <m/>
    <m/>
    <s v=""/>
    <s v=""/>
    <s v=""/>
    <s v=""/>
  </r>
  <r>
    <s v="Jour ouvré"/>
    <d v="2023-09-05T00:00:00"/>
    <x v="35"/>
    <x v="176"/>
    <m/>
    <m/>
    <m/>
    <m/>
    <m/>
    <m/>
    <m/>
    <m/>
    <m/>
    <m/>
    <m/>
    <s v=""/>
    <s v=""/>
    <s v=""/>
    <s v=""/>
  </r>
  <r>
    <s v="Jour ouvré"/>
    <d v="2023-09-06T00:00:00"/>
    <x v="35"/>
    <x v="177"/>
    <m/>
    <m/>
    <m/>
    <m/>
    <m/>
    <m/>
    <m/>
    <m/>
    <m/>
    <m/>
    <m/>
    <s v=""/>
    <s v=""/>
    <s v=""/>
    <s v=""/>
  </r>
  <r>
    <s v="Jour ouvré"/>
    <d v="2023-09-07T00:00:00"/>
    <x v="35"/>
    <x v="178"/>
    <m/>
    <m/>
    <m/>
    <m/>
    <m/>
    <m/>
    <m/>
    <m/>
    <m/>
    <m/>
    <m/>
    <s v=""/>
    <s v=""/>
    <s v=""/>
    <s v=""/>
  </r>
  <r>
    <s v="Jour ouvré"/>
    <d v="2023-09-08T00:00:00"/>
    <x v="35"/>
    <x v="179"/>
    <m/>
    <m/>
    <m/>
    <m/>
    <m/>
    <m/>
    <m/>
    <m/>
    <m/>
    <m/>
    <m/>
    <s v=""/>
    <s v=""/>
    <s v=""/>
    <s v=""/>
  </r>
  <r>
    <s v="Jour ouvré"/>
    <d v="2023-09-11T00:00:00"/>
    <x v="36"/>
    <x v="180"/>
    <m/>
    <m/>
    <m/>
    <m/>
    <m/>
    <m/>
    <m/>
    <m/>
    <m/>
    <m/>
    <m/>
    <s v=""/>
    <s v=""/>
    <s v=""/>
    <s v=""/>
  </r>
  <r>
    <s v="Jour ouvré"/>
    <d v="2023-09-12T00:00:00"/>
    <x v="36"/>
    <x v="181"/>
    <m/>
    <m/>
    <m/>
    <m/>
    <m/>
    <m/>
    <m/>
    <m/>
    <m/>
    <m/>
    <m/>
    <s v=""/>
    <s v=""/>
    <s v=""/>
    <s v=""/>
  </r>
  <r>
    <s v="Jour ouvré"/>
    <d v="2023-09-13T00:00:00"/>
    <x v="36"/>
    <x v="182"/>
    <m/>
    <m/>
    <m/>
    <m/>
    <m/>
    <m/>
    <m/>
    <m/>
    <m/>
    <m/>
    <m/>
    <s v=""/>
    <s v=""/>
    <s v=""/>
    <s v=""/>
  </r>
  <r>
    <s v="Jour ouvré"/>
    <d v="2023-09-14T00:00:00"/>
    <x v="36"/>
    <x v="183"/>
    <m/>
    <m/>
    <m/>
    <m/>
    <m/>
    <m/>
    <m/>
    <m/>
    <m/>
    <m/>
    <m/>
    <s v=""/>
    <s v=""/>
    <s v=""/>
    <s v=""/>
  </r>
  <r>
    <s v="Jour ouvré"/>
    <d v="2023-09-15T00:00:00"/>
    <x v="36"/>
    <x v="184"/>
    <m/>
    <m/>
    <m/>
    <m/>
    <m/>
    <m/>
    <m/>
    <m/>
    <m/>
    <m/>
    <m/>
    <s v=""/>
    <s v=""/>
    <s v=""/>
    <s v=""/>
  </r>
  <r>
    <s v="Jour ouvré"/>
    <d v="2023-09-18T00:00:00"/>
    <x v="37"/>
    <x v="185"/>
    <m/>
    <m/>
    <m/>
    <m/>
    <m/>
    <m/>
    <m/>
    <m/>
    <m/>
    <m/>
    <m/>
    <s v=""/>
    <s v=""/>
    <s v=""/>
    <s v=""/>
  </r>
  <r>
    <s v="Jour ouvré"/>
    <d v="2023-09-19T00:00:00"/>
    <x v="37"/>
    <x v="186"/>
    <m/>
    <m/>
    <m/>
    <m/>
    <m/>
    <m/>
    <m/>
    <m/>
    <m/>
    <m/>
    <m/>
    <s v=""/>
    <s v=""/>
    <s v=""/>
    <s v=""/>
  </r>
  <r>
    <s v="Jour ouvré"/>
    <d v="2023-09-20T00:00:00"/>
    <x v="37"/>
    <x v="187"/>
    <m/>
    <m/>
    <m/>
    <m/>
    <m/>
    <m/>
    <m/>
    <m/>
    <m/>
    <m/>
    <m/>
    <s v=""/>
    <s v=""/>
    <s v=""/>
    <s v=""/>
  </r>
  <r>
    <s v="Jour ouvré"/>
    <d v="2023-09-21T00:00:00"/>
    <x v="37"/>
    <x v="188"/>
    <m/>
    <m/>
    <m/>
    <m/>
    <m/>
    <m/>
    <m/>
    <m/>
    <m/>
    <m/>
    <m/>
    <s v=""/>
    <s v=""/>
    <s v=""/>
    <s v=""/>
  </r>
  <r>
    <s v="Jour ouvré"/>
    <d v="2023-09-22T00:00:00"/>
    <x v="37"/>
    <x v="189"/>
    <m/>
    <m/>
    <m/>
    <m/>
    <m/>
    <m/>
    <m/>
    <m/>
    <m/>
    <m/>
    <m/>
    <s v=""/>
    <s v=""/>
    <s v=""/>
    <s v=""/>
  </r>
  <r>
    <s v="Jour ouvré"/>
    <d v="2023-09-25T00:00:00"/>
    <x v="38"/>
    <x v="190"/>
    <m/>
    <m/>
    <m/>
    <m/>
    <m/>
    <m/>
    <m/>
    <m/>
    <m/>
    <m/>
    <m/>
    <s v=""/>
    <s v=""/>
    <s v=""/>
    <s v=""/>
  </r>
  <r>
    <s v="Jour ouvré"/>
    <d v="2023-09-26T00:00:00"/>
    <x v="38"/>
    <x v="191"/>
    <m/>
    <m/>
    <m/>
    <m/>
    <m/>
    <m/>
    <m/>
    <m/>
    <m/>
    <m/>
    <m/>
    <s v=""/>
    <s v=""/>
    <s v=""/>
    <s v=""/>
  </r>
  <r>
    <s v="Jour ouvré"/>
    <d v="2023-09-27T00:00:00"/>
    <x v="38"/>
    <x v="192"/>
    <m/>
    <m/>
    <m/>
    <m/>
    <m/>
    <m/>
    <m/>
    <m/>
    <m/>
    <m/>
    <m/>
    <s v=""/>
    <s v=""/>
    <s v=""/>
    <s v=""/>
  </r>
  <r>
    <s v="Jour ouvré"/>
    <d v="2023-09-28T00:00:00"/>
    <x v="38"/>
    <x v="193"/>
    <m/>
    <m/>
    <m/>
    <m/>
    <m/>
    <m/>
    <m/>
    <m/>
    <m/>
    <m/>
    <m/>
    <s v=""/>
    <s v=""/>
    <s v=""/>
    <s v=""/>
  </r>
  <r>
    <s v="Jour ouvré"/>
    <d v="2023-09-29T00:00:00"/>
    <x v="38"/>
    <x v="194"/>
    <m/>
    <m/>
    <m/>
    <m/>
    <m/>
    <m/>
    <m/>
    <m/>
    <m/>
    <m/>
    <m/>
    <s v=""/>
    <s v=""/>
    <s v=""/>
    <s v=""/>
  </r>
  <r>
    <s v="Jour ouvré"/>
    <d v="2023-10-02T00:00:00"/>
    <x v="39"/>
    <x v="195"/>
    <m/>
    <m/>
    <m/>
    <m/>
    <m/>
    <m/>
    <m/>
    <m/>
    <m/>
    <m/>
    <m/>
    <s v=""/>
    <s v=""/>
    <s v=""/>
    <s v=""/>
  </r>
  <r>
    <s v="Jour ouvré"/>
    <d v="2023-10-03T00:00:00"/>
    <x v="39"/>
    <x v="196"/>
    <m/>
    <m/>
    <m/>
    <m/>
    <m/>
    <m/>
    <m/>
    <m/>
    <m/>
    <m/>
    <m/>
    <s v=""/>
    <s v=""/>
    <s v=""/>
    <s v=""/>
  </r>
  <r>
    <s v="Jour ouvré"/>
    <d v="2023-10-04T00:00:00"/>
    <x v="39"/>
    <x v="197"/>
    <m/>
    <m/>
    <m/>
    <m/>
    <m/>
    <m/>
    <m/>
    <m/>
    <m/>
    <m/>
    <m/>
    <s v=""/>
    <s v=""/>
    <s v=""/>
    <s v=""/>
  </r>
  <r>
    <s v="Jour ouvré"/>
    <d v="2023-10-05T00:00:00"/>
    <x v="39"/>
    <x v="198"/>
    <m/>
    <m/>
    <m/>
    <m/>
    <m/>
    <m/>
    <m/>
    <m/>
    <m/>
    <m/>
    <m/>
    <s v=""/>
    <s v=""/>
    <s v=""/>
    <s v=""/>
  </r>
  <r>
    <s v="Jour ouvré"/>
    <d v="2023-10-06T00:00:00"/>
    <x v="39"/>
    <x v="199"/>
    <m/>
    <m/>
    <m/>
    <m/>
    <m/>
    <m/>
    <m/>
    <m/>
    <m/>
    <m/>
    <m/>
    <s v=""/>
    <s v=""/>
    <s v=""/>
    <s v=""/>
  </r>
  <r>
    <s v="Jour ouvré"/>
    <d v="2023-10-09T00:00:00"/>
    <x v="40"/>
    <x v="200"/>
    <m/>
    <m/>
    <m/>
    <m/>
    <m/>
    <m/>
    <m/>
    <m/>
    <m/>
    <m/>
    <m/>
    <s v=""/>
    <s v=""/>
    <s v=""/>
    <s v=""/>
  </r>
  <r>
    <s v="Jour ouvré"/>
    <d v="2023-10-10T00:00:00"/>
    <x v="40"/>
    <x v="201"/>
    <m/>
    <m/>
    <m/>
    <m/>
    <m/>
    <m/>
    <m/>
    <m/>
    <m/>
    <m/>
    <m/>
    <s v=""/>
    <s v=""/>
    <s v=""/>
    <s v=""/>
  </r>
  <r>
    <s v="Jour ouvré"/>
    <d v="2023-10-11T00:00:00"/>
    <x v="40"/>
    <x v="202"/>
    <m/>
    <m/>
    <m/>
    <m/>
    <m/>
    <m/>
    <m/>
    <m/>
    <m/>
    <m/>
    <m/>
    <s v=""/>
    <s v=""/>
    <s v=""/>
    <s v=""/>
  </r>
  <r>
    <s v="Jour ouvré"/>
    <d v="2023-10-12T00:00:00"/>
    <x v="40"/>
    <x v="203"/>
    <m/>
    <m/>
    <m/>
    <m/>
    <m/>
    <m/>
    <m/>
    <m/>
    <m/>
    <m/>
    <m/>
    <s v=""/>
    <s v=""/>
    <s v=""/>
    <s v=""/>
  </r>
  <r>
    <s v="Jour ouvré"/>
    <d v="2023-10-13T00:00:00"/>
    <x v="40"/>
    <x v="204"/>
    <m/>
    <m/>
    <m/>
    <m/>
    <m/>
    <m/>
    <m/>
    <m/>
    <m/>
    <m/>
    <m/>
    <s v=""/>
    <s v=""/>
    <s v=""/>
    <s v=""/>
  </r>
  <r>
    <s v="Jour ouvré"/>
    <d v="2023-10-16T00:00:00"/>
    <x v="41"/>
    <x v="205"/>
    <m/>
    <m/>
    <m/>
    <m/>
    <m/>
    <m/>
    <m/>
    <m/>
    <m/>
    <m/>
    <m/>
    <s v=""/>
    <s v=""/>
    <s v=""/>
    <s v=""/>
  </r>
  <r>
    <s v="Jour ouvré"/>
    <d v="2023-10-17T00:00:00"/>
    <x v="41"/>
    <x v="206"/>
    <m/>
    <m/>
    <m/>
    <m/>
    <m/>
    <m/>
    <m/>
    <m/>
    <m/>
    <m/>
    <m/>
    <s v=""/>
    <s v=""/>
    <s v=""/>
    <s v=""/>
  </r>
  <r>
    <s v="Jour ouvré"/>
    <d v="2023-10-18T00:00:00"/>
    <x v="41"/>
    <x v="207"/>
    <m/>
    <m/>
    <m/>
    <m/>
    <m/>
    <m/>
    <m/>
    <m/>
    <m/>
    <m/>
    <m/>
    <s v=""/>
    <s v=""/>
    <s v=""/>
    <s v=""/>
  </r>
  <r>
    <s v="Jour ouvré"/>
    <d v="2023-10-19T00:00:00"/>
    <x v="41"/>
    <x v="208"/>
    <m/>
    <m/>
    <m/>
    <m/>
    <m/>
    <m/>
    <m/>
    <m/>
    <m/>
    <m/>
    <m/>
    <s v=""/>
    <s v=""/>
    <s v=""/>
    <s v=""/>
  </r>
  <r>
    <s v="Jour ouvré"/>
    <d v="2023-10-20T00:00:00"/>
    <x v="41"/>
    <x v="209"/>
    <m/>
    <m/>
    <m/>
    <m/>
    <m/>
    <m/>
    <m/>
    <m/>
    <m/>
    <m/>
    <m/>
    <s v=""/>
    <s v=""/>
    <s v=""/>
    <s v=""/>
  </r>
  <r>
    <s v="Jour ouvré"/>
    <d v="2023-10-23T00:00:00"/>
    <x v="42"/>
    <x v="210"/>
    <m/>
    <m/>
    <m/>
    <m/>
    <m/>
    <m/>
    <m/>
    <m/>
    <m/>
    <m/>
    <m/>
    <s v=""/>
    <s v=""/>
    <s v=""/>
    <s v=""/>
  </r>
  <r>
    <s v="Jour ouvré"/>
    <d v="2023-10-24T00:00:00"/>
    <x v="42"/>
    <x v="211"/>
    <m/>
    <m/>
    <m/>
    <m/>
    <m/>
    <m/>
    <m/>
    <m/>
    <m/>
    <m/>
    <m/>
    <s v=""/>
    <s v=""/>
    <s v=""/>
    <s v=""/>
  </r>
  <r>
    <s v="Jour ouvré"/>
    <d v="2023-10-25T00:00:00"/>
    <x v="42"/>
    <x v="212"/>
    <m/>
    <m/>
    <m/>
    <m/>
    <m/>
    <m/>
    <m/>
    <m/>
    <m/>
    <m/>
    <m/>
    <s v=""/>
    <s v=""/>
    <s v=""/>
    <s v=""/>
  </r>
  <r>
    <s v="Jour ouvré"/>
    <d v="2023-10-26T00:00:00"/>
    <x v="42"/>
    <x v="213"/>
    <m/>
    <m/>
    <m/>
    <m/>
    <m/>
    <m/>
    <m/>
    <m/>
    <m/>
    <m/>
    <m/>
    <s v=""/>
    <s v=""/>
    <s v=""/>
    <s v=""/>
  </r>
  <r>
    <s v="Jour ouvré"/>
    <d v="2023-10-27T00:00:00"/>
    <x v="42"/>
    <x v="214"/>
    <m/>
    <m/>
    <m/>
    <m/>
    <m/>
    <m/>
    <m/>
    <m/>
    <m/>
    <m/>
    <m/>
    <s v=""/>
    <s v=""/>
    <s v=""/>
    <s v=""/>
  </r>
  <r>
    <s v="Jour ouvré"/>
    <d v="2023-10-30T00:00:00"/>
    <x v="43"/>
    <x v="215"/>
    <m/>
    <m/>
    <m/>
    <m/>
    <m/>
    <m/>
    <m/>
    <m/>
    <m/>
    <m/>
    <m/>
    <s v=""/>
    <s v=""/>
    <s v=""/>
    <s v=""/>
  </r>
  <r>
    <s v="Jour ouvré"/>
    <d v="2023-10-31T00:00:00"/>
    <x v="43"/>
    <x v="216"/>
    <m/>
    <m/>
    <m/>
    <m/>
    <m/>
    <m/>
    <m/>
    <m/>
    <m/>
    <m/>
    <m/>
    <s v=""/>
    <s v=""/>
    <s v=""/>
    <s v=""/>
  </r>
  <r>
    <s v="Toussaint"/>
    <d v="2023-11-01T00:00:00"/>
    <x v="43"/>
    <x v="217"/>
    <m/>
    <m/>
    <m/>
    <m/>
    <m/>
    <m/>
    <m/>
    <m/>
    <m/>
    <m/>
    <m/>
    <s v=""/>
    <s v=""/>
    <s v=""/>
    <s v=""/>
  </r>
  <r>
    <s v="Jour ouvré"/>
    <d v="2023-11-02T00:00:00"/>
    <x v="43"/>
    <x v="218"/>
    <m/>
    <m/>
    <m/>
    <m/>
    <m/>
    <m/>
    <m/>
    <m/>
    <m/>
    <m/>
    <m/>
    <s v=""/>
    <s v=""/>
    <s v=""/>
    <s v=""/>
  </r>
  <r>
    <s v="Jour ouvré"/>
    <d v="2023-11-03T00:00:00"/>
    <x v="43"/>
    <x v="219"/>
    <m/>
    <m/>
    <m/>
    <m/>
    <m/>
    <m/>
    <m/>
    <m/>
    <m/>
    <m/>
    <m/>
    <s v=""/>
    <s v=""/>
    <s v=""/>
    <s v=""/>
  </r>
  <r>
    <s v="Jour ouvré"/>
    <d v="2023-11-06T00:00:00"/>
    <x v="44"/>
    <x v="220"/>
    <m/>
    <m/>
    <m/>
    <m/>
    <m/>
    <m/>
    <m/>
    <m/>
    <m/>
    <m/>
    <m/>
    <s v=""/>
    <s v=""/>
    <s v=""/>
    <s v=""/>
  </r>
  <r>
    <s v="Jour ouvré"/>
    <d v="2023-11-07T00:00:00"/>
    <x v="44"/>
    <x v="221"/>
    <m/>
    <m/>
    <m/>
    <m/>
    <m/>
    <m/>
    <m/>
    <m/>
    <m/>
    <m/>
    <m/>
    <s v=""/>
    <s v=""/>
    <s v=""/>
    <s v=""/>
  </r>
  <r>
    <s v="Jour ouvré"/>
    <d v="2023-11-08T00:00:00"/>
    <x v="44"/>
    <x v="222"/>
    <m/>
    <m/>
    <m/>
    <m/>
    <m/>
    <m/>
    <m/>
    <m/>
    <m/>
    <m/>
    <m/>
    <s v=""/>
    <s v=""/>
    <s v=""/>
    <s v=""/>
  </r>
  <r>
    <s v="Jour ouvré"/>
    <d v="2023-11-09T00:00:00"/>
    <x v="44"/>
    <x v="223"/>
    <m/>
    <m/>
    <m/>
    <m/>
    <m/>
    <m/>
    <m/>
    <m/>
    <m/>
    <m/>
    <m/>
    <s v=""/>
    <s v=""/>
    <s v=""/>
    <s v=""/>
  </r>
  <r>
    <s v="Jour ouvré"/>
    <d v="2023-11-10T00:00:00"/>
    <x v="44"/>
    <x v="224"/>
    <m/>
    <m/>
    <m/>
    <m/>
    <m/>
    <m/>
    <m/>
    <m/>
    <m/>
    <m/>
    <m/>
    <s v=""/>
    <s v=""/>
    <s v=""/>
    <s v=""/>
  </r>
  <r>
    <s v="Jour ouvré"/>
    <d v="2023-11-13T00:00:00"/>
    <x v="45"/>
    <x v="225"/>
    <m/>
    <m/>
    <m/>
    <m/>
    <m/>
    <m/>
    <m/>
    <m/>
    <m/>
    <m/>
    <m/>
    <s v=""/>
    <s v=""/>
    <s v=""/>
    <s v=""/>
  </r>
  <r>
    <s v="Jour ouvré"/>
    <d v="2023-11-14T00:00:00"/>
    <x v="45"/>
    <x v="226"/>
    <m/>
    <m/>
    <m/>
    <m/>
    <m/>
    <m/>
    <m/>
    <m/>
    <m/>
    <m/>
    <m/>
    <s v=""/>
    <s v=""/>
    <s v=""/>
    <s v=""/>
  </r>
  <r>
    <s v="Jour ouvré"/>
    <d v="2023-11-15T00:00:00"/>
    <x v="45"/>
    <x v="227"/>
    <m/>
    <m/>
    <m/>
    <m/>
    <m/>
    <m/>
    <m/>
    <m/>
    <m/>
    <m/>
    <m/>
    <s v=""/>
    <s v=""/>
    <s v=""/>
    <s v=""/>
  </r>
  <r>
    <s v="Jour ouvré"/>
    <d v="2023-11-16T00:00:00"/>
    <x v="45"/>
    <x v="228"/>
    <m/>
    <m/>
    <m/>
    <m/>
    <m/>
    <m/>
    <m/>
    <m/>
    <m/>
    <m/>
    <m/>
    <s v=""/>
    <s v=""/>
    <s v=""/>
    <s v=""/>
  </r>
  <r>
    <s v="Jour ouvré"/>
    <d v="2023-11-17T00:00:00"/>
    <x v="45"/>
    <x v="229"/>
    <m/>
    <m/>
    <m/>
    <m/>
    <m/>
    <m/>
    <m/>
    <m/>
    <m/>
    <m/>
    <m/>
    <s v=""/>
    <s v=""/>
    <s v=""/>
    <s v=""/>
  </r>
  <r>
    <s v="Jour ouvré"/>
    <d v="2023-11-20T00:00:00"/>
    <x v="46"/>
    <x v="230"/>
    <m/>
    <m/>
    <m/>
    <m/>
    <m/>
    <m/>
    <m/>
    <m/>
    <m/>
    <m/>
    <m/>
    <s v=""/>
    <s v=""/>
    <s v=""/>
    <s v=""/>
  </r>
  <r>
    <s v="Jour ouvré"/>
    <d v="2023-11-21T00:00:00"/>
    <x v="46"/>
    <x v="231"/>
    <m/>
    <m/>
    <m/>
    <m/>
    <m/>
    <m/>
    <m/>
    <m/>
    <m/>
    <m/>
    <m/>
    <s v=""/>
    <s v=""/>
    <s v=""/>
    <s v=""/>
  </r>
  <r>
    <s v="Jour ouvré"/>
    <d v="2023-11-22T00:00:00"/>
    <x v="46"/>
    <x v="232"/>
    <m/>
    <m/>
    <m/>
    <m/>
    <m/>
    <m/>
    <m/>
    <m/>
    <m/>
    <m/>
    <m/>
    <s v=""/>
    <s v=""/>
    <s v=""/>
    <s v=""/>
  </r>
  <r>
    <s v="Jour ouvré"/>
    <d v="2023-11-23T00:00:00"/>
    <x v="46"/>
    <x v="233"/>
    <m/>
    <m/>
    <m/>
    <m/>
    <m/>
    <m/>
    <m/>
    <m/>
    <m/>
    <m/>
    <m/>
    <s v=""/>
    <s v=""/>
    <s v=""/>
    <s v=""/>
  </r>
  <r>
    <s v="Jour ouvré"/>
    <d v="2023-11-24T00:00:00"/>
    <x v="46"/>
    <x v="234"/>
    <m/>
    <m/>
    <m/>
    <m/>
    <m/>
    <m/>
    <m/>
    <m/>
    <m/>
    <m/>
    <m/>
    <s v=""/>
    <s v=""/>
    <s v=""/>
    <s v=""/>
  </r>
  <r>
    <s v="Jour ouvré"/>
    <d v="2023-11-27T00:00:00"/>
    <x v="47"/>
    <x v="235"/>
    <m/>
    <m/>
    <m/>
    <m/>
    <m/>
    <m/>
    <m/>
    <m/>
    <m/>
    <m/>
    <m/>
    <s v=""/>
    <s v=""/>
    <s v=""/>
    <s v=""/>
  </r>
  <r>
    <s v="Jour ouvré"/>
    <d v="2023-11-28T00:00:00"/>
    <x v="47"/>
    <x v="236"/>
    <m/>
    <m/>
    <m/>
    <m/>
    <m/>
    <m/>
    <m/>
    <m/>
    <m/>
    <m/>
    <m/>
    <s v=""/>
    <s v=""/>
    <s v=""/>
    <s v=""/>
  </r>
  <r>
    <s v="Jour ouvré"/>
    <d v="2023-11-29T00:00:00"/>
    <x v="47"/>
    <x v="237"/>
    <m/>
    <m/>
    <m/>
    <m/>
    <m/>
    <m/>
    <m/>
    <m/>
    <m/>
    <m/>
    <m/>
    <s v=""/>
    <s v=""/>
    <s v=""/>
    <s v=""/>
  </r>
  <r>
    <s v="Jour ouvré"/>
    <d v="2023-11-30T00:00:00"/>
    <x v="47"/>
    <x v="238"/>
    <m/>
    <m/>
    <m/>
    <m/>
    <m/>
    <m/>
    <m/>
    <m/>
    <m/>
    <m/>
    <m/>
    <s v=""/>
    <s v=""/>
    <s v=""/>
    <s v=""/>
  </r>
  <r>
    <s v="Jour ouvré"/>
    <d v="2023-12-01T00:00:00"/>
    <x v="47"/>
    <x v="239"/>
    <m/>
    <m/>
    <m/>
    <m/>
    <m/>
    <m/>
    <m/>
    <m/>
    <m/>
    <m/>
    <m/>
    <s v=""/>
    <s v=""/>
    <s v=""/>
    <s v=""/>
  </r>
  <r>
    <s v="Jour ouvré"/>
    <d v="2023-12-04T00:00:00"/>
    <x v="48"/>
    <x v="240"/>
    <m/>
    <m/>
    <m/>
    <m/>
    <m/>
    <m/>
    <m/>
    <m/>
    <m/>
    <m/>
    <m/>
    <s v=""/>
    <s v=""/>
    <s v=""/>
    <s v=""/>
  </r>
  <r>
    <s v="Jour ouvré"/>
    <d v="2023-12-05T00:00:00"/>
    <x v="48"/>
    <x v="241"/>
    <m/>
    <m/>
    <m/>
    <m/>
    <m/>
    <m/>
    <m/>
    <m/>
    <m/>
    <m/>
    <m/>
    <s v=""/>
    <s v=""/>
    <s v=""/>
    <s v=""/>
  </r>
  <r>
    <s v="Jour ouvré"/>
    <d v="2023-12-06T00:00:00"/>
    <x v="48"/>
    <x v="242"/>
    <m/>
    <m/>
    <m/>
    <m/>
    <m/>
    <m/>
    <m/>
    <m/>
    <m/>
    <m/>
    <m/>
    <s v=""/>
    <s v=""/>
    <s v=""/>
    <s v=""/>
  </r>
  <r>
    <s v="Jour ouvré"/>
    <d v="2023-12-07T00:00:00"/>
    <x v="48"/>
    <x v="243"/>
    <m/>
    <m/>
    <m/>
    <m/>
    <m/>
    <m/>
    <m/>
    <m/>
    <m/>
    <m/>
    <m/>
    <s v=""/>
    <s v=""/>
    <s v=""/>
    <s v=""/>
  </r>
  <r>
    <s v="Jour ouvré"/>
    <d v="2023-12-08T00:00:00"/>
    <x v="48"/>
    <x v="244"/>
    <m/>
    <m/>
    <m/>
    <m/>
    <m/>
    <m/>
    <m/>
    <m/>
    <m/>
    <m/>
    <m/>
    <s v=""/>
    <s v=""/>
    <s v=""/>
    <s v=""/>
  </r>
  <r>
    <s v="Jour ouvré"/>
    <d v="2023-12-11T00:00:00"/>
    <x v="49"/>
    <x v="245"/>
    <m/>
    <m/>
    <m/>
    <m/>
    <m/>
    <m/>
    <m/>
    <m/>
    <m/>
    <m/>
    <m/>
    <s v=""/>
    <s v=""/>
    <s v=""/>
    <s v=""/>
  </r>
  <r>
    <s v="Jour ouvré"/>
    <d v="2023-12-12T00:00:00"/>
    <x v="49"/>
    <x v="246"/>
    <m/>
    <m/>
    <m/>
    <m/>
    <m/>
    <m/>
    <m/>
    <m/>
    <m/>
    <m/>
    <m/>
    <s v=""/>
    <s v=""/>
    <s v=""/>
    <s v=""/>
  </r>
  <r>
    <s v="Jour ouvré"/>
    <d v="2023-12-13T00:00:00"/>
    <x v="49"/>
    <x v="247"/>
    <m/>
    <m/>
    <m/>
    <m/>
    <m/>
    <m/>
    <m/>
    <m/>
    <m/>
    <m/>
    <m/>
    <s v=""/>
    <s v=""/>
    <s v=""/>
    <s v=""/>
  </r>
  <r>
    <s v="Jour ouvré"/>
    <d v="2023-12-14T00:00:00"/>
    <x v="49"/>
    <x v="248"/>
    <m/>
    <m/>
    <m/>
    <m/>
    <m/>
    <m/>
    <m/>
    <m/>
    <m/>
    <m/>
    <m/>
    <s v=""/>
    <s v=""/>
    <s v=""/>
    <s v=""/>
  </r>
  <r>
    <s v="Jour ouvré"/>
    <d v="2023-12-15T00:00:00"/>
    <x v="49"/>
    <x v="249"/>
    <m/>
    <m/>
    <m/>
    <m/>
    <m/>
    <m/>
    <m/>
    <m/>
    <m/>
    <m/>
    <m/>
    <s v=""/>
    <s v=""/>
    <s v=""/>
    <s v=""/>
  </r>
  <r>
    <s v="Jour ouvré"/>
    <d v="2023-12-18T00:00:00"/>
    <x v="50"/>
    <x v="250"/>
    <m/>
    <m/>
    <m/>
    <m/>
    <m/>
    <m/>
    <m/>
    <m/>
    <m/>
    <m/>
    <m/>
    <s v=""/>
    <s v=""/>
    <s v=""/>
    <s v=""/>
  </r>
  <r>
    <s v="Jour ouvré"/>
    <d v="2023-12-19T00:00:00"/>
    <x v="50"/>
    <x v="251"/>
    <m/>
    <m/>
    <m/>
    <m/>
    <m/>
    <m/>
    <m/>
    <m/>
    <m/>
    <m/>
    <m/>
    <s v=""/>
    <s v=""/>
    <s v=""/>
    <s v=""/>
  </r>
  <r>
    <s v="Jour ouvré"/>
    <d v="2023-12-20T00:00:00"/>
    <x v="50"/>
    <x v="252"/>
    <m/>
    <m/>
    <m/>
    <m/>
    <m/>
    <m/>
    <m/>
    <m/>
    <m/>
    <m/>
    <m/>
    <s v=""/>
    <s v=""/>
    <s v=""/>
    <s v=""/>
  </r>
  <r>
    <s v="Jour ouvré"/>
    <d v="2023-12-21T00:00:00"/>
    <x v="50"/>
    <x v="253"/>
    <m/>
    <m/>
    <m/>
    <m/>
    <m/>
    <m/>
    <m/>
    <m/>
    <m/>
    <m/>
    <m/>
    <s v=""/>
    <s v=""/>
    <s v=""/>
    <s v=""/>
  </r>
  <r>
    <s v="Jour ouvré"/>
    <d v="2023-12-22T00:00:00"/>
    <x v="50"/>
    <x v="254"/>
    <m/>
    <m/>
    <m/>
    <m/>
    <m/>
    <m/>
    <m/>
    <m/>
    <m/>
    <m/>
    <m/>
    <s v=""/>
    <s v=""/>
    <s v=""/>
    <s v=""/>
  </r>
  <r>
    <s v="Noël"/>
    <d v="2023-12-25T00:00:00"/>
    <x v="51"/>
    <x v="255"/>
    <m/>
    <m/>
    <m/>
    <m/>
    <m/>
    <m/>
    <m/>
    <m/>
    <m/>
    <m/>
    <m/>
    <s v=""/>
    <s v=""/>
    <s v=""/>
    <s v=""/>
  </r>
  <r>
    <s v="Jour ouvré"/>
    <d v="2023-12-26T00:00:00"/>
    <x v="51"/>
    <x v="256"/>
    <m/>
    <m/>
    <m/>
    <m/>
    <m/>
    <m/>
    <m/>
    <m/>
    <m/>
    <m/>
    <m/>
    <s v=""/>
    <s v=""/>
    <s v=""/>
    <s v=""/>
  </r>
  <r>
    <s v="Jour ouvré"/>
    <d v="2023-12-27T00:00:00"/>
    <x v="51"/>
    <x v="257"/>
    <m/>
    <m/>
    <m/>
    <m/>
    <m/>
    <m/>
    <m/>
    <m/>
    <m/>
    <m/>
    <m/>
    <s v=""/>
    <s v=""/>
    <s v=""/>
    <s v=""/>
  </r>
  <r>
    <s v="Jour ouvré"/>
    <d v="2023-12-28T00:00:00"/>
    <x v="51"/>
    <x v="258"/>
    <m/>
    <m/>
    <m/>
    <m/>
    <m/>
    <m/>
    <m/>
    <m/>
    <m/>
    <m/>
    <m/>
    <s v=""/>
    <s v=""/>
    <s v=""/>
    <s v=""/>
  </r>
  <r>
    <s v="Jour ouvré"/>
    <d v="2023-12-29T00:00:00"/>
    <x v="51"/>
    <x v="259"/>
    <m/>
    <m/>
    <m/>
    <m/>
    <m/>
    <m/>
    <m/>
    <m/>
    <m/>
    <m/>
    <m/>
    <s v=""/>
    <s v=""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D232AB0-306F-4EBD-B91B-9934EF65255B}" name="Tableau croisé dynamique2" cacheId="13" applyNumberFormats="0" applyBorderFormats="0" applyFontFormats="0" applyPatternFormats="0" applyAlignmentFormats="0" applyWidthHeightFormats="1" dataCaption="Valeurs" showError="1" updatedVersion="8" minRefreshableVersion="3" itemPrintTitles="1" createdVersion="6" indent="0" outline="1" outlineData="1" multipleFieldFilters="0" chartFormat="1">
  <location ref="A7:B20" firstHeaderRow="1" firstDataRow="1" firstDataCol="1"/>
  <pivotFields count="19">
    <pivotField showAll="0"/>
    <pivotField numFmtId="165" showAll="0"/>
    <pivotField axis="axisRow" showAll="0">
      <items count="5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t="default"/>
      </items>
    </pivotField>
    <pivotField axis="axisRow" numFmtId="164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 sd="0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</pivotFields>
  <rowFields count="2">
    <field x="3"/>
    <field x="2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TOTAL EQUIPE." fld="15" baseField="3" baseItem="4"/>
  </dataFields>
  <formats count="5">
    <format dxfId="52">
      <pivotArea outline="0" collapsedLevelsAreSubtotals="1" fieldPosition="0"/>
    </format>
    <format dxfId="5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5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9">
      <pivotArea field="3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  <format dxfId="48">
      <pivotArea field="3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</formats>
  <chartFormats count="1">
    <chartFormat chart="0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MGPTCD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_n°" xr10:uid="{60ED9352-E606-48B9-8708-745241D4DFBE}" sourceName="Semaine n°">
  <pivotTables>
    <pivotTable tabId="4" name="Tableau croisé dynamique2"/>
  </pivotTables>
  <data>
    <tabular pivotCacheId="1327075629">
      <items count="52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30" s="1"/>
        <i x="31" s="1"/>
        <i x="32" s="1"/>
        <i x="33" s="1"/>
        <i x="34" s="1"/>
        <i x="35" s="1"/>
        <i x="36" s="1"/>
        <i x="37" s="1"/>
        <i x="38" s="1"/>
        <i x="39" s="1"/>
        <i x="40" s="1"/>
        <i x="41" s="1"/>
        <i x="42" s="1"/>
        <i x="43" s="1"/>
        <i x="44" s="1"/>
        <i x="45" s="1"/>
        <i x="46" s="1"/>
        <i x="47" s="1"/>
        <i x="48" s="1"/>
        <i x="49" s="1"/>
        <i x="50" s="1"/>
        <i x="51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3A590EB4-0A16-49D4-B78F-1FA79AD5778B}" sourceName="Date">
  <pivotTables>
    <pivotTable tabId="4" name="Tableau croisé dynamique2"/>
  </pivotTables>
  <data>
    <tabular pivotCacheId="1327075629">
      <items count="14"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0" s="1" nd="1"/>
        <i x="1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 n°" xr10:uid="{119D6934-B2FA-4EAB-8E92-7D962F88E913}" cache="Segment_Semaine_n°" caption="SEMAINE N°" columnCount="7" style="SlicerStyleDark1" rowHeight="241300"/>
  <slicer name="MOIS" xr10:uid="{46912309-6336-46EB-8EC7-14537BF1EDB1}" cache="Segment_Date" caption="MOIS" columnCount="6" style="SlicerStyleDark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3B711B-9DBE-4297-985E-C57CB640810A}" name="TBSPS" displayName="TBSPS" ref="A10:S271" totalsRowCount="1" headerRowDxfId="54" dataDxfId="53">
  <autoFilter ref="A10:S270" xr:uid="{C79004B6-9D02-424F-BE52-2C391B6A3A56}"/>
  <tableColumns count="19">
    <tableColumn id="1" xr3:uid="{AA336667-718D-4CB1-B065-9C814A7F46F5}" name="Type" totalsRowLabel="Total" dataDxfId="42" totalsRowDxfId="41">
      <calculatedColumnFormula>IFERROR(VLOOKUP($D11,'JOURS FERIES'!$B$2:$D$12,2,0),"Jour ouvré")</calculatedColumnFormula>
    </tableColumn>
    <tableColumn id="2" xr3:uid="{153E71F3-1C71-40EF-9CC9-A63FB873F809}" name="Mois" dataDxfId="40" totalsRowDxfId="39">
      <calculatedColumnFormula>$D11</calculatedColumnFormula>
    </tableColumn>
    <tableColumn id="3" xr3:uid="{D13895A9-BAE9-439C-980C-098F87950909}" name="Semaine n°" dataDxfId="38" totalsRowDxfId="37">
      <calculatedColumnFormula>WEEKNUM($D11,21)</calculatedColumnFormula>
    </tableColumn>
    <tableColumn id="4" xr3:uid="{AAA45292-F587-4050-A2E2-95F1E42F39EC}" name="Date" dataDxfId="36" totalsRowDxfId="35"/>
    <tableColumn id="5" xr3:uid="{48E05419-09D2-4588-BD43-C2E7BAEDB0B0}" name="Prénom Nom 4" totalsRowFunction="sum" dataDxfId="34" totalsRowDxfId="33"/>
    <tableColumn id="6" xr3:uid="{C2240C4E-4D71-42DE-8A17-B9AFD75AB49B}" name="Prénom Nom 3" totalsRowFunction="sum" dataDxfId="32" totalsRowDxfId="31"/>
    <tableColumn id="7" xr3:uid="{97CF2E41-D801-41C7-9BF9-0330D61474AE}" name="Prénom Nom 2" totalsRowFunction="sum" dataDxfId="30" totalsRowDxfId="29"/>
    <tableColumn id="8" xr3:uid="{0CC4BF2B-05A8-47CC-96AE-407EF8468F3D}" name="Prénom Nom 1" totalsRowFunction="sum" dataDxfId="28" totalsRowDxfId="27"/>
    <tableColumn id="9" xr3:uid="{824AF465-1669-4F63-B3EF-FDEA0A13A47B}" name="Prénom Nom 0" totalsRowFunction="sum" dataDxfId="26" totalsRowDxfId="25"/>
    <tableColumn id="10" xr3:uid="{639AAED9-9B2B-4B5B-93A2-E6C75677B4C3}" name="Prénom Nom 12" totalsRowFunction="sum" dataDxfId="24" totalsRowDxfId="23"/>
    <tableColumn id="11" xr3:uid="{63073A78-C190-4660-A020-481CC15B2A73}" name="Prénom Nom 23" totalsRowFunction="sum" dataDxfId="22" totalsRowDxfId="21"/>
    <tableColumn id="12" xr3:uid="{1A4F52DB-EA97-4D33-ACBD-9C4104BF98F1}" name="Prénom Nom 34" totalsRowFunction="sum" dataDxfId="20" totalsRowDxfId="19"/>
    <tableColumn id="13" xr3:uid="{C0568FE8-DE8B-4CD1-AF8B-BBDF2D2073C9}" name="Prénom Nom 45" totalsRowFunction="sum" dataDxfId="18" totalsRowDxfId="17"/>
    <tableColumn id="14" xr3:uid="{AC1A78BD-1489-4724-A05B-9BE1C585D51E}" name="Prénom Nom 5" totalsRowFunction="sum" dataDxfId="16" totalsRowDxfId="15"/>
    <tableColumn id="15" xr3:uid="{740F3B56-E2B4-46B9-8A7C-EBA2E0E92888}" name="Prénom Nom 6" totalsRowFunction="sum" dataDxfId="14" totalsRowDxfId="13"/>
    <tableColumn id="16" xr3:uid="{05C29316-38BD-4177-9633-2C26CFE89DAE}" name="TOTAL" totalsRowFunction="sum" dataDxfId="12" totalsRowDxfId="11">
      <calculatedColumnFormula>IF(SUM(E11:O11)=0,"",SUM(E11:O11))</calculatedColumnFormula>
    </tableColumn>
    <tableColumn id="17" xr3:uid="{9999CF09-595F-43B9-A406-5170346D0846}" name="MINIMUM" totalsRowFunction="min" dataDxfId="10" totalsRowDxfId="9">
      <calculatedColumnFormula>IF(MIN(E11:O11)=0,"",MIN(E11:O11))</calculatedColumnFormula>
    </tableColumn>
    <tableColumn id="18" xr3:uid="{FEDB3D8C-9E41-45FD-A07D-F6A250E09540}" name="MAXIMUM" totalsRowFunction="max" dataDxfId="8" totalsRowDxfId="7">
      <calculatedColumnFormula>IF(MAX(E11:O11)=0,"",MAX(E11:O11))</calculatedColumnFormula>
    </tableColumn>
    <tableColumn id="19" xr3:uid="{1EC7793D-D08C-4989-94BC-88B9ADC8F571}" name="MOYENNE" totalsRowFunction="average" dataDxfId="6" totalsRowDxfId="5">
      <calculatedColumnFormula>IFERROR(AVERAGE(E11:O11),"")</calculatedColumnFormula>
    </tableColumn>
  </tableColumns>
  <tableStyleInfo name="MGP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0FE4D-818A-4D61-B334-3D10F543C052}">
  <sheetPr codeName="Feuil1">
    <tabColor rgb="FF144196"/>
  </sheetPr>
  <dimension ref="A1:S271"/>
  <sheetViews>
    <sheetView showGridLines="0" tabSelected="1" zoomScaleNormal="100" workbookViewId="0">
      <selection activeCell="K6" sqref="K6"/>
    </sheetView>
  </sheetViews>
  <sheetFormatPr baseColWidth="10" defaultColWidth="11.5" defaultRowHeight="15" x14ac:dyDescent="0.2"/>
  <cols>
    <col min="1" max="1" width="16.5" style="1" customWidth="1"/>
    <col min="2" max="2" width="15.5" style="1" customWidth="1"/>
    <col min="3" max="3" width="12.5" style="1" customWidth="1"/>
    <col min="4" max="4" width="14" style="1" customWidth="1"/>
    <col min="5" max="16" width="19" style="1" customWidth="1"/>
    <col min="17" max="20" width="14.33203125" style="1" customWidth="1"/>
    <col min="21" max="16384" width="11.5" style="1"/>
  </cols>
  <sheetData>
    <row r="1" spans="1:19" ht="27" customHeight="1" thickBot="1" x14ac:dyDescent="0.25">
      <c r="A1" s="14" t="s">
        <v>16</v>
      </c>
      <c r="B1" s="16"/>
      <c r="C1" s="15"/>
      <c r="D1" s="15"/>
      <c r="E1" s="15"/>
      <c r="F1" s="15"/>
      <c r="G1" s="15"/>
      <c r="H1" s="15"/>
      <c r="I1" s="17">
        <f>YEAR($D$11)</f>
        <v>2023</v>
      </c>
      <c r="J1" s="17"/>
      <c r="M1" s="45" t="s">
        <v>52</v>
      </c>
      <c r="N1" s="45"/>
      <c r="O1" s="45"/>
      <c r="P1" s="45"/>
    </row>
    <row r="2" spans="1:19" ht="16" thickBot="1" x14ac:dyDescent="0.25">
      <c r="M2" s="52" t="s">
        <v>46</v>
      </c>
      <c r="N2" s="52"/>
      <c r="O2" s="52" t="s">
        <v>47</v>
      </c>
      <c r="P2" s="52"/>
    </row>
    <row r="3" spans="1:19" ht="16" x14ac:dyDescent="0.2">
      <c r="A3" s="33" t="str">
        <f ca="1">"Nous sommes le : "&amp;TEXT(NOW(),"jjjj jj mmmm aaaa - hh:mm:s")</f>
        <v>Nous sommes le : mercredi 22 février 2023 - 16:38:52</v>
      </c>
      <c r="L3" s="26" t="s">
        <v>45</v>
      </c>
      <c r="M3" s="53">
        <f>IF(SUM(TBSPS[TOTAL])=0,"",SUM(TBSPS[TOTAL]))</f>
        <v>3668</v>
      </c>
      <c r="N3" s="54"/>
      <c r="O3" s="48" t="s">
        <v>48</v>
      </c>
      <c r="P3" s="49"/>
    </row>
    <row r="4" spans="1:19" ht="16" x14ac:dyDescent="0.2">
      <c r="A4" s="32"/>
      <c r="L4" s="27" t="s">
        <v>41</v>
      </c>
      <c r="M4" s="46">
        <f>IF(MIN(TBSPS[TOTAL])=0,"",MIN(TBSPS[TOTAL]))</f>
        <v>192</v>
      </c>
      <c r="N4" s="47"/>
      <c r="O4" s="46">
        <f>MIN(TBSPS[MINIMUM])</f>
        <v>9</v>
      </c>
      <c r="P4" s="47"/>
    </row>
    <row r="5" spans="1:19" ht="16" x14ac:dyDescent="0.2">
      <c r="A5" s="34"/>
      <c r="L5" s="28" t="s">
        <v>42</v>
      </c>
      <c r="M5" s="46">
        <f>IF(MAX(TBSPS[TOTAL])=0,"",MAX(TBSPS[TOTAL]))</f>
        <v>319</v>
      </c>
      <c r="N5" s="47"/>
      <c r="O5" s="46">
        <f>MAX(TBSPS[MAXIMUM])</f>
        <v>110</v>
      </c>
      <c r="P5" s="47"/>
    </row>
    <row r="6" spans="1:19" ht="17" thickBot="1" x14ac:dyDescent="0.25">
      <c r="L6" s="29" t="s">
        <v>44</v>
      </c>
      <c r="M6" s="50">
        <f>IFERROR(AVERAGE(TBSPS[TOTAL]),"")</f>
        <v>244.53333333333333</v>
      </c>
      <c r="N6" s="51"/>
      <c r="O6" s="50">
        <f>AVERAGE(TBSPS[MOYENNE])</f>
        <v>60.41888888888888</v>
      </c>
      <c r="P6" s="51"/>
    </row>
    <row r="7" spans="1:19" x14ac:dyDescent="0.2">
      <c r="A7" s="44" t="s">
        <v>50</v>
      </c>
      <c r="B7" s="44"/>
      <c r="C7" s="38">
        <f>COUNTIF(TBSPS[Type],"Jour ouvré")</f>
        <v>251</v>
      </c>
      <c r="M7" s="31"/>
      <c r="N7" s="31"/>
      <c r="O7" s="31"/>
      <c r="P7" s="31"/>
    </row>
    <row r="8" spans="1:19" x14ac:dyDescent="0.2">
      <c r="A8" s="44" t="s">
        <v>51</v>
      </c>
      <c r="B8" s="44"/>
      <c r="C8" s="38">
        <f>COUNTIF(TBSPS[Type],"&lt;&gt;Jour ouvré")</f>
        <v>9</v>
      </c>
    </row>
    <row r="9" spans="1:19" x14ac:dyDescent="0.2">
      <c r="E9" s="43" t="s">
        <v>56</v>
      </c>
      <c r="F9" s="43"/>
      <c r="G9" s="43"/>
      <c r="H9" s="43"/>
      <c r="I9" s="43"/>
      <c r="J9" s="43"/>
      <c r="K9" s="43"/>
      <c r="L9" s="43"/>
      <c r="M9" s="43"/>
      <c r="N9" s="43"/>
      <c r="O9" s="43"/>
    </row>
    <row r="10" spans="1:19" s="18" customFormat="1" ht="22.5" customHeight="1" x14ac:dyDescent="0.2">
      <c r="A10" s="18" t="s">
        <v>15</v>
      </c>
      <c r="B10" s="19" t="s">
        <v>0</v>
      </c>
      <c r="C10" s="19" t="s">
        <v>1</v>
      </c>
      <c r="D10" s="19" t="s">
        <v>2</v>
      </c>
      <c r="E10" s="39" t="s">
        <v>23</v>
      </c>
      <c r="F10" s="39" t="s">
        <v>22</v>
      </c>
      <c r="G10" s="39" t="s">
        <v>21</v>
      </c>
      <c r="H10" s="39" t="s">
        <v>20</v>
      </c>
      <c r="I10" s="39" t="s">
        <v>60</v>
      </c>
      <c r="J10" s="39" t="s">
        <v>61</v>
      </c>
      <c r="K10" s="39" t="s">
        <v>62</v>
      </c>
      <c r="L10" s="39" t="s">
        <v>63</v>
      </c>
      <c r="M10" s="39" t="s">
        <v>64</v>
      </c>
      <c r="N10" s="39" t="s">
        <v>24</v>
      </c>
      <c r="O10" s="39" t="s">
        <v>25</v>
      </c>
      <c r="P10" s="20" t="s">
        <v>17</v>
      </c>
      <c r="Q10" s="21" t="s">
        <v>18</v>
      </c>
      <c r="R10" s="22" t="s">
        <v>19</v>
      </c>
      <c r="S10" s="23" t="s">
        <v>26</v>
      </c>
    </row>
    <row r="11" spans="1:19" x14ac:dyDescent="0.2">
      <c r="A11" s="1" t="str">
        <f>IFERROR(VLOOKUP($D11,'JOURS FERIES'!$B$2:$D$12,2,0),"Jour ouvré")</f>
        <v>Jour ouvré</v>
      </c>
      <c r="B11" s="4">
        <f>$D11</f>
        <v>44928</v>
      </c>
      <c r="C11" s="2">
        <f>WEEKNUM($D11,21)</f>
        <v>1</v>
      </c>
      <c r="D11" s="3">
        <v>44928</v>
      </c>
      <c r="E11" s="42">
        <v>77</v>
      </c>
      <c r="F11" s="42">
        <v>86</v>
      </c>
      <c r="G11" s="42">
        <v>30</v>
      </c>
      <c r="H11" s="42" t="s">
        <v>58</v>
      </c>
      <c r="I11" s="42" t="s">
        <v>49</v>
      </c>
      <c r="J11" s="42"/>
      <c r="K11" s="42"/>
      <c r="L11" s="42"/>
      <c r="M11" s="42"/>
      <c r="N11" s="42"/>
      <c r="O11" s="42"/>
      <c r="P11" s="2">
        <f>IF(SUM(E11:O11)=0,"",SUM(E11:O11))</f>
        <v>193</v>
      </c>
      <c r="Q11" s="2">
        <f>IF(MIN(E11:O11)=0,"",MIN(E11:O11))</f>
        <v>30</v>
      </c>
      <c r="R11" s="2">
        <f>IF(MAX(E11:O11)=0,"",MAX(E11:O11))</f>
        <v>86</v>
      </c>
      <c r="S11" s="37">
        <f>IFERROR(AVERAGE(E11:O11),"")</f>
        <v>64.333333333333329</v>
      </c>
    </row>
    <row r="12" spans="1:19" x14ac:dyDescent="0.2">
      <c r="A12" s="1" t="str">
        <f>IFERROR(VLOOKUP($D12,'JOURS FERIES'!$B$2:$D$12,2,0),"Jour ouvré")</f>
        <v>Jour ouvré</v>
      </c>
      <c r="B12" s="4">
        <f t="shared" ref="B12:B75" si="0">$D12</f>
        <v>44929</v>
      </c>
      <c r="C12" s="2">
        <f t="shared" ref="C12:C75" si="1">WEEKNUM($D12,21)</f>
        <v>1</v>
      </c>
      <c r="D12" s="3">
        <v>44929</v>
      </c>
      <c r="E12" s="42">
        <v>83</v>
      </c>
      <c r="F12" s="42">
        <v>74</v>
      </c>
      <c r="G12" s="42">
        <v>33</v>
      </c>
      <c r="H12" s="42">
        <v>47</v>
      </c>
      <c r="I12" s="42" t="s">
        <v>49</v>
      </c>
      <c r="J12" s="42"/>
      <c r="K12" s="42"/>
      <c r="L12" s="42"/>
      <c r="M12" s="42"/>
      <c r="N12" s="42"/>
      <c r="O12" s="42"/>
      <c r="P12" s="2">
        <f t="shared" ref="P12:P75" si="2">IF(SUM(E12:O12)=0,"",SUM(E12:O12))</f>
        <v>237</v>
      </c>
      <c r="Q12" s="2">
        <f>IF(MIN(E12:O12)=0,"",MIN(E12:O12))</f>
        <v>33</v>
      </c>
      <c r="R12" s="2">
        <f t="shared" ref="R12:R75" si="3">IF(MAX(E12:O12)=0,"",MAX(E12:O12))</f>
        <v>83</v>
      </c>
      <c r="S12" s="37">
        <f t="shared" ref="S12:S75" si="4">IFERROR(AVERAGE(E12:O12),"")</f>
        <v>59.25</v>
      </c>
    </row>
    <row r="13" spans="1:19" x14ac:dyDescent="0.2">
      <c r="A13" s="1" t="str">
        <f>IFERROR(VLOOKUP($D13,'JOURS FERIES'!$B$2:$D$12,2,0),"Jour ouvré")</f>
        <v>Jour ouvré</v>
      </c>
      <c r="B13" s="4">
        <f t="shared" si="0"/>
        <v>44930</v>
      </c>
      <c r="C13" s="2">
        <f t="shared" si="1"/>
        <v>1</v>
      </c>
      <c r="D13" s="3">
        <v>44930</v>
      </c>
      <c r="E13" s="42">
        <v>58</v>
      </c>
      <c r="F13" s="42">
        <v>70</v>
      </c>
      <c r="G13" s="42">
        <v>26</v>
      </c>
      <c r="H13" s="42">
        <v>43</v>
      </c>
      <c r="I13" s="42" t="s">
        <v>49</v>
      </c>
      <c r="J13" s="42"/>
      <c r="K13" s="42"/>
      <c r="L13" s="42"/>
      <c r="M13" s="42"/>
      <c r="N13" s="42"/>
      <c r="O13" s="42"/>
      <c r="P13" s="2">
        <f t="shared" si="2"/>
        <v>197</v>
      </c>
      <c r="Q13" s="2">
        <f t="shared" ref="Q13:Q75" si="5">IF(MIN(E13:O13)=0,"",MIN(E13:O13))</f>
        <v>26</v>
      </c>
      <c r="R13" s="2">
        <f t="shared" si="3"/>
        <v>70</v>
      </c>
      <c r="S13" s="37">
        <f t="shared" si="4"/>
        <v>49.25</v>
      </c>
    </row>
    <row r="14" spans="1:19" x14ac:dyDescent="0.2">
      <c r="A14" s="1" t="str">
        <f>IFERROR(VLOOKUP($D14,'JOURS FERIES'!$B$2:$D$12,2,0),"Jour ouvré")</f>
        <v>Jour ouvré</v>
      </c>
      <c r="B14" s="4">
        <f t="shared" si="0"/>
        <v>44931</v>
      </c>
      <c r="C14" s="2">
        <f t="shared" si="1"/>
        <v>1</v>
      </c>
      <c r="D14" s="3">
        <v>44931</v>
      </c>
      <c r="E14" s="42">
        <v>84</v>
      </c>
      <c r="F14" s="42">
        <v>85</v>
      </c>
      <c r="G14" s="42">
        <v>32</v>
      </c>
      <c r="H14" s="42">
        <v>36</v>
      </c>
      <c r="I14" s="42" t="s">
        <v>49</v>
      </c>
      <c r="J14" s="42"/>
      <c r="K14" s="42"/>
      <c r="L14" s="42"/>
      <c r="M14" s="42"/>
      <c r="N14" s="42"/>
      <c r="O14" s="42"/>
      <c r="P14" s="2">
        <f t="shared" si="2"/>
        <v>237</v>
      </c>
      <c r="Q14" s="2">
        <f t="shared" si="5"/>
        <v>32</v>
      </c>
      <c r="R14" s="2">
        <f t="shared" si="3"/>
        <v>85</v>
      </c>
      <c r="S14" s="37">
        <f t="shared" si="4"/>
        <v>59.25</v>
      </c>
    </row>
    <row r="15" spans="1:19" x14ac:dyDescent="0.2">
      <c r="A15" s="1" t="str">
        <f>IFERROR(VLOOKUP($D15,'JOURS FERIES'!$B$2:$D$12,2,0),"Jour ouvré")</f>
        <v>Jour ouvré</v>
      </c>
      <c r="B15" s="4">
        <f t="shared" si="0"/>
        <v>44932</v>
      </c>
      <c r="C15" s="2">
        <f t="shared" si="1"/>
        <v>1</v>
      </c>
      <c r="D15" s="3">
        <v>44932</v>
      </c>
      <c r="E15" s="42">
        <v>94</v>
      </c>
      <c r="F15" s="42">
        <v>83</v>
      </c>
      <c r="G15" s="42">
        <v>34</v>
      </c>
      <c r="H15" s="42">
        <v>18</v>
      </c>
      <c r="I15" s="42" t="s">
        <v>49</v>
      </c>
      <c r="J15" s="42"/>
      <c r="K15" s="42"/>
      <c r="L15" s="42"/>
      <c r="M15" s="42"/>
      <c r="N15" s="42"/>
      <c r="O15" s="42"/>
      <c r="P15" s="2">
        <f t="shared" si="2"/>
        <v>229</v>
      </c>
      <c r="Q15" s="2">
        <f t="shared" si="5"/>
        <v>18</v>
      </c>
      <c r="R15" s="2">
        <f t="shared" si="3"/>
        <v>94</v>
      </c>
      <c r="S15" s="37">
        <f t="shared" si="4"/>
        <v>57.25</v>
      </c>
    </row>
    <row r="16" spans="1:19" x14ac:dyDescent="0.2">
      <c r="A16" s="1" t="str">
        <f>IFERROR(VLOOKUP($D16,'JOURS FERIES'!$B$2:$D$12,2,0),"Jour ouvré")</f>
        <v>Jour ouvré</v>
      </c>
      <c r="B16" s="4">
        <f t="shared" si="0"/>
        <v>44935</v>
      </c>
      <c r="C16" s="2">
        <f t="shared" si="1"/>
        <v>2</v>
      </c>
      <c r="D16" s="3">
        <v>44935</v>
      </c>
      <c r="E16" s="42">
        <v>80</v>
      </c>
      <c r="F16" s="42">
        <v>81</v>
      </c>
      <c r="G16" s="42">
        <v>45</v>
      </c>
      <c r="H16" s="42" t="s">
        <v>49</v>
      </c>
      <c r="I16" s="42">
        <v>39</v>
      </c>
      <c r="J16" s="42"/>
      <c r="K16" s="42"/>
      <c r="L16" s="42"/>
      <c r="M16" s="42"/>
      <c r="N16" s="42"/>
      <c r="O16" s="42"/>
      <c r="P16" s="2">
        <f t="shared" si="2"/>
        <v>245</v>
      </c>
      <c r="Q16" s="2">
        <f t="shared" si="5"/>
        <v>39</v>
      </c>
      <c r="R16" s="2">
        <f t="shared" si="3"/>
        <v>81</v>
      </c>
      <c r="S16" s="37">
        <f t="shared" si="4"/>
        <v>61.25</v>
      </c>
    </row>
    <row r="17" spans="1:19" x14ac:dyDescent="0.2">
      <c r="A17" s="1" t="str">
        <f>IFERROR(VLOOKUP($D17,'JOURS FERIES'!$B$2:$D$12,2,0),"Jour ouvré")</f>
        <v>Jour ouvré</v>
      </c>
      <c r="B17" s="4">
        <f t="shared" si="0"/>
        <v>44936</v>
      </c>
      <c r="C17" s="2">
        <f t="shared" si="1"/>
        <v>2</v>
      </c>
      <c r="D17" s="3">
        <v>44936</v>
      </c>
      <c r="E17" s="42">
        <v>84</v>
      </c>
      <c r="F17" s="42">
        <v>69</v>
      </c>
      <c r="G17" s="42">
        <v>35</v>
      </c>
      <c r="H17" s="42" t="s">
        <v>49</v>
      </c>
      <c r="I17" s="42">
        <v>56</v>
      </c>
      <c r="J17" s="42"/>
      <c r="K17" s="42"/>
      <c r="L17" s="42"/>
      <c r="M17" s="42"/>
      <c r="N17" s="42"/>
      <c r="O17" s="42"/>
      <c r="P17" s="2">
        <f t="shared" si="2"/>
        <v>244</v>
      </c>
      <c r="Q17" s="2">
        <f t="shared" si="5"/>
        <v>35</v>
      </c>
      <c r="R17" s="2">
        <f t="shared" si="3"/>
        <v>84</v>
      </c>
      <c r="S17" s="37">
        <f t="shared" si="4"/>
        <v>61</v>
      </c>
    </row>
    <row r="18" spans="1:19" x14ac:dyDescent="0.2">
      <c r="A18" s="1" t="str">
        <f>IFERROR(VLOOKUP($D18,'JOURS FERIES'!$B$2:$D$12,2,0),"Jour ouvré")</f>
        <v>Jour ouvré</v>
      </c>
      <c r="B18" s="4">
        <f t="shared" si="0"/>
        <v>44937</v>
      </c>
      <c r="C18" s="2">
        <f t="shared" si="1"/>
        <v>2</v>
      </c>
      <c r="D18" s="3">
        <v>44937</v>
      </c>
      <c r="E18" s="42">
        <v>97</v>
      </c>
      <c r="F18" s="42">
        <v>88</v>
      </c>
      <c r="G18" s="42">
        <v>51</v>
      </c>
      <c r="H18" s="42" t="s">
        <v>49</v>
      </c>
      <c r="I18" s="42">
        <v>26</v>
      </c>
      <c r="J18" s="42"/>
      <c r="K18" s="42"/>
      <c r="L18" s="42"/>
      <c r="M18" s="42"/>
      <c r="N18" s="42"/>
      <c r="O18" s="42"/>
      <c r="P18" s="2">
        <f t="shared" si="2"/>
        <v>262</v>
      </c>
      <c r="Q18" s="2">
        <f t="shared" si="5"/>
        <v>26</v>
      </c>
      <c r="R18" s="2">
        <f t="shared" si="3"/>
        <v>97</v>
      </c>
      <c r="S18" s="37">
        <f t="shared" si="4"/>
        <v>65.5</v>
      </c>
    </row>
    <row r="19" spans="1:19" x14ac:dyDescent="0.2">
      <c r="A19" s="1" t="str">
        <f>IFERROR(VLOOKUP($D19,'JOURS FERIES'!$B$2:$D$12,2,0),"Jour ouvré")</f>
        <v>Jour ouvré</v>
      </c>
      <c r="B19" s="4">
        <f t="shared" si="0"/>
        <v>44938</v>
      </c>
      <c r="C19" s="2">
        <f t="shared" si="1"/>
        <v>2</v>
      </c>
      <c r="D19" s="3">
        <v>44938</v>
      </c>
      <c r="E19" s="42">
        <v>100</v>
      </c>
      <c r="F19" s="42">
        <v>68</v>
      </c>
      <c r="G19" s="42">
        <v>61</v>
      </c>
      <c r="H19" s="42" t="s">
        <v>49</v>
      </c>
      <c r="I19" s="42">
        <v>27</v>
      </c>
      <c r="J19" s="42"/>
      <c r="K19" s="42"/>
      <c r="L19" s="42"/>
      <c r="M19" s="42"/>
      <c r="N19" s="42"/>
      <c r="O19" s="42"/>
      <c r="P19" s="2">
        <f t="shared" si="2"/>
        <v>256</v>
      </c>
      <c r="Q19" s="2">
        <f t="shared" si="5"/>
        <v>27</v>
      </c>
      <c r="R19" s="2">
        <f t="shared" si="3"/>
        <v>100</v>
      </c>
      <c r="S19" s="37">
        <f t="shared" si="4"/>
        <v>64</v>
      </c>
    </row>
    <row r="20" spans="1:19" x14ac:dyDescent="0.2">
      <c r="A20" s="1" t="str">
        <f>IFERROR(VLOOKUP($D20,'JOURS FERIES'!$B$2:$D$12,2,0),"Jour ouvré")</f>
        <v>Jour ouvré</v>
      </c>
      <c r="B20" s="4">
        <f t="shared" si="0"/>
        <v>44939</v>
      </c>
      <c r="C20" s="2">
        <f t="shared" si="1"/>
        <v>2</v>
      </c>
      <c r="D20" s="3">
        <v>44939</v>
      </c>
      <c r="E20" s="42">
        <v>83</v>
      </c>
      <c r="F20" s="42">
        <v>74</v>
      </c>
      <c r="G20" s="42">
        <v>82</v>
      </c>
      <c r="H20" s="42" t="s">
        <v>49</v>
      </c>
      <c r="I20" s="42">
        <v>51</v>
      </c>
      <c r="J20" s="42"/>
      <c r="K20" s="42"/>
      <c r="L20" s="42"/>
      <c r="M20" s="42"/>
      <c r="N20" s="42"/>
      <c r="O20" s="42"/>
      <c r="P20" s="2">
        <f t="shared" si="2"/>
        <v>290</v>
      </c>
      <c r="Q20" s="2">
        <f t="shared" si="5"/>
        <v>51</v>
      </c>
      <c r="R20" s="2">
        <f t="shared" si="3"/>
        <v>83</v>
      </c>
      <c r="S20" s="37">
        <f t="shared" si="4"/>
        <v>72.5</v>
      </c>
    </row>
    <row r="21" spans="1:19" x14ac:dyDescent="0.2">
      <c r="A21" s="1" t="str">
        <f>IFERROR(VLOOKUP($D21,'JOURS FERIES'!$B$2:$D$12,2,0),"Jour ouvré")</f>
        <v>Jour ouvré</v>
      </c>
      <c r="B21" s="4">
        <f t="shared" si="0"/>
        <v>44942</v>
      </c>
      <c r="C21" s="2">
        <f t="shared" si="1"/>
        <v>3</v>
      </c>
      <c r="D21" s="3">
        <v>44942</v>
      </c>
      <c r="E21" s="42">
        <v>108</v>
      </c>
      <c r="F21" s="42">
        <v>109</v>
      </c>
      <c r="G21" s="42">
        <v>77</v>
      </c>
      <c r="H21" s="42">
        <v>18</v>
      </c>
      <c r="I21" s="42" t="s">
        <v>49</v>
      </c>
      <c r="J21" s="42"/>
      <c r="K21" s="42"/>
      <c r="L21" s="42"/>
      <c r="M21" s="42"/>
      <c r="N21" s="42"/>
      <c r="O21" s="42"/>
      <c r="P21" s="2">
        <f t="shared" si="2"/>
        <v>312</v>
      </c>
      <c r="Q21" s="2">
        <f t="shared" si="5"/>
        <v>18</v>
      </c>
      <c r="R21" s="2">
        <f t="shared" si="3"/>
        <v>109</v>
      </c>
      <c r="S21" s="37">
        <f t="shared" si="4"/>
        <v>78</v>
      </c>
    </row>
    <row r="22" spans="1:19" x14ac:dyDescent="0.2">
      <c r="A22" s="1" t="str">
        <f>IFERROR(VLOOKUP($D22,'JOURS FERIES'!$B$2:$D$12,2,0),"Jour ouvré")</f>
        <v>Jour ouvré</v>
      </c>
      <c r="B22" s="4">
        <f t="shared" si="0"/>
        <v>44943</v>
      </c>
      <c r="C22" s="2">
        <f t="shared" si="1"/>
        <v>3</v>
      </c>
      <c r="D22" s="3">
        <v>44943</v>
      </c>
      <c r="E22" s="42">
        <v>81</v>
      </c>
      <c r="F22" s="42">
        <v>102</v>
      </c>
      <c r="G22" s="42">
        <v>70</v>
      </c>
      <c r="H22" s="42">
        <v>15</v>
      </c>
      <c r="I22" s="42">
        <v>51</v>
      </c>
      <c r="J22" s="42"/>
      <c r="K22" s="42"/>
      <c r="L22" s="42"/>
      <c r="M22" s="42"/>
      <c r="N22" s="42"/>
      <c r="O22" s="42"/>
      <c r="P22" s="2">
        <f t="shared" si="2"/>
        <v>319</v>
      </c>
      <c r="Q22" s="2">
        <f t="shared" si="5"/>
        <v>15</v>
      </c>
      <c r="R22" s="2">
        <f t="shared" si="3"/>
        <v>102</v>
      </c>
      <c r="S22" s="37">
        <f t="shared" si="4"/>
        <v>63.8</v>
      </c>
    </row>
    <row r="23" spans="1:19" x14ac:dyDescent="0.2">
      <c r="A23" s="1" t="str">
        <f>IFERROR(VLOOKUP($D23,'JOURS FERIES'!$B$2:$D$12,2,0),"Jour ouvré")</f>
        <v>Jour ouvré</v>
      </c>
      <c r="B23" s="4">
        <f t="shared" si="0"/>
        <v>44944</v>
      </c>
      <c r="C23" s="2">
        <f t="shared" si="1"/>
        <v>3</v>
      </c>
      <c r="D23" s="3">
        <v>44944</v>
      </c>
      <c r="E23" s="42">
        <v>78</v>
      </c>
      <c r="F23" s="42">
        <v>110</v>
      </c>
      <c r="G23" s="42" t="s">
        <v>49</v>
      </c>
      <c r="H23" s="42">
        <v>33</v>
      </c>
      <c r="I23" s="42">
        <v>17</v>
      </c>
      <c r="J23" s="42"/>
      <c r="K23" s="42"/>
      <c r="L23" s="42"/>
      <c r="M23" s="42"/>
      <c r="N23" s="42"/>
      <c r="O23" s="42"/>
      <c r="P23" s="2">
        <f t="shared" si="2"/>
        <v>238</v>
      </c>
      <c r="Q23" s="2">
        <f t="shared" si="5"/>
        <v>17</v>
      </c>
      <c r="R23" s="2">
        <f t="shared" si="3"/>
        <v>110</v>
      </c>
      <c r="S23" s="37">
        <f t="shared" si="4"/>
        <v>59.5</v>
      </c>
    </row>
    <row r="24" spans="1:19" x14ac:dyDescent="0.2">
      <c r="A24" s="1" t="str">
        <f>IFERROR(VLOOKUP($D24,'JOURS FERIES'!$B$2:$D$12,2,0),"Jour ouvré")</f>
        <v>Jour ouvré</v>
      </c>
      <c r="B24" s="4">
        <f t="shared" si="0"/>
        <v>44945</v>
      </c>
      <c r="C24" s="2">
        <f t="shared" si="1"/>
        <v>3</v>
      </c>
      <c r="D24" s="3">
        <v>44945</v>
      </c>
      <c r="E24" s="42">
        <v>74</v>
      </c>
      <c r="F24" s="42">
        <v>49</v>
      </c>
      <c r="G24" s="42">
        <v>41</v>
      </c>
      <c r="H24" s="42">
        <v>28</v>
      </c>
      <c r="I24" s="42" t="s">
        <v>49</v>
      </c>
      <c r="J24" s="42"/>
      <c r="K24" s="42"/>
      <c r="L24" s="42"/>
      <c r="M24" s="42"/>
      <c r="N24" s="42"/>
      <c r="O24" s="42"/>
      <c r="P24" s="2">
        <f t="shared" si="2"/>
        <v>192</v>
      </c>
      <c r="Q24" s="2">
        <f t="shared" si="5"/>
        <v>28</v>
      </c>
      <c r="R24" s="2">
        <f t="shared" si="3"/>
        <v>74</v>
      </c>
      <c r="S24" s="37">
        <f t="shared" si="4"/>
        <v>48</v>
      </c>
    </row>
    <row r="25" spans="1:19" x14ac:dyDescent="0.2">
      <c r="A25" s="1" t="str">
        <f>IFERROR(VLOOKUP($D25,'JOURS FERIES'!$B$2:$D$12,2,0),"Jour ouvré")</f>
        <v>Jour ouvré</v>
      </c>
      <c r="B25" s="4">
        <f t="shared" si="0"/>
        <v>44946</v>
      </c>
      <c r="C25" s="2">
        <f t="shared" si="1"/>
        <v>3</v>
      </c>
      <c r="D25" s="3">
        <v>44946</v>
      </c>
      <c r="E25" s="42">
        <v>74</v>
      </c>
      <c r="F25" s="42">
        <v>9</v>
      </c>
      <c r="G25" s="42">
        <v>46</v>
      </c>
      <c r="H25" s="42">
        <v>53</v>
      </c>
      <c r="I25" s="42">
        <v>35</v>
      </c>
      <c r="J25" s="42"/>
      <c r="K25" s="42"/>
      <c r="L25" s="42"/>
      <c r="M25" s="42"/>
      <c r="N25" s="42"/>
      <c r="O25" s="42"/>
      <c r="P25" s="2">
        <f t="shared" si="2"/>
        <v>217</v>
      </c>
      <c r="Q25" s="2">
        <f t="shared" si="5"/>
        <v>9</v>
      </c>
      <c r="R25" s="2">
        <f t="shared" si="3"/>
        <v>74</v>
      </c>
      <c r="S25" s="37">
        <f t="shared" si="4"/>
        <v>43.4</v>
      </c>
    </row>
    <row r="26" spans="1:19" x14ac:dyDescent="0.2">
      <c r="A26" s="1" t="str">
        <f>IFERROR(VLOOKUP($D26,'JOURS FERIES'!$B$2:$D$12,2,0),"Jour ouvré")</f>
        <v>Jour ouvré</v>
      </c>
      <c r="B26" s="4">
        <f t="shared" si="0"/>
        <v>44949</v>
      </c>
      <c r="C26" s="2">
        <f t="shared" si="1"/>
        <v>4</v>
      </c>
      <c r="D26" s="3">
        <v>44949</v>
      </c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2" t="str">
        <f t="shared" si="2"/>
        <v/>
      </c>
      <c r="Q26" s="2" t="str">
        <f t="shared" si="5"/>
        <v/>
      </c>
      <c r="R26" s="2" t="str">
        <f t="shared" si="3"/>
        <v/>
      </c>
      <c r="S26" s="37" t="str">
        <f t="shared" si="4"/>
        <v/>
      </c>
    </row>
    <row r="27" spans="1:19" x14ac:dyDescent="0.2">
      <c r="A27" s="1" t="str">
        <f>IFERROR(VLOOKUP($D27,'JOURS FERIES'!$B$2:$D$12,2,0),"Jour ouvré")</f>
        <v>Jour ouvré</v>
      </c>
      <c r="B27" s="4">
        <f t="shared" si="0"/>
        <v>44950</v>
      </c>
      <c r="C27" s="2">
        <f t="shared" si="1"/>
        <v>4</v>
      </c>
      <c r="D27" s="3">
        <v>44950</v>
      </c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2" t="str">
        <f t="shared" si="2"/>
        <v/>
      </c>
      <c r="Q27" s="2" t="str">
        <f t="shared" si="5"/>
        <v/>
      </c>
      <c r="R27" s="2" t="str">
        <f t="shared" si="3"/>
        <v/>
      </c>
      <c r="S27" s="37" t="str">
        <f t="shared" si="4"/>
        <v/>
      </c>
    </row>
    <row r="28" spans="1:19" x14ac:dyDescent="0.2">
      <c r="A28" s="1" t="str">
        <f>IFERROR(VLOOKUP($D28,'JOURS FERIES'!$B$2:$D$12,2,0),"Jour ouvré")</f>
        <v>Jour ouvré</v>
      </c>
      <c r="B28" s="4">
        <f t="shared" si="0"/>
        <v>44951</v>
      </c>
      <c r="C28" s="2">
        <f t="shared" si="1"/>
        <v>4</v>
      </c>
      <c r="D28" s="3">
        <v>44951</v>
      </c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2" t="str">
        <f t="shared" si="2"/>
        <v/>
      </c>
      <c r="Q28" s="2" t="str">
        <f t="shared" si="5"/>
        <v/>
      </c>
      <c r="R28" s="2" t="str">
        <f t="shared" si="3"/>
        <v/>
      </c>
      <c r="S28" s="37" t="str">
        <f t="shared" si="4"/>
        <v/>
      </c>
    </row>
    <row r="29" spans="1:19" x14ac:dyDescent="0.2">
      <c r="A29" s="1" t="str">
        <f>IFERROR(VLOOKUP($D29,'JOURS FERIES'!$B$2:$D$12,2,0),"Jour ouvré")</f>
        <v>Jour ouvré</v>
      </c>
      <c r="B29" s="4">
        <f t="shared" si="0"/>
        <v>44952</v>
      </c>
      <c r="C29" s="2">
        <f t="shared" si="1"/>
        <v>4</v>
      </c>
      <c r="D29" s="3">
        <v>44952</v>
      </c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2" t="str">
        <f t="shared" si="2"/>
        <v/>
      </c>
      <c r="Q29" s="2" t="str">
        <f t="shared" si="5"/>
        <v/>
      </c>
      <c r="R29" s="2" t="str">
        <f t="shared" si="3"/>
        <v/>
      </c>
      <c r="S29" s="37" t="str">
        <f t="shared" si="4"/>
        <v/>
      </c>
    </row>
    <row r="30" spans="1:19" x14ac:dyDescent="0.2">
      <c r="A30" s="1" t="str">
        <f>IFERROR(VLOOKUP($D30,'JOURS FERIES'!$B$2:$D$12,2,0),"Jour ouvré")</f>
        <v>Jour ouvré</v>
      </c>
      <c r="B30" s="4">
        <f t="shared" si="0"/>
        <v>44953</v>
      </c>
      <c r="C30" s="2">
        <f t="shared" si="1"/>
        <v>4</v>
      </c>
      <c r="D30" s="3">
        <v>44953</v>
      </c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2" t="str">
        <f t="shared" si="2"/>
        <v/>
      </c>
      <c r="Q30" s="2" t="str">
        <f t="shared" si="5"/>
        <v/>
      </c>
      <c r="R30" s="2" t="str">
        <f t="shared" si="3"/>
        <v/>
      </c>
      <c r="S30" s="37" t="str">
        <f t="shared" si="4"/>
        <v/>
      </c>
    </row>
    <row r="31" spans="1:19" x14ac:dyDescent="0.2">
      <c r="A31" s="1" t="str">
        <f>IFERROR(VLOOKUP($D31,'JOURS FERIES'!$B$2:$D$12,2,0),"Jour ouvré")</f>
        <v>Jour ouvré</v>
      </c>
      <c r="B31" s="4">
        <f t="shared" si="0"/>
        <v>44956</v>
      </c>
      <c r="C31" s="2">
        <f t="shared" si="1"/>
        <v>5</v>
      </c>
      <c r="D31" s="3">
        <v>44956</v>
      </c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2" t="str">
        <f t="shared" si="2"/>
        <v/>
      </c>
      <c r="Q31" s="2" t="str">
        <f t="shared" si="5"/>
        <v/>
      </c>
      <c r="R31" s="2" t="str">
        <f t="shared" si="3"/>
        <v/>
      </c>
      <c r="S31" s="37" t="str">
        <f t="shared" si="4"/>
        <v/>
      </c>
    </row>
    <row r="32" spans="1:19" x14ac:dyDescent="0.2">
      <c r="A32" s="1" t="str">
        <f>IFERROR(VLOOKUP($D32,'JOURS FERIES'!$B$2:$D$12,2,0),"Jour ouvré")</f>
        <v>Jour ouvré</v>
      </c>
      <c r="B32" s="4">
        <f t="shared" si="0"/>
        <v>44957</v>
      </c>
      <c r="C32" s="2">
        <f t="shared" si="1"/>
        <v>5</v>
      </c>
      <c r="D32" s="3">
        <v>44957</v>
      </c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2" t="str">
        <f t="shared" si="2"/>
        <v/>
      </c>
      <c r="Q32" s="2" t="str">
        <f t="shared" si="5"/>
        <v/>
      </c>
      <c r="R32" s="2" t="str">
        <f t="shared" si="3"/>
        <v/>
      </c>
      <c r="S32" s="37" t="str">
        <f t="shared" si="4"/>
        <v/>
      </c>
    </row>
    <row r="33" spans="1:19" x14ac:dyDescent="0.2">
      <c r="A33" s="1" t="str">
        <f>IFERROR(VLOOKUP($D33,'JOURS FERIES'!$B$2:$D$12,2,0),"Jour ouvré")</f>
        <v>Jour ouvré</v>
      </c>
      <c r="B33" s="4">
        <f t="shared" si="0"/>
        <v>44958</v>
      </c>
      <c r="C33" s="2">
        <f t="shared" si="1"/>
        <v>5</v>
      </c>
      <c r="D33" s="3">
        <v>44958</v>
      </c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2" t="str">
        <f t="shared" si="2"/>
        <v/>
      </c>
      <c r="Q33" s="2" t="str">
        <f t="shared" si="5"/>
        <v/>
      </c>
      <c r="R33" s="2" t="str">
        <f t="shared" si="3"/>
        <v/>
      </c>
      <c r="S33" s="37" t="str">
        <f t="shared" si="4"/>
        <v/>
      </c>
    </row>
    <row r="34" spans="1:19" x14ac:dyDescent="0.2">
      <c r="A34" s="1" t="str">
        <f>IFERROR(VLOOKUP($D34,'JOURS FERIES'!$B$2:$D$12,2,0),"Jour ouvré")</f>
        <v>Jour ouvré</v>
      </c>
      <c r="B34" s="4">
        <f t="shared" si="0"/>
        <v>44959</v>
      </c>
      <c r="C34" s="2">
        <f t="shared" si="1"/>
        <v>5</v>
      </c>
      <c r="D34" s="3">
        <v>44959</v>
      </c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2" t="str">
        <f t="shared" si="2"/>
        <v/>
      </c>
      <c r="Q34" s="2" t="str">
        <f t="shared" si="5"/>
        <v/>
      </c>
      <c r="R34" s="2" t="str">
        <f t="shared" si="3"/>
        <v/>
      </c>
      <c r="S34" s="37" t="str">
        <f t="shared" si="4"/>
        <v/>
      </c>
    </row>
    <row r="35" spans="1:19" x14ac:dyDescent="0.2">
      <c r="A35" s="1" t="str">
        <f>IFERROR(VLOOKUP($D35,'JOURS FERIES'!$B$2:$D$12,2,0),"Jour ouvré")</f>
        <v>Jour ouvré</v>
      </c>
      <c r="B35" s="4">
        <f t="shared" si="0"/>
        <v>44960</v>
      </c>
      <c r="C35" s="2">
        <f t="shared" si="1"/>
        <v>5</v>
      </c>
      <c r="D35" s="3">
        <v>44960</v>
      </c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2" t="str">
        <f t="shared" si="2"/>
        <v/>
      </c>
      <c r="Q35" s="2" t="str">
        <f t="shared" si="5"/>
        <v/>
      </c>
      <c r="R35" s="2" t="str">
        <f t="shared" si="3"/>
        <v/>
      </c>
      <c r="S35" s="37" t="str">
        <f t="shared" si="4"/>
        <v/>
      </c>
    </row>
    <row r="36" spans="1:19" x14ac:dyDescent="0.2">
      <c r="A36" s="1" t="str">
        <f>IFERROR(VLOOKUP($D36,'JOURS FERIES'!$B$2:$D$12,2,0),"Jour ouvré")</f>
        <v>Jour ouvré</v>
      </c>
      <c r="B36" s="4">
        <f t="shared" si="0"/>
        <v>44963</v>
      </c>
      <c r="C36" s="2">
        <f t="shared" si="1"/>
        <v>6</v>
      </c>
      <c r="D36" s="3">
        <v>44963</v>
      </c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2" t="str">
        <f t="shared" si="2"/>
        <v/>
      </c>
      <c r="Q36" s="2" t="str">
        <f t="shared" si="5"/>
        <v/>
      </c>
      <c r="R36" s="2" t="str">
        <f t="shared" si="3"/>
        <v/>
      </c>
      <c r="S36" s="37" t="str">
        <f t="shared" si="4"/>
        <v/>
      </c>
    </row>
    <row r="37" spans="1:19" x14ac:dyDescent="0.2">
      <c r="A37" s="1" t="str">
        <f>IFERROR(VLOOKUP($D37,'JOURS FERIES'!$B$2:$D$12,2,0),"Jour ouvré")</f>
        <v>Jour ouvré</v>
      </c>
      <c r="B37" s="4">
        <f t="shared" si="0"/>
        <v>44964</v>
      </c>
      <c r="C37" s="2">
        <f t="shared" si="1"/>
        <v>6</v>
      </c>
      <c r="D37" s="3">
        <v>44964</v>
      </c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2" t="str">
        <f t="shared" si="2"/>
        <v/>
      </c>
      <c r="Q37" s="2" t="str">
        <f t="shared" si="5"/>
        <v/>
      </c>
      <c r="R37" s="2" t="str">
        <f t="shared" si="3"/>
        <v/>
      </c>
      <c r="S37" s="37" t="str">
        <f t="shared" si="4"/>
        <v/>
      </c>
    </row>
    <row r="38" spans="1:19" x14ac:dyDescent="0.2">
      <c r="A38" s="1" t="str">
        <f>IFERROR(VLOOKUP($D38,'JOURS FERIES'!$B$2:$D$12,2,0),"Jour ouvré")</f>
        <v>Jour ouvré</v>
      </c>
      <c r="B38" s="4">
        <f t="shared" si="0"/>
        <v>44965</v>
      </c>
      <c r="C38" s="2">
        <f t="shared" si="1"/>
        <v>6</v>
      </c>
      <c r="D38" s="3">
        <v>44965</v>
      </c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2" t="str">
        <f t="shared" si="2"/>
        <v/>
      </c>
      <c r="Q38" s="2" t="str">
        <f t="shared" si="5"/>
        <v/>
      </c>
      <c r="R38" s="2" t="str">
        <f t="shared" si="3"/>
        <v/>
      </c>
      <c r="S38" s="37" t="str">
        <f t="shared" si="4"/>
        <v/>
      </c>
    </row>
    <row r="39" spans="1:19" x14ac:dyDescent="0.2">
      <c r="A39" s="1" t="str">
        <f>IFERROR(VLOOKUP($D39,'JOURS FERIES'!$B$2:$D$12,2,0),"Jour ouvré")</f>
        <v>Jour ouvré</v>
      </c>
      <c r="B39" s="4">
        <f t="shared" si="0"/>
        <v>44966</v>
      </c>
      <c r="C39" s="2">
        <f t="shared" si="1"/>
        <v>6</v>
      </c>
      <c r="D39" s="3">
        <v>44966</v>
      </c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2" t="str">
        <f t="shared" si="2"/>
        <v/>
      </c>
      <c r="Q39" s="2" t="str">
        <f t="shared" si="5"/>
        <v/>
      </c>
      <c r="R39" s="2" t="str">
        <f t="shared" si="3"/>
        <v/>
      </c>
      <c r="S39" s="37" t="str">
        <f t="shared" si="4"/>
        <v/>
      </c>
    </row>
    <row r="40" spans="1:19" x14ac:dyDescent="0.2">
      <c r="A40" s="1" t="str">
        <f>IFERROR(VLOOKUP($D40,'JOURS FERIES'!$B$2:$D$12,2,0),"Jour ouvré")</f>
        <v>Jour ouvré</v>
      </c>
      <c r="B40" s="4">
        <f t="shared" si="0"/>
        <v>44967</v>
      </c>
      <c r="C40" s="2">
        <f t="shared" si="1"/>
        <v>6</v>
      </c>
      <c r="D40" s="3">
        <v>44967</v>
      </c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2" t="str">
        <f t="shared" si="2"/>
        <v/>
      </c>
      <c r="Q40" s="2" t="str">
        <f t="shared" si="5"/>
        <v/>
      </c>
      <c r="R40" s="2" t="str">
        <f t="shared" si="3"/>
        <v/>
      </c>
      <c r="S40" s="37" t="str">
        <f t="shared" si="4"/>
        <v/>
      </c>
    </row>
    <row r="41" spans="1:19" x14ac:dyDescent="0.2">
      <c r="A41" s="1" t="str">
        <f>IFERROR(VLOOKUP($D41,'JOURS FERIES'!$B$2:$D$12,2,0),"Jour ouvré")</f>
        <v>Jour ouvré</v>
      </c>
      <c r="B41" s="4">
        <f t="shared" si="0"/>
        <v>44970</v>
      </c>
      <c r="C41" s="2">
        <f t="shared" si="1"/>
        <v>7</v>
      </c>
      <c r="D41" s="3">
        <v>44970</v>
      </c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2" t="str">
        <f t="shared" si="2"/>
        <v/>
      </c>
      <c r="Q41" s="2" t="str">
        <f t="shared" si="5"/>
        <v/>
      </c>
      <c r="R41" s="2" t="str">
        <f t="shared" si="3"/>
        <v/>
      </c>
      <c r="S41" s="37" t="str">
        <f t="shared" si="4"/>
        <v/>
      </c>
    </row>
    <row r="42" spans="1:19" x14ac:dyDescent="0.2">
      <c r="A42" s="1" t="str">
        <f>IFERROR(VLOOKUP($D42,'JOURS FERIES'!$B$2:$D$12,2,0),"Jour ouvré")</f>
        <v>Jour ouvré</v>
      </c>
      <c r="B42" s="4">
        <f t="shared" si="0"/>
        <v>44971</v>
      </c>
      <c r="C42" s="2">
        <f t="shared" si="1"/>
        <v>7</v>
      </c>
      <c r="D42" s="3">
        <v>44971</v>
      </c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2" t="str">
        <f t="shared" si="2"/>
        <v/>
      </c>
      <c r="Q42" s="2" t="str">
        <f t="shared" si="5"/>
        <v/>
      </c>
      <c r="R42" s="2" t="str">
        <f t="shared" si="3"/>
        <v/>
      </c>
      <c r="S42" s="37" t="str">
        <f t="shared" si="4"/>
        <v/>
      </c>
    </row>
    <row r="43" spans="1:19" x14ac:dyDescent="0.2">
      <c r="A43" s="1" t="str">
        <f>IFERROR(VLOOKUP($D43,'JOURS FERIES'!$B$2:$D$12,2,0),"Jour ouvré")</f>
        <v>Jour ouvré</v>
      </c>
      <c r="B43" s="4">
        <f t="shared" si="0"/>
        <v>44972</v>
      </c>
      <c r="C43" s="2">
        <f t="shared" si="1"/>
        <v>7</v>
      </c>
      <c r="D43" s="3">
        <v>44972</v>
      </c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2" t="str">
        <f t="shared" si="2"/>
        <v/>
      </c>
      <c r="Q43" s="2" t="str">
        <f t="shared" si="5"/>
        <v/>
      </c>
      <c r="R43" s="2" t="str">
        <f t="shared" si="3"/>
        <v/>
      </c>
      <c r="S43" s="37" t="str">
        <f t="shared" si="4"/>
        <v/>
      </c>
    </row>
    <row r="44" spans="1:19" x14ac:dyDescent="0.2">
      <c r="A44" s="1" t="str">
        <f>IFERROR(VLOOKUP($D44,'JOURS FERIES'!$B$2:$D$12,2,0),"Jour ouvré")</f>
        <v>Jour ouvré</v>
      </c>
      <c r="B44" s="4">
        <f t="shared" si="0"/>
        <v>44973</v>
      </c>
      <c r="C44" s="2">
        <f t="shared" si="1"/>
        <v>7</v>
      </c>
      <c r="D44" s="3">
        <v>44973</v>
      </c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2" t="str">
        <f t="shared" si="2"/>
        <v/>
      </c>
      <c r="Q44" s="2" t="str">
        <f t="shared" si="5"/>
        <v/>
      </c>
      <c r="R44" s="2" t="str">
        <f t="shared" si="3"/>
        <v/>
      </c>
      <c r="S44" s="37" t="str">
        <f t="shared" si="4"/>
        <v/>
      </c>
    </row>
    <row r="45" spans="1:19" x14ac:dyDescent="0.2">
      <c r="A45" s="1" t="str">
        <f>IFERROR(VLOOKUP($D45,'JOURS FERIES'!$B$2:$D$12,2,0),"Jour ouvré")</f>
        <v>Jour ouvré</v>
      </c>
      <c r="B45" s="4">
        <f t="shared" si="0"/>
        <v>44974</v>
      </c>
      <c r="C45" s="2">
        <f t="shared" si="1"/>
        <v>7</v>
      </c>
      <c r="D45" s="3">
        <v>44974</v>
      </c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2" t="str">
        <f t="shared" si="2"/>
        <v/>
      </c>
      <c r="Q45" s="2" t="str">
        <f t="shared" si="5"/>
        <v/>
      </c>
      <c r="R45" s="2" t="str">
        <f t="shared" si="3"/>
        <v/>
      </c>
      <c r="S45" s="37" t="str">
        <f t="shared" si="4"/>
        <v/>
      </c>
    </row>
    <row r="46" spans="1:19" x14ac:dyDescent="0.2">
      <c r="A46" s="1" t="str">
        <f>IFERROR(VLOOKUP($D46,'JOURS FERIES'!$B$2:$D$12,2,0),"Jour ouvré")</f>
        <v>Jour ouvré</v>
      </c>
      <c r="B46" s="4">
        <f t="shared" si="0"/>
        <v>44977</v>
      </c>
      <c r="C46" s="2">
        <f t="shared" si="1"/>
        <v>8</v>
      </c>
      <c r="D46" s="3">
        <v>44977</v>
      </c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2" t="str">
        <f t="shared" si="2"/>
        <v/>
      </c>
      <c r="Q46" s="2" t="str">
        <f t="shared" si="5"/>
        <v/>
      </c>
      <c r="R46" s="2" t="str">
        <f t="shared" si="3"/>
        <v/>
      </c>
      <c r="S46" s="37" t="str">
        <f t="shared" si="4"/>
        <v/>
      </c>
    </row>
    <row r="47" spans="1:19" x14ac:dyDescent="0.2">
      <c r="A47" s="1" t="str">
        <f>IFERROR(VLOOKUP($D47,'JOURS FERIES'!$B$2:$D$12,2,0),"Jour ouvré")</f>
        <v>Jour ouvré</v>
      </c>
      <c r="B47" s="4">
        <f t="shared" si="0"/>
        <v>44978</v>
      </c>
      <c r="C47" s="2">
        <f t="shared" si="1"/>
        <v>8</v>
      </c>
      <c r="D47" s="3">
        <v>44978</v>
      </c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2" t="str">
        <f t="shared" si="2"/>
        <v/>
      </c>
      <c r="Q47" s="2" t="str">
        <f t="shared" si="5"/>
        <v/>
      </c>
      <c r="R47" s="2" t="str">
        <f t="shared" si="3"/>
        <v/>
      </c>
      <c r="S47" s="37" t="str">
        <f t="shared" si="4"/>
        <v/>
      </c>
    </row>
    <row r="48" spans="1:19" x14ac:dyDescent="0.2">
      <c r="A48" s="1" t="str">
        <f>IFERROR(VLOOKUP($D48,'JOURS FERIES'!$B$2:$D$12,2,0),"Jour ouvré")</f>
        <v>Jour ouvré</v>
      </c>
      <c r="B48" s="4">
        <f t="shared" si="0"/>
        <v>44979</v>
      </c>
      <c r="C48" s="2">
        <f t="shared" si="1"/>
        <v>8</v>
      </c>
      <c r="D48" s="3">
        <v>44979</v>
      </c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2" t="str">
        <f t="shared" si="2"/>
        <v/>
      </c>
      <c r="Q48" s="2" t="str">
        <f t="shared" si="5"/>
        <v/>
      </c>
      <c r="R48" s="2" t="str">
        <f t="shared" si="3"/>
        <v/>
      </c>
      <c r="S48" s="37" t="str">
        <f t="shared" si="4"/>
        <v/>
      </c>
    </row>
    <row r="49" spans="1:19" x14ac:dyDescent="0.2">
      <c r="A49" s="1" t="str">
        <f>IFERROR(VLOOKUP($D49,'JOURS FERIES'!$B$2:$D$12,2,0),"Jour ouvré")</f>
        <v>Jour ouvré</v>
      </c>
      <c r="B49" s="4">
        <f t="shared" si="0"/>
        <v>44980</v>
      </c>
      <c r="C49" s="2">
        <f t="shared" si="1"/>
        <v>8</v>
      </c>
      <c r="D49" s="3">
        <v>44980</v>
      </c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2" t="str">
        <f t="shared" si="2"/>
        <v/>
      </c>
      <c r="Q49" s="2" t="str">
        <f t="shared" si="5"/>
        <v/>
      </c>
      <c r="R49" s="2" t="str">
        <f t="shared" si="3"/>
        <v/>
      </c>
      <c r="S49" s="37" t="str">
        <f t="shared" si="4"/>
        <v/>
      </c>
    </row>
    <row r="50" spans="1:19" x14ac:dyDescent="0.2">
      <c r="A50" s="1" t="str">
        <f>IFERROR(VLOOKUP($D50,'JOURS FERIES'!$B$2:$D$12,2,0),"Jour ouvré")</f>
        <v>Jour ouvré</v>
      </c>
      <c r="B50" s="4">
        <f t="shared" si="0"/>
        <v>44981</v>
      </c>
      <c r="C50" s="2">
        <f t="shared" si="1"/>
        <v>8</v>
      </c>
      <c r="D50" s="3">
        <v>44981</v>
      </c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2" t="str">
        <f t="shared" si="2"/>
        <v/>
      </c>
      <c r="Q50" s="2" t="str">
        <f t="shared" si="5"/>
        <v/>
      </c>
      <c r="R50" s="2" t="str">
        <f t="shared" si="3"/>
        <v/>
      </c>
      <c r="S50" s="37" t="str">
        <f t="shared" si="4"/>
        <v/>
      </c>
    </row>
    <row r="51" spans="1:19" x14ac:dyDescent="0.2">
      <c r="A51" s="1" t="str">
        <f>IFERROR(VLOOKUP($D51,'JOURS FERIES'!$B$2:$D$12,2,0),"Jour ouvré")</f>
        <v>Jour ouvré</v>
      </c>
      <c r="B51" s="4">
        <f t="shared" si="0"/>
        <v>44984</v>
      </c>
      <c r="C51" s="2">
        <f t="shared" si="1"/>
        <v>9</v>
      </c>
      <c r="D51" s="3">
        <v>44984</v>
      </c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2" t="str">
        <f t="shared" si="2"/>
        <v/>
      </c>
      <c r="Q51" s="2" t="str">
        <f t="shared" si="5"/>
        <v/>
      </c>
      <c r="R51" s="2" t="str">
        <f t="shared" si="3"/>
        <v/>
      </c>
      <c r="S51" s="37" t="str">
        <f t="shared" si="4"/>
        <v/>
      </c>
    </row>
    <row r="52" spans="1:19" x14ac:dyDescent="0.2">
      <c r="A52" s="1" t="str">
        <f>IFERROR(VLOOKUP($D52,'JOURS FERIES'!$B$2:$D$12,2,0),"Jour ouvré")</f>
        <v>Jour ouvré</v>
      </c>
      <c r="B52" s="4">
        <f t="shared" si="0"/>
        <v>44985</v>
      </c>
      <c r="C52" s="2">
        <f t="shared" si="1"/>
        <v>9</v>
      </c>
      <c r="D52" s="3">
        <v>44985</v>
      </c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2" t="str">
        <f t="shared" si="2"/>
        <v/>
      </c>
      <c r="Q52" s="2" t="str">
        <f t="shared" si="5"/>
        <v/>
      </c>
      <c r="R52" s="2" t="str">
        <f t="shared" si="3"/>
        <v/>
      </c>
      <c r="S52" s="37" t="str">
        <f t="shared" si="4"/>
        <v/>
      </c>
    </row>
    <row r="53" spans="1:19" x14ac:dyDescent="0.2">
      <c r="A53" s="1" t="str">
        <f>IFERROR(VLOOKUP($D53,'JOURS FERIES'!$B$2:$D$12,2,0),"Jour ouvré")</f>
        <v>Jour ouvré</v>
      </c>
      <c r="B53" s="4">
        <f t="shared" si="0"/>
        <v>44986</v>
      </c>
      <c r="C53" s="2">
        <f t="shared" si="1"/>
        <v>9</v>
      </c>
      <c r="D53" s="3">
        <v>44986</v>
      </c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2" t="str">
        <f t="shared" si="2"/>
        <v/>
      </c>
      <c r="Q53" s="2" t="str">
        <f t="shared" si="5"/>
        <v/>
      </c>
      <c r="R53" s="2" t="str">
        <f t="shared" si="3"/>
        <v/>
      </c>
      <c r="S53" s="37" t="str">
        <f t="shared" si="4"/>
        <v/>
      </c>
    </row>
    <row r="54" spans="1:19" x14ac:dyDescent="0.2">
      <c r="A54" s="1" t="str">
        <f>IFERROR(VLOOKUP($D54,'JOURS FERIES'!$B$2:$D$12,2,0),"Jour ouvré")</f>
        <v>Jour ouvré</v>
      </c>
      <c r="B54" s="4">
        <f t="shared" si="0"/>
        <v>44987</v>
      </c>
      <c r="C54" s="2">
        <f t="shared" si="1"/>
        <v>9</v>
      </c>
      <c r="D54" s="3">
        <v>44987</v>
      </c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2" t="str">
        <f t="shared" si="2"/>
        <v/>
      </c>
      <c r="Q54" s="2" t="str">
        <f t="shared" si="5"/>
        <v/>
      </c>
      <c r="R54" s="2" t="str">
        <f t="shared" si="3"/>
        <v/>
      </c>
      <c r="S54" s="37" t="str">
        <f t="shared" si="4"/>
        <v/>
      </c>
    </row>
    <row r="55" spans="1:19" x14ac:dyDescent="0.2">
      <c r="A55" s="1" t="str">
        <f>IFERROR(VLOOKUP($D55,'JOURS FERIES'!$B$2:$D$12,2,0),"Jour ouvré")</f>
        <v>Jour ouvré</v>
      </c>
      <c r="B55" s="4">
        <f t="shared" si="0"/>
        <v>44988</v>
      </c>
      <c r="C55" s="2">
        <f t="shared" si="1"/>
        <v>9</v>
      </c>
      <c r="D55" s="3">
        <v>44988</v>
      </c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2" t="str">
        <f t="shared" si="2"/>
        <v/>
      </c>
      <c r="Q55" s="2" t="str">
        <f t="shared" si="5"/>
        <v/>
      </c>
      <c r="R55" s="2" t="str">
        <f t="shared" si="3"/>
        <v/>
      </c>
      <c r="S55" s="37" t="str">
        <f t="shared" si="4"/>
        <v/>
      </c>
    </row>
    <row r="56" spans="1:19" x14ac:dyDescent="0.2">
      <c r="A56" s="1" t="str">
        <f>IFERROR(VLOOKUP($D56,'JOURS FERIES'!$B$2:$D$12,2,0),"Jour ouvré")</f>
        <v>Jour ouvré</v>
      </c>
      <c r="B56" s="4">
        <f t="shared" si="0"/>
        <v>44991</v>
      </c>
      <c r="C56" s="2">
        <f t="shared" si="1"/>
        <v>10</v>
      </c>
      <c r="D56" s="3">
        <v>44991</v>
      </c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2" t="str">
        <f t="shared" si="2"/>
        <v/>
      </c>
      <c r="Q56" s="2" t="str">
        <f t="shared" si="5"/>
        <v/>
      </c>
      <c r="R56" s="2" t="str">
        <f t="shared" si="3"/>
        <v/>
      </c>
      <c r="S56" s="37" t="str">
        <f t="shared" si="4"/>
        <v/>
      </c>
    </row>
    <row r="57" spans="1:19" x14ac:dyDescent="0.2">
      <c r="A57" s="1" t="str">
        <f>IFERROR(VLOOKUP($D57,'JOURS FERIES'!$B$2:$D$12,2,0),"Jour ouvré")</f>
        <v>Jour ouvré</v>
      </c>
      <c r="B57" s="4">
        <f t="shared" si="0"/>
        <v>44992</v>
      </c>
      <c r="C57" s="2">
        <f t="shared" si="1"/>
        <v>10</v>
      </c>
      <c r="D57" s="3">
        <v>44992</v>
      </c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2" t="str">
        <f t="shared" si="2"/>
        <v/>
      </c>
      <c r="Q57" s="2" t="str">
        <f t="shared" si="5"/>
        <v/>
      </c>
      <c r="R57" s="2" t="str">
        <f t="shared" si="3"/>
        <v/>
      </c>
      <c r="S57" s="37" t="str">
        <f t="shared" si="4"/>
        <v/>
      </c>
    </row>
    <row r="58" spans="1:19" x14ac:dyDescent="0.2">
      <c r="A58" s="1" t="str">
        <f>IFERROR(VLOOKUP($D58,'JOURS FERIES'!$B$2:$D$12,2,0),"Jour ouvré")</f>
        <v>Jour ouvré</v>
      </c>
      <c r="B58" s="4">
        <f t="shared" si="0"/>
        <v>44993</v>
      </c>
      <c r="C58" s="2">
        <f t="shared" si="1"/>
        <v>10</v>
      </c>
      <c r="D58" s="3">
        <v>44993</v>
      </c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2" t="str">
        <f t="shared" si="2"/>
        <v/>
      </c>
      <c r="Q58" s="2" t="str">
        <f t="shared" si="5"/>
        <v/>
      </c>
      <c r="R58" s="2" t="str">
        <f t="shared" si="3"/>
        <v/>
      </c>
      <c r="S58" s="37" t="str">
        <f t="shared" si="4"/>
        <v/>
      </c>
    </row>
    <row r="59" spans="1:19" x14ac:dyDescent="0.2">
      <c r="A59" s="1" t="str">
        <f>IFERROR(VLOOKUP($D59,'JOURS FERIES'!$B$2:$D$12,2,0),"Jour ouvré")</f>
        <v>Jour ouvré</v>
      </c>
      <c r="B59" s="4">
        <f t="shared" si="0"/>
        <v>44994</v>
      </c>
      <c r="C59" s="2">
        <f t="shared" si="1"/>
        <v>10</v>
      </c>
      <c r="D59" s="3">
        <v>44994</v>
      </c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2" t="str">
        <f t="shared" si="2"/>
        <v/>
      </c>
      <c r="Q59" s="2" t="str">
        <f t="shared" si="5"/>
        <v/>
      </c>
      <c r="R59" s="2" t="str">
        <f t="shared" si="3"/>
        <v/>
      </c>
      <c r="S59" s="37" t="str">
        <f t="shared" si="4"/>
        <v/>
      </c>
    </row>
    <row r="60" spans="1:19" x14ac:dyDescent="0.2">
      <c r="A60" s="1" t="str">
        <f>IFERROR(VLOOKUP($D60,'JOURS FERIES'!$B$2:$D$12,2,0),"Jour ouvré")</f>
        <v>Jour ouvré</v>
      </c>
      <c r="B60" s="4">
        <f t="shared" si="0"/>
        <v>44995</v>
      </c>
      <c r="C60" s="2">
        <f t="shared" si="1"/>
        <v>10</v>
      </c>
      <c r="D60" s="3">
        <v>44995</v>
      </c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2" t="str">
        <f t="shared" si="2"/>
        <v/>
      </c>
      <c r="Q60" s="2" t="str">
        <f t="shared" si="5"/>
        <v/>
      </c>
      <c r="R60" s="2" t="str">
        <f t="shared" si="3"/>
        <v/>
      </c>
      <c r="S60" s="37" t="str">
        <f t="shared" si="4"/>
        <v/>
      </c>
    </row>
    <row r="61" spans="1:19" x14ac:dyDescent="0.2">
      <c r="A61" s="1" t="str">
        <f>IFERROR(VLOOKUP($D61,'JOURS FERIES'!$B$2:$D$12,2,0),"Jour ouvré")</f>
        <v>Jour ouvré</v>
      </c>
      <c r="B61" s="4">
        <f t="shared" si="0"/>
        <v>44998</v>
      </c>
      <c r="C61" s="2">
        <f t="shared" si="1"/>
        <v>11</v>
      </c>
      <c r="D61" s="3">
        <v>44998</v>
      </c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2" t="str">
        <f t="shared" si="2"/>
        <v/>
      </c>
      <c r="Q61" s="2" t="str">
        <f t="shared" si="5"/>
        <v/>
      </c>
      <c r="R61" s="2" t="str">
        <f t="shared" si="3"/>
        <v/>
      </c>
      <c r="S61" s="37" t="str">
        <f t="shared" si="4"/>
        <v/>
      </c>
    </row>
    <row r="62" spans="1:19" x14ac:dyDescent="0.2">
      <c r="A62" s="1" t="str">
        <f>IFERROR(VLOOKUP($D62,'JOURS FERIES'!$B$2:$D$12,2,0),"Jour ouvré")</f>
        <v>Jour ouvré</v>
      </c>
      <c r="B62" s="4">
        <f t="shared" si="0"/>
        <v>44999</v>
      </c>
      <c r="C62" s="2">
        <f t="shared" si="1"/>
        <v>11</v>
      </c>
      <c r="D62" s="3">
        <v>44999</v>
      </c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2" t="str">
        <f t="shared" si="2"/>
        <v/>
      </c>
      <c r="Q62" s="2" t="str">
        <f t="shared" si="5"/>
        <v/>
      </c>
      <c r="R62" s="2" t="str">
        <f t="shared" si="3"/>
        <v/>
      </c>
      <c r="S62" s="37" t="str">
        <f t="shared" si="4"/>
        <v/>
      </c>
    </row>
    <row r="63" spans="1:19" x14ac:dyDescent="0.2">
      <c r="A63" s="1" t="str">
        <f>IFERROR(VLOOKUP($D63,'JOURS FERIES'!$B$2:$D$12,2,0),"Jour ouvré")</f>
        <v>Jour ouvré</v>
      </c>
      <c r="B63" s="4">
        <f t="shared" si="0"/>
        <v>45000</v>
      </c>
      <c r="C63" s="2">
        <f t="shared" si="1"/>
        <v>11</v>
      </c>
      <c r="D63" s="3">
        <v>45000</v>
      </c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2" t="str">
        <f t="shared" si="2"/>
        <v/>
      </c>
      <c r="Q63" s="2" t="str">
        <f t="shared" si="5"/>
        <v/>
      </c>
      <c r="R63" s="2" t="str">
        <f t="shared" si="3"/>
        <v/>
      </c>
      <c r="S63" s="37" t="str">
        <f t="shared" si="4"/>
        <v/>
      </c>
    </row>
    <row r="64" spans="1:19" x14ac:dyDescent="0.2">
      <c r="A64" s="1" t="str">
        <f>IFERROR(VLOOKUP($D64,'JOURS FERIES'!$B$2:$D$12,2,0),"Jour ouvré")</f>
        <v>Jour ouvré</v>
      </c>
      <c r="B64" s="4">
        <f t="shared" si="0"/>
        <v>45001</v>
      </c>
      <c r="C64" s="2">
        <f t="shared" si="1"/>
        <v>11</v>
      </c>
      <c r="D64" s="3">
        <v>45001</v>
      </c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2" t="str">
        <f t="shared" si="2"/>
        <v/>
      </c>
      <c r="Q64" s="2" t="str">
        <f t="shared" si="5"/>
        <v/>
      </c>
      <c r="R64" s="2" t="str">
        <f t="shared" si="3"/>
        <v/>
      </c>
      <c r="S64" s="37" t="str">
        <f t="shared" si="4"/>
        <v/>
      </c>
    </row>
    <row r="65" spans="1:19" x14ac:dyDescent="0.2">
      <c r="A65" s="1" t="str">
        <f>IFERROR(VLOOKUP($D65,'JOURS FERIES'!$B$2:$D$12,2,0),"Jour ouvré")</f>
        <v>Jour ouvré</v>
      </c>
      <c r="B65" s="4">
        <f t="shared" si="0"/>
        <v>45002</v>
      </c>
      <c r="C65" s="2">
        <f t="shared" si="1"/>
        <v>11</v>
      </c>
      <c r="D65" s="3">
        <v>45002</v>
      </c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2" t="str">
        <f t="shared" si="2"/>
        <v/>
      </c>
      <c r="Q65" s="2" t="str">
        <f t="shared" si="5"/>
        <v/>
      </c>
      <c r="R65" s="2" t="str">
        <f t="shared" si="3"/>
        <v/>
      </c>
      <c r="S65" s="37" t="str">
        <f t="shared" si="4"/>
        <v/>
      </c>
    </row>
    <row r="66" spans="1:19" x14ac:dyDescent="0.2">
      <c r="A66" s="1" t="str">
        <f>IFERROR(VLOOKUP($D66,'JOURS FERIES'!$B$2:$D$12,2,0),"Jour ouvré")</f>
        <v>Jour ouvré</v>
      </c>
      <c r="B66" s="4">
        <f t="shared" si="0"/>
        <v>45005</v>
      </c>
      <c r="C66" s="2">
        <f t="shared" si="1"/>
        <v>12</v>
      </c>
      <c r="D66" s="3">
        <v>45005</v>
      </c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2" t="str">
        <f t="shared" si="2"/>
        <v/>
      </c>
      <c r="Q66" s="2" t="str">
        <f t="shared" si="5"/>
        <v/>
      </c>
      <c r="R66" s="2" t="str">
        <f t="shared" si="3"/>
        <v/>
      </c>
      <c r="S66" s="37" t="str">
        <f t="shared" si="4"/>
        <v/>
      </c>
    </row>
    <row r="67" spans="1:19" x14ac:dyDescent="0.2">
      <c r="A67" s="1" t="str">
        <f>IFERROR(VLOOKUP($D67,'JOURS FERIES'!$B$2:$D$12,2,0),"Jour ouvré")</f>
        <v>Jour ouvré</v>
      </c>
      <c r="B67" s="4">
        <f t="shared" si="0"/>
        <v>45006</v>
      </c>
      <c r="C67" s="2">
        <f t="shared" si="1"/>
        <v>12</v>
      </c>
      <c r="D67" s="3">
        <v>45006</v>
      </c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2" t="str">
        <f t="shared" si="2"/>
        <v/>
      </c>
      <c r="Q67" s="2" t="str">
        <f t="shared" si="5"/>
        <v/>
      </c>
      <c r="R67" s="2" t="str">
        <f t="shared" si="3"/>
        <v/>
      </c>
      <c r="S67" s="37" t="str">
        <f t="shared" si="4"/>
        <v/>
      </c>
    </row>
    <row r="68" spans="1:19" x14ac:dyDescent="0.2">
      <c r="A68" s="1" t="str">
        <f>IFERROR(VLOOKUP($D68,'JOURS FERIES'!$B$2:$D$12,2,0),"Jour ouvré")</f>
        <v>Jour ouvré</v>
      </c>
      <c r="B68" s="4">
        <f t="shared" si="0"/>
        <v>45007</v>
      </c>
      <c r="C68" s="2">
        <f t="shared" si="1"/>
        <v>12</v>
      </c>
      <c r="D68" s="3">
        <v>45007</v>
      </c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2" t="str">
        <f t="shared" si="2"/>
        <v/>
      </c>
      <c r="Q68" s="2" t="str">
        <f t="shared" si="5"/>
        <v/>
      </c>
      <c r="R68" s="2" t="str">
        <f t="shared" si="3"/>
        <v/>
      </c>
      <c r="S68" s="37" t="str">
        <f t="shared" si="4"/>
        <v/>
      </c>
    </row>
    <row r="69" spans="1:19" x14ac:dyDescent="0.2">
      <c r="A69" s="1" t="str">
        <f>IFERROR(VLOOKUP($D69,'JOURS FERIES'!$B$2:$D$12,2,0),"Jour ouvré")</f>
        <v>Jour ouvré</v>
      </c>
      <c r="B69" s="4">
        <f t="shared" si="0"/>
        <v>45008</v>
      </c>
      <c r="C69" s="2">
        <f t="shared" si="1"/>
        <v>12</v>
      </c>
      <c r="D69" s="3">
        <v>45008</v>
      </c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2" t="str">
        <f t="shared" si="2"/>
        <v/>
      </c>
      <c r="Q69" s="2" t="str">
        <f t="shared" si="5"/>
        <v/>
      </c>
      <c r="R69" s="2" t="str">
        <f t="shared" si="3"/>
        <v/>
      </c>
      <c r="S69" s="37" t="str">
        <f t="shared" si="4"/>
        <v/>
      </c>
    </row>
    <row r="70" spans="1:19" x14ac:dyDescent="0.2">
      <c r="A70" s="1" t="str">
        <f>IFERROR(VLOOKUP($D70,'JOURS FERIES'!$B$2:$D$12,2,0),"Jour ouvré")</f>
        <v>Jour ouvré</v>
      </c>
      <c r="B70" s="4">
        <f t="shared" si="0"/>
        <v>45009</v>
      </c>
      <c r="C70" s="2">
        <f t="shared" si="1"/>
        <v>12</v>
      </c>
      <c r="D70" s="3">
        <v>45009</v>
      </c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2" t="str">
        <f t="shared" si="2"/>
        <v/>
      </c>
      <c r="Q70" s="2" t="str">
        <f t="shared" si="5"/>
        <v/>
      </c>
      <c r="R70" s="2" t="str">
        <f t="shared" si="3"/>
        <v/>
      </c>
      <c r="S70" s="37" t="str">
        <f t="shared" si="4"/>
        <v/>
      </c>
    </row>
    <row r="71" spans="1:19" x14ac:dyDescent="0.2">
      <c r="A71" s="1" t="str">
        <f>IFERROR(VLOOKUP($D71,'JOURS FERIES'!$B$2:$D$12,2,0),"Jour ouvré")</f>
        <v>Jour ouvré</v>
      </c>
      <c r="B71" s="4">
        <f t="shared" si="0"/>
        <v>45012</v>
      </c>
      <c r="C71" s="2">
        <f t="shared" si="1"/>
        <v>13</v>
      </c>
      <c r="D71" s="3">
        <v>45012</v>
      </c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2" t="str">
        <f t="shared" si="2"/>
        <v/>
      </c>
      <c r="Q71" s="2" t="str">
        <f t="shared" si="5"/>
        <v/>
      </c>
      <c r="R71" s="2" t="str">
        <f t="shared" si="3"/>
        <v/>
      </c>
      <c r="S71" s="37" t="str">
        <f t="shared" si="4"/>
        <v/>
      </c>
    </row>
    <row r="72" spans="1:19" x14ac:dyDescent="0.2">
      <c r="A72" s="1" t="str">
        <f>IFERROR(VLOOKUP($D72,'JOURS FERIES'!$B$2:$D$12,2,0),"Jour ouvré")</f>
        <v>Jour ouvré</v>
      </c>
      <c r="B72" s="4">
        <f t="shared" si="0"/>
        <v>45013</v>
      </c>
      <c r="C72" s="2">
        <f t="shared" si="1"/>
        <v>13</v>
      </c>
      <c r="D72" s="3">
        <v>45013</v>
      </c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2" t="str">
        <f t="shared" si="2"/>
        <v/>
      </c>
      <c r="Q72" s="2" t="str">
        <f t="shared" si="5"/>
        <v/>
      </c>
      <c r="R72" s="2" t="str">
        <f t="shared" si="3"/>
        <v/>
      </c>
      <c r="S72" s="37" t="str">
        <f t="shared" si="4"/>
        <v/>
      </c>
    </row>
    <row r="73" spans="1:19" x14ac:dyDescent="0.2">
      <c r="A73" s="1" t="str">
        <f>IFERROR(VLOOKUP($D73,'JOURS FERIES'!$B$2:$D$12,2,0),"Jour ouvré")</f>
        <v>Jour ouvré</v>
      </c>
      <c r="B73" s="4">
        <f t="shared" si="0"/>
        <v>45014</v>
      </c>
      <c r="C73" s="2">
        <f t="shared" si="1"/>
        <v>13</v>
      </c>
      <c r="D73" s="3">
        <v>45014</v>
      </c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2" t="str">
        <f t="shared" si="2"/>
        <v/>
      </c>
      <c r="Q73" s="2" t="str">
        <f t="shared" si="5"/>
        <v/>
      </c>
      <c r="R73" s="2" t="str">
        <f t="shared" si="3"/>
        <v/>
      </c>
      <c r="S73" s="37" t="str">
        <f t="shared" si="4"/>
        <v/>
      </c>
    </row>
    <row r="74" spans="1:19" x14ac:dyDescent="0.2">
      <c r="A74" s="1" t="str">
        <f>IFERROR(VLOOKUP($D74,'JOURS FERIES'!$B$2:$D$12,2,0),"Jour ouvré")</f>
        <v>Jour ouvré</v>
      </c>
      <c r="B74" s="4">
        <f t="shared" si="0"/>
        <v>45015</v>
      </c>
      <c r="C74" s="2">
        <f t="shared" si="1"/>
        <v>13</v>
      </c>
      <c r="D74" s="3">
        <v>45015</v>
      </c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2" t="str">
        <f t="shared" si="2"/>
        <v/>
      </c>
      <c r="Q74" s="2" t="str">
        <f t="shared" si="5"/>
        <v/>
      </c>
      <c r="R74" s="2" t="str">
        <f t="shared" si="3"/>
        <v/>
      </c>
      <c r="S74" s="37" t="str">
        <f t="shared" si="4"/>
        <v/>
      </c>
    </row>
    <row r="75" spans="1:19" x14ac:dyDescent="0.2">
      <c r="A75" s="1" t="str">
        <f>IFERROR(VLOOKUP($D75,'JOURS FERIES'!$B$2:$D$12,2,0),"Jour ouvré")</f>
        <v>Jour ouvré</v>
      </c>
      <c r="B75" s="4">
        <f t="shared" si="0"/>
        <v>45016</v>
      </c>
      <c r="C75" s="2">
        <f t="shared" si="1"/>
        <v>13</v>
      </c>
      <c r="D75" s="3">
        <v>45016</v>
      </c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2" t="str">
        <f t="shared" si="2"/>
        <v/>
      </c>
      <c r="Q75" s="2" t="str">
        <f t="shared" si="5"/>
        <v/>
      </c>
      <c r="R75" s="2" t="str">
        <f t="shared" si="3"/>
        <v/>
      </c>
      <c r="S75" s="37" t="str">
        <f t="shared" si="4"/>
        <v/>
      </c>
    </row>
    <row r="76" spans="1:19" x14ac:dyDescent="0.2">
      <c r="A76" s="1" t="str">
        <f>IFERROR(VLOOKUP($D76,'JOURS FERIES'!$B$2:$D$12,2,0),"Jour ouvré")</f>
        <v>Jour ouvré</v>
      </c>
      <c r="B76" s="4">
        <f t="shared" ref="B76:B139" si="6">$D76</f>
        <v>45019</v>
      </c>
      <c r="C76" s="2">
        <f t="shared" ref="C76:C139" si="7">WEEKNUM($D76,21)</f>
        <v>14</v>
      </c>
      <c r="D76" s="3">
        <v>45019</v>
      </c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2" t="str">
        <f t="shared" ref="P76:P139" si="8">IF(SUM(E76:O76)=0,"",SUM(E76:O76))</f>
        <v/>
      </c>
      <c r="Q76" s="2" t="str">
        <f t="shared" ref="Q76:Q139" si="9">IF(MIN(E76:O76)=0,"",MIN(E76:O76))</f>
        <v/>
      </c>
      <c r="R76" s="2" t="str">
        <f t="shared" ref="R76:R139" si="10">IF(MAX(E76:O76)=0,"",MAX(E76:O76))</f>
        <v/>
      </c>
      <c r="S76" s="37" t="str">
        <f t="shared" ref="S76:S139" si="11">IFERROR(AVERAGE(E76:O76),"")</f>
        <v/>
      </c>
    </row>
    <row r="77" spans="1:19" x14ac:dyDescent="0.2">
      <c r="A77" s="1" t="str">
        <f>IFERROR(VLOOKUP($D77,'JOURS FERIES'!$B$2:$D$12,2,0),"Jour ouvré")</f>
        <v>Jour ouvré</v>
      </c>
      <c r="B77" s="4">
        <f t="shared" si="6"/>
        <v>45020</v>
      </c>
      <c r="C77" s="2">
        <f t="shared" si="7"/>
        <v>14</v>
      </c>
      <c r="D77" s="3">
        <v>45020</v>
      </c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2" t="str">
        <f t="shared" si="8"/>
        <v/>
      </c>
      <c r="Q77" s="2" t="str">
        <f t="shared" si="9"/>
        <v/>
      </c>
      <c r="R77" s="2" t="str">
        <f t="shared" si="10"/>
        <v/>
      </c>
      <c r="S77" s="37" t="str">
        <f t="shared" si="11"/>
        <v/>
      </c>
    </row>
    <row r="78" spans="1:19" x14ac:dyDescent="0.2">
      <c r="A78" s="1" t="str">
        <f>IFERROR(VLOOKUP($D78,'JOURS FERIES'!$B$2:$D$12,2,0),"Jour ouvré")</f>
        <v>Jour ouvré</v>
      </c>
      <c r="B78" s="4">
        <f t="shared" si="6"/>
        <v>45021</v>
      </c>
      <c r="C78" s="2">
        <f t="shared" si="7"/>
        <v>14</v>
      </c>
      <c r="D78" s="3">
        <v>45021</v>
      </c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2" t="str">
        <f t="shared" si="8"/>
        <v/>
      </c>
      <c r="Q78" s="2" t="str">
        <f t="shared" si="9"/>
        <v/>
      </c>
      <c r="R78" s="2" t="str">
        <f t="shared" si="10"/>
        <v/>
      </c>
      <c r="S78" s="37" t="str">
        <f t="shared" si="11"/>
        <v/>
      </c>
    </row>
    <row r="79" spans="1:19" x14ac:dyDescent="0.2">
      <c r="A79" s="1" t="str">
        <f>IFERROR(VLOOKUP($D79,'JOURS FERIES'!$B$2:$D$12,2,0),"Jour ouvré")</f>
        <v>Jour ouvré</v>
      </c>
      <c r="B79" s="4">
        <f t="shared" si="6"/>
        <v>45022</v>
      </c>
      <c r="C79" s="2">
        <f t="shared" si="7"/>
        <v>14</v>
      </c>
      <c r="D79" s="3">
        <v>45022</v>
      </c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2" t="str">
        <f t="shared" si="8"/>
        <v/>
      </c>
      <c r="Q79" s="2" t="str">
        <f t="shared" si="9"/>
        <v/>
      </c>
      <c r="R79" s="2" t="str">
        <f t="shared" si="10"/>
        <v/>
      </c>
      <c r="S79" s="37" t="str">
        <f t="shared" si="11"/>
        <v/>
      </c>
    </row>
    <row r="80" spans="1:19" x14ac:dyDescent="0.2">
      <c r="A80" s="1" t="str">
        <f>IFERROR(VLOOKUP($D80,'JOURS FERIES'!$B$2:$D$12,2,0),"Jour ouvré")</f>
        <v>Jour ouvré</v>
      </c>
      <c r="B80" s="4">
        <f t="shared" si="6"/>
        <v>45023</v>
      </c>
      <c r="C80" s="2">
        <f t="shared" si="7"/>
        <v>14</v>
      </c>
      <c r="D80" s="3">
        <v>45023</v>
      </c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2" t="str">
        <f t="shared" si="8"/>
        <v/>
      </c>
      <c r="Q80" s="2" t="str">
        <f t="shared" si="9"/>
        <v/>
      </c>
      <c r="R80" s="2" t="str">
        <f t="shared" si="10"/>
        <v/>
      </c>
      <c r="S80" s="37" t="str">
        <f t="shared" si="11"/>
        <v/>
      </c>
    </row>
    <row r="81" spans="1:19" x14ac:dyDescent="0.2">
      <c r="A81" s="1" t="str">
        <f>IFERROR(VLOOKUP($D81,'JOURS FERIES'!$B$2:$D$12,2,0),"Jour ouvré")</f>
        <v>Lundi de Pâques</v>
      </c>
      <c r="B81" s="4">
        <f t="shared" si="6"/>
        <v>45026</v>
      </c>
      <c r="C81" s="2">
        <f t="shared" si="7"/>
        <v>15</v>
      </c>
      <c r="D81" s="3">
        <v>45026</v>
      </c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2" t="str">
        <f t="shared" si="8"/>
        <v/>
      </c>
      <c r="Q81" s="2" t="str">
        <f t="shared" si="9"/>
        <v/>
      </c>
      <c r="R81" s="2" t="str">
        <f t="shared" si="10"/>
        <v/>
      </c>
      <c r="S81" s="37" t="str">
        <f t="shared" si="11"/>
        <v/>
      </c>
    </row>
    <row r="82" spans="1:19" x14ac:dyDescent="0.2">
      <c r="A82" s="1" t="str">
        <f>IFERROR(VLOOKUP($D82,'JOURS FERIES'!$B$2:$D$12,2,0),"Jour ouvré")</f>
        <v>Jour ouvré</v>
      </c>
      <c r="B82" s="4">
        <f t="shared" si="6"/>
        <v>45027</v>
      </c>
      <c r="C82" s="2">
        <f t="shared" si="7"/>
        <v>15</v>
      </c>
      <c r="D82" s="3">
        <v>45027</v>
      </c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2" t="str">
        <f t="shared" si="8"/>
        <v/>
      </c>
      <c r="Q82" s="2" t="str">
        <f t="shared" si="9"/>
        <v/>
      </c>
      <c r="R82" s="2" t="str">
        <f t="shared" si="10"/>
        <v/>
      </c>
      <c r="S82" s="37" t="str">
        <f t="shared" si="11"/>
        <v/>
      </c>
    </row>
    <row r="83" spans="1:19" x14ac:dyDescent="0.2">
      <c r="A83" s="1" t="str">
        <f>IFERROR(VLOOKUP($D83,'JOURS FERIES'!$B$2:$D$12,2,0),"Jour ouvré")</f>
        <v>Jour ouvré</v>
      </c>
      <c r="B83" s="4">
        <f t="shared" si="6"/>
        <v>45028</v>
      </c>
      <c r="C83" s="2">
        <f t="shared" si="7"/>
        <v>15</v>
      </c>
      <c r="D83" s="3">
        <v>45028</v>
      </c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2" t="str">
        <f t="shared" si="8"/>
        <v/>
      </c>
      <c r="Q83" s="2" t="str">
        <f t="shared" si="9"/>
        <v/>
      </c>
      <c r="R83" s="2" t="str">
        <f t="shared" si="10"/>
        <v/>
      </c>
      <c r="S83" s="37" t="str">
        <f t="shared" si="11"/>
        <v/>
      </c>
    </row>
    <row r="84" spans="1:19" x14ac:dyDescent="0.2">
      <c r="A84" s="1" t="str">
        <f>IFERROR(VLOOKUP($D84,'JOURS FERIES'!$B$2:$D$12,2,0),"Jour ouvré")</f>
        <v>Jour ouvré</v>
      </c>
      <c r="B84" s="4">
        <f t="shared" si="6"/>
        <v>45029</v>
      </c>
      <c r="C84" s="2">
        <f t="shared" si="7"/>
        <v>15</v>
      </c>
      <c r="D84" s="3">
        <v>45029</v>
      </c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2" t="str">
        <f t="shared" si="8"/>
        <v/>
      </c>
      <c r="Q84" s="2" t="str">
        <f t="shared" si="9"/>
        <v/>
      </c>
      <c r="R84" s="2" t="str">
        <f t="shared" si="10"/>
        <v/>
      </c>
      <c r="S84" s="37" t="str">
        <f t="shared" si="11"/>
        <v/>
      </c>
    </row>
    <row r="85" spans="1:19" x14ac:dyDescent="0.2">
      <c r="A85" s="1" t="str">
        <f>IFERROR(VLOOKUP($D85,'JOURS FERIES'!$B$2:$D$12,2,0),"Jour ouvré")</f>
        <v>Jour ouvré</v>
      </c>
      <c r="B85" s="4">
        <f t="shared" si="6"/>
        <v>45030</v>
      </c>
      <c r="C85" s="2">
        <f t="shared" si="7"/>
        <v>15</v>
      </c>
      <c r="D85" s="3">
        <v>45030</v>
      </c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2" t="str">
        <f t="shared" si="8"/>
        <v/>
      </c>
      <c r="Q85" s="2" t="str">
        <f t="shared" si="9"/>
        <v/>
      </c>
      <c r="R85" s="2" t="str">
        <f t="shared" si="10"/>
        <v/>
      </c>
      <c r="S85" s="37" t="str">
        <f t="shared" si="11"/>
        <v/>
      </c>
    </row>
    <row r="86" spans="1:19" x14ac:dyDescent="0.2">
      <c r="A86" s="1" t="str">
        <f>IFERROR(VLOOKUP($D86,'JOURS FERIES'!$B$2:$D$12,2,0),"Jour ouvré")</f>
        <v>Jour ouvré</v>
      </c>
      <c r="B86" s="4">
        <f t="shared" si="6"/>
        <v>45033</v>
      </c>
      <c r="C86" s="2">
        <f t="shared" si="7"/>
        <v>16</v>
      </c>
      <c r="D86" s="3">
        <v>45033</v>
      </c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2" t="str">
        <f t="shared" si="8"/>
        <v/>
      </c>
      <c r="Q86" s="2" t="str">
        <f t="shared" si="9"/>
        <v/>
      </c>
      <c r="R86" s="2" t="str">
        <f t="shared" si="10"/>
        <v/>
      </c>
      <c r="S86" s="37" t="str">
        <f t="shared" si="11"/>
        <v/>
      </c>
    </row>
    <row r="87" spans="1:19" x14ac:dyDescent="0.2">
      <c r="A87" s="1" t="str">
        <f>IFERROR(VLOOKUP($D87,'JOURS FERIES'!$B$2:$D$12,2,0),"Jour ouvré")</f>
        <v>Jour ouvré</v>
      </c>
      <c r="B87" s="4">
        <f t="shared" si="6"/>
        <v>45034</v>
      </c>
      <c r="C87" s="2">
        <f t="shared" si="7"/>
        <v>16</v>
      </c>
      <c r="D87" s="3">
        <v>45034</v>
      </c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2" t="str">
        <f t="shared" si="8"/>
        <v/>
      </c>
      <c r="Q87" s="2" t="str">
        <f t="shared" si="9"/>
        <v/>
      </c>
      <c r="R87" s="2" t="str">
        <f t="shared" si="10"/>
        <v/>
      </c>
      <c r="S87" s="37" t="str">
        <f t="shared" si="11"/>
        <v/>
      </c>
    </row>
    <row r="88" spans="1:19" x14ac:dyDescent="0.2">
      <c r="A88" s="1" t="str">
        <f>IFERROR(VLOOKUP($D88,'JOURS FERIES'!$B$2:$D$12,2,0),"Jour ouvré")</f>
        <v>Jour ouvré</v>
      </c>
      <c r="B88" s="4">
        <f t="shared" si="6"/>
        <v>45035</v>
      </c>
      <c r="C88" s="2">
        <f t="shared" si="7"/>
        <v>16</v>
      </c>
      <c r="D88" s="3">
        <v>45035</v>
      </c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2" t="str">
        <f t="shared" si="8"/>
        <v/>
      </c>
      <c r="Q88" s="2" t="str">
        <f t="shared" si="9"/>
        <v/>
      </c>
      <c r="R88" s="2" t="str">
        <f t="shared" si="10"/>
        <v/>
      </c>
      <c r="S88" s="37" t="str">
        <f t="shared" si="11"/>
        <v/>
      </c>
    </row>
    <row r="89" spans="1:19" x14ac:dyDescent="0.2">
      <c r="A89" s="1" t="str">
        <f>IFERROR(VLOOKUP($D89,'JOURS FERIES'!$B$2:$D$12,2,0),"Jour ouvré")</f>
        <v>Jour ouvré</v>
      </c>
      <c r="B89" s="4">
        <f t="shared" si="6"/>
        <v>45036</v>
      </c>
      <c r="C89" s="2">
        <f t="shared" si="7"/>
        <v>16</v>
      </c>
      <c r="D89" s="3">
        <v>45036</v>
      </c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2" t="str">
        <f t="shared" si="8"/>
        <v/>
      </c>
      <c r="Q89" s="2" t="str">
        <f t="shared" si="9"/>
        <v/>
      </c>
      <c r="R89" s="2" t="str">
        <f t="shared" si="10"/>
        <v/>
      </c>
      <c r="S89" s="37" t="str">
        <f t="shared" si="11"/>
        <v/>
      </c>
    </row>
    <row r="90" spans="1:19" x14ac:dyDescent="0.2">
      <c r="A90" s="1" t="str">
        <f>IFERROR(VLOOKUP($D90,'JOURS FERIES'!$B$2:$D$12,2,0),"Jour ouvré")</f>
        <v>Jour ouvré</v>
      </c>
      <c r="B90" s="4">
        <f t="shared" si="6"/>
        <v>45037</v>
      </c>
      <c r="C90" s="2">
        <f t="shared" si="7"/>
        <v>16</v>
      </c>
      <c r="D90" s="3">
        <v>45037</v>
      </c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2" t="str">
        <f t="shared" si="8"/>
        <v/>
      </c>
      <c r="Q90" s="2" t="str">
        <f t="shared" si="9"/>
        <v/>
      </c>
      <c r="R90" s="2" t="str">
        <f t="shared" si="10"/>
        <v/>
      </c>
      <c r="S90" s="37" t="str">
        <f t="shared" si="11"/>
        <v/>
      </c>
    </row>
    <row r="91" spans="1:19" x14ac:dyDescent="0.2">
      <c r="A91" s="1" t="str">
        <f>IFERROR(VLOOKUP($D91,'JOURS FERIES'!$B$2:$D$12,2,0),"Jour ouvré")</f>
        <v>Jour ouvré</v>
      </c>
      <c r="B91" s="4">
        <f t="shared" si="6"/>
        <v>45040</v>
      </c>
      <c r="C91" s="2">
        <f t="shared" si="7"/>
        <v>17</v>
      </c>
      <c r="D91" s="3">
        <v>45040</v>
      </c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2" t="str">
        <f t="shared" si="8"/>
        <v/>
      </c>
      <c r="Q91" s="2" t="str">
        <f t="shared" si="9"/>
        <v/>
      </c>
      <c r="R91" s="2" t="str">
        <f t="shared" si="10"/>
        <v/>
      </c>
      <c r="S91" s="37" t="str">
        <f t="shared" si="11"/>
        <v/>
      </c>
    </row>
    <row r="92" spans="1:19" x14ac:dyDescent="0.2">
      <c r="A92" s="1" t="str">
        <f>IFERROR(VLOOKUP($D92,'JOURS FERIES'!$B$2:$D$12,2,0),"Jour ouvré")</f>
        <v>Jour ouvré</v>
      </c>
      <c r="B92" s="4">
        <f t="shared" si="6"/>
        <v>45041</v>
      </c>
      <c r="C92" s="2">
        <f t="shared" si="7"/>
        <v>17</v>
      </c>
      <c r="D92" s="3">
        <v>45041</v>
      </c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2" t="str">
        <f t="shared" si="8"/>
        <v/>
      </c>
      <c r="Q92" s="2" t="str">
        <f t="shared" si="9"/>
        <v/>
      </c>
      <c r="R92" s="2" t="str">
        <f t="shared" si="10"/>
        <v/>
      </c>
      <c r="S92" s="37" t="str">
        <f t="shared" si="11"/>
        <v/>
      </c>
    </row>
    <row r="93" spans="1:19" x14ac:dyDescent="0.2">
      <c r="A93" s="1" t="str">
        <f>IFERROR(VLOOKUP($D93,'JOURS FERIES'!$B$2:$D$12,2,0),"Jour ouvré")</f>
        <v>Jour ouvré</v>
      </c>
      <c r="B93" s="4">
        <f t="shared" si="6"/>
        <v>45042</v>
      </c>
      <c r="C93" s="2">
        <f t="shared" si="7"/>
        <v>17</v>
      </c>
      <c r="D93" s="3">
        <v>45042</v>
      </c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2" t="str">
        <f t="shared" si="8"/>
        <v/>
      </c>
      <c r="Q93" s="2" t="str">
        <f t="shared" si="9"/>
        <v/>
      </c>
      <c r="R93" s="2" t="str">
        <f t="shared" si="10"/>
        <v/>
      </c>
      <c r="S93" s="37" t="str">
        <f t="shared" si="11"/>
        <v/>
      </c>
    </row>
    <row r="94" spans="1:19" x14ac:dyDescent="0.2">
      <c r="A94" s="1" t="str">
        <f>IFERROR(VLOOKUP($D94,'JOURS FERIES'!$B$2:$D$12,2,0),"Jour ouvré")</f>
        <v>Jour ouvré</v>
      </c>
      <c r="B94" s="4">
        <f t="shared" si="6"/>
        <v>45043</v>
      </c>
      <c r="C94" s="2">
        <f t="shared" si="7"/>
        <v>17</v>
      </c>
      <c r="D94" s="3">
        <v>45043</v>
      </c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2" t="str">
        <f t="shared" si="8"/>
        <v/>
      </c>
      <c r="Q94" s="2" t="str">
        <f t="shared" si="9"/>
        <v/>
      </c>
      <c r="R94" s="2" t="str">
        <f t="shared" si="10"/>
        <v/>
      </c>
      <c r="S94" s="37" t="str">
        <f t="shared" si="11"/>
        <v/>
      </c>
    </row>
    <row r="95" spans="1:19" x14ac:dyDescent="0.2">
      <c r="A95" s="1" t="str">
        <f>IFERROR(VLOOKUP($D95,'JOURS FERIES'!$B$2:$D$12,2,0),"Jour ouvré")</f>
        <v>Jour ouvré</v>
      </c>
      <c r="B95" s="4">
        <f t="shared" si="6"/>
        <v>45044</v>
      </c>
      <c r="C95" s="2">
        <f t="shared" si="7"/>
        <v>17</v>
      </c>
      <c r="D95" s="3">
        <v>45044</v>
      </c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2" t="str">
        <f t="shared" si="8"/>
        <v/>
      </c>
      <c r="Q95" s="2" t="str">
        <f t="shared" si="9"/>
        <v/>
      </c>
      <c r="R95" s="2" t="str">
        <f t="shared" si="10"/>
        <v/>
      </c>
      <c r="S95" s="37" t="str">
        <f t="shared" si="11"/>
        <v/>
      </c>
    </row>
    <row r="96" spans="1:19" x14ac:dyDescent="0.2">
      <c r="A96" s="1" t="str">
        <f>IFERROR(VLOOKUP($D96,'JOURS FERIES'!$B$2:$D$12,2,0),"Jour ouvré")</f>
        <v>Fête du Travail</v>
      </c>
      <c r="B96" s="4">
        <f t="shared" si="6"/>
        <v>45047</v>
      </c>
      <c r="C96" s="2">
        <f t="shared" si="7"/>
        <v>18</v>
      </c>
      <c r="D96" s="3">
        <v>45047</v>
      </c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2" t="str">
        <f t="shared" si="8"/>
        <v/>
      </c>
      <c r="Q96" s="2" t="str">
        <f t="shared" si="9"/>
        <v/>
      </c>
      <c r="R96" s="2" t="str">
        <f t="shared" si="10"/>
        <v/>
      </c>
      <c r="S96" s="37" t="str">
        <f t="shared" si="11"/>
        <v/>
      </c>
    </row>
    <row r="97" spans="1:19" x14ac:dyDescent="0.2">
      <c r="A97" s="1" t="str">
        <f>IFERROR(VLOOKUP($D97,'JOURS FERIES'!$B$2:$D$12,2,0),"Jour ouvré")</f>
        <v>Jour ouvré</v>
      </c>
      <c r="B97" s="4">
        <f t="shared" si="6"/>
        <v>45048</v>
      </c>
      <c r="C97" s="2">
        <f t="shared" si="7"/>
        <v>18</v>
      </c>
      <c r="D97" s="3">
        <v>45048</v>
      </c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2" t="str">
        <f t="shared" si="8"/>
        <v/>
      </c>
      <c r="Q97" s="2" t="str">
        <f t="shared" si="9"/>
        <v/>
      </c>
      <c r="R97" s="2" t="str">
        <f t="shared" si="10"/>
        <v/>
      </c>
      <c r="S97" s="37" t="str">
        <f t="shared" si="11"/>
        <v/>
      </c>
    </row>
    <row r="98" spans="1:19" x14ac:dyDescent="0.2">
      <c r="A98" s="1" t="str">
        <f>IFERROR(VLOOKUP($D98,'JOURS FERIES'!$B$2:$D$12,2,0),"Jour ouvré")</f>
        <v>Jour ouvré</v>
      </c>
      <c r="B98" s="4">
        <f t="shared" si="6"/>
        <v>45049</v>
      </c>
      <c r="C98" s="2">
        <f t="shared" si="7"/>
        <v>18</v>
      </c>
      <c r="D98" s="3">
        <v>45049</v>
      </c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2" t="str">
        <f t="shared" si="8"/>
        <v/>
      </c>
      <c r="Q98" s="2" t="str">
        <f t="shared" si="9"/>
        <v/>
      </c>
      <c r="R98" s="2" t="str">
        <f t="shared" si="10"/>
        <v/>
      </c>
      <c r="S98" s="37" t="str">
        <f t="shared" si="11"/>
        <v/>
      </c>
    </row>
    <row r="99" spans="1:19" x14ac:dyDescent="0.2">
      <c r="A99" s="1" t="str">
        <f>IFERROR(VLOOKUP($D99,'JOURS FERIES'!$B$2:$D$12,2,0),"Jour ouvré")</f>
        <v>Jour ouvré</v>
      </c>
      <c r="B99" s="4">
        <f t="shared" si="6"/>
        <v>45050</v>
      </c>
      <c r="C99" s="2">
        <f t="shared" si="7"/>
        <v>18</v>
      </c>
      <c r="D99" s="3">
        <v>45050</v>
      </c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2" t="str">
        <f t="shared" si="8"/>
        <v/>
      </c>
      <c r="Q99" s="2" t="str">
        <f t="shared" si="9"/>
        <v/>
      </c>
      <c r="R99" s="2" t="str">
        <f t="shared" si="10"/>
        <v/>
      </c>
      <c r="S99" s="37" t="str">
        <f t="shared" si="11"/>
        <v/>
      </c>
    </row>
    <row r="100" spans="1:19" x14ac:dyDescent="0.2">
      <c r="A100" s="1" t="str">
        <f>IFERROR(VLOOKUP($D100,'JOURS FERIES'!$B$2:$D$12,2,0),"Jour ouvré")</f>
        <v>Jour ouvré</v>
      </c>
      <c r="B100" s="4">
        <f t="shared" si="6"/>
        <v>45051</v>
      </c>
      <c r="C100" s="2">
        <f t="shared" si="7"/>
        <v>18</v>
      </c>
      <c r="D100" s="3">
        <v>45051</v>
      </c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2" t="str">
        <f t="shared" si="8"/>
        <v/>
      </c>
      <c r="Q100" s="2" t="str">
        <f t="shared" si="9"/>
        <v/>
      </c>
      <c r="R100" s="2" t="str">
        <f t="shared" si="10"/>
        <v/>
      </c>
      <c r="S100" s="37" t="str">
        <f t="shared" si="11"/>
        <v/>
      </c>
    </row>
    <row r="101" spans="1:19" x14ac:dyDescent="0.2">
      <c r="A101" s="1" t="str">
        <f>IFERROR(VLOOKUP($D101,'JOURS FERIES'!$B$2:$D$12,2,0),"Jour ouvré")</f>
        <v>Victoire 1945</v>
      </c>
      <c r="B101" s="4">
        <f t="shared" si="6"/>
        <v>45054</v>
      </c>
      <c r="C101" s="2">
        <f t="shared" si="7"/>
        <v>19</v>
      </c>
      <c r="D101" s="3">
        <v>45054</v>
      </c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2" t="str">
        <f t="shared" si="8"/>
        <v/>
      </c>
      <c r="Q101" s="2" t="str">
        <f t="shared" si="9"/>
        <v/>
      </c>
      <c r="R101" s="2" t="str">
        <f t="shared" si="10"/>
        <v/>
      </c>
      <c r="S101" s="37" t="str">
        <f t="shared" si="11"/>
        <v/>
      </c>
    </row>
    <row r="102" spans="1:19" x14ac:dyDescent="0.2">
      <c r="A102" s="1" t="str">
        <f>IFERROR(VLOOKUP($D102,'JOURS FERIES'!$B$2:$D$12,2,0),"Jour ouvré")</f>
        <v>Jour ouvré</v>
      </c>
      <c r="B102" s="4">
        <f t="shared" si="6"/>
        <v>45055</v>
      </c>
      <c r="C102" s="2">
        <f t="shared" si="7"/>
        <v>19</v>
      </c>
      <c r="D102" s="3">
        <v>45055</v>
      </c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2" t="str">
        <f t="shared" si="8"/>
        <v/>
      </c>
      <c r="Q102" s="2" t="str">
        <f t="shared" si="9"/>
        <v/>
      </c>
      <c r="R102" s="2" t="str">
        <f t="shared" si="10"/>
        <v/>
      </c>
      <c r="S102" s="37" t="str">
        <f t="shared" si="11"/>
        <v/>
      </c>
    </row>
    <row r="103" spans="1:19" x14ac:dyDescent="0.2">
      <c r="A103" s="1" t="str">
        <f>IFERROR(VLOOKUP($D103,'JOURS FERIES'!$B$2:$D$12,2,0),"Jour ouvré")</f>
        <v>Jour ouvré</v>
      </c>
      <c r="B103" s="4">
        <f t="shared" si="6"/>
        <v>45056</v>
      </c>
      <c r="C103" s="2">
        <f t="shared" si="7"/>
        <v>19</v>
      </c>
      <c r="D103" s="3">
        <v>45056</v>
      </c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2" t="str">
        <f t="shared" si="8"/>
        <v/>
      </c>
      <c r="Q103" s="2" t="str">
        <f t="shared" si="9"/>
        <v/>
      </c>
      <c r="R103" s="2" t="str">
        <f t="shared" si="10"/>
        <v/>
      </c>
      <c r="S103" s="37" t="str">
        <f t="shared" si="11"/>
        <v/>
      </c>
    </row>
    <row r="104" spans="1:19" x14ac:dyDescent="0.2">
      <c r="A104" s="1" t="str">
        <f>IFERROR(VLOOKUP($D104,'JOURS FERIES'!$B$2:$D$12,2,0),"Jour ouvré")</f>
        <v>Jour ouvré</v>
      </c>
      <c r="B104" s="4">
        <f t="shared" si="6"/>
        <v>45057</v>
      </c>
      <c r="C104" s="2">
        <f t="shared" si="7"/>
        <v>19</v>
      </c>
      <c r="D104" s="3">
        <v>45057</v>
      </c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2" t="str">
        <f t="shared" si="8"/>
        <v/>
      </c>
      <c r="Q104" s="2" t="str">
        <f t="shared" si="9"/>
        <v/>
      </c>
      <c r="R104" s="2" t="str">
        <f t="shared" si="10"/>
        <v/>
      </c>
      <c r="S104" s="37" t="str">
        <f t="shared" si="11"/>
        <v/>
      </c>
    </row>
    <row r="105" spans="1:19" x14ac:dyDescent="0.2">
      <c r="A105" s="1" t="str">
        <f>IFERROR(VLOOKUP($D105,'JOURS FERIES'!$B$2:$D$12,2,0),"Jour ouvré")</f>
        <v>Jour ouvré</v>
      </c>
      <c r="B105" s="4">
        <f t="shared" si="6"/>
        <v>45058</v>
      </c>
      <c r="C105" s="2">
        <f t="shared" si="7"/>
        <v>19</v>
      </c>
      <c r="D105" s="3">
        <v>45058</v>
      </c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2" t="str">
        <f t="shared" si="8"/>
        <v/>
      </c>
      <c r="Q105" s="2" t="str">
        <f t="shared" si="9"/>
        <v/>
      </c>
      <c r="R105" s="2" t="str">
        <f t="shared" si="10"/>
        <v/>
      </c>
      <c r="S105" s="37" t="str">
        <f t="shared" si="11"/>
        <v/>
      </c>
    </row>
    <row r="106" spans="1:19" x14ac:dyDescent="0.2">
      <c r="A106" s="1" t="str">
        <f>IFERROR(VLOOKUP($D106,'JOURS FERIES'!$B$2:$D$12,2,0),"Jour ouvré")</f>
        <v>Jour ouvré</v>
      </c>
      <c r="B106" s="4">
        <f t="shared" si="6"/>
        <v>45061</v>
      </c>
      <c r="C106" s="2">
        <f t="shared" si="7"/>
        <v>20</v>
      </c>
      <c r="D106" s="3">
        <v>45061</v>
      </c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2" t="str">
        <f t="shared" si="8"/>
        <v/>
      </c>
      <c r="Q106" s="2" t="str">
        <f t="shared" si="9"/>
        <v/>
      </c>
      <c r="R106" s="2" t="str">
        <f t="shared" si="10"/>
        <v/>
      </c>
      <c r="S106" s="37" t="str">
        <f t="shared" si="11"/>
        <v/>
      </c>
    </row>
    <row r="107" spans="1:19" x14ac:dyDescent="0.2">
      <c r="A107" s="1" t="str">
        <f>IFERROR(VLOOKUP($D107,'JOURS FERIES'!$B$2:$D$12,2,0),"Jour ouvré")</f>
        <v>Jour ouvré</v>
      </c>
      <c r="B107" s="4">
        <f t="shared" si="6"/>
        <v>45062</v>
      </c>
      <c r="C107" s="2">
        <f t="shared" si="7"/>
        <v>20</v>
      </c>
      <c r="D107" s="3">
        <v>45062</v>
      </c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2" t="str">
        <f t="shared" si="8"/>
        <v/>
      </c>
      <c r="Q107" s="2" t="str">
        <f t="shared" si="9"/>
        <v/>
      </c>
      <c r="R107" s="2" t="str">
        <f t="shared" si="10"/>
        <v/>
      </c>
      <c r="S107" s="37" t="str">
        <f t="shared" si="11"/>
        <v/>
      </c>
    </row>
    <row r="108" spans="1:19" x14ac:dyDescent="0.2">
      <c r="A108" s="1" t="str">
        <f>IFERROR(VLOOKUP($D108,'JOURS FERIES'!$B$2:$D$12,2,0),"Jour ouvré")</f>
        <v>Jour ouvré</v>
      </c>
      <c r="B108" s="4">
        <f t="shared" si="6"/>
        <v>45063</v>
      </c>
      <c r="C108" s="2">
        <f t="shared" si="7"/>
        <v>20</v>
      </c>
      <c r="D108" s="3">
        <v>45063</v>
      </c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2" t="str">
        <f t="shared" si="8"/>
        <v/>
      </c>
      <c r="Q108" s="2" t="str">
        <f t="shared" si="9"/>
        <v/>
      </c>
      <c r="R108" s="2" t="str">
        <f t="shared" si="10"/>
        <v/>
      </c>
      <c r="S108" s="37" t="str">
        <f t="shared" si="11"/>
        <v/>
      </c>
    </row>
    <row r="109" spans="1:19" x14ac:dyDescent="0.2">
      <c r="A109" s="1" t="str">
        <f>IFERROR(VLOOKUP($D109,'JOURS FERIES'!$B$2:$D$12,2,0),"Jour ouvré")</f>
        <v>Ascension</v>
      </c>
      <c r="B109" s="4">
        <f t="shared" si="6"/>
        <v>45064</v>
      </c>
      <c r="C109" s="2">
        <f t="shared" si="7"/>
        <v>20</v>
      </c>
      <c r="D109" s="3">
        <v>45064</v>
      </c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2" t="str">
        <f t="shared" si="8"/>
        <v/>
      </c>
      <c r="Q109" s="2" t="str">
        <f t="shared" si="9"/>
        <v/>
      </c>
      <c r="R109" s="2" t="str">
        <f t="shared" si="10"/>
        <v/>
      </c>
      <c r="S109" s="37" t="str">
        <f t="shared" si="11"/>
        <v/>
      </c>
    </row>
    <row r="110" spans="1:19" x14ac:dyDescent="0.2">
      <c r="A110" s="1" t="str">
        <f>IFERROR(VLOOKUP($D110,'JOURS FERIES'!$B$2:$D$12,2,0),"Jour ouvré")</f>
        <v>Jour ouvré</v>
      </c>
      <c r="B110" s="4">
        <f t="shared" si="6"/>
        <v>45065</v>
      </c>
      <c r="C110" s="2">
        <f t="shared" si="7"/>
        <v>20</v>
      </c>
      <c r="D110" s="3">
        <v>45065</v>
      </c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2" t="str">
        <f t="shared" si="8"/>
        <v/>
      </c>
      <c r="Q110" s="2" t="str">
        <f t="shared" si="9"/>
        <v/>
      </c>
      <c r="R110" s="2" t="str">
        <f t="shared" si="10"/>
        <v/>
      </c>
      <c r="S110" s="37" t="str">
        <f t="shared" si="11"/>
        <v/>
      </c>
    </row>
    <row r="111" spans="1:19" x14ac:dyDescent="0.2">
      <c r="A111" s="1" t="str">
        <f>IFERROR(VLOOKUP($D111,'JOURS FERIES'!$B$2:$D$12,2,0),"Jour ouvré")</f>
        <v>Jour ouvré</v>
      </c>
      <c r="B111" s="4">
        <f t="shared" si="6"/>
        <v>45068</v>
      </c>
      <c r="C111" s="2">
        <f t="shared" si="7"/>
        <v>21</v>
      </c>
      <c r="D111" s="3">
        <v>45068</v>
      </c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2" t="str">
        <f t="shared" si="8"/>
        <v/>
      </c>
      <c r="Q111" s="2" t="str">
        <f t="shared" si="9"/>
        <v/>
      </c>
      <c r="R111" s="2" t="str">
        <f t="shared" si="10"/>
        <v/>
      </c>
      <c r="S111" s="37" t="str">
        <f t="shared" si="11"/>
        <v/>
      </c>
    </row>
    <row r="112" spans="1:19" x14ac:dyDescent="0.2">
      <c r="A112" s="1" t="str">
        <f>IFERROR(VLOOKUP($D112,'JOURS FERIES'!$B$2:$D$12,2,0),"Jour ouvré")</f>
        <v>Jour ouvré</v>
      </c>
      <c r="B112" s="4">
        <f t="shared" si="6"/>
        <v>45069</v>
      </c>
      <c r="C112" s="2">
        <f t="shared" si="7"/>
        <v>21</v>
      </c>
      <c r="D112" s="3">
        <v>45069</v>
      </c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2" t="str">
        <f t="shared" si="8"/>
        <v/>
      </c>
      <c r="Q112" s="2" t="str">
        <f t="shared" si="9"/>
        <v/>
      </c>
      <c r="R112" s="2" t="str">
        <f t="shared" si="10"/>
        <v/>
      </c>
      <c r="S112" s="37" t="str">
        <f t="shared" si="11"/>
        <v/>
      </c>
    </row>
    <row r="113" spans="1:19" x14ac:dyDescent="0.2">
      <c r="A113" s="1" t="str">
        <f>IFERROR(VLOOKUP($D113,'JOURS FERIES'!$B$2:$D$12,2,0),"Jour ouvré")</f>
        <v>Jour ouvré</v>
      </c>
      <c r="B113" s="4">
        <f t="shared" si="6"/>
        <v>45070</v>
      </c>
      <c r="C113" s="2">
        <f t="shared" si="7"/>
        <v>21</v>
      </c>
      <c r="D113" s="3">
        <v>45070</v>
      </c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2" t="str">
        <f t="shared" si="8"/>
        <v/>
      </c>
      <c r="Q113" s="2" t="str">
        <f t="shared" si="9"/>
        <v/>
      </c>
      <c r="R113" s="2" t="str">
        <f t="shared" si="10"/>
        <v/>
      </c>
      <c r="S113" s="37" t="str">
        <f t="shared" si="11"/>
        <v/>
      </c>
    </row>
    <row r="114" spans="1:19" x14ac:dyDescent="0.2">
      <c r="A114" s="1" t="str">
        <f>IFERROR(VLOOKUP($D114,'JOURS FERIES'!$B$2:$D$12,2,0),"Jour ouvré")</f>
        <v>Jour ouvré</v>
      </c>
      <c r="B114" s="4">
        <f t="shared" si="6"/>
        <v>45071</v>
      </c>
      <c r="C114" s="2">
        <f t="shared" si="7"/>
        <v>21</v>
      </c>
      <c r="D114" s="3">
        <v>45071</v>
      </c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2" t="str">
        <f t="shared" si="8"/>
        <v/>
      </c>
      <c r="Q114" s="2" t="str">
        <f t="shared" si="9"/>
        <v/>
      </c>
      <c r="R114" s="2" t="str">
        <f t="shared" si="10"/>
        <v/>
      </c>
      <c r="S114" s="37" t="str">
        <f t="shared" si="11"/>
        <v/>
      </c>
    </row>
    <row r="115" spans="1:19" x14ac:dyDescent="0.2">
      <c r="A115" s="1" t="str">
        <f>IFERROR(VLOOKUP($D115,'JOURS FERIES'!$B$2:$D$12,2,0),"Jour ouvré")</f>
        <v>Jour ouvré</v>
      </c>
      <c r="B115" s="4">
        <f t="shared" si="6"/>
        <v>45072</v>
      </c>
      <c r="C115" s="2">
        <f t="shared" si="7"/>
        <v>21</v>
      </c>
      <c r="D115" s="3">
        <v>45072</v>
      </c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2" t="str">
        <f t="shared" si="8"/>
        <v/>
      </c>
      <c r="Q115" s="2" t="str">
        <f t="shared" si="9"/>
        <v/>
      </c>
      <c r="R115" s="2" t="str">
        <f t="shared" si="10"/>
        <v/>
      </c>
      <c r="S115" s="37" t="str">
        <f t="shared" si="11"/>
        <v/>
      </c>
    </row>
    <row r="116" spans="1:19" x14ac:dyDescent="0.2">
      <c r="A116" s="1" t="str">
        <f>IFERROR(VLOOKUP($D116,'JOURS FERIES'!$B$2:$D$12,2,0),"Jour ouvré")</f>
        <v>Lundi de Pentecôte</v>
      </c>
      <c r="B116" s="4">
        <f t="shared" si="6"/>
        <v>45075</v>
      </c>
      <c r="C116" s="2">
        <f t="shared" si="7"/>
        <v>22</v>
      </c>
      <c r="D116" s="3">
        <v>45075</v>
      </c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2" t="str">
        <f t="shared" si="8"/>
        <v/>
      </c>
      <c r="Q116" s="2" t="str">
        <f t="shared" si="9"/>
        <v/>
      </c>
      <c r="R116" s="2" t="str">
        <f t="shared" si="10"/>
        <v/>
      </c>
      <c r="S116" s="37" t="str">
        <f t="shared" si="11"/>
        <v/>
      </c>
    </row>
    <row r="117" spans="1:19" x14ac:dyDescent="0.2">
      <c r="A117" s="1" t="str">
        <f>IFERROR(VLOOKUP($D117,'JOURS FERIES'!$B$2:$D$12,2,0),"Jour ouvré")</f>
        <v>Jour ouvré</v>
      </c>
      <c r="B117" s="4">
        <f t="shared" si="6"/>
        <v>45076</v>
      </c>
      <c r="C117" s="2">
        <f t="shared" si="7"/>
        <v>22</v>
      </c>
      <c r="D117" s="3">
        <v>45076</v>
      </c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2" t="str">
        <f t="shared" si="8"/>
        <v/>
      </c>
      <c r="Q117" s="2" t="str">
        <f t="shared" si="9"/>
        <v/>
      </c>
      <c r="R117" s="2" t="str">
        <f t="shared" si="10"/>
        <v/>
      </c>
      <c r="S117" s="37" t="str">
        <f t="shared" si="11"/>
        <v/>
      </c>
    </row>
    <row r="118" spans="1:19" x14ac:dyDescent="0.2">
      <c r="A118" s="1" t="str">
        <f>IFERROR(VLOOKUP($D118,'JOURS FERIES'!$B$2:$D$12,2,0),"Jour ouvré")</f>
        <v>Jour ouvré</v>
      </c>
      <c r="B118" s="4">
        <f t="shared" si="6"/>
        <v>45077</v>
      </c>
      <c r="C118" s="2">
        <f t="shared" si="7"/>
        <v>22</v>
      </c>
      <c r="D118" s="3">
        <v>45077</v>
      </c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2" t="str">
        <f t="shared" si="8"/>
        <v/>
      </c>
      <c r="Q118" s="2" t="str">
        <f t="shared" si="9"/>
        <v/>
      </c>
      <c r="R118" s="2" t="str">
        <f t="shared" si="10"/>
        <v/>
      </c>
      <c r="S118" s="37" t="str">
        <f t="shared" si="11"/>
        <v/>
      </c>
    </row>
    <row r="119" spans="1:19" x14ac:dyDescent="0.2">
      <c r="A119" s="1" t="str">
        <f>IFERROR(VLOOKUP($D119,'JOURS FERIES'!$B$2:$D$12,2,0),"Jour ouvré")</f>
        <v>Jour ouvré</v>
      </c>
      <c r="B119" s="4">
        <f t="shared" si="6"/>
        <v>45078</v>
      </c>
      <c r="C119" s="2">
        <f t="shared" si="7"/>
        <v>22</v>
      </c>
      <c r="D119" s="3">
        <v>45078</v>
      </c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2" t="str">
        <f t="shared" si="8"/>
        <v/>
      </c>
      <c r="Q119" s="2" t="str">
        <f t="shared" si="9"/>
        <v/>
      </c>
      <c r="R119" s="2" t="str">
        <f t="shared" si="10"/>
        <v/>
      </c>
      <c r="S119" s="37" t="str">
        <f t="shared" si="11"/>
        <v/>
      </c>
    </row>
    <row r="120" spans="1:19" x14ac:dyDescent="0.2">
      <c r="A120" s="1" t="str">
        <f>IFERROR(VLOOKUP($D120,'JOURS FERIES'!$B$2:$D$12,2,0),"Jour ouvré")</f>
        <v>Jour ouvré</v>
      </c>
      <c r="B120" s="4">
        <f t="shared" si="6"/>
        <v>45079</v>
      </c>
      <c r="C120" s="2">
        <f t="shared" si="7"/>
        <v>22</v>
      </c>
      <c r="D120" s="3">
        <v>45079</v>
      </c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2" t="str">
        <f t="shared" si="8"/>
        <v/>
      </c>
      <c r="Q120" s="2" t="str">
        <f t="shared" si="9"/>
        <v/>
      </c>
      <c r="R120" s="2" t="str">
        <f t="shared" si="10"/>
        <v/>
      </c>
      <c r="S120" s="37" t="str">
        <f t="shared" si="11"/>
        <v/>
      </c>
    </row>
    <row r="121" spans="1:19" x14ac:dyDescent="0.2">
      <c r="A121" s="1" t="str">
        <f>IFERROR(VLOOKUP($D121,'JOURS FERIES'!$B$2:$D$12,2,0),"Jour ouvré")</f>
        <v>Jour ouvré</v>
      </c>
      <c r="B121" s="4">
        <f t="shared" si="6"/>
        <v>45082</v>
      </c>
      <c r="C121" s="2">
        <f t="shared" si="7"/>
        <v>23</v>
      </c>
      <c r="D121" s="3">
        <v>45082</v>
      </c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2" t="str">
        <f t="shared" si="8"/>
        <v/>
      </c>
      <c r="Q121" s="2" t="str">
        <f t="shared" si="9"/>
        <v/>
      </c>
      <c r="R121" s="2" t="str">
        <f t="shared" si="10"/>
        <v/>
      </c>
      <c r="S121" s="37" t="str">
        <f t="shared" si="11"/>
        <v/>
      </c>
    </row>
    <row r="122" spans="1:19" x14ac:dyDescent="0.2">
      <c r="A122" s="1" t="str">
        <f>IFERROR(VLOOKUP($D122,'JOURS FERIES'!$B$2:$D$12,2,0),"Jour ouvré")</f>
        <v>Jour ouvré</v>
      </c>
      <c r="B122" s="4">
        <f t="shared" si="6"/>
        <v>45083</v>
      </c>
      <c r="C122" s="2">
        <f t="shared" si="7"/>
        <v>23</v>
      </c>
      <c r="D122" s="3">
        <v>45083</v>
      </c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2" t="str">
        <f t="shared" si="8"/>
        <v/>
      </c>
      <c r="Q122" s="2" t="str">
        <f t="shared" si="9"/>
        <v/>
      </c>
      <c r="R122" s="2" t="str">
        <f t="shared" si="10"/>
        <v/>
      </c>
      <c r="S122" s="37" t="str">
        <f t="shared" si="11"/>
        <v/>
      </c>
    </row>
    <row r="123" spans="1:19" x14ac:dyDescent="0.2">
      <c r="A123" s="1" t="str">
        <f>IFERROR(VLOOKUP($D123,'JOURS FERIES'!$B$2:$D$12,2,0),"Jour ouvré")</f>
        <v>Jour ouvré</v>
      </c>
      <c r="B123" s="4">
        <f t="shared" si="6"/>
        <v>45084</v>
      </c>
      <c r="C123" s="2">
        <f t="shared" si="7"/>
        <v>23</v>
      </c>
      <c r="D123" s="3">
        <v>45084</v>
      </c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2" t="str">
        <f t="shared" si="8"/>
        <v/>
      </c>
      <c r="Q123" s="2" t="str">
        <f t="shared" si="9"/>
        <v/>
      </c>
      <c r="R123" s="2" t="str">
        <f t="shared" si="10"/>
        <v/>
      </c>
      <c r="S123" s="37" t="str">
        <f t="shared" si="11"/>
        <v/>
      </c>
    </row>
    <row r="124" spans="1:19" x14ac:dyDescent="0.2">
      <c r="A124" s="1" t="str">
        <f>IFERROR(VLOOKUP($D124,'JOURS FERIES'!$B$2:$D$12,2,0),"Jour ouvré")</f>
        <v>Jour ouvré</v>
      </c>
      <c r="B124" s="4">
        <f t="shared" si="6"/>
        <v>45085</v>
      </c>
      <c r="C124" s="2">
        <f t="shared" si="7"/>
        <v>23</v>
      </c>
      <c r="D124" s="3">
        <v>45085</v>
      </c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2" t="str">
        <f t="shared" si="8"/>
        <v/>
      </c>
      <c r="Q124" s="2" t="str">
        <f t="shared" si="9"/>
        <v/>
      </c>
      <c r="R124" s="2" t="str">
        <f t="shared" si="10"/>
        <v/>
      </c>
      <c r="S124" s="37" t="str">
        <f t="shared" si="11"/>
        <v/>
      </c>
    </row>
    <row r="125" spans="1:19" x14ac:dyDescent="0.2">
      <c r="A125" s="1" t="str">
        <f>IFERROR(VLOOKUP($D125,'JOURS FERIES'!$B$2:$D$12,2,0),"Jour ouvré")</f>
        <v>Jour ouvré</v>
      </c>
      <c r="B125" s="4">
        <f t="shared" si="6"/>
        <v>45086</v>
      </c>
      <c r="C125" s="2">
        <f t="shared" si="7"/>
        <v>23</v>
      </c>
      <c r="D125" s="3">
        <v>45086</v>
      </c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2" t="str">
        <f t="shared" si="8"/>
        <v/>
      </c>
      <c r="Q125" s="2" t="str">
        <f t="shared" si="9"/>
        <v/>
      </c>
      <c r="R125" s="2" t="str">
        <f t="shared" si="10"/>
        <v/>
      </c>
      <c r="S125" s="37" t="str">
        <f t="shared" si="11"/>
        <v/>
      </c>
    </row>
    <row r="126" spans="1:19" x14ac:dyDescent="0.2">
      <c r="A126" s="1" t="str">
        <f>IFERROR(VLOOKUP($D126,'JOURS FERIES'!$B$2:$D$12,2,0),"Jour ouvré")</f>
        <v>Jour ouvré</v>
      </c>
      <c r="B126" s="4">
        <f t="shared" si="6"/>
        <v>45089</v>
      </c>
      <c r="C126" s="2">
        <f t="shared" si="7"/>
        <v>24</v>
      </c>
      <c r="D126" s="3">
        <v>45089</v>
      </c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2" t="str">
        <f t="shared" si="8"/>
        <v/>
      </c>
      <c r="Q126" s="2" t="str">
        <f t="shared" si="9"/>
        <v/>
      </c>
      <c r="R126" s="2" t="str">
        <f t="shared" si="10"/>
        <v/>
      </c>
      <c r="S126" s="37" t="str">
        <f t="shared" si="11"/>
        <v/>
      </c>
    </row>
    <row r="127" spans="1:19" x14ac:dyDescent="0.2">
      <c r="A127" s="1" t="str">
        <f>IFERROR(VLOOKUP($D127,'JOURS FERIES'!$B$2:$D$12,2,0),"Jour ouvré")</f>
        <v>Jour ouvré</v>
      </c>
      <c r="B127" s="4">
        <f t="shared" si="6"/>
        <v>45090</v>
      </c>
      <c r="C127" s="2">
        <f t="shared" si="7"/>
        <v>24</v>
      </c>
      <c r="D127" s="3">
        <v>45090</v>
      </c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2" t="str">
        <f t="shared" si="8"/>
        <v/>
      </c>
      <c r="Q127" s="2" t="str">
        <f t="shared" si="9"/>
        <v/>
      </c>
      <c r="R127" s="2" t="str">
        <f t="shared" si="10"/>
        <v/>
      </c>
      <c r="S127" s="37" t="str">
        <f t="shared" si="11"/>
        <v/>
      </c>
    </row>
    <row r="128" spans="1:19" x14ac:dyDescent="0.2">
      <c r="A128" s="1" t="str">
        <f>IFERROR(VLOOKUP($D128,'JOURS FERIES'!$B$2:$D$12,2,0),"Jour ouvré")</f>
        <v>Jour ouvré</v>
      </c>
      <c r="B128" s="4">
        <f t="shared" si="6"/>
        <v>45091</v>
      </c>
      <c r="C128" s="2">
        <f t="shared" si="7"/>
        <v>24</v>
      </c>
      <c r="D128" s="3">
        <v>45091</v>
      </c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2" t="str">
        <f t="shared" si="8"/>
        <v/>
      </c>
      <c r="Q128" s="2" t="str">
        <f t="shared" si="9"/>
        <v/>
      </c>
      <c r="R128" s="2" t="str">
        <f t="shared" si="10"/>
        <v/>
      </c>
      <c r="S128" s="37" t="str">
        <f t="shared" si="11"/>
        <v/>
      </c>
    </row>
    <row r="129" spans="1:19" x14ac:dyDescent="0.2">
      <c r="A129" s="1" t="str">
        <f>IFERROR(VLOOKUP($D129,'JOURS FERIES'!$B$2:$D$12,2,0),"Jour ouvré")</f>
        <v>Jour ouvré</v>
      </c>
      <c r="B129" s="4">
        <f t="shared" si="6"/>
        <v>45092</v>
      </c>
      <c r="C129" s="2">
        <f t="shared" si="7"/>
        <v>24</v>
      </c>
      <c r="D129" s="3">
        <v>45092</v>
      </c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2" t="str">
        <f t="shared" si="8"/>
        <v/>
      </c>
      <c r="Q129" s="2" t="str">
        <f t="shared" si="9"/>
        <v/>
      </c>
      <c r="R129" s="2" t="str">
        <f t="shared" si="10"/>
        <v/>
      </c>
      <c r="S129" s="37" t="str">
        <f t="shared" si="11"/>
        <v/>
      </c>
    </row>
    <row r="130" spans="1:19" x14ac:dyDescent="0.2">
      <c r="A130" s="1" t="str">
        <f>IFERROR(VLOOKUP($D130,'JOURS FERIES'!$B$2:$D$12,2,0),"Jour ouvré")</f>
        <v>Jour ouvré</v>
      </c>
      <c r="B130" s="4">
        <f t="shared" si="6"/>
        <v>45093</v>
      </c>
      <c r="C130" s="2">
        <f t="shared" si="7"/>
        <v>24</v>
      </c>
      <c r="D130" s="3">
        <v>45093</v>
      </c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2" t="str">
        <f t="shared" si="8"/>
        <v/>
      </c>
      <c r="Q130" s="2" t="str">
        <f t="shared" si="9"/>
        <v/>
      </c>
      <c r="R130" s="2" t="str">
        <f t="shared" si="10"/>
        <v/>
      </c>
      <c r="S130" s="37" t="str">
        <f t="shared" si="11"/>
        <v/>
      </c>
    </row>
    <row r="131" spans="1:19" x14ac:dyDescent="0.2">
      <c r="A131" s="1" t="str">
        <f>IFERROR(VLOOKUP($D131,'JOURS FERIES'!$B$2:$D$12,2,0),"Jour ouvré")</f>
        <v>Jour ouvré</v>
      </c>
      <c r="B131" s="4">
        <f t="shared" si="6"/>
        <v>45096</v>
      </c>
      <c r="C131" s="2">
        <f t="shared" si="7"/>
        <v>25</v>
      </c>
      <c r="D131" s="3">
        <v>45096</v>
      </c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2" t="str">
        <f t="shared" si="8"/>
        <v/>
      </c>
      <c r="Q131" s="2" t="str">
        <f t="shared" si="9"/>
        <v/>
      </c>
      <c r="R131" s="2" t="str">
        <f t="shared" si="10"/>
        <v/>
      </c>
      <c r="S131" s="37" t="str">
        <f t="shared" si="11"/>
        <v/>
      </c>
    </row>
    <row r="132" spans="1:19" x14ac:dyDescent="0.2">
      <c r="A132" s="1" t="str">
        <f>IFERROR(VLOOKUP($D132,'JOURS FERIES'!$B$2:$D$12,2,0),"Jour ouvré")</f>
        <v>Jour ouvré</v>
      </c>
      <c r="B132" s="4">
        <f t="shared" si="6"/>
        <v>45097</v>
      </c>
      <c r="C132" s="2">
        <f t="shared" si="7"/>
        <v>25</v>
      </c>
      <c r="D132" s="3">
        <v>45097</v>
      </c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2" t="str">
        <f t="shared" si="8"/>
        <v/>
      </c>
      <c r="Q132" s="2" t="str">
        <f t="shared" si="9"/>
        <v/>
      </c>
      <c r="R132" s="2" t="str">
        <f t="shared" si="10"/>
        <v/>
      </c>
      <c r="S132" s="37" t="str">
        <f t="shared" si="11"/>
        <v/>
      </c>
    </row>
    <row r="133" spans="1:19" x14ac:dyDescent="0.2">
      <c r="A133" s="1" t="str">
        <f>IFERROR(VLOOKUP($D133,'JOURS FERIES'!$B$2:$D$12,2,0),"Jour ouvré")</f>
        <v>Jour ouvré</v>
      </c>
      <c r="B133" s="4">
        <f t="shared" si="6"/>
        <v>45098</v>
      </c>
      <c r="C133" s="2">
        <f t="shared" si="7"/>
        <v>25</v>
      </c>
      <c r="D133" s="3">
        <v>45098</v>
      </c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2" t="str">
        <f t="shared" si="8"/>
        <v/>
      </c>
      <c r="Q133" s="2" t="str">
        <f t="shared" si="9"/>
        <v/>
      </c>
      <c r="R133" s="2" t="str">
        <f t="shared" si="10"/>
        <v/>
      </c>
      <c r="S133" s="37" t="str">
        <f t="shared" si="11"/>
        <v/>
      </c>
    </row>
    <row r="134" spans="1:19" x14ac:dyDescent="0.2">
      <c r="A134" s="1" t="str">
        <f>IFERROR(VLOOKUP($D134,'JOURS FERIES'!$B$2:$D$12,2,0),"Jour ouvré")</f>
        <v>Jour ouvré</v>
      </c>
      <c r="B134" s="4">
        <f t="shared" si="6"/>
        <v>45099</v>
      </c>
      <c r="C134" s="2">
        <f t="shared" si="7"/>
        <v>25</v>
      </c>
      <c r="D134" s="3">
        <v>45099</v>
      </c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2" t="str">
        <f t="shared" si="8"/>
        <v/>
      </c>
      <c r="Q134" s="2" t="str">
        <f t="shared" si="9"/>
        <v/>
      </c>
      <c r="R134" s="2" t="str">
        <f t="shared" si="10"/>
        <v/>
      </c>
      <c r="S134" s="37" t="str">
        <f t="shared" si="11"/>
        <v/>
      </c>
    </row>
    <row r="135" spans="1:19" x14ac:dyDescent="0.2">
      <c r="A135" s="1" t="str">
        <f>IFERROR(VLOOKUP($D135,'JOURS FERIES'!$B$2:$D$12,2,0),"Jour ouvré")</f>
        <v>Jour ouvré</v>
      </c>
      <c r="B135" s="4">
        <f t="shared" si="6"/>
        <v>45100</v>
      </c>
      <c r="C135" s="2">
        <f t="shared" si="7"/>
        <v>25</v>
      </c>
      <c r="D135" s="3">
        <v>45100</v>
      </c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2" t="str">
        <f t="shared" si="8"/>
        <v/>
      </c>
      <c r="Q135" s="2" t="str">
        <f t="shared" si="9"/>
        <v/>
      </c>
      <c r="R135" s="2" t="str">
        <f t="shared" si="10"/>
        <v/>
      </c>
      <c r="S135" s="37" t="str">
        <f t="shared" si="11"/>
        <v/>
      </c>
    </row>
    <row r="136" spans="1:19" x14ac:dyDescent="0.2">
      <c r="A136" s="1" t="str">
        <f>IFERROR(VLOOKUP($D136,'JOURS FERIES'!$B$2:$D$12,2,0),"Jour ouvré")</f>
        <v>Jour ouvré</v>
      </c>
      <c r="B136" s="4">
        <f t="shared" si="6"/>
        <v>45103</v>
      </c>
      <c r="C136" s="2">
        <f t="shared" si="7"/>
        <v>26</v>
      </c>
      <c r="D136" s="3">
        <v>45103</v>
      </c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2" t="str">
        <f t="shared" si="8"/>
        <v/>
      </c>
      <c r="Q136" s="2" t="str">
        <f t="shared" si="9"/>
        <v/>
      </c>
      <c r="R136" s="2" t="str">
        <f t="shared" si="10"/>
        <v/>
      </c>
      <c r="S136" s="37" t="str">
        <f t="shared" si="11"/>
        <v/>
      </c>
    </row>
    <row r="137" spans="1:19" x14ac:dyDescent="0.2">
      <c r="A137" s="1" t="str">
        <f>IFERROR(VLOOKUP($D137,'JOURS FERIES'!$B$2:$D$12,2,0),"Jour ouvré")</f>
        <v>Jour ouvré</v>
      </c>
      <c r="B137" s="4">
        <f t="shared" si="6"/>
        <v>45104</v>
      </c>
      <c r="C137" s="2">
        <f t="shared" si="7"/>
        <v>26</v>
      </c>
      <c r="D137" s="3">
        <v>45104</v>
      </c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2" t="str">
        <f t="shared" si="8"/>
        <v/>
      </c>
      <c r="Q137" s="2" t="str">
        <f t="shared" si="9"/>
        <v/>
      </c>
      <c r="R137" s="2" t="str">
        <f t="shared" si="10"/>
        <v/>
      </c>
      <c r="S137" s="37" t="str">
        <f t="shared" si="11"/>
        <v/>
      </c>
    </row>
    <row r="138" spans="1:19" x14ac:dyDescent="0.2">
      <c r="A138" s="1" t="str">
        <f>IFERROR(VLOOKUP($D138,'JOURS FERIES'!$B$2:$D$12,2,0),"Jour ouvré")</f>
        <v>Jour ouvré</v>
      </c>
      <c r="B138" s="4">
        <f t="shared" si="6"/>
        <v>45105</v>
      </c>
      <c r="C138" s="2">
        <f t="shared" si="7"/>
        <v>26</v>
      </c>
      <c r="D138" s="3">
        <v>45105</v>
      </c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2" t="str">
        <f t="shared" si="8"/>
        <v/>
      </c>
      <c r="Q138" s="2" t="str">
        <f t="shared" si="9"/>
        <v/>
      </c>
      <c r="R138" s="2" t="str">
        <f t="shared" si="10"/>
        <v/>
      </c>
      <c r="S138" s="37" t="str">
        <f t="shared" si="11"/>
        <v/>
      </c>
    </row>
    <row r="139" spans="1:19" x14ac:dyDescent="0.2">
      <c r="A139" s="1" t="str">
        <f>IFERROR(VLOOKUP($D139,'JOURS FERIES'!$B$2:$D$12,2,0),"Jour ouvré")</f>
        <v>Jour ouvré</v>
      </c>
      <c r="B139" s="4">
        <f t="shared" si="6"/>
        <v>45106</v>
      </c>
      <c r="C139" s="2">
        <f t="shared" si="7"/>
        <v>26</v>
      </c>
      <c r="D139" s="3">
        <v>45106</v>
      </c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2" t="str">
        <f t="shared" si="8"/>
        <v/>
      </c>
      <c r="Q139" s="2" t="str">
        <f t="shared" si="9"/>
        <v/>
      </c>
      <c r="R139" s="2" t="str">
        <f t="shared" si="10"/>
        <v/>
      </c>
      <c r="S139" s="37" t="str">
        <f t="shared" si="11"/>
        <v/>
      </c>
    </row>
    <row r="140" spans="1:19" x14ac:dyDescent="0.2">
      <c r="A140" s="1" t="str">
        <f>IFERROR(VLOOKUP($D140,'JOURS FERIES'!$B$2:$D$12,2,0),"Jour ouvré")</f>
        <v>Jour ouvré</v>
      </c>
      <c r="B140" s="4">
        <f t="shared" ref="B140:B203" si="12">$D140</f>
        <v>45107</v>
      </c>
      <c r="C140" s="2">
        <f t="shared" ref="C140:C203" si="13">WEEKNUM($D140,21)</f>
        <v>26</v>
      </c>
      <c r="D140" s="3">
        <v>45107</v>
      </c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2" t="str">
        <f t="shared" ref="P140:P203" si="14">IF(SUM(E140:O140)=0,"",SUM(E140:O140))</f>
        <v/>
      </c>
      <c r="Q140" s="2" t="str">
        <f t="shared" ref="Q140:Q203" si="15">IF(MIN(E140:O140)=0,"",MIN(E140:O140))</f>
        <v/>
      </c>
      <c r="R140" s="2" t="str">
        <f t="shared" ref="R140:R203" si="16">IF(MAX(E140:O140)=0,"",MAX(E140:O140))</f>
        <v/>
      </c>
      <c r="S140" s="37" t="str">
        <f t="shared" ref="S140:S203" si="17">IFERROR(AVERAGE(E140:O140),"")</f>
        <v/>
      </c>
    </row>
    <row r="141" spans="1:19" x14ac:dyDescent="0.2">
      <c r="A141" s="1" t="str">
        <f>IFERROR(VLOOKUP($D141,'JOURS FERIES'!$B$2:$D$12,2,0),"Jour ouvré")</f>
        <v>Jour ouvré</v>
      </c>
      <c r="B141" s="4">
        <f t="shared" si="12"/>
        <v>45110</v>
      </c>
      <c r="C141" s="2">
        <f t="shared" si="13"/>
        <v>27</v>
      </c>
      <c r="D141" s="3">
        <v>45110</v>
      </c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2" t="str">
        <f t="shared" si="14"/>
        <v/>
      </c>
      <c r="Q141" s="2" t="str">
        <f t="shared" si="15"/>
        <v/>
      </c>
      <c r="R141" s="2" t="str">
        <f t="shared" si="16"/>
        <v/>
      </c>
      <c r="S141" s="37" t="str">
        <f t="shared" si="17"/>
        <v/>
      </c>
    </row>
    <row r="142" spans="1:19" x14ac:dyDescent="0.2">
      <c r="A142" s="1" t="str">
        <f>IFERROR(VLOOKUP($D142,'JOURS FERIES'!$B$2:$D$12,2,0),"Jour ouvré")</f>
        <v>Jour ouvré</v>
      </c>
      <c r="B142" s="4">
        <f t="shared" si="12"/>
        <v>45111</v>
      </c>
      <c r="C142" s="2">
        <f t="shared" si="13"/>
        <v>27</v>
      </c>
      <c r="D142" s="3">
        <v>45111</v>
      </c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2" t="str">
        <f t="shared" si="14"/>
        <v/>
      </c>
      <c r="Q142" s="2" t="str">
        <f t="shared" si="15"/>
        <v/>
      </c>
      <c r="R142" s="2" t="str">
        <f t="shared" si="16"/>
        <v/>
      </c>
      <c r="S142" s="37" t="str">
        <f t="shared" si="17"/>
        <v/>
      </c>
    </row>
    <row r="143" spans="1:19" x14ac:dyDescent="0.2">
      <c r="A143" s="1" t="str">
        <f>IFERROR(VLOOKUP($D143,'JOURS FERIES'!$B$2:$D$12,2,0),"Jour ouvré")</f>
        <v>Jour ouvré</v>
      </c>
      <c r="B143" s="4">
        <f t="shared" si="12"/>
        <v>45112</v>
      </c>
      <c r="C143" s="2">
        <f t="shared" si="13"/>
        <v>27</v>
      </c>
      <c r="D143" s="3">
        <v>45112</v>
      </c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2" t="str">
        <f t="shared" si="14"/>
        <v/>
      </c>
      <c r="Q143" s="2" t="str">
        <f t="shared" si="15"/>
        <v/>
      </c>
      <c r="R143" s="2" t="str">
        <f t="shared" si="16"/>
        <v/>
      </c>
      <c r="S143" s="37" t="str">
        <f t="shared" si="17"/>
        <v/>
      </c>
    </row>
    <row r="144" spans="1:19" x14ac:dyDescent="0.2">
      <c r="A144" s="1" t="str">
        <f>IFERROR(VLOOKUP($D144,'JOURS FERIES'!$B$2:$D$12,2,0),"Jour ouvré")</f>
        <v>Jour ouvré</v>
      </c>
      <c r="B144" s="4">
        <f t="shared" si="12"/>
        <v>45113</v>
      </c>
      <c r="C144" s="2">
        <f t="shared" si="13"/>
        <v>27</v>
      </c>
      <c r="D144" s="3">
        <v>45113</v>
      </c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2" t="str">
        <f t="shared" si="14"/>
        <v/>
      </c>
      <c r="Q144" s="2" t="str">
        <f t="shared" si="15"/>
        <v/>
      </c>
      <c r="R144" s="2" t="str">
        <f t="shared" si="16"/>
        <v/>
      </c>
      <c r="S144" s="37" t="str">
        <f t="shared" si="17"/>
        <v/>
      </c>
    </row>
    <row r="145" spans="1:19" x14ac:dyDescent="0.2">
      <c r="A145" s="1" t="str">
        <f>IFERROR(VLOOKUP($D145,'JOURS FERIES'!$B$2:$D$12,2,0),"Jour ouvré")</f>
        <v>Jour ouvré</v>
      </c>
      <c r="B145" s="4">
        <f t="shared" si="12"/>
        <v>45114</v>
      </c>
      <c r="C145" s="2">
        <f t="shared" si="13"/>
        <v>27</v>
      </c>
      <c r="D145" s="3">
        <v>45114</v>
      </c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2" t="str">
        <f t="shared" si="14"/>
        <v/>
      </c>
      <c r="Q145" s="2" t="str">
        <f t="shared" si="15"/>
        <v/>
      </c>
      <c r="R145" s="2" t="str">
        <f t="shared" si="16"/>
        <v/>
      </c>
      <c r="S145" s="37" t="str">
        <f t="shared" si="17"/>
        <v/>
      </c>
    </row>
    <row r="146" spans="1:19" x14ac:dyDescent="0.2">
      <c r="A146" s="1" t="str">
        <f>IFERROR(VLOOKUP($D146,'JOURS FERIES'!$B$2:$D$12,2,0),"Jour ouvré")</f>
        <v>Jour ouvré</v>
      </c>
      <c r="B146" s="4">
        <f t="shared" si="12"/>
        <v>45117</v>
      </c>
      <c r="C146" s="2">
        <f t="shared" si="13"/>
        <v>28</v>
      </c>
      <c r="D146" s="3">
        <v>45117</v>
      </c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2" t="str">
        <f t="shared" si="14"/>
        <v/>
      </c>
      <c r="Q146" s="2" t="str">
        <f t="shared" si="15"/>
        <v/>
      </c>
      <c r="R146" s="2" t="str">
        <f t="shared" si="16"/>
        <v/>
      </c>
      <c r="S146" s="37" t="str">
        <f t="shared" si="17"/>
        <v/>
      </c>
    </row>
    <row r="147" spans="1:19" x14ac:dyDescent="0.2">
      <c r="A147" s="1" t="str">
        <f>IFERROR(VLOOKUP($D147,'JOURS FERIES'!$B$2:$D$12,2,0),"Jour ouvré")</f>
        <v>Jour ouvré</v>
      </c>
      <c r="B147" s="4">
        <f t="shared" si="12"/>
        <v>45118</v>
      </c>
      <c r="C147" s="2">
        <f t="shared" si="13"/>
        <v>28</v>
      </c>
      <c r="D147" s="3">
        <v>45118</v>
      </c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2" t="str">
        <f t="shared" si="14"/>
        <v/>
      </c>
      <c r="Q147" s="2" t="str">
        <f t="shared" si="15"/>
        <v/>
      </c>
      <c r="R147" s="2" t="str">
        <f t="shared" si="16"/>
        <v/>
      </c>
      <c r="S147" s="37" t="str">
        <f t="shared" si="17"/>
        <v/>
      </c>
    </row>
    <row r="148" spans="1:19" x14ac:dyDescent="0.2">
      <c r="A148" s="1" t="str">
        <f>IFERROR(VLOOKUP($D148,'JOURS FERIES'!$B$2:$D$12,2,0),"Jour ouvré")</f>
        <v>Jour ouvré</v>
      </c>
      <c r="B148" s="4">
        <f t="shared" si="12"/>
        <v>45119</v>
      </c>
      <c r="C148" s="2">
        <f t="shared" si="13"/>
        <v>28</v>
      </c>
      <c r="D148" s="3">
        <v>45119</v>
      </c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2" t="str">
        <f t="shared" si="14"/>
        <v/>
      </c>
      <c r="Q148" s="2" t="str">
        <f t="shared" si="15"/>
        <v/>
      </c>
      <c r="R148" s="2" t="str">
        <f t="shared" si="16"/>
        <v/>
      </c>
      <c r="S148" s="37" t="str">
        <f t="shared" si="17"/>
        <v/>
      </c>
    </row>
    <row r="149" spans="1:19" x14ac:dyDescent="0.2">
      <c r="A149" s="1" t="str">
        <f>IFERROR(VLOOKUP($D149,'JOURS FERIES'!$B$2:$D$12,2,0),"Jour ouvré")</f>
        <v>Jour ouvré</v>
      </c>
      <c r="B149" s="4">
        <f t="shared" si="12"/>
        <v>45120</v>
      </c>
      <c r="C149" s="2">
        <f t="shared" si="13"/>
        <v>28</v>
      </c>
      <c r="D149" s="3">
        <v>45120</v>
      </c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2" t="str">
        <f t="shared" si="14"/>
        <v/>
      </c>
      <c r="Q149" s="2" t="str">
        <f t="shared" si="15"/>
        <v/>
      </c>
      <c r="R149" s="2" t="str">
        <f t="shared" si="16"/>
        <v/>
      </c>
      <c r="S149" s="37" t="str">
        <f t="shared" si="17"/>
        <v/>
      </c>
    </row>
    <row r="150" spans="1:19" x14ac:dyDescent="0.2">
      <c r="A150" s="1" t="str">
        <f>IFERROR(VLOOKUP($D150,'JOURS FERIES'!$B$2:$D$12,2,0),"Jour ouvré")</f>
        <v>Fête Nationale</v>
      </c>
      <c r="B150" s="4">
        <f t="shared" si="12"/>
        <v>45121</v>
      </c>
      <c r="C150" s="2">
        <f t="shared" si="13"/>
        <v>28</v>
      </c>
      <c r="D150" s="3">
        <v>45121</v>
      </c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2" t="str">
        <f t="shared" si="14"/>
        <v/>
      </c>
      <c r="Q150" s="2" t="str">
        <f t="shared" si="15"/>
        <v/>
      </c>
      <c r="R150" s="2" t="str">
        <f t="shared" si="16"/>
        <v/>
      </c>
      <c r="S150" s="37" t="str">
        <f t="shared" si="17"/>
        <v/>
      </c>
    </row>
    <row r="151" spans="1:19" x14ac:dyDescent="0.2">
      <c r="A151" s="1" t="str">
        <f>IFERROR(VLOOKUP($D151,'JOURS FERIES'!$B$2:$D$12,2,0),"Jour ouvré")</f>
        <v>Jour ouvré</v>
      </c>
      <c r="B151" s="4">
        <f t="shared" si="12"/>
        <v>45124</v>
      </c>
      <c r="C151" s="2">
        <f t="shared" si="13"/>
        <v>29</v>
      </c>
      <c r="D151" s="3">
        <v>45124</v>
      </c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2" t="str">
        <f t="shared" si="14"/>
        <v/>
      </c>
      <c r="Q151" s="2" t="str">
        <f t="shared" si="15"/>
        <v/>
      </c>
      <c r="R151" s="2" t="str">
        <f t="shared" si="16"/>
        <v/>
      </c>
      <c r="S151" s="37" t="str">
        <f t="shared" si="17"/>
        <v/>
      </c>
    </row>
    <row r="152" spans="1:19" x14ac:dyDescent="0.2">
      <c r="A152" s="1" t="str">
        <f>IFERROR(VLOOKUP($D152,'JOURS FERIES'!$B$2:$D$12,2,0),"Jour ouvré")</f>
        <v>Jour ouvré</v>
      </c>
      <c r="B152" s="4">
        <f t="shared" si="12"/>
        <v>45125</v>
      </c>
      <c r="C152" s="2">
        <f t="shared" si="13"/>
        <v>29</v>
      </c>
      <c r="D152" s="3">
        <v>45125</v>
      </c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2" t="str">
        <f t="shared" si="14"/>
        <v/>
      </c>
      <c r="Q152" s="2" t="str">
        <f t="shared" si="15"/>
        <v/>
      </c>
      <c r="R152" s="2" t="str">
        <f t="shared" si="16"/>
        <v/>
      </c>
      <c r="S152" s="37" t="str">
        <f t="shared" si="17"/>
        <v/>
      </c>
    </row>
    <row r="153" spans="1:19" x14ac:dyDescent="0.2">
      <c r="A153" s="1" t="str">
        <f>IFERROR(VLOOKUP($D153,'JOURS FERIES'!$B$2:$D$12,2,0),"Jour ouvré")</f>
        <v>Jour ouvré</v>
      </c>
      <c r="B153" s="4">
        <f t="shared" si="12"/>
        <v>45126</v>
      </c>
      <c r="C153" s="2">
        <f t="shared" si="13"/>
        <v>29</v>
      </c>
      <c r="D153" s="3">
        <v>45126</v>
      </c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2" t="str">
        <f t="shared" si="14"/>
        <v/>
      </c>
      <c r="Q153" s="2" t="str">
        <f t="shared" si="15"/>
        <v/>
      </c>
      <c r="R153" s="2" t="str">
        <f t="shared" si="16"/>
        <v/>
      </c>
      <c r="S153" s="37" t="str">
        <f t="shared" si="17"/>
        <v/>
      </c>
    </row>
    <row r="154" spans="1:19" x14ac:dyDescent="0.2">
      <c r="A154" s="1" t="str">
        <f>IFERROR(VLOOKUP($D154,'JOURS FERIES'!$B$2:$D$12,2,0),"Jour ouvré")</f>
        <v>Jour ouvré</v>
      </c>
      <c r="B154" s="4">
        <f t="shared" si="12"/>
        <v>45127</v>
      </c>
      <c r="C154" s="2">
        <f t="shared" si="13"/>
        <v>29</v>
      </c>
      <c r="D154" s="3">
        <v>45127</v>
      </c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2" t="str">
        <f t="shared" si="14"/>
        <v/>
      </c>
      <c r="Q154" s="2" t="str">
        <f t="shared" si="15"/>
        <v/>
      </c>
      <c r="R154" s="2" t="str">
        <f t="shared" si="16"/>
        <v/>
      </c>
      <c r="S154" s="37" t="str">
        <f t="shared" si="17"/>
        <v/>
      </c>
    </row>
    <row r="155" spans="1:19" x14ac:dyDescent="0.2">
      <c r="A155" s="1" t="str">
        <f>IFERROR(VLOOKUP($D155,'JOURS FERIES'!$B$2:$D$12,2,0),"Jour ouvré")</f>
        <v>Jour ouvré</v>
      </c>
      <c r="B155" s="4">
        <f t="shared" si="12"/>
        <v>45128</v>
      </c>
      <c r="C155" s="2">
        <f t="shared" si="13"/>
        <v>29</v>
      </c>
      <c r="D155" s="3">
        <v>45128</v>
      </c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2" t="str">
        <f t="shared" si="14"/>
        <v/>
      </c>
      <c r="Q155" s="2" t="str">
        <f t="shared" si="15"/>
        <v/>
      </c>
      <c r="R155" s="2" t="str">
        <f t="shared" si="16"/>
        <v/>
      </c>
      <c r="S155" s="37" t="str">
        <f t="shared" si="17"/>
        <v/>
      </c>
    </row>
    <row r="156" spans="1:19" x14ac:dyDescent="0.2">
      <c r="A156" s="1" t="str">
        <f>IFERROR(VLOOKUP($D156,'JOURS FERIES'!$B$2:$D$12,2,0),"Jour ouvré")</f>
        <v>Jour ouvré</v>
      </c>
      <c r="B156" s="4">
        <f t="shared" si="12"/>
        <v>45131</v>
      </c>
      <c r="C156" s="2">
        <f t="shared" si="13"/>
        <v>30</v>
      </c>
      <c r="D156" s="3">
        <v>45131</v>
      </c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2" t="str">
        <f t="shared" si="14"/>
        <v/>
      </c>
      <c r="Q156" s="2" t="str">
        <f t="shared" si="15"/>
        <v/>
      </c>
      <c r="R156" s="2" t="str">
        <f t="shared" si="16"/>
        <v/>
      </c>
      <c r="S156" s="37" t="str">
        <f t="shared" si="17"/>
        <v/>
      </c>
    </row>
    <row r="157" spans="1:19" x14ac:dyDescent="0.2">
      <c r="A157" s="1" t="str">
        <f>IFERROR(VLOOKUP($D157,'JOURS FERIES'!$B$2:$D$12,2,0),"Jour ouvré")</f>
        <v>Jour ouvré</v>
      </c>
      <c r="B157" s="4">
        <f t="shared" si="12"/>
        <v>45132</v>
      </c>
      <c r="C157" s="2">
        <f t="shared" si="13"/>
        <v>30</v>
      </c>
      <c r="D157" s="3">
        <v>45132</v>
      </c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2" t="str">
        <f t="shared" si="14"/>
        <v/>
      </c>
      <c r="Q157" s="2" t="str">
        <f t="shared" si="15"/>
        <v/>
      </c>
      <c r="R157" s="2" t="str">
        <f t="shared" si="16"/>
        <v/>
      </c>
      <c r="S157" s="37" t="str">
        <f t="shared" si="17"/>
        <v/>
      </c>
    </row>
    <row r="158" spans="1:19" x14ac:dyDescent="0.2">
      <c r="A158" s="1" t="str">
        <f>IFERROR(VLOOKUP($D158,'JOURS FERIES'!$B$2:$D$12,2,0),"Jour ouvré")</f>
        <v>Jour ouvré</v>
      </c>
      <c r="B158" s="4">
        <f t="shared" si="12"/>
        <v>45133</v>
      </c>
      <c r="C158" s="2">
        <f t="shared" si="13"/>
        <v>30</v>
      </c>
      <c r="D158" s="3">
        <v>45133</v>
      </c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2" t="str">
        <f t="shared" si="14"/>
        <v/>
      </c>
      <c r="Q158" s="2" t="str">
        <f t="shared" si="15"/>
        <v/>
      </c>
      <c r="R158" s="2" t="str">
        <f t="shared" si="16"/>
        <v/>
      </c>
      <c r="S158" s="37" t="str">
        <f t="shared" si="17"/>
        <v/>
      </c>
    </row>
    <row r="159" spans="1:19" x14ac:dyDescent="0.2">
      <c r="A159" s="1" t="str">
        <f>IFERROR(VLOOKUP($D159,'JOURS FERIES'!$B$2:$D$12,2,0),"Jour ouvré")</f>
        <v>Jour ouvré</v>
      </c>
      <c r="B159" s="4">
        <f t="shared" si="12"/>
        <v>45134</v>
      </c>
      <c r="C159" s="2">
        <f t="shared" si="13"/>
        <v>30</v>
      </c>
      <c r="D159" s="3">
        <v>45134</v>
      </c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2" t="str">
        <f t="shared" si="14"/>
        <v/>
      </c>
      <c r="Q159" s="2" t="str">
        <f t="shared" si="15"/>
        <v/>
      </c>
      <c r="R159" s="2" t="str">
        <f t="shared" si="16"/>
        <v/>
      </c>
      <c r="S159" s="37" t="str">
        <f t="shared" si="17"/>
        <v/>
      </c>
    </row>
    <row r="160" spans="1:19" x14ac:dyDescent="0.2">
      <c r="A160" s="1" t="str">
        <f>IFERROR(VLOOKUP($D160,'JOURS FERIES'!$B$2:$D$12,2,0),"Jour ouvré")</f>
        <v>Jour ouvré</v>
      </c>
      <c r="B160" s="4">
        <f t="shared" si="12"/>
        <v>45135</v>
      </c>
      <c r="C160" s="2">
        <f t="shared" si="13"/>
        <v>30</v>
      </c>
      <c r="D160" s="3">
        <v>45135</v>
      </c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2" t="str">
        <f t="shared" si="14"/>
        <v/>
      </c>
      <c r="Q160" s="2" t="str">
        <f t="shared" si="15"/>
        <v/>
      </c>
      <c r="R160" s="2" t="str">
        <f t="shared" si="16"/>
        <v/>
      </c>
      <c r="S160" s="37" t="str">
        <f t="shared" si="17"/>
        <v/>
      </c>
    </row>
    <row r="161" spans="1:19" x14ac:dyDescent="0.2">
      <c r="A161" s="1" t="str">
        <f>IFERROR(VLOOKUP($D161,'JOURS FERIES'!$B$2:$D$12,2,0),"Jour ouvré")</f>
        <v>Jour ouvré</v>
      </c>
      <c r="B161" s="4">
        <f t="shared" si="12"/>
        <v>45138</v>
      </c>
      <c r="C161" s="2">
        <f t="shared" si="13"/>
        <v>31</v>
      </c>
      <c r="D161" s="3">
        <v>45138</v>
      </c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2" t="str">
        <f t="shared" si="14"/>
        <v/>
      </c>
      <c r="Q161" s="2" t="str">
        <f t="shared" si="15"/>
        <v/>
      </c>
      <c r="R161" s="2" t="str">
        <f t="shared" si="16"/>
        <v/>
      </c>
      <c r="S161" s="37" t="str">
        <f t="shared" si="17"/>
        <v/>
      </c>
    </row>
    <row r="162" spans="1:19" x14ac:dyDescent="0.2">
      <c r="A162" s="1" t="str">
        <f>IFERROR(VLOOKUP($D162,'JOURS FERIES'!$B$2:$D$12,2,0),"Jour ouvré")</f>
        <v>Jour ouvré</v>
      </c>
      <c r="B162" s="4">
        <f t="shared" si="12"/>
        <v>45139</v>
      </c>
      <c r="C162" s="2">
        <f t="shared" si="13"/>
        <v>31</v>
      </c>
      <c r="D162" s="3">
        <v>45139</v>
      </c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2" t="str">
        <f t="shared" si="14"/>
        <v/>
      </c>
      <c r="Q162" s="2" t="str">
        <f t="shared" si="15"/>
        <v/>
      </c>
      <c r="R162" s="2" t="str">
        <f t="shared" si="16"/>
        <v/>
      </c>
      <c r="S162" s="37" t="str">
        <f t="shared" si="17"/>
        <v/>
      </c>
    </row>
    <row r="163" spans="1:19" x14ac:dyDescent="0.2">
      <c r="A163" s="1" t="str">
        <f>IFERROR(VLOOKUP($D163,'JOURS FERIES'!$B$2:$D$12,2,0),"Jour ouvré")</f>
        <v>Jour ouvré</v>
      </c>
      <c r="B163" s="4">
        <f t="shared" si="12"/>
        <v>45140</v>
      </c>
      <c r="C163" s="2">
        <f t="shared" si="13"/>
        <v>31</v>
      </c>
      <c r="D163" s="3">
        <v>45140</v>
      </c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2" t="str">
        <f t="shared" si="14"/>
        <v/>
      </c>
      <c r="Q163" s="2" t="str">
        <f t="shared" si="15"/>
        <v/>
      </c>
      <c r="R163" s="2" t="str">
        <f t="shared" si="16"/>
        <v/>
      </c>
      <c r="S163" s="37" t="str">
        <f t="shared" si="17"/>
        <v/>
      </c>
    </row>
    <row r="164" spans="1:19" x14ac:dyDescent="0.2">
      <c r="A164" s="1" t="str">
        <f>IFERROR(VLOOKUP($D164,'JOURS FERIES'!$B$2:$D$12,2,0),"Jour ouvré")</f>
        <v>Jour ouvré</v>
      </c>
      <c r="B164" s="4">
        <f t="shared" si="12"/>
        <v>45141</v>
      </c>
      <c r="C164" s="2">
        <f t="shared" si="13"/>
        <v>31</v>
      </c>
      <c r="D164" s="3">
        <v>45141</v>
      </c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2" t="str">
        <f t="shared" si="14"/>
        <v/>
      </c>
      <c r="Q164" s="2" t="str">
        <f t="shared" si="15"/>
        <v/>
      </c>
      <c r="R164" s="2" t="str">
        <f t="shared" si="16"/>
        <v/>
      </c>
      <c r="S164" s="37" t="str">
        <f t="shared" si="17"/>
        <v/>
      </c>
    </row>
    <row r="165" spans="1:19" x14ac:dyDescent="0.2">
      <c r="A165" s="1" t="str">
        <f>IFERROR(VLOOKUP($D165,'JOURS FERIES'!$B$2:$D$12,2,0),"Jour ouvré")</f>
        <v>Jour ouvré</v>
      </c>
      <c r="B165" s="4">
        <f t="shared" si="12"/>
        <v>45142</v>
      </c>
      <c r="C165" s="2">
        <f t="shared" si="13"/>
        <v>31</v>
      </c>
      <c r="D165" s="3">
        <v>45142</v>
      </c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2" t="str">
        <f t="shared" si="14"/>
        <v/>
      </c>
      <c r="Q165" s="2" t="str">
        <f t="shared" si="15"/>
        <v/>
      </c>
      <c r="R165" s="2" t="str">
        <f t="shared" si="16"/>
        <v/>
      </c>
      <c r="S165" s="37" t="str">
        <f t="shared" si="17"/>
        <v/>
      </c>
    </row>
    <row r="166" spans="1:19" x14ac:dyDescent="0.2">
      <c r="A166" s="1" t="str">
        <f>IFERROR(VLOOKUP($D166,'JOURS FERIES'!$B$2:$D$12,2,0),"Jour ouvré")</f>
        <v>Jour ouvré</v>
      </c>
      <c r="B166" s="4">
        <f t="shared" si="12"/>
        <v>45145</v>
      </c>
      <c r="C166" s="2">
        <f t="shared" si="13"/>
        <v>32</v>
      </c>
      <c r="D166" s="3">
        <v>45145</v>
      </c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2" t="str">
        <f t="shared" si="14"/>
        <v/>
      </c>
      <c r="Q166" s="2" t="str">
        <f t="shared" si="15"/>
        <v/>
      </c>
      <c r="R166" s="2" t="str">
        <f t="shared" si="16"/>
        <v/>
      </c>
      <c r="S166" s="37" t="str">
        <f t="shared" si="17"/>
        <v/>
      </c>
    </row>
    <row r="167" spans="1:19" x14ac:dyDescent="0.2">
      <c r="A167" s="1" t="str">
        <f>IFERROR(VLOOKUP($D167,'JOURS FERIES'!$B$2:$D$12,2,0),"Jour ouvré")</f>
        <v>Jour ouvré</v>
      </c>
      <c r="B167" s="4">
        <f t="shared" si="12"/>
        <v>45146</v>
      </c>
      <c r="C167" s="2">
        <f t="shared" si="13"/>
        <v>32</v>
      </c>
      <c r="D167" s="3">
        <v>45146</v>
      </c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2" t="str">
        <f t="shared" si="14"/>
        <v/>
      </c>
      <c r="Q167" s="2" t="str">
        <f t="shared" si="15"/>
        <v/>
      </c>
      <c r="R167" s="2" t="str">
        <f t="shared" si="16"/>
        <v/>
      </c>
      <c r="S167" s="37" t="str">
        <f t="shared" si="17"/>
        <v/>
      </c>
    </row>
    <row r="168" spans="1:19" x14ac:dyDescent="0.2">
      <c r="A168" s="1" t="str">
        <f>IFERROR(VLOOKUP($D168,'JOURS FERIES'!$B$2:$D$12,2,0),"Jour ouvré")</f>
        <v>Jour ouvré</v>
      </c>
      <c r="B168" s="4">
        <f t="shared" si="12"/>
        <v>45147</v>
      </c>
      <c r="C168" s="2">
        <f t="shared" si="13"/>
        <v>32</v>
      </c>
      <c r="D168" s="3">
        <v>45147</v>
      </c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2" t="str">
        <f t="shared" si="14"/>
        <v/>
      </c>
      <c r="Q168" s="2" t="str">
        <f t="shared" si="15"/>
        <v/>
      </c>
      <c r="R168" s="2" t="str">
        <f t="shared" si="16"/>
        <v/>
      </c>
      <c r="S168" s="37" t="str">
        <f t="shared" si="17"/>
        <v/>
      </c>
    </row>
    <row r="169" spans="1:19" x14ac:dyDescent="0.2">
      <c r="A169" s="1" t="str">
        <f>IFERROR(VLOOKUP($D169,'JOURS FERIES'!$B$2:$D$12,2,0),"Jour ouvré")</f>
        <v>Jour ouvré</v>
      </c>
      <c r="B169" s="4">
        <f t="shared" si="12"/>
        <v>45148</v>
      </c>
      <c r="C169" s="2">
        <f t="shared" si="13"/>
        <v>32</v>
      </c>
      <c r="D169" s="3">
        <v>45148</v>
      </c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2" t="str">
        <f t="shared" si="14"/>
        <v/>
      </c>
      <c r="Q169" s="2" t="str">
        <f t="shared" si="15"/>
        <v/>
      </c>
      <c r="R169" s="2" t="str">
        <f t="shared" si="16"/>
        <v/>
      </c>
      <c r="S169" s="37" t="str">
        <f t="shared" si="17"/>
        <v/>
      </c>
    </row>
    <row r="170" spans="1:19" x14ac:dyDescent="0.2">
      <c r="A170" s="1" t="str">
        <f>IFERROR(VLOOKUP($D170,'JOURS FERIES'!$B$2:$D$12,2,0),"Jour ouvré")</f>
        <v>Jour ouvré</v>
      </c>
      <c r="B170" s="4">
        <f t="shared" si="12"/>
        <v>45149</v>
      </c>
      <c r="C170" s="2">
        <f t="shared" si="13"/>
        <v>32</v>
      </c>
      <c r="D170" s="3">
        <v>45149</v>
      </c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2" t="str">
        <f t="shared" si="14"/>
        <v/>
      </c>
      <c r="Q170" s="2" t="str">
        <f t="shared" si="15"/>
        <v/>
      </c>
      <c r="R170" s="2" t="str">
        <f t="shared" si="16"/>
        <v/>
      </c>
      <c r="S170" s="37" t="str">
        <f t="shared" si="17"/>
        <v/>
      </c>
    </row>
    <row r="171" spans="1:19" x14ac:dyDescent="0.2">
      <c r="A171" s="1" t="str">
        <f>IFERROR(VLOOKUP($D171,'JOURS FERIES'!$B$2:$D$12,2,0),"Jour ouvré")</f>
        <v>Jour ouvré</v>
      </c>
      <c r="B171" s="4">
        <f t="shared" si="12"/>
        <v>45152</v>
      </c>
      <c r="C171" s="2">
        <f t="shared" si="13"/>
        <v>33</v>
      </c>
      <c r="D171" s="3">
        <v>45152</v>
      </c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2" t="str">
        <f t="shared" si="14"/>
        <v/>
      </c>
      <c r="Q171" s="2" t="str">
        <f t="shared" si="15"/>
        <v/>
      </c>
      <c r="R171" s="2" t="str">
        <f t="shared" si="16"/>
        <v/>
      </c>
      <c r="S171" s="37" t="str">
        <f t="shared" si="17"/>
        <v/>
      </c>
    </row>
    <row r="172" spans="1:19" x14ac:dyDescent="0.2">
      <c r="A172" s="1" t="str">
        <f>IFERROR(VLOOKUP($D172,'JOURS FERIES'!$B$2:$D$12,2,0),"Jour ouvré")</f>
        <v>Assomption</v>
      </c>
      <c r="B172" s="4">
        <f t="shared" si="12"/>
        <v>45153</v>
      </c>
      <c r="C172" s="2">
        <f t="shared" si="13"/>
        <v>33</v>
      </c>
      <c r="D172" s="3">
        <v>45153</v>
      </c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2" t="str">
        <f t="shared" si="14"/>
        <v/>
      </c>
      <c r="Q172" s="2" t="str">
        <f t="shared" si="15"/>
        <v/>
      </c>
      <c r="R172" s="2" t="str">
        <f t="shared" si="16"/>
        <v/>
      </c>
      <c r="S172" s="37" t="str">
        <f t="shared" si="17"/>
        <v/>
      </c>
    </row>
    <row r="173" spans="1:19" x14ac:dyDescent="0.2">
      <c r="A173" s="1" t="str">
        <f>IFERROR(VLOOKUP($D173,'JOURS FERIES'!$B$2:$D$12,2,0),"Jour ouvré")</f>
        <v>Jour ouvré</v>
      </c>
      <c r="B173" s="4">
        <f t="shared" si="12"/>
        <v>45154</v>
      </c>
      <c r="C173" s="2">
        <f t="shared" si="13"/>
        <v>33</v>
      </c>
      <c r="D173" s="3">
        <v>45154</v>
      </c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2" t="str">
        <f t="shared" si="14"/>
        <v/>
      </c>
      <c r="Q173" s="2" t="str">
        <f t="shared" si="15"/>
        <v/>
      </c>
      <c r="R173" s="2" t="str">
        <f t="shared" si="16"/>
        <v/>
      </c>
      <c r="S173" s="37" t="str">
        <f t="shared" si="17"/>
        <v/>
      </c>
    </row>
    <row r="174" spans="1:19" x14ac:dyDescent="0.2">
      <c r="A174" s="1" t="str">
        <f>IFERROR(VLOOKUP($D174,'JOURS FERIES'!$B$2:$D$12,2,0),"Jour ouvré")</f>
        <v>Jour ouvré</v>
      </c>
      <c r="B174" s="4">
        <f t="shared" si="12"/>
        <v>45155</v>
      </c>
      <c r="C174" s="2">
        <f t="shared" si="13"/>
        <v>33</v>
      </c>
      <c r="D174" s="3">
        <v>45155</v>
      </c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2" t="str">
        <f t="shared" si="14"/>
        <v/>
      </c>
      <c r="Q174" s="2" t="str">
        <f t="shared" si="15"/>
        <v/>
      </c>
      <c r="R174" s="2" t="str">
        <f t="shared" si="16"/>
        <v/>
      </c>
      <c r="S174" s="37" t="str">
        <f t="shared" si="17"/>
        <v/>
      </c>
    </row>
    <row r="175" spans="1:19" x14ac:dyDescent="0.2">
      <c r="A175" s="1" t="str">
        <f>IFERROR(VLOOKUP($D175,'JOURS FERIES'!$B$2:$D$12,2,0),"Jour ouvré")</f>
        <v>Jour ouvré</v>
      </c>
      <c r="B175" s="4">
        <f t="shared" si="12"/>
        <v>45156</v>
      </c>
      <c r="C175" s="2">
        <f t="shared" si="13"/>
        <v>33</v>
      </c>
      <c r="D175" s="3">
        <v>45156</v>
      </c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2" t="str">
        <f t="shared" si="14"/>
        <v/>
      </c>
      <c r="Q175" s="2" t="str">
        <f t="shared" si="15"/>
        <v/>
      </c>
      <c r="R175" s="2" t="str">
        <f t="shared" si="16"/>
        <v/>
      </c>
      <c r="S175" s="37" t="str">
        <f t="shared" si="17"/>
        <v/>
      </c>
    </row>
    <row r="176" spans="1:19" x14ac:dyDescent="0.2">
      <c r="A176" s="1" t="str">
        <f>IFERROR(VLOOKUP($D176,'JOURS FERIES'!$B$2:$D$12,2,0),"Jour ouvré")</f>
        <v>Jour ouvré</v>
      </c>
      <c r="B176" s="4">
        <f t="shared" si="12"/>
        <v>45159</v>
      </c>
      <c r="C176" s="2">
        <f t="shared" si="13"/>
        <v>34</v>
      </c>
      <c r="D176" s="3">
        <v>45159</v>
      </c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2" t="str">
        <f t="shared" si="14"/>
        <v/>
      </c>
      <c r="Q176" s="2" t="str">
        <f t="shared" si="15"/>
        <v/>
      </c>
      <c r="R176" s="2" t="str">
        <f t="shared" si="16"/>
        <v/>
      </c>
      <c r="S176" s="37" t="str">
        <f t="shared" si="17"/>
        <v/>
      </c>
    </row>
    <row r="177" spans="1:19" x14ac:dyDescent="0.2">
      <c r="A177" s="1" t="str">
        <f>IFERROR(VLOOKUP($D177,'JOURS FERIES'!$B$2:$D$12,2,0),"Jour ouvré")</f>
        <v>Jour ouvré</v>
      </c>
      <c r="B177" s="4">
        <f t="shared" si="12"/>
        <v>45160</v>
      </c>
      <c r="C177" s="2">
        <f t="shared" si="13"/>
        <v>34</v>
      </c>
      <c r="D177" s="3">
        <v>45160</v>
      </c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2" t="str">
        <f t="shared" si="14"/>
        <v/>
      </c>
      <c r="Q177" s="2" t="str">
        <f t="shared" si="15"/>
        <v/>
      </c>
      <c r="R177" s="2" t="str">
        <f t="shared" si="16"/>
        <v/>
      </c>
      <c r="S177" s="37" t="str">
        <f t="shared" si="17"/>
        <v/>
      </c>
    </row>
    <row r="178" spans="1:19" x14ac:dyDescent="0.2">
      <c r="A178" s="1" t="str">
        <f>IFERROR(VLOOKUP($D178,'JOURS FERIES'!$B$2:$D$12,2,0),"Jour ouvré")</f>
        <v>Jour ouvré</v>
      </c>
      <c r="B178" s="4">
        <f t="shared" si="12"/>
        <v>45161</v>
      </c>
      <c r="C178" s="2">
        <f t="shared" si="13"/>
        <v>34</v>
      </c>
      <c r="D178" s="3">
        <v>45161</v>
      </c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2" t="str">
        <f t="shared" si="14"/>
        <v/>
      </c>
      <c r="Q178" s="2" t="str">
        <f t="shared" si="15"/>
        <v/>
      </c>
      <c r="R178" s="2" t="str">
        <f t="shared" si="16"/>
        <v/>
      </c>
      <c r="S178" s="37" t="str">
        <f t="shared" si="17"/>
        <v/>
      </c>
    </row>
    <row r="179" spans="1:19" x14ac:dyDescent="0.2">
      <c r="A179" s="1" t="str">
        <f>IFERROR(VLOOKUP($D179,'JOURS FERIES'!$B$2:$D$12,2,0),"Jour ouvré")</f>
        <v>Jour ouvré</v>
      </c>
      <c r="B179" s="4">
        <f t="shared" si="12"/>
        <v>45162</v>
      </c>
      <c r="C179" s="2">
        <f t="shared" si="13"/>
        <v>34</v>
      </c>
      <c r="D179" s="3">
        <v>45162</v>
      </c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2" t="str">
        <f t="shared" si="14"/>
        <v/>
      </c>
      <c r="Q179" s="2" t="str">
        <f t="shared" si="15"/>
        <v/>
      </c>
      <c r="R179" s="2" t="str">
        <f t="shared" si="16"/>
        <v/>
      </c>
      <c r="S179" s="37" t="str">
        <f t="shared" si="17"/>
        <v/>
      </c>
    </row>
    <row r="180" spans="1:19" x14ac:dyDescent="0.2">
      <c r="A180" s="1" t="str">
        <f>IFERROR(VLOOKUP($D180,'JOURS FERIES'!$B$2:$D$12,2,0),"Jour ouvré")</f>
        <v>Jour ouvré</v>
      </c>
      <c r="B180" s="4">
        <f t="shared" si="12"/>
        <v>45163</v>
      </c>
      <c r="C180" s="2">
        <f t="shared" si="13"/>
        <v>34</v>
      </c>
      <c r="D180" s="3">
        <v>45163</v>
      </c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2" t="str">
        <f t="shared" si="14"/>
        <v/>
      </c>
      <c r="Q180" s="2" t="str">
        <f t="shared" si="15"/>
        <v/>
      </c>
      <c r="R180" s="2" t="str">
        <f t="shared" si="16"/>
        <v/>
      </c>
      <c r="S180" s="37" t="str">
        <f t="shared" si="17"/>
        <v/>
      </c>
    </row>
    <row r="181" spans="1:19" x14ac:dyDescent="0.2">
      <c r="A181" s="1" t="str">
        <f>IFERROR(VLOOKUP($D181,'JOURS FERIES'!$B$2:$D$12,2,0),"Jour ouvré")</f>
        <v>Jour ouvré</v>
      </c>
      <c r="B181" s="4">
        <f t="shared" si="12"/>
        <v>45166</v>
      </c>
      <c r="C181" s="2">
        <f t="shared" si="13"/>
        <v>35</v>
      </c>
      <c r="D181" s="3">
        <v>45166</v>
      </c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2" t="str">
        <f t="shared" si="14"/>
        <v/>
      </c>
      <c r="Q181" s="2" t="str">
        <f t="shared" si="15"/>
        <v/>
      </c>
      <c r="R181" s="2" t="str">
        <f t="shared" si="16"/>
        <v/>
      </c>
      <c r="S181" s="37" t="str">
        <f t="shared" si="17"/>
        <v/>
      </c>
    </row>
    <row r="182" spans="1:19" x14ac:dyDescent="0.2">
      <c r="A182" s="1" t="str">
        <f>IFERROR(VLOOKUP($D182,'JOURS FERIES'!$B$2:$D$12,2,0),"Jour ouvré")</f>
        <v>Jour ouvré</v>
      </c>
      <c r="B182" s="4">
        <f t="shared" si="12"/>
        <v>45167</v>
      </c>
      <c r="C182" s="2">
        <f t="shared" si="13"/>
        <v>35</v>
      </c>
      <c r="D182" s="3">
        <v>45167</v>
      </c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2" t="str">
        <f t="shared" si="14"/>
        <v/>
      </c>
      <c r="Q182" s="2" t="str">
        <f t="shared" si="15"/>
        <v/>
      </c>
      <c r="R182" s="2" t="str">
        <f t="shared" si="16"/>
        <v/>
      </c>
      <c r="S182" s="37" t="str">
        <f t="shared" si="17"/>
        <v/>
      </c>
    </row>
    <row r="183" spans="1:19" x14ac:dyDescent="0.2">
      <c r="A183" s="1" t="str">
        <f>IFERROR(VLOOKUP($D183,'JOURS FERIES'!$B$2:$D$12,2,0),"Jour ouvré")</f>
        <v>Jour ouvré</v>
      </c>
      <c r="B183" s="4">
        <f t="shared" si="12"/>
        <v>45168</v>
      </c>
      <c r="C183" s="2">
        <f t="shared" si="13"/>
        <v>35</v>
      </c>
      <c r="D183" s="3">
        <v>45168</v>
      </c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2" t="str">
        <f t="shared" si="14"/>
        <v/>
      </c>
      <c r="Q183" s="2" t="str">
        <f t="shared" si="15"/>
        <v/>
      </c>
      <c r="R183" s="2" t="str">
        <f t="shared" si="16"/>
        <v/>
      </c>
      <c r="S183" s="37" t="str">
        <f t="shared" si="17"/>
        <v/>
      </c>
    </row>
    <row r="184" spans="1:19" x14ac:dyDescent="0.2">
      <c r="A184" s="1" t="str">
        <f>IFERROR(VLOOKUP($D184,'JOURS FERIES'!$B$2:$D$12,2,0),"Jour ouvré")</f>
        <v>Jour ouvré</v>
      </c>
      <c r="B184" s="4">
        <f t="shared" si="12"/>
        <v>45169</v>
      </c>
      <c r="C184" s="2">
        <f t="shared" si="13"/>
        <v>35</v>
      </c>
      <c r="D184" s="3">
        <v>45169</v>
      </c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2" t="str">
        <f t="shared" si="14"/>
        <v/>
      </c>
      <c r="Q184" s="2" t="str">
        <f t="shared" si="15"/>
        <v/>
      </c>
      <c r="R184" s="2" t="str">
        <f t="shared" si="16"/>
        <v/>
      </c>
      <c r="S184" s="37" t="str">
        <f t="shared" si="17"/>
        <v/>
      </c>
    </row>
    <row r="185" spans="1:19" x14ac:dyDescent="0.2">
      <c r="A185" s="1" t="str">
        <f>IFERROR(VLOOKUP($D185,'JOURS FERIES'!$B$2:$D$12,2,0),"Jour ouvré")</f>
        <v>Jour ouvré</v>
      </c>
      <c r="B185" s="4">
        <f t="shared" si="12"/>
        <v>45170</v>
      </c>
      <c r="C185" s="2">
        <f t="shared" si="13"/>
        <v>35</v>
      </c>
      <c r="D185" s="3">
        <v>45170</v>
      </c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2" t="str">
        <f t="shared" si="14"/>
        <v/>
      </c>
      <c r="Q185" s="2" t="str">
        <f t="shared" si="15"/>
        <v/>
      </c>
      <c r="R185" s="2" t="str">
        <f t="shared" si="16"/>
        <v/>
      </c>
      <c r="S185" s="37" t="str">
        <f t="shared" si="17"/>
        <v/>
      </c>
    </row>
    <row r="186" spans="1:19" x14ac:dyDescent="0.2">
      <c r="A186" s="1" t="str">
        <f>IFERROR(VLOOKUP($D186,'JOURS FERIES'!$B$2:$D$12,2,0),"Jour ouvré")</f>
        <v>Jour ouvré</v>
      </c>
      <c r="B186" s="4">
        <f t="shared" si="12"/>
        <v>45173</v>
      </c>
      <c r="C186" s="2">
        <f t="shared" si="13"/>
        <v>36</v>
      </c>
      <c r="D186" s="3">
        <v>45173</v>
      </c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2" t="str">
        <f t="shared" si="14"/>
        <v/>
      </c>
      <c r="Q186" s="2" t="str">
        <f t="shared" si="15"/>
        <v/>
      </c>
      <c r="R186" s="2" t="str">
        <f t="shared" si="16"/>
        <v/>
      </c>
      <c r="S186" s="37" t="str">
        <f t="shared" si="17"/>
        <v/>
      </c>
    </row>
    <row r="187" spans="1:19" x14ac:dyDescent="0.2">
      <c r="A187" s="1" t="str">
        <f>IFERROR(VLOOKUP($D187,'JOURS FERIES'!$B$2:$D$12,2,0),"Jour ouvré")</f>
        <v>Jour ouvré</v>
      </c>
      <c r="B187" s="4">
        <f t="shared" si="12"/>
        <v>45174</v>
      </c>
      <c r="C187" s="2">
        <f t="shared" si="13"/>
        <v>36</v>
      </c>
      <c r="D187" s="3">
        <v>45174</v>
      </c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2" t="str">
        <f t="shared" si="14"/>
        <v/>
      </c>
      <c r="Q187" s="2" t="str">
        <f t="shared" si="15"/>
        <v/>
      </c>
      <c r="R187" s="2" t="str">
        <f t="shared" si="16"/>
        <v/>
      </c>
      <c r="S187" s="37" t="str">
        <f t="shared" si="17"/>
        <v/>
      </c>
    </row>
    <row r="188" spans="1:19" x14ac:dyDescent="0.2">
      <c r="A188" s="1" t="str">
        <f>IFERROR(VLOOKUP($D188,'JOURS FERIES'!$B$2:$D$12,2,0),"Jour ouvré")</f>
        <v>Jour ouvré</v>
      </c>
      <c r="B188" s="4">
        <f t="shared" si="12"/>
        <v>45175</v>
      </c>
      <c r="C188" s="2">
        <f t="shared" si="13"/>
        <v>36</v>
      </c>
      <c r="D188" s="3">
        <v>45175</v>
      </c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2" t="str">
        <f t="shared" si="14"/>
        <v/>
      </c>
      <c r="Q188" s="2" t="str">
        <f t="shared" si="15"/>
        <v/>
      </c>
      <c r="R188" s="2" t="str">
        <f t="shared" si="16"/>
        <v/>
      </c>
      <c r="S188" s="37" t="str">
        <f t="shared" si="17"/>
        <v/>
      </c>
    </row>
    <row r="189" spans="1:19" x14ac:dyDescent="0.2">
      <c r="A189" s="1" t="str">
        <f>IFERROR(VLOOKUP($D189,'JOURS FERIES'!$B$2:$D$12,2,0),"Jour ouvré")</f>
        <v>Jour ouvré</v>
      </c>
      <c r="B189" s="4">
        <f t="shared" si="12"/>
        <v>45176</v>
      </c>
      <c r="C189" s="2">
        <f t="shared" si="13"/>
        <v>36</v>
      </c>
      <c r="D189" s="3">
        <v>45176</v>
      </c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2" t="str">
        <f t="shared" si="14"/>
        <v/>
      </c>
      <c r="Q189" s="2" t="str">
        <f t="shared" si="15"/>
        <v/>
      </c>
      <c r="R189" s="2" t="str">
        <f t="shared" si="16"/>
        <v/>
      </c>
      <c r="S189" s="37" t="str">
        <f t="shared" si="17"/>
        <v/>
      </c>
    </row>
    <row r="190" spans="1:19" x14ac:dyDescent="0.2">
      <c r="A190" s="1" t="str">
        <f>IFERROR(VLOOKUP($D190,'JOURS FERIES'!$B$2:$D$12,2,0),"Jour ouvré")</f>
        <v>Jour ouvré</v>
      </c>
      <c r="B190" s="4">
        <f t="shared" si="12"/>
        <v>45177</v>
      </c>
      <c r="C190" s="2">
        <f t="shared" si="13"/>
        <v>36</v>
      </c>
      <c r="D190" s="3">
        <v>45177</v>
      </c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2" t="str">
        <f t="shared" si="14"/>
        <v/>
      </c>
      <c r="Q190" s="2" t="str">
        <f t="shared" si="15"/>
        <v/>
      </c>
      <c r="R190" s="2" t="str">
        <f t="shared" si="16"/>
        <v/>
      </c>
      <c r="S190" s="37" t="str">
        <f t="shared" si="17"/>
        <v/>
      </c>
    </row>
    <row r="191" spans="1:19" x14ac:dyDescent="0.2">
      <c r="A191" s="1" t="str">
        <f>IFERROR(VLOOKUP($D191,'JOURS FERIES'!$B$2:$D$12,2,0),"Jour ouvré")</f>
        <v>Jour ouvré</v>
      </c>
      <c r="B191" s="4">
        <f t="shared" si="12"/>
        <v>45180</v>
      </c>
      <c r="C191" s="2">
        <f t="shared" si="13"/>
        <v>37</v>
      </c>
      <c r="D191" s="3">
        <v>45180</v>
      </c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2" t="str">
        <f t="shared" si="14"/>
        <v/>
      </c>
      <c r="Q191" s="2" t="str">
        <f t="shared" si="15"/>
        <v/>
      </c>
      <c r="R191" s="2" t="str">
        <f t="shared" si="16"/>
        <v/>
      </c>
      <c r="S191" s="37" t="str">
        <f t="shared" si="17"/>
        <v/>
      </c>
    </row>
    <row r="192" spans="1:19" x14ac:dyDescent="0.2">
      <c r="A192" s="1" t="str">
        <f>IFERROR(VLOOKUP($D192,'JOURS FERIES'!$B$2:$D$12,2,0),"Jour ouvré")</f>
        <v>Jour ouvré</v>
      </c>
      <c r="B192" s="4">
        <f t="shared" si="12"/>
        <v>45181</v>
      </c>
      <c r="C192" s="2">
        <f t="shared" si="13"/>
        <v>37</v>
      </c>
      <c r="D192" s="3">
        <v>45181</v>
      </c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2" t="str">
        <f t="shared" si="14"/>
        <v/>
      </c>
      <c r="Q192" s="2" t="str">
        <f t="shared" si="15"/>
        <v/>
      </c>
      <c r="R192" s="2" t="str">
        <f t="shared" si="16"/>
        <v/>
      </c>
      <c r="S192" s="37" t="str">
        <f t="shared" si="17"/>
        <v/>
      </c>
    </row>
    <row r="193" spans="1:19" x14ac:dyDescent="0.2">
      <c r="A193" s="1" t="str">
        <f>IFERROR(VLOOKUP($D193,'JOURS FERIES'!$B$2:$D$12,2,0),"Jour ouvré")</f>
        <v>Jour ouvré</v>
      </c>
      <c r="B193" s="4">
        <f t="shared" si="12"/>
        <v>45182</v>
      </c>
      <c r="C193" s="2">
        <f t="shared" si="13"/>
        <v>37</v>
      </c>
      <c r="D193" s="3">
        <v>45182</v>
      </c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2" t="str">
        <f t="shared" si="14"/>
        <v/>
      </c>
      <c r="Q193" s="2" t="str">
        <f t="shared" si="15"/>
        <v/>
      </c>
      <c r="R193" s="2" t="str">
        <f t="shared" si="16"/>
        <v/>
      </c>
      <c r="S193" s="37" t="str">
        <f t="shared" si="17"/>
        <v/>
      </c>
    </row>
    <row r="194" spans="1:19" x14ac:dyDescent="0.2">
      <c r="A194" s="1" t="str">
        <f>IFERROR(VLOOKUP($D194,'JOURS FERIES'!$B$2:$D$12,2,0),"Jour ouvré")</f>
        <v>Jour ouvré</v>
      </c>
      <c r="B194" s="4">
        <f t="shared" si="12"/>
        <v>45183</v>
      </c>
      <c r="C194" s="2">
        <f t="shared" si="13"/>
        <v>37</v>
      </c>
      <c r="D194" s="3">
        <v>45183</v>
      </c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2" t="str">
        <f t="shared" si="14"/>
        <v/>
      </c>
      <c r="Q194" s="2" t="str">
        <f t="shared" si="15"/>
        <v/>
      </c>
      <c r="R194" s="2" t="str">
        <f t="shared" si="16"/>
        <v/>
      </c>
      <c r="S194" s="37" t="str">
        <f t="shared" si="17"/>
        <v/>
      </c>
    </row>
    <row r="195" spans="1:19" x14ac:dyDescent="0.2">
      <c r="A195" s="1" t="str">
        <f>IFERROR(VLOOKUP($D195,'JOURS FERIES'!$B$2:$D$12,2,0),"Jour ouvré")</f>
        <v>Jour ouvré</v>
      </c>
      <c r="B195" s="4">
        <f t="shared" si="12"/>
        <v>45184</v>
      </c>
      <c r="C195" s="2">
        <f t="shared" si="13"/>
        <v>37</v>
      </c>
      <c r="D195" s="3">
        <v>45184</v>
      </c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2" t="str">
        <f t="shared" si="14"/>
        <v/>
      </c>
      <c r="Q195" s="2" t="str">
        <f t="shared" si="15"/>
        <v/>
      </c>
      <c r="R195" s="2" t="str">
        <f t="shared" si="16"/>
        <v/>
      </c>
      <c r="S195" s="37" t="str">
        <f t="shared" si="17"/>
        <v/>
      </c>
    </row>
    <row r="196" spans="1:19" x14ac:dyDescent="0.2">
      <c r="A196" s="1" t="str">
        <f>IFERROR(VLOOKUP($D196,'JOURS FERIES'!$B$2:$D$12,2,0),"Jour ouvré")</f>
        <v>Jour ouvré</v>
      </c>
      <c r="B196" s="4">
        <f t="shared" si="12"/>
        <v>45187</v>
      </c>
      <c r="C196" s="2">
        <f t="shared" si="13"/>
        <v>38</v>
      </c>
      <c r="D196" s="3">
        <v>45187</v>
      </c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2" t="str">
        <f t="shared" si="14"/>
        <v/>
      </c>
      <c r="Q196" s="2" t="str">
        <f t="shared" si="15"/>
        <v/>
      </c>
      <c r="R196" s="2" t="str">
        <f t="shared" si="16"/>
        <v/>
      </c>
      <c r="S196" s="37" t="str">
        <f t="shared" si="17"/>
        <v/>
      </c>
    </row>
    <row r="197" spans="1:19" x14ac:dyDescent="0.2">
      <c r="A197" s="1" t="str">
        <f>IFERROR(VLOOKUP($D197,'JOURS FERIES'!$B$2:$D$12,2,0),"Jour ouvré")</f>
        <v>Jour ouvré</v>
      </c>
      <c r="B197" s="4">
        <f t="shared" si="12"/>
        <v>45188</v>
      </c>
      <c r="C197" s="2">
        <f t="shared" si="13"/>
        <v>38</v>
      </c>
      <c r="D197" s="3">
        <v>45188</v>
      </c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2" t="str">
        <f t="shared" si="14"/>
        <v/>
      </c>
      <c r="Q197" s="2" t="str">
        <f t="shared" si="15"/>
        <v/>
      </c>
      <c r="R197" s="2" t="str">
        <f t="shared" si="16"/>
        <v/>
      </c>
      <c r="S197" s="37" t="str">
        <f t="shared" si="17"/>
        <v/>
      </c>
    </row>
    <row r="198" spans="1:19" x14ac:dyDescent="0.2">
      <c r="A198" s="1" t="str">
        <f>IFERROR(VLOOKUP($D198,'JOURS FERIES'!$B$2:$D$12,2,0),"Jour ouvré")</f>
        <v>Jour ouvré</v>
      </c>
      <c r="B198" s="4">
        <f t="shared" si="12"/>
        <v>45189</v>
      </c>
      <c r="C198" s="2">
        <f t="shared" si="13"/>
        <v>38</v>
      </c>
      <c r="D198" s="3">
        <v>45189</v>
      </c>
      <c r="E198" s="42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2" t="str">
        <f t="shared" si="14"/>
        <v/>
      </c>
      <c r="Q198" s="2" t="str">
        <f t="shared" si="15"/>
        <v/>
      </c>
      <c r="R198" s="2" t="str">
        <f t="shared" si="16"/>
        <v/>
      </c>
      <c r="S198" s="37" t="str">
        <f t="shared" si="17"/>
        <v/>
      </c>
    </row>
    <row r="199" spans="1:19" x14ac:dyDescent="0.2">
      <c r="A199" s="1" t="str">
        <f>IFERROR(VLOOKUP($D199,'JOURS FERIES'!$B$2:$D$12,2,0),"Jour ouvré")</f>
        <v>Jour ouvré</v>
      </c>
      <c r="B199" s="4">
        <f t="shared" si="12"/>
        <v>45190</v>
      </c>
      <c r="C199" s="2">
        <f t="shared" si="13"/>
        <v>38</v>
      </c>
      <c r="D199" s="3">
        <v>45190</v>
      </c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2" t="str">
        <f t="shared" si="14"/>
        <v/>
      </c>
      <c r="Q199" s="2" t="str">
        <f t="shared" si="15"/>
        <v/>
      </c>
      <c r="R199" s="2" t="str">
        <f t="shared" si="16"/>
        <v/>
      </c>
      <c r="S199" s="37" t="str">
        <f t="shared" si="17"/>
        <v/>
      </c>
    </row>
    <row r="200" spans="1:19" x14ac:dyDescent="0.2">
      <c r="A200" s="1" t="str">
        <f>IFERROR(VLOOKUP($D200,'JOURS FERIES'!$B$2:$D$12,2,0),"Jour ouvré")</f>
        <v>Jour ouvré</v>
      </c>
      <c r="B200" s="4">
        <f t="shared" si="12"/>
        <v>45191</v>
      </c>
      <c r="C200" s="2">
        <f t="shared" si="13"/>
        <v>38</v>
      </c>
      <c r="D200" s="3">
        <v>45191</v>
      </c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2" t="str">
        <f t="shared" si="14"/>
        <v/>
      </c>
      <c r="Q200" s="2" t="str">
        <f t="shared" si="15"/>
        <v/>
      </c>
      <c r="R200" s="2" t="str">
        <f t="shared" si="16"/>
        <v/>
      </c>
      <c r="S200" s="37" t="str">
        <f t="shared" si="17"/>
        <v/>
      </c>
    </row>
    <row r="201" spans="1:19" x14ac:dyDescent="0.2">
      <c r="A201" s="1" t="str">
        <f>IFERROR(VLOOKUP($D201,'JOURS FERIES'!$B$2:$D$12,2,0),"Jour ouvré")</f>
        <v>Jour ouvré</v>
      </c>
      <c r="B201" s="4">
        <f t="shared" si="12"/>
        <v>45194</v>
      </c>
      <c r="C201" s="2">
        <f t="shared" si="13"/>
        <v>39</v>
      </c>
      <c r="D201" s="3">
        <v>45194</v>
      </c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2" t="str">
        <f t="shared" si="14"/>
        <v/>
      </c>
      <c r="Q201" s="2" t="str">
        <f t="shared" si="15"/>
        <v/>
      </c>
      <c r="R201" s="2" t="str">
        <f t="shared" si="16"/>
        <v/>
      </c>
      <c r="S201" s="37" t="str">
        <f t="shared" si="17"/>
        <v/>
      </c>
    </row>
    <row r="202" spans="1:19" x14ac:dyDescent="0.2">
      <c r="A202" s="1" t="str">
        <f>IFERROR(VLOOKUP($D202,'JOURS FERIES'!$B$2:$D$12,2,0),"Jour ouvré")</f>
        <v>Jour ouvré</v>
      </c>
      <c r="B202" s="4">
        <f t="shared" si="12"/>
        <v>45195</v>
      </c>
      <c r="C202" s="2">
        <f t="shared" si="13"/>
        <v>39</v>
      </c>
      <c r="D202" s="3">
        <v>45195</v>
      </c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2" t="str">
        <f t="shared" si="14"/>
        <v/>
      </c>
      <c r="Q202" s="2" t="str">
        <f t="shared" si="15"/>
        <v/>
      </c>
      <c r="R202" s="2" t="str">
        <f t="shared" si="16"/>
        <v/>
      </c>
      <c r="S202" s="37" t="str">
        <f t="shared" si="17"/>
        <v/>
      </c>
    </row>
    <row r="203" spans="1:19" x14ac:dyDescent="0.2">
      <c r="A203" s="1" t="str">
        <f>IFERROR(VLOOKUP($D203,'JOURS FERIES'!$B$2:$D$12,2,0),"Jour ouvré")</f>
        <v>Jour ouvré</v>
      </c>
      <c r="B203" s="4">
        <f t="shared" si="12"/>
        <v>45196</v>
      </c>
      <c r="C203" s="2">
        <f t="shared" si="13"/>
        <v>39</v>
      </c>
      <c r="D203" s="3">
        <v>45196</v>
      </c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2" t="str">
        <f t="shared" si="14"/>
        <v/>
      </c>
      <c r="Q203" s="2" t="str">
        <f t="shared" si="15"/>
        <v/>
      </c>
      <c r="R203" s="2" t="str">
        <f t="shared" si="16"/>
        <v/>
      </c>
      <c r="S203" s="37" t="str">
        <f t="shared" si="17"/>
        <v/>
      </c>
    </row>
    <row r="204" spans="1:19" x14ac:dyDescent="0.2">
      <c r="A204" s="1" t="str">
        <f>IFERROR(VLOOKUP($D204,'JOURS FERIES'!$B$2:$D$12,2,0),"Jour ouvré")</f>
        <v>Jour ouvré</v>
      </c>
      <c r="B204" s="4">
        <f t="shared" ref="B204:B267" si="18">$D204</f>
        <v>45197</v>
      </c>
      <c r="C204" s="2">
        <f t="shared" ref="C204:C267" si="19">WEEKNUM($D204,21)</f>
        <v>39</v>
      </c>
      <c r="D204" s="3">
        <v>45197</v>
      </c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2" t="str">
        <f t="shared" ref="P204:P267" si="20">IF(SUM(E204:O204)=0,"",SUM(E204:O204))</f>
        <v/>
      </c>
      <c r="Q204" s="2" t="str">
        <f t="shared" ref="Q204:Q267" si="21">IF(MIN(E204:O204)=0,"",MIN(E204:O204))</f>
        <v/>
      </c>
      <c r="R204" s="2" t="str">
        <f t="shared" ref="R204:R267" si="22">IF(MAX(E204:O204)=0,"",MAX(E204:O204))</f>
        <v/>
      </c>
      <c r="S204" s="37" t="str">
        <f t="shared" ref="S204:S267" si="23">IFERROR(AVERAGE(E204:O204),"")</f>
        <v/>
      </c>
    </row>
    <row r="205" spans="1:19" x14ac:dyDescent="0.2">
      <c r="A205" s="1" t="str">
        <f>IFERROR(VLOOKUP($D205,'JOURS FERIES'!$B$2:$D$12,2,0),"Jour ouvré")</f>
        <v>Jour ouvré</v>
      </c>
      <c r="B205" s="4">
        <f t="shared" si="18"/>
        <v>45198</v>
      </c>
      <c r="C205" s="2">
        <f t="shared" si="19"/>
        <v>39</v>
      </c>
      <c r="D205" s="3">
        <v>45198</v>
      </c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2" t="str">
        <f t="shared" si="20"/>
        <v/>
      </c>
      <c r="Q205" s="2" t="str">
        <f t="shared" si="21"/>
        <v/>
      </c>
      <c r="R205" s="2" t="str">
        <f t="shared" si="22"/>
        <v/>
      </c>
      <c r="S205" s="37" t="str">
        <f t="shared" si="23"/>
        <v/>
      </c>
    </row>
    <row r="206" spans="1:19" x14ac:dyDescent="0.2">
      <c r="A206" s="1" t="str">
        <f>IFERROR(VLOOKUP($D206,'JOURS FERIES'!$B$2:$D$12,2,0),"Jour ouvré")</f>
        <v>Jour ouvré</v>
      </c>
      <c r="B206" s="4">
        <f t="shared" si="18"/>
        <v>45201</v>
      </c>
      <c r="C206" s="2">
        <f t="shared" si="19"/>
        <v>40</v>
      </c>
      <c r="D206" s="3">
        <v>45201</v>
      </c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2" t="str">
        <f t="shared" si="20"/>
        <v/>
      </c>
      <c r="Q206" s="2" t="str">
        <f t="shared" si="21"/>
        <v/>
      </c>
      <c r="R206" s="2" t="str">
        <f t="shared" si="22"/>
        <v/>
      </c>
      <c r="S206" s="37" t="str">
        <f t="shared" si="23"/>
        <v/>
      </c>
    </row>
    <row r="207" spans="1:19" x14ac:dyDescent="0.2">
      <c r="A207" s="1" t="str">
        <f>IFERROR(VLOOKUP($D207,'JOURS FERIES'!$B$2:$D$12,2,0),"Jour ouvré")</f>
        <v>Jour ouvré</v>
      </c>
      <c r="B207" s="4">
        <f t="shared" si="18"/>
        <v>45202</v>
      </c>
      <c r="C207" s="2">
        <f t="shared" si="19"/>
        <v>40</v>
      </c>
      <c r="D207" s="3">
        <v>45202</v>
      </c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2" t="str">
        <f t="shared" si="20"/>
        <v/>
      </c>
      <c r="Q207" s="2" t="str">
        <f t="shared" si="21"/>
        <v/>
      </c>
      <c r="R207" s="2" t="str">
        <f t="shared" si="22"/>
        <v/>
      </c>
      <c r="S207" s="37" t="str">
        <f t="shared" si="23"/>
        <v/>
      </c>
    </row>
    <row r="208" spans="1:19" x14ac:dyDescent="0.2">
      <c r="A208" s="1" t="str">
        <f>IFERROR(VLOOKUP($D208,'JOURS FERIES'!$B$2:$D$12,2,0),"Jour ouvré")</f>
        <v>Jour ouvré</v>
      </c>
      <c r="B208" s="4">
        <f t="shared" si="18"/>
        <v>45203</v>
      </c>
      <c r="C208" s="2">
        <f t="shared" si="19"/>
        <v>40</v>
      </c>
      <c r="D208" s="3">
        <v>45203</v>
      </c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2" t="str">
        <f t="shared" si="20"/>
        <v/>
      </c>
      <c r="Q208" s="2" t="str">
        <f t="shared" si="21"/>
        <v/>
      </c>
      <c r="R208" s="2" t="str">
        <f t="shared" si="22"/>
        <v/>
      </c>
      <c r="S208" s="37" t="str">
        <f t="shared" si="23"/>
        <v/>
      </c>
    </row>
    <row r="209" spans="1:19" x14ac:dyDescent="0.2">
      <c r="A209" s="1" t="str">
        <f>IFERROR(VLOOKUP($D209,'JOURS FERIES'!$B$2:$D$12,2,0),"Jour ouvré")</f>
        <v>Jour ouvré</v>
      </c>
      <c r="B209" s="4">
        <f t="shared" si="18"/>
        <v>45204</v>
      </c>
      <c r="C209" s="2">
        <f t="shared" si="19"/>
        <v>40</v>
      </c>
      <c r="D209" s="3">
        <v>45204</v>
      </c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2" t="str">
        <f t="shared" si="20"/>
        <v/>
      </c>
      <c r="Q209" s="2" t="str">
        <f t="shared" si="21"/>
        <v/>
      </c>
      <c r="R209" s="2" t="str">
        <f t="shared" si="22"/>
        <v/>
      </c>
      <c r="S209" s="37" t="str">
        <f t="shared" si="23"/>
        <v/>
      </c>
    </row>
    <row r="210" spans="1:19" x14ac:dyDescent="0.2">
      <c r="A210" s="1" t="str">
        <f>IFERROR(VLOOKUP($D210,'JOURS FERIES'!$B$2:$D$12,2,0),"Jour ouvré")</f>
        <v>Jour ouvré</v>
      </c>
      <c r="B210" s="4">
        <f t="shared" si="18"/>
        <v>45205</v>
      </c>
      <c r="C210" s="2">
        <f t="shared" si="19"/>
        <v>40</v>
      </c>
      <c r="D210" s="3">
        <v>45205</v>
      </c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2" t="str">
        <f t="shared" si="20"/>
        <v/>
      </c>
      <c r="Q210" s="2" t="str">
        <f t="shared" si="21"/>
        <v/>
      </c>
      <c r="R210" s="2" t="str">
        <f t="shared" si="22"/>
        <v/>
      </c>
      <c r="S210" s="37" t="str">
        <f t="shared" si="23"/>
        <v/>
      </c>
    </row>
    <row r="211" spans="1:19" x14ac:dyDescent="0.2">
      <c r="A211" s="1" t="str">
        <f>IFERROR(VLOOKUP($D211,'JOURS FERIES'!$B$2:$D$12,2,0),"Jour ouvré")</f>
        <v>Jour ouvré</v>
      </c>
      <c r="B211" s="4">
        <f t="shared" si="18"/>
        <v>45208</v>
      </c>
      <c r="C211" s="2">
        <f t="shared" si="19"/>
        <v>41</v>
      </c>
      <c r="D211" s="3">
        <v>45208</v>
      </c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2" t="str">
        <f t="shared" si="20"/>
        <v/>
      </c>
      <c r="Q211" s="2" t="str">
        <f t="shared" si="21"/>
        <v/>
      </c>
      <c r="R211" s="2" t="str">
        <f t="shared" si="22"/>
        <v/>
      </c>
      <c r="S211" s="37" t="str">
        <f t="shared" si="23"/>
        <v/>
      </c>
    </row>
    <row r="212" spans="1:19" x14ac:dyDescent="0.2">
      <c r="A212" s="1" t="str">
        <f>IFERROR(VLOOKUP($D212,'JOURS FERIES'!$B$2:$D$12,2,0),"Jour ouvré")</f>
        <v>Jour ouvré</v>
      </c>
      <c r="B212" s="4">
        <f t="shared" si="18"/>
        <v>45209</v>
      </c>
      <c r="C212" s="2">
        <f t="shared" si="19"/>
        <v>41</v>
      </c>
      <c r="D212" s="3">
        <v>45209</v>
      </c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2" t="str">
        <f t="shared" si="20"/>
        <v/>
      </c>
      <c r="Q212" s="2" t="str">
        <f t="shared" si="21"/>
        <v/>
      </c>
      <c r="R212" s="2" t="str">
        <f t="shared" si="22"/>
        <v/>
      </c>
      <c r="S212" s="37" t="str">
        <f t="shared" si="23"/>
        <v/>
      </c>
    </row>
    <row r="213" spans="1:19" x14ac:dyDescent="0.2">
      <c r="A213" s="1" t="str">
        <f>IFERROR(VLOOKUP($D213,'JOURS FERIES'!$B$2:$D$12,2,0),"Jour ouvré")</f>
        <v>Jour ouvré</v>
      </c>
      <c r="B213" s="4">
        <f t="shared" si="18"/>
        <v>45210</v>
      </c>
      <c r="C213" s="2">
        <f t="shared" si="19"/>
        <v>41</v>
      </c>
      <c r="D213" s="3">
        <v>45210</v>
      </c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2" t="str">
        <f t="shared" si="20"/>
        <v/>
      </c>
      <c r="Q213" s="2" t="str">
        <f t="shared" si="21"/>
        <v/>
      </c>
      <c r="R213" s="2" t="str">
        <f t="shared" si="22"/>
        <v/>
      </c>
      <c r="S213" s="37" t="str">
        <f t="shared" si="23"/>
        <v/>
      </c>
    </row>
    <row r="214" spans="1:19" x14ac:dyDescent="0.2">
      <c r="A214" s="1" t="str">
        <f>IFERROR(VLOOKUP($D214,'JOURS FERIES'!$B$2:$D$12,2,0),"Jour ouvré")</f>
        <v>Jour ouvré</v>
      </c>
      <c r="B214" s="4">
        <f t="shared" si="18"/>
        <v>45211</v>
      </c>
      <c r="C214" s="2">
        <f t="shared" si="19"/>
        <v>41</v>
      </c>
      <c r="D214" s="3">
        <v>45211</v>
      </c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2" t="str">
        <f t="shared" si="20"/>
        <v/>
      </c>
      <c r="Q214" s="2" t="str">
        <f t="shared" si="21"/>
        <v/>
      </c>
      <c r="R214" s="2" t="str">
        <f t="shared" si="22"/>
        <v/>
      </c>
      <c r="S214" s="37" t="str">
        <f t="shared" si="23"/>
        <v/>
      </c>
    </row>
    <row r="215" spans="1:19" x14ac:dyDescent="0.2">
      <c r="A215" s="1" t="str">
        <f>IFERROR(VLOOKUP($D215,'JOURS FERIES'!$B$2:$D$12,2,0),"Jour ouvré")</f>
        <v>Jour ouvré</v>
      </c>
      <c r="B215" s="4">
        <f t="shared" si="18"/>
        <v>45212</v>
      </c>
      <c r="C215" s="2">
        <f t="shared" si="19"/>
        <v>41</v>
      </c>
      <c r="D215" s="3">
        <v>45212</v>
      </c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2" t="str">
        <f t="shared" si="20"/>
        <v/>
      </c>
      <c r="Q215" s="2" t="str">
        <f t="shared" si="21"/>
        <v/>
      </c>
      <c r="R215" s="2" t="str">
        <f t="shared" si="22"/>
        <v/>
      </c>
      <c r="S215" s="37" t="str">
        <f t="shared" si="23"/>
        <v/>
      </c>
    </row>
    <row r="216" spans="1:19" x14ac:dyDescent="0.2">
      <c r="A216" s="1" t="str">
        <f>IFERROR(VLOOKUP($D216,'JOURS FERIES'!$B$2:$D$12,2,0),"Jour ouvré")</f>
        <v>Jour ouvré</v>
      </c>
      <c r="B216" s="4">
        <f t="shared" si="18"/>
        <v>45215</v>
      </c>
      <c r="C216" s="2">
        <f t="shared" si="19"/>
        <v>42</v>
      </c>
      <c r="D216" s="3">
        <v>45215</v>
      </c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2" t="str">
        <f t="shared" si="20"/>
        <v/>
      </c>
      <c r="Q216" s="2" t="str">
        <f t="shared" si="21"/>
        <v/>
      </c>
      <c r="R216" s="2" t="str">
        <f t="shared" si="22"/>
        <v/>
      </c>
      <c r="S216" s="37" t="str">
        <f t="shared" si="23"/>
        <v/>
      </c>
    </row>
    <row r="217" spans="1:19" x14ac:dyDescent="0.2">
      <c r="A217" s="1" t="str">
        <f>IFERROR(VLOOKUP($D217,'JOURS FERIES'!$B$2:$D$12,2,0),"Jour ouvré")</f>
        <v>Jour ouvré</v>
      </c>
      <c r="B217" s="4">
        <f t="shared" si="18"/>
        <v>45216</v>
      </c>
      <c r="C217" s="2">
        <f t="shared" si="19"/>
        <v>42</v>
      </c>
      <c r="D217" s="3">
        <v>45216</v>
      </c>
      <c r="E217" s="42"/>
      <c r="F217" s="42"/>
      <c r="G217" s="42"/>
      <c r="H217" s="42"/>
      <c r="I217" s="42"/>
      <c r="J217" s="42"/>
      <c r="K217" s="42"/>
      <c r="L217" s="42"/>
      <c r="M217" s="42"/>
      <c r="N217" s="42"/>
      <c r="O217" s="42"/>
      <c r="P217" s="2" t="str">
        <f t="shared" si="20"/>
        <v/>
      </c>
      <c r="Q217" s="2" t="str">
        <f t="shared" si="21"/>
        <v/>
      </c>
      <c r="R217" s="2" t="str">
        <f t="shared" si="22"/>
        <v/>
      </c>
      <c r="S217" s="37" t="str">
        <f t="shared" si="23"/>
        <v/>
      </c>
    </row>
    <row r="218" spans="1:19" x14ac:dyDescent="0.2">
      <c r="A218" s="1" t="str">
        <f>IFERROR(VLOOKUP($D218,'JOURS FERIES'!$B$2:$D$12,2,0),"Jour ouvré")</f>
        <v>Jour ouvré</v>
      </c>
      <c r="B218" s="4">
        <f t="shared" si="18"/>
        <v>45217</v>
      </c>
      <c r="C218" s="2">
        <f t="shared" si="19"/>
        <v>42</v>
      </c>
      <c r="D218" s="3">
        <v>45217</v>
      </c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2" t="str">
        <f t="shared" si="20"/>
        <v/>
      </c>
      <c r="Q218" s="2" t="str">
        <f t="shared" si="21"/>
        <v/>
      </c>
      <c r="R218" s="2" t="str">
        <f t="shared" si="22"/>
        <v/>
      </c>
      <c r="S218" s="37" t="str">
        <f t="shared" si="23"/>
        <v/>
      </c>
    </row>
    <row r="219" spans="1:19" x14ac:dyDescent="0.2">
      <c r="A219" s="1" t="str">
        <f>IFERROR(VLOOKUP($D219,'JOURS FERIES'!$B$2:$D$12,2,0),"Jour ouvré")</f>
        <v>Jour ouvré</v>
      </c>
      <c r="B219" s="4">
        <f t="shared" si="18"/>
        <v>45218</v>
      </c>
      <c r="C219" s="2">
        <f t="shared" si="19"/>
        <v>42</v>
      </c>
      <c r="D219" s="3">
        <v>45218</v>
      </c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2" t="str">
        <f t="shared" si="20"/>
        <v/>
      </c>
      <c r="Q219" s="2" t="str">
        <f t="shared" si="21"/>
        <v/>
      </c>
      <c r="R219" s="2" t="str">
        <f t="shared" si="22"/>
        <v/>
      </c>
      <c r="S219" s="37" t="str">
        <f t="shared" si="23"/>
        <v/>
      </c>
    </row>
    <row r="220" spans="1:19" x14ac:dyDescent="0.2">
      <c r="A220" s="1" t="str">
        <f>IFERROR(VLOOKUP($D220,'JOURS FERIES'!$B$2:$D$12,2,0),"Jour ouvré")</f>
        <v>Jour ouvré</v>
      </c>
      <c r="B220" s="4">
        <f t="shared" si="18"/>
        <v>45219</v>
      </c>
      <c r="C220" s="2">
        <f t="shared" si="19"/>
        <v>42</v>
      </c>
      <c r="D220" s="3">
        <v>45219</v>
      </c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2" t="str">
        <f t="shared" si="20"/>
        <v/>
      </c>
      <c r="Q220" s="2" t="str">
        <f t="shared" si="21"/>
        <v/>
      </c>
      <c r="R220" s="2" t="str">
        <f t="shared" si="22"/>
        <v/>
      </c>
      <c r="S220" s="37" t="str">
        <f t="shared" si="23"/>
        <v/>
      </c>
    </row>
    <row r="221" spans="1:19" x14ac:dyDescent="0.2">
      <c r="A221" s="1" t="str">
        <f>IFERROR(VLOOKUP($D221,'JOURS FERIES'!$B$2:$D$12,2,0),"Jour ouvré")</f>
        <v>Jour ouvré</v>
      </c>
      <c r="B221" s="4">
        <f t="shared" si="18"/>
        <v>45222</v>
      </c>
      <c r="C221" s="2">
        <f t="shared" si="19"/>
        <v>43</v>
      </c>
      <c r="D221" s="3">
        <v>45222</v>
      </c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2" t="str">
        <f t="shared" si="20"/>
        <v/>
      </c>
      <c r="Q221" s="2" t="str">
        <f t="shared" si="21"/>
        <v/>
      </c>
      <c r="R221" s="2" t="str">
        <f t="shared" si="22"/>
        <v/>
      </c>
      <c r="S221" s="37" t="str">
        <f t="shared" si="23"/>
        <v/>
      </c>
    </row>
    <row r="222" spans="1:19" x14ac:dyDescent="0.2">
      <c r="A222" s="1" t="str">
        <f>IFERROR(VLOOKUP($D222,'JOURS FERIES'!$B$2:$D$12,2,0),"Jour ouvré")</f>
        <v>Jour ouvré</v>
      </c>
      <c r="B222" s="4">
        <f t="shared" si="18"/>
        <v>45223</v>
      </c>
      <c r="C222" s="2">
        <f t="shared" si="19"/>
        <v>43</v>
      </c>
      <c r="D222" s="3">
        <v>45223</v>
      </c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2" t="str">
        <f t="shared" si="20"/>
        <v/>
      </c>
      <c r="Q222" s="2" t="str">
        <f t="shared" si="21"/>
        <v/>
      </c>
      <c r="R222" s="2" t="str">
        <f t="shared" si="22"/>
        <v/>
      </c>
      <c r="S222" s="37" t="str">
        <f t="shared" si="23"/>
        <v/>
      </c>
    </row>
    <row r="223" spans="1:19" x14ac:dyDescent="0.2">
      <c r="A223" s="1" t="str">
        <f>IFERROR(VLOOKUP($D223,'JOURS FERIES'!$B$2:$D$12,2,0),"Jour ouvré")</f>
        <v>Jour ouvré</v>
      </c>
      <c r="B223" s="4">
        <f t="shared" si="18"/>
        <v>45224</v>
      </c>
      <c r="C223" s="2">
        <f t="shared" si="19"/>
        <v>43</v>
      </c>
      <c r="D223" s="3">
        <v>45224</v>
      </c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2" t="str">
        <f t="shared" si="20"/>
        <v/>
      </c>
      <c r="Q223" s="2" t="str">
        <f t="shared" si="21"/>
        <v/>
      </c>
      <c r="R223" s="2" t="str">
        <f t="shared" si="22"/>
        <v/>
      </c>
      <c r="S223" s="37" t="str">
        <f t="shared" si="23"/>
        <v/>
      </c>
    </row>
    <row r="224" spans="1:19" x14ac:dyDescent="0.2">
      <c r="A224" s="1" t="str">
        <f>IFERROR(VLOOKUP($D224,'JOURS FERIES'!$B$2:$D$12,2,0),"Jour ouvré")</f>
        <v>Jour ouvré</v>
      </c>
      <c r="B224" s="4">
        <f t="shared" si="18"/>
        <v>45225</v>
      </c>
      <c r="C224" s="2">
        <f t="shared" si="19"/>
        <v>43</v>
      </c>
      <c r="D224" s="3">
        <v>45225</v>
      </c>
      <c r="E224" s="42"/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2" t="str">
        <f t="shared" si="20"/>
        <v/>
      </c>
      <c r="Q224" s="2" t="str">
        <f t="shared" si="21"/>
        <v/>
      </c>
      <c r="R224" s="2" t="str">
        <f t="shared" si="22"/>
        <v/>
      </c>
      <c r="S224" s="37" t="str">
        <f t="shared" si="23"/>
        <v/>
      </c>
    </row>
    <row r="225" spans="1:19" x14ac:dyDescent="0.2">
      <c r="A225" s="1" t="str">
        <f>IFERROR(VLOOKUP($D225,'JOURS FERIES'!$B$2:$D$12,2,0),"Jour ouvré")</f>
        <v>Jour ouvré</v>
      </c>
      <c r="B225" s="4">
        <f t="shared" si="18"/>
        <v>45226</v>
      </c>
      <c r="C225" s="2">
        <f t="shared" si="19"/>
        <v>43</v>
      </c>
      <c r="D225" s="3">
        <v>45226</v>
      </c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2" t="str">
        <f t="shared" si="20"/>
        <v/>
      </c>
      <c r="Q225" s="2" t="str">
        <f t="shared" si="21"/>
        <v/>
      </c>
      <c r="R225" s="2" t="str">
        <f t="shared" si="22"/>
        <v/>
      </c>
      <c r="S225" s="37" t="str">
        <f t="shared" si="23"/>
        <v/>
      </c>
    </row>
    <row r="226" spans="1:19" x14ac:dyDescent="0.2">
      <c r="A226" s="1" t="str">
        <f>IFERROR(VLOOKUP($D226,'JOURS FERIES'!$B$2:$D$12,2,0),"Jour ouvré")</f>
        <v>Jour ouvré</v>
      </c>
      <c r="B226" s="4">
        <f t="shared" si="18"/>
        <v>45229</v>
      </c>
      <c r="C226" s="2">
        <f t="shared" si="19"/>
        <v>44</v>
      </c>
      <c r="D226" s="3">
        <v>45229</v>
      </c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2" t="str">
        <f t="shared" si="20"/>
        <v/>
      </c>
      <c r="Q226" s="2" t="str">
        <f t="shared" si="21"/>
        <v/>
      </c>
      <c r="R226" s="2" t="str">
        <f t="shared" si="22"/>
        <v/>
      </c>
      <c r="S226" s="37" t="str">
        <f t="shared" si="23"/>
        <v/>
      </c>
    </row>
    <row r="227" spans="1:19" x14ac:dyDescent="0.2">
      <c r="A227" s="1" t="str">
        <f>IFERROR(VLOOKUP($D227,'JOURS FERIES'!$B$2:$D$12,2,0),"Jour ouvré")</f>
        <v>Jour ouvré</v>
      </c>
      <c r="B227" s="4">
        <f t="shared" si="18"/>
        <v>45230</v>
      </c>
      <c r="C227" s="2">
        <f t="shared" si="19"/>
        <v>44</v>
      </c>
      <c r="D227" s="3">
        <v>45230</v>
      </c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2" t="str">
        <f t="shared" si="20"/>
        <v/>
      </c>
      <c r="Q227" s="2" t="str">
        <f t="shared" si="21"/>
        <v/>
      </c>
      <c r="R227" s="2" t="str">
        <f t="shared" si="22"/>
        <v/>
      </c>
      <c r="S227" s="37" t="str">
        <f t="shared" si="23"/>
        <v/>
      </c>
    </row>
    <row r="228" spans="1:19" x14ac:dyDescent="0.2">
      <c r="A228" s="1" t="str">
        <f>IFERROR(VLOOKUP($D228,'JOURS FERIES'!$B$2:$D$12,2,0),"Jour ouvré")</f>
        <v>Toussaint</v>
      </c>
      <c r="B228" s="4">
        <f t="shared" si="18"/>
        <v>45231</v>
      </c>
      <c r="C228" s="2">
        <f t="shared" si="19"/>
        <v>44</v>
      </c>
      <c r="D228" s="3">
        <v>45231</v>
      </c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2" t="str">
        <f t="shared" si="20"/>
        <v/>
      </c>
      <c r="Q228" s="2" t="str">
        <f t="shared" si="21"/>
        <v/>
      </c>
      <c r="R228" s="2" t="str">
        <f t="shared" si="22"/>
        <v/>
      </c>
      <c r="S228" s="37" t="str">
        <f t="shared" si="23"/>
        <v/>
      </c>
    </row>
    <row r="229" spans="1:19" x14ac:dyDescent="0.2">
      <c r="A229" s="1" t="str">
        <f>IFERROR(VLOOKUP($D229,'JOURS FERIES'!$B$2:$D$12,2,0),"Jour ouvré")</f>
        <v>Jour ouvré</v>
      </c>
      <c r="B229" s="4">
        <f t="shared" si="18"/>
        <v>45232</v>
      </c>
      <c r="C229" s="2">
        <f t="shared" si="19"/>
        <v>44</v>
      </c>
      <c r="D229" s="3">
        <v>45232</v>
      </c>
      <c r="E229" s="42"/>
      <c r="F229" s="42"/>
      <c r="G229" s="42"/>
      <c r="H229" s="42"/>
      <c r="I229" s="42"/>
      <c r="J229" s="42"/>
      <c r="K229" s="42"/>
      <c r="L229" s="42"/>
      <c r="M229" s="42"/>
      <c r="N229" s="42"/>
      <c r="O229" s="42"/>
      <c r="P229" s="2" t="str">
        <f t="shared" si="20"/>
        <v/>
      </c>
      <c r="Q229" s="2" t="str">
        <f t="shared" si="21"/>
        <v/>
      </c>
      <c r="R229" s="2" t="str">
        <f t="shared" si="22"/>
        <v/>
      </c>
      <c r="S229" s="37" t="str">
        <f t="shared" si="23"/>
        <v/>
      </c>
    </row>
    <row r="230" spans="1:19" x14ac:dyDescent="0.2">
      <c r="A230" s="1" t="str">
        <f>IFERROR(VLOOKUP($D230,'JOURS FERIES'!$B$2:$D$12,2,0),"Jour ouvré")</f>
        <v>Jour ouvré</v>
      </c>
      <c r="B230" s="4">
        <f t="shared" si="18"/>
        <v>45233</v>
      </c>
      <c r="C230" s="2">
        <f t="shared" si="19"/>
        <v>44</v>
      </c>
      <c r="D230" s="3">
        <v>45233</v>
      </c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2"/>
      <c r="P230" s="2" t="str">
        <f t="shared" si="20"/>
        <v/>
      </c>
      <c r="Q230" s="2" t="str">
        <f t="shared" si="21"/>
        <v/>
      </c>
      <c r="R230" s="2" t="str">
        <f t="shared" si="22"/>
        <v/>
      </c>
      <c r="S230" s="37" t="str">
        <f t="shared" si="23"/>
        <v/>
      </c>
    </row>
    <row r="231" spans="1:19" x14ac:dyDescent="0.2">
      <c r="A231" s="1" t="str">
        <f>IFERROR(VLOOKUP($D231,'JOURS FERIES'!$B$2:$D$12,2,0),"Jour ouvré")</f>
        <v>Jour ouvré</v>
      </c>
      <c r="B231" s="4">
        <f t="shared" si="18"/>
        <v>45236</v>
      </c>
      <c r="C231" s="2">
        <f t="shared" si="19"/>
        <v>45</v>
      </c>
      <c r="D231" s="3">
        <v>45236</v>
      </c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2" t="str">
        <f t="shared" si="20"/>
        <v/>
      </c>
      <c r="Q231" s="2" t="str">
        <f t="shared" si="21"/>
        <v/>
      </c>
      <c r="R231" s="2" t="str">
        <f t="shared" si="22"/>
        <v/>
      </c>
      <c r="S231" s="37" t="str">
        <f t="shared" si="23"/>
        <v/>
      </c>
    </row>
    <row r="232" spans="1:19" x14ac:dyDescent="0.2">
      <c r="A232" s="1" t="str">
        <f>IFERROR(VLOOKUP($D232,'JOURS FERIES'!$B$2:$D$12,2,0),"Jour ouvré")</f>
        <v>Jour ouvré</v>
      </c>
      <c r="B232" s="4">
        <f t="shared" si="18"/>
        <v>45237</v>
      </c>
      <c r="C232" s="2">
        <f t="shared" si="19"/>
        <v>45</v>
      </c>
      <c r="D232" s="3">
        <v>45237</v>
      </c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2" t="str">
        <f t="shared" si="20"/>
        <v/>
      </c>
      <c r="Q232" s="2" t="str">
        <f t="shared" si="21"/>
        <v/>
      </c>
      <c r="R232" s="2" t="str">
        <f t="shared" si="22"/>
        <v/>
      </c>
      <c r="S232" s="37" t="str">
        <f t="shared" si="23"/>
        <v/>
      </c>
    </row>
    <row r="233" spans="1:19" x14ac:dyDescent="0.2">
      <c r="A233" s="1" t="str">
        <f>IFERROR(VLOOKUP($D233,'JOURS FERIES'!$B$2:$D$12,2,0),"Jour ouvré")</f>
        <v>Jour ouvré</v>
      </c>
      <c r="B233" s="4">
        <f t="shared" si="18"/>
        <v>45238</v>
      </c>
      <c r="C233" s="2">
        <f t="shared" si="19"/>
        <v>45</v>
      </c>
      <c r="D233" s="3">
        <v>45238</v>
      </c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2" t="str">
        <f t="shared" si="20"/>
        <v/>
      </c>
      <c r="Q233" s="2" t="str">
        <f t="shared" si="21"/>
        <v/>
      </c>
      <c r="R233" s="2" t="str">
        <f t="shared" si="22"/>
        <v/>
      </c>
      <c r="S233" s="37" t="str">
        <f t="shared" si="23"/>
        <v/>
      </c>
    </row>
    <row r="234" spans="1:19" x14ac:dyDescent="0.2">
      <c r="A234" s="1" t="str">
        <f>IFERROR(VLOOKUP($D234,'JOURS FERIES'!$B$2:$D$12,2,0),"Jour ouvré")</f>
        <v>Jour ouvré</v>
      </c>
      <c r="B234" s="4">
        <f t="shared" si="18"/>
        <v>45239</v>
      </c>
      <c r="C234" s="2">
        <f t="shared" si="19"/>
        <v>45</v>
      </c>
      <c r="D234" s="3">
        <v>45239</v>
      </c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2" t="str">
        <f t="shared" si="20"/>
        <v/>
      </c>
      <c r="Q234" s="2" t="str">
        <f t="shared" si="21"/>
        <v/>
      </c>
      <c r="R234" s="2" t="str">
        <f t="shared" si="22"/>
        <v/>
      </c>
      <c r="S234" s="37" t="str">
        <f t="shared" si="23"/>
        <v/>
      </c>
    </row>
    <row r="235" spans="1:19" x14ac:dyDescent="0.2">
      <c r="A235" s="1" t="str">
        <f>IFERROR(VLOOKUP($D235,'JOURS FERIES'!$B$2:$D$12,2,0),"Jour ouvré")</f>
        <v>Jour ouvré</v>
      </c>
      <c r="B235" s="4">
        <f t="shared" si="18"/>
        <v>45240</v>
      </c>
      <c r="C235" s="2">
        <f t="shared" si="19"/>
        <v>45</v>
      </c>
      <c r="D235" s="3">
        <v>45240</v>
      </c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2" t="str">
        <f t="shared" si="20"/>
        <v/>
      </c>
      <c r="Q235" s="2" t="str">
        <f t="shared" si="21"/>
        <v/>
      </c>
      <c r="R235" s="2" t="str">
        <f t="shared" si="22"/>
        <v/>
      </c>
      <c r="S235" s="37" t="str">
        <f t="shared" si="23"/>
        <v/>
      </c>
    </row>
    <row r="236" spans="1:19" x14ac:dyDescent="0.2">
      <c r="A236" s="1" t="str">
        <f>IFERROR(VLOOKUP($D236,'JOURS FERIES'!$B$2:$D$12,2,0),"Jour ouvré")</f>
        <v>Jour ouvré</v>
      </c>
      <c r="B236" s="4">
        <f t="shared" si="18"/>
        <v>45243</v>
      </c>
      <c r="C236" s="2">
        <f t="shared" si="19"/>
        <v>46</v>
      </c>
      <c r="D236" s="3">
        <v>45243</v>
      </c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2"/>
      <c r="P236" s="2" t="str">
        <f t="shared" si="20"/>
        <v/>
      </c>
      <c r="Q236" s="2" t="str">
        <f t="shared" si="21"/>
        <v/>
      </c>
      <c r="R236" s="2" t="str">
        <f t="shared" si="22"/>
        <v/>
      </c>
      <c r="S236" s="37" t="str">
        <f t="shared" si="23"/>
        <v/>
      </c>
    </row>
    <row r="237" spans="1:19" x14ac:dyDescent="0.2">
      <c r="A237" s="1" t="str">
        <f>IFERROR(VLOOKUP($D237,'JOURS FERIES'!$B$2:$D$12,2,0),"Jour ouvré")</f>
        <v>Jour ouvré</v>
      </c>
      <c r="B237" s="4">
        <f t="shared" si="18"/>
        <v>45244</v>
      </c>
      <c r="C237" s="2">
        <f t="shared" si="19"/>
        <v>46</v>
      </c>
      <c r="D237" s="3">
        <v>45244</v>
      </c>
      <c r="E237" s="42"/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2" t="str">
        <f t="shared" si="20"/>
        <v/>
      </c>
      <c r="Q237" s="2" t="str">
        <f t="shared" si="21"/>
        <v/>
      </c>
      <c r="R237" s="2" t="str">
        <f t="shared" si="22"/>
        <v/>
      </c>
      <c r="S237" s="37" t="str">
        <f t="shared" si="23"/>
        <v/>
      </c>
    </row>
    <row r="238" spans="1:19" x14ac:dyDescent="0.2">
      <c r="A238" s="1" t="str">
        <f>IFERROR(VLOOKUP($D238,'JOURS FERIES'!$B$2:$D$12,2,0),"Jour ouvré")</f>
        <v>Jour ouvré</v>
      </c>
      <c r="B238" s="4">
        <f t="shared" si="18"/>
        <v>45245</v>
      </c>
      <c r="C238" s="2">
        <f t="shared" si="19"/>
        <v>46</v>
      </c>
      <c r="D238" s="3">
        <v>45245</v>
      </c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2" t="str">
        <f t="shared" si="20"/>
        <v/>
      </c>
      <c r="Q238" s="2" t="str">
        <f t="shared" si="21"/>
        <v/>
      </c>
      <c r="R238" s="2" t="str">
        <f t="shared" si="22"/>
        <v/>
      </c>
      <c r="S238" s="37" t="str">
        <f t="shared" si="23"/>
        <v/>
      </c>
    </row>
    <row r="239" spans="1:19" x14ac:dyDescent="0.2">
      <c r="A239" s="1" t="str">
        <f>IFERROR(VLOOKUP($D239,'JOURS FERIES'!$B$2:$D$12,2,0),"Jour ouvré")</f>
        <v>Jour ouvré</v>
      </c>
      <c r="B239" s="4">
        <f t="shared" si="18"/>
        <v>45246</v>
      </c>
      <c r="C239" s="2">
        <f t="shared" si="19"/>
        <v>46</v>
      </c>
      <c r="D239" s="3">
        <v>45246</v>
      </c>
      <c r="E239" s="42"/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2" t="str">
        <f t="shared" si="20"/>
        <v/>
      </c>
      <c r="Q239" s="2" t="str">
        <f t="shared" si="21"/>
        <v/>
      </c>
      <c r="R239" s="2" t="str">
        <f t="shared" si="22"/>
        <v/>
      </c>
      <c r="S239" s="37" t="str">
        <f t="shared" si="23"/>
        <v/>
      </c>
    </row>
    <row r="240" spans="1:19" x14ac:dyDescent="0.2">
      <c r="A240" s="1" t="str">
        <f>IFERROR(VLOOKUP($D240,'JOURS FERIES'!$B$2:$D$12,2,0),"Jour ouvré")</f>
        <v>Jour ouvré</v>
      </c>
      <c r="B240" s="4">
        <f t="shared" si="18"/>
        <v>45247</v>
      </c>
      <c r="C240" s="2">
        <f t="shared" si="19"/>
        <v>46</v>
      </c>
      <c r="D240" s="3">
        <v>45247</v>
      </c>
      <c r="E240" s="42"/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2" t="str">
        <f t="shared" si="20"/>
        <v/>
      </c>
      <c r="Q240" s="2" t="str">
        <f t="shared" si="21"/>
        <v/>
      </c>
      <c r="R240" s="2" t="str">
        <f t="shared" si="22"/>
        <v/>
      </c>
      <c r="S240" s="37" t="str">
        <f t="shared" si="23"/>
        <v/>
      </c>
    </row>
    <row r="241" spans="1:19" x14ac:dyDescent="0.2">
      <c r="A241" s="1" t="str">
        <f>IFERROR(VLOOKUP($D241,'JOURS FERIES'!$B$2:$D$12,2,0),"Jour ouvré")</f>
        <v>Jour ouvré</v>
      </c>
      <c r="B241" s="4">
        <f t="shared" si="18"/>
        <v>45250</v>
      </c>
      <c r="C241" s="2">
        <f t="shared" si="19"/>
        <v>47</v>
      </c>
      <c r="D241" s="3">
        <v>45250</v>
      </c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2" t="str">
        <f t="shared" si="20"/>
        <v/>
      </c>
      <c r="Q241" s="2" t="str">
        <f t="shared" si="21"/>
        <v/>
      </c>
      <c r="R241" s="2" t="str">
        <f t="shared" si="22"/>
        <v/>
      </c>
      <c r="S241" s="37" t="str">
        <f t="shared" si="23"/>
        <v/>
      </c>
    </row>
    <row r="242" spans="1:19" x14ac:dyDescent="0.2">
      <c r="A242" s="1" t="str">
        <f>IFERROR(VLOOKUP($D242,'JOURS FERIES'!$B$2:$D$12,2,0),"Jour ouvré")</f>
        <v>Jour ouvré</v>
      </c>
      <c r="B242" s="4">
        <f t="shared" si="18"/>
        <v>45251</v>
      </c>
      <c r="C242" s="2">
        <f t="shared" si="19"/>
        <v>47</v>
      </c>
      <c r="D242" s="3">
        <v>45251</v>
      </c>
      <c r="E242" s="42"/>
      <c r="F242" s="42"/>
      <c r="G242" s="42"/>
      <c r="H242" s="42"/>
      <c r="I242" s="42"/>
      <c r="J242" s="42"/>
      <c r="K242" s="42"/>
      <c r="L242" s="42"/>
      <c r="M242" s="42"/>
      <c r="N242" s="42"/>
      <c r="O242" s="42"/>
      <c r="P242" s="2" t="str">
        <f t="shared" si="20"/>
        <v/>
      </c>
      <c r="Q242" s="2" t="str">
        <f t="shared" si="21"/>
        <v/>
      </c>
      <c r="R242" s="2" t="str">
        <f t="shared" si="22"/>
        <v/>
      </c>
      <c r="S242" s="37" t="str">
        <f t="shared" si="23"/>
        <v/>
      </c>
    </row>
    <row r="243" spans="1:19" x14ac:dyDescent="0.2">
      <c r="A243" s="1" t="str">
        <f>IFERROR(VLOOKUP($D243,'JOURS FERIES'!$B$2:$D$12,2,0),"Jour ouvré")</f>
        <v>Jour ouvré</v>
      </c>
      <c r="B243" s="4">
        <f t="shared" si="18"/>
        <v>45252</v>
      </c>
      <c r="C243" s="2">
        <f t="shared" si="19"/>
        <v>47</v>
      </c>
      <c r="D243" s="3">
        <v>45252</v>
      </c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2" t="str">
        <f t="shared" si="20"/>
        <v/>
      </c>
      <c r="Q243" s="2" t="str">
        <f t="shared" si="21"/>
        <v/>
      </c>
      <c r="R243" s="2" t="str">
        <f t="shared" si="22"/>
        <v/>
      </c>
      <c r="S243" s="37" t="str">
        <f t="shared" si="23"/>
        <v/>
      </c>
    </row>
    <row r="244" spans="1:19" x14ac:dyDescent="0.2">
      <c r="A244" s="1" t="str">
        <f>IFERROR(VLOOKUP($D244,'JOURS FERIES'!$B$2:$D$12,2,0),"Jour ouvré")</f>
        <v>Jour ouvré</v>
      </c>
      <c r="B244" s="4">
        <f t="shared" si="18"/>
        <v>45253</v>
      </c>
      <c r="C244" s="2">
        <f t="shared" si="19"/>
        <v>47</v>
      </c>
      <c r="D244" s="3">
        <v>45253</v>
      </c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2" t="str">
        <f t="shared" si="20"/>
        <v/>
      </c>
      <c r="Q244" s="2" t="str">
        <f t="shared" si="21"/>
        <v/>
      </c>
      <c r="R244" s="2" t="str">
        <f t="shared" si="22"/>
        <v/>
      </c>
      <c r="S244" s="37" t="str">
        <f t="shared" si="23"/>
        <v/>
      </c>
    </row>
    <row r="245" spans="1:19" x14ac:dyDescent="0.2">
      <c r="A245" s="1" t="str">
        <f>IFERROR(VLOOKUP($D245,'JOURS FERIES'!$B$2:$D$12,2,0),"Jour ouvré")</f>
        <v>Jour ouvré</v>
      </c>
      <c r="B245" s="4">
        <f t="shared" si="18"/>
        <v>45254</v>
      </c>
      <c r="C245" s="2">
        <f t="shared" si="19"/>
        <v>47</v>
      </c>
      <c r="D245" s="3">
        <v>45254</v>
      </c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2" t="str">
        <f t="shared" si="20"/>
        <v/>
      </c>
      <c r="Q245" s="2" t="str">
        <f t="shared" si="21"/>
        <v/>
      </c>
      <c r="R245" s="2" t="str">
        <f t="shared" si="22"/>
        <v/>
      </c>
      <c r="S245" s="37" t="str">
        <f t="shared" si="23"/>
        <v/>
      </c>
    </row>
    <row r="246" spans="1:19" x14ac:dyDescent="0.2">
      <c r="A246" s="1" t="str">
        <f>IFERROR(VLOOKUP($D246,'JOURS FERIES'!$B$2:$D$12,2,0),"Jour ouvré")</f>
        <v>Jour ouvré</v>
      </c>
      <c r="B246" s="4">
        <f t="shared" si="18"/>
        <v>45257</v>
      </c>
      <c r="C246" s="2">
        <f t="shared" si="19"/>
        <v>48</v>
      </c>
      <c r="D246" s="3">
        <v>45257</v>
      </c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2" t="str">
        <f t="shared" si="20"/>
        <v/>
      </c>
      <c r="Q246" s="2" t="str">
        <f t="shared" si="21"/>
        <v/>
      </c>
      <c r="R246" s="2" t="str">
        <f t="shared" si="22"/>
        <v/>
      </c>
      <c r="S246" s="37" t="str">
        <f t="shared" si="23"/>
        <v/>
      </c>
    </row>
    <row r="247" spans="1:19" x14ac:dyDescent="0.2">
      <c r="A247" s="1" t="str">
        <f>IFERROR(VLOOKUP($D247,'JOURS FERIES'!$B$2:$D$12,2,0),"Jour ouvré")</f>
        <v>Jour ouvré</v>
      </c>
      <c r="B247" s="4">
        <f t="shared" si="18"/>
        <v>45258</v>
      </c>
      <c r="C247" s="2">
        <f t="shared" si="19"/>
        <v>48</v>
      </c>
      <c r="D247" s="3">
        <v>45258</v>
      </c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2" t="str">
        <f t="shared" si="20"/>
        <v/>
      </c>
      <c r="Q247" s="2" t="str">
        <f t="shared" si="21"/>
        <v/>
      </c>
      <c r="R247" s="2" t="str">
        <f t="shared" si="22"/>
        <v/>
      </c>
      <c r="S247" s="37" t="str">
        <f t="shared" si="23"/>
        <v/>
      </c>
    </row>
    <row r="248" spans="1:19" x14ac:dyDescent="0.2">
      <c r="A248" s="1" t="str">
        <f>IFERROR(VLOOKUP($D248,'JOURS FERIES'!$B$2:$D$12,2,0),"Jour ouvré")</f>
        <v>Jour ouvré</v>
      </c>
      <c r="B248" s="4">
        <f t="shared" si="18"/>
        <v>45259</v>
      </c>
      <c r="C248" s="2">
        <f t="shared" si="19"/>
        <v>48</v>
      </c>
      <c r="D248" s="3">
        <v>45259</v>
      </c>
      <c r="E248" s="42"/>
      <c r="F248" s="42"/>
      <c r="G248" s="42"/>
      <c r="H248" s="42"/>
      <c r="I248" s="42"/>
      <c r="J248" s="42"/>
      <c r="K248" s="42"/>
      <c r="L248" s="42"/>
      <c r="M248" s="42"/>
      <c r="N248" s="42"/>
      <c r="O248" s="42"/>
      <c r="P248" s="2" t="str">
        <f t="shared" si="20"/>
        <v/>
      </c>
      <c r="Q248" s="2" t="str">
        <f t="shared" si="21"/>
        <v/>
      </c>
      <c r="R248" s="2" t="str">
        <f t="shared" si="22"/>
        <v/>
      </c>
      <c r="S248" s="37" t="str">
        <f t="shared" si="23"/>
        <v/>
      </c>
    </row>
    <row r="249" spans="1:19" x14ac:dyDescent="0.2">
      <c r="A249" s="1" t="str">
        <f>IFERROR(VLOOKUP($D249,'JOURS FERIES'!$B$2:$D$12,2,0),"Jour ouvré")</f>
        <v>Jour ouvré</v>
      </c>
      <c r="B249" s="4">
        <f t="shared" si="18"/>
        <v>45260</v>
      </c>
      <c r="C249" s="2">
        <f t="shared" si="19"/>
        <v>48</v>
      </c>
      <c r="D249" s="3">
        <v>45260</v>
      </c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2"/>
      <c r="P249" s="2" t="str">
        <f t="shared" si="20"/>
        <v/>
      </c>
      <c r="Q249" s="2" t="str">
        <f t="shared" si="21"/>
        <v/>
      </c>
      <c r="R249" s="2" t="str">
        <f t="shared" si="22"/>
        <v/>
      </c>
      <c r="S249" s="37" t="str">
        <f t="shared" si="23"/>
        <v/>
      </c>
    </row>
    <row r="250" spans="1:19" x14ac:dyDescent="0.2">
      <c r="A250" s="1" t="str">
        <f>IFERROR(VLOOKUP($D250,'JOURS FERIES'!$B$2:$D$12,2,0),"Jour ouvré")</f>
        <v>Jour ouvré</v>
      </c>
      <c r="B250" s="4">
        <f t="shared" si="18"/>
        <v>45261</v>
      </c>
      <c r="C250" s="2">
        <f t="shared" si="19"/>
        <v>48</v>
      </c>
      <c r="D250" s="3">
        <v>45261</v>
      </c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2"/>
      <c r="P250" s="2" t="str">
        <f t="shared" si="20"/>
        <v/>
      </c>
      <c r="Q250" s="2" t="str">
        <f t="shared" si="21"/>
        <v/>
      </c>
      <c r="R250" s="2" t="str">
        <f t="shared" si="22"/>
        <v/>
      </c>
      <c r="S250" s="37" t="str">
        <f t="shared" si="23"/>
        <v/>
      </c>
    </row>
    <row r="251" spans="1:19" x14ac:dyDescent="0.2">
      <c r="A251" s="1" t="str">
        <f>IFERROR(VLOOKUP($D251,'JOURS FERIES'!$B$2:$D$12,2,0),"Jour ouvré")</f>
        <v>Jour ouvré</v>
      </c>
      <c r="B251" s="4">
        <f t="shared" si="18"/>
        <v>45264</v>
      </c>
      <c r="C251" s="2">
        <f t="shared" si="19"/>
        <v>49</v>
      </c>
      <c r="D251" s="3">
        <v>45264</v>
      </c>
      <c r="E251" s="42"/>
      <c r="F251" s="42"/>
      <c r="G251" s="42"/>
      <c r="H251" s="42"/>
      <c r="I251" s="42"/>
      <c r="J251" s="42"/>
      <c r="K251" s="42"/>
      <c r="L251" s="42"/>
      <c r="M251" s="42"/>
      <c r="N251" s="42"/>
      <c r="O251" s="42"/>
      <c r="P251" s="2" t="str">
        <f t="shared" si="20"/>
        <v/>
      </c>
      <c r="Q251" s="2" t="str">
        <f t="shared" si="21"/>
        <v/>
      </c>
      <c r="R251" s="2" t="str">
        <f t="shared" si="22"/>
        <v/>
      </c>
      <c r="S251" s="37" t="str">
        <f t="shared" si="23"/>
        <v/>
      </c>
    </row>
    <row r="252" spans="1:19" x14ac:dyDescent="0.2">
      <c r="A252" s="1" t="str">
        <f>IFERROR(VLOOKUP($D252,'JOURS FERIES'!$B$2:$D$12,2,0),"Jour ouvré")</f>
        <v>Jour ouvré</v>
      </c>
      <c r="B252" s="4">
        <f t="shared" si="18"/>
        <v>45265</v>
      </c>
      <c r="C252" s="2">
        <f t="shared" si="19"/>
        <v>49</v>
      </c>
      <c r="D252" s="3">
        <v>45265</v>
      </c>
      <c r="E252" s="42"/>
      <c r="F252" s="42"/>
      <c r="G252" s="42"/>
      <c r="H252" s="42"/>
      <c r="I252" s="42"/>
      <c r="J252" s="42"/>
      <c r="K252" s="42"/>
      <c r="L252" s="42"/>
      <c r="M252" s="42"/>
      <c r="N252" s="42"/>
      <c r="O252" s="42"/>
      <c r="P252" s="2" t="str">
        <f t="shared" si="20"/>
        <v/>
      </c>
      <c r="Q252" s="2" t="str">
        <f t="shared" si="21"/>
        <v/>
      </c>
      <c r="R252" s="2" t="str">
        <f t="shared" si="22"/>
        <v/>
      </c>
      <c r="S252" s="37" t="str">
        <f t="shared" si="23"/>
        <v/>
      </c>
    </row>
    <row r="253" spans="1:19" x14ac:dyDescent="0.2">
      <c r="A253" s="1" t="str">
        <f>IFERROR(VLOOKUP($D253,'JOURS FERIES'!$B$2:$D$12,2,0),"Jour ouvré")</f>
        <v>Jour ouvré</v>
      </c>
      <c r="B253" s="4">
        <f t="shared" si="18"/>
        <v>45266</v>
      </c>
      <c r="C253" s="2">
        <f t="shared" si="19"/>
        <v>49</v>
      </c>
      <c r="D253" s="3">
        <v>45266</v>
      </c>
      <c r="E253" s="42"/>
      <c r="F253" s="42"/>
      <c r="G253" s="42"/>
      <c r="H253" s="42"/>
      <c r="I253" s="42"/>
      <c r="J253" s="42"/>
      <c r="K253" s="42"/>
      <c r="L253" s="42"/>
      <c r="M253" s="42"/>
      <c r="N253" s="42"/>
      <c r="O253" s="42"/>
      <c r="P253" s="2" t="str">
        <f t="shared" si="20"/>
        <v/>
      </c>
      <c r="Q253" s="2" t="str">
        <f t="shared" si="21"/>
        <v/>
      </c>
      <c r="R253" s="2" t="str">
        <f t="shared" si="22"/>
        <v/>
      </c>
      <c r="S253" s="37" t="str">
        <f t="shared" si="23"/>
        <v/>
      </c>
    </row>
    <row r="254" spans="1:19" x14ac:dyDescent="0.2">
      <c r="A254" s="1" t="str">
        <f>IFERROR(VLOOKUP($D254,'JOURS FERIES'!$B$2:$D$12,2,0),"Jour ouvré")</f>
        <v>Jour ouvré</v>
      </c>
      <c r="B254" s="4">
        <f t="shared" si="18"/>
        <v>45267</v>
      </c>
      <c r="C254" s="2">
        <f t="shared" si="19"/>
        <v>49</v>
      </c>
      <c r="D254" s="3">
        <v>45267</v>
      </c>
      <c r="E254" s="42"/>
      <c r="F254" s="42"/>
      <c r="G254" s="42"/>
      <c r="H254" s="42"/>
      <c r="I254" s="42"/>
      <c r="J254" s="42"/>
      <c r="K254" s="42"/>
      <c r="L254" s="42"/>
      <c r="M254" s="42"/>
      <c r="N254" s="42"/>
      <c r="O254" s="42"/>
      <c r="P254" s="2" t="str">
        <f t="shared" si="20"/>
        <v/>
      </c>
      <c r="Q254" s="2" t="str">
        <f t="shared" si="21"/>
        <v/>
      </c>
      <c r="R254" s="2" t="str">
        <f t="shared" si="22"/>
        <v/>
      </c>
      <c r="S254" s="37" t="str">
        <f t="shared" si="23"/>
        <v/>
      </c>
    </row>
    <row r="255" spans="1:19" x14ac:dyDescent="0.2">
      <c r="A255" s="1" t="str">
        <f>IFERROR(VLOOKUP($D255,'JOURS FERIES'!$B$2:$D$12,2,0),"Jour ouvré")</f>
        <v>Jour ouvré</v>
      </c>
      <c r="B255" s="4">
        <f t="shared" si="18"/>
        <v>45268</v>
      </c>
      <c r="C255" s="2">
        <f t="shared" si="19"/>
        <v>49</v>
      </c>
      <c r="D255" s="3">
        <v>45268</v>
      </c>
      <c r="E255" s="42"/>
      <c r="F255" s="42"/>
      <c r="G255" s="42"/>
      <c r="H255" s="42"/>
      <c r="I255" s="42"/>
      <c r="J255" s="42"/>
      <c r="K255" s="42"/>
      <c r="L255" s="42"/>
      <c r="M255" s="42"/>
      <c r="N255" s="42"/>
      <c r="O255" s="42"/>
      <c r="P255" s="2" t="str">
        <f t="shared" si="20"/>
        <v/>
      </c>
      <c r="Q255" s="2" t="str">
        <f t="shared" si="21"/>
        <v/>
      </c>
      <c r="R255" s="2" t="str">
        <f t="shared" si="22"/>
        <v/>
      </c>
      <c r="S255" s="37" t="str">
        <f t="shared" si="23"/>
        <v/>
      </c>
    </row>
    <row r="256" spans="1:19" x14ac:dyDescent="0.2">
      <c r="A256" s="1" t="str">
        <f>IFERROR(VLOOKUP($D256,'JOURS FERIES'!$B$2:$D$12,2,0),"Jour ouvré")</f>
        <v>Jour ouvré</v>
      </c>
      <c r="B256" s="4">
        <f t="shared" si="18"/>
        <v>45271</v>
      </c>
      <c r="C256" s="2">
        <f t="shared" si="19"/>
        <v>50</v>
      </c>
      <c r="D256" s="3">
        <v>45271</v>
      </c>
      <c r="E256" s="42"/>
      <c r="F256" s="42"/>
      <c r="G256" s="42"/>
      <c r="H256" s="42"/>
      <c r="I256" s="42"/>
      <c r="J256" s="42"/>
      <c r="K256" s="42"/>
      <c r="L256" s="42"/>
      <c r="M256" s="42"/>
      <c r="N256" s="42"/>
      <c r="O256" s="42"/>
      <c r="P256" s="2" t="str">
        <f t="shared" si="20"/>
        <v/>
      </c>
      <c r="Q256" s="2" t="str">
        <f t="shared" si="21"/>
        <v/>
      </c>
      <c r="R256" s="2" t="str">
        <f t="shared" si="22"/>
        <v/>
      </c>
      <c r="S256" s="37" t="str">
        <f t="shared" si="23"/>
        <v/>
      </c>
    </row>
    <row r="257" spans="1:19" x14ac:dyDescent="0.2">
      <c r="A257" s="1" t="str">
        <f>IFERROR(VLOOKUP($D257,'JOURS FERIES'!$B$2:$D$12,2,0),"Jour ouvré")</f>
        <v>Jour ouvré</v>
      </c>
      <c r="B257" s="4">
        <f t="shared" si="18"/>
        <v>45272</v>
      </c>
      <c r="C257" s="2">
        <f t="shared" si="19"/>
        <v>50</v>
      </c>
      <c r="D257" s="3">
        <v>45272</v>
      </c>
      <c r="E257" s="42"/>
      <c r="F257" s="42"/>
      <c r="G257" s="42"/>
      <c r="H257" s="42"/>
      <c r="I257" s="42"/>
      <c r="J257" s="42"/>
      <c r="K257" s="42"/>
      <c r="L257" s="42"/>
      <c r="M257" s="42"/>
      <c r="N257" s="42"/>
      <c r="O257" s="42"/>
      <c r="P257" s="2" t="str">
        <f t="shared" si="20"/>
        <v/>
      </c>
      <c r="Q257" s="2" t="str">
        <f t="shared" si="21"/>
        <v/>
      </c>
      <c r="R257" s="2" t="str">
        <f t="shared" si="22"/>
        <v/>
      </c>
      <c r="S257" s="37" t="str">
        <f t="shared" si="23"/>
        <v/>
      </c>
    </row>
    <row r="258" spans="1:19" x14ac:dyDescent="0.2">
      <c r="A258" s="1" t="str">
        <f>IFERROR(VLOOKUP($D258,'JOURS FERIES'!$B$2:$D$12,2,0),"Jour ouvré")</f>
        <v>Jour ouvré</v>
      </c>
      <c r="B258" s="4">
        <f t="shared" si="18"/>
        <v>45273</v>
      </c>
      <c r="C258" s="2">
        <f t="shared" si="19"/>
        <v>50</v>
      </c>
      <c r="D258" s="3">
        <v>45273</v>
      </c>
      <c r="E258" s="42"/>
      <c r="F258" s="42"/>
      <c r="G258" s="42"/>
      <c r="H258" s="42"/>
      <c r="I258" s="42"/>
      <c r="J258" s="42"/>
      <c r="K258" s="42"/>
      <c r="L258" s="42"/>
      <c r="M258" s="42"/>
      <c r="N258" s="42"/>
      <c r="O258" s="42"/>
      <c r="P258" s="2" t="str">
        <f t="shared" si="20"/>
        <v/>
      </c>
      <c r="Q258" s="2" t="str">
        <f t="shared" si="21"/>
        <v/>
      </c>
      <c r="R258" s="2" t="str">
        <f t="shared" si="22"/>
        <v/>
      </c>
      <c r="S258" s="37" t="str">
        <f t="shared" si="23"/>
        <v/>
      </c>
    </row>
    <row r="259" spans="1:19" x14ac:dyDescent="0.2">
      <c r="A259" s="1" t="str">
        <f>IFERROR(VLOOKUP($D259,'JOURS FERIES'!$B$2:$D$12,2,0),"Jour ouvré")</f>
        <v>Jour ouvré</v>
      </c>
      <c r="B259" s="4">
        <f t="shared" si="18"/>
        <v>45274</v>
      </c>
      <c r="C259" s="2">
        <f t="shared" si="19"/>
        <v>50</v>
      </c>
      <c r="D259" s="3">
        <v>45274</v>
      </c>
      <c r="E259" s="42"/>
      <c r="F259" s="42"/>
      <c r="G259" s="42"/>
      <c r="H259" s="42"/>
      <c r="I259" s="42"/>
      <c r="J259" s="42"/>
      <c r="K259" s="42"/>
      <c r="L259" s="42"/>
      <c r="M259" s="42"/>
      <c r="N259" s="42"/>
      <c r="O259" s="42"/>
      <c r="P259" s="2" t="str">
        <f t="shared" si="20"/>
        <v/>
      </c>
      <c r="Q259" s="2" t="str">
        <f t="shared" si="21"/>
        <v/>
      </c>
      <c r="R259" s="2" t="str">
        <f t="shared" si="22"/>
        <v/>
      </c>
      <c r="S259" s="37" t="str">
        <f t="shared" si="23"/>
        <v/>
      </c>
    </row>
    <row r="260" spans="1:19" x14ac:dyDescent="0.2">
      <c r="A260" s="1" t="str">
        <f>IFERROR(VLOOKUP($D260,'JOURS FERIES'!$B$2:$D$12,2,0),"Jour ouvré")</f>
        <v>Jour ouvré</v>
      </c>
      <c r="B260" s="4">
        <f t="shared" si="18"/>
        <v>45275</v>
      </c>
      <c r="C260" s="2">
        <f t="shared" si="19"/>
        <v>50</v>
      </c>
      <c r="D260" s="3">
        <v>45275</v>
      </c>
      <c r="E260" s="42"/>
      <c r="F260" s="42"/>
      <c r="G260" s="42"/>
      <c r="H260" s="42"/>
      <c r="I260" s="42"/>
      <c r="J260" s="42"/>
      <c r="K260" s="42"/>
      <c r="L260" s="42"/>
      <c r="M260" s="42"/>
      <c r="N260" s="42"/>
      <c r="O260" s="42"/>
      <c r="P260" s="2" t="str">
        <f t="shared" si="20"/>
        <v/>
      </c>
      <c r="Q260" s="2" t="str">
        <f t="shared" si="21"/>
        <v/>
      </c>
      <c r="R260" s="2" t="str">
        <f t="shared" si="22"/>
        <v/>
      </c>
      <c r="S260" s="37" t="str">
        <f t="shared" si="23"/>
        <v/>
      </c>
    </row>
    <row r="261" spans="1:19" x14ac:dyDescent="0.2">
      <c r="A261" s="1" t="str">
        <f>IFERROR(VLOOKUP($D261,'JOURS FERIES'!$B$2:$D$12,2,0),"Jour ouvré")</f>
        <v>Jour ouvré</v>
      </c>
      <c r="B261" s="4">
        <f t="shared" si="18"/>
        <v>45278</v>
      </c>
      <c r="C261" s="2">
        <f t="shared" si="19"/>
        <v>51</v>
      </c>
      <c r="D261" s="3">
        <v>45278</v>
      </c>
      <c r="E261" s="42"/>
      <c r="F261" s="42"/>
      <c r="G261" s="42"/>
      <c r="H261" s="42"/>
      <c r="I261" s="42"/>
      <c r="J261" s="42"/>
      <c r="K261" s="42"/>
      <c r="L261" s="42"/>
      <c r="M261" s="42"/>
      <c r="N261" s="42"/>
      <c r="O261" s="42"/>
      <c r="P261" s="2" t="str">
        <f t="shared" si="20"/>
        <v/>
      </c>
      <c r="Q261" s="2" t="str">
        <f t="shared" si="21"/>
        <v/>
      </c>
      <c r="R261" s="2" t="str">
        <f t="shared" si="22"/>
        <v/>
      </c>
      <c r="S261" s="37" t="str">
        <f t="shared" si="23"/>
        <v/>
      </c>
    </row>
    <row r="262" spans="1:19" x14ac:dyDescent="0.2">
      <c r="A262" s="1" t="str">
        <f>IFERROR(VLOOKUP($D262,'JOURS FERIES'!$B$2:$D$12,2,0),"Jour ouvré")</f>
        <v>Jour ouvré</v>
      </c>
      <c r="B262" s="4">
        <f t="shared" si="18"/>
        <v>45279</v>
      </c>
      <c r="C262" s="2">
        <f t="shared" si="19"/>
        <v>51</v>
      </c>
      <c r="D262" s="3">
        <v>45279</v>
      </c>
      <c r="E262" s="42"/>
      <c r="F262" s="42"/>
      <c r="G262" s="42"/>
      <c r="H262" s="42"/>
      <c r="I262" s="42"/>
      <c r="J262" s="42"/>
      <c r="K262" s="42"/>
      <c r="L262" s="42"/>
      <c r="M262" s="42"/>
      <c r="N262" s="42"/>
      <c r="O262" s="42"/>
      <c r="P262" s="2" t="str">
        <f t="shared" si="20"/>
        <v/>
      </c>
      <c r="Q262" s="2" t="str">
        <f t="shared" si="21"/>
        <v/>
      </c>
      <c r="R262" s="2" t="str">
        <f t="shared" si="22"/>
        <v/>
      </c>
      <c r="S262" s="37" t="str">
        <f t="shared" si="23"/>
        <v/>
      </c>
    </row>
    <row r="263" spans="1:19" x14ac:dyDescent="0.2">
      <c r="A263" s="1" t="str">
        <f>IFERROR(VLOOKUP($D263,'JOURS FERIES'!$B$2:$D$12,2,0),"Jour ouvré")</f>
        <v>Jour ouvré</v>
      </c>
      <c r="B263" s="4">
        <f t="shared" si="18"/>
        <v>45280</v>
      </c>
      <c r="C263" s="2">
        <f t="shared" si="19"/>
        <v>51</v>
      </c>
      <c r="D263" s="3">
        <v>45280</v>
      </c>
      <c r="E263" s="42"/>
      <c r="F263" s="42"/>
      <c r="G263" s="42"/>
      <c r="H263" s="42"/>
      <c r="I263" s="42"/>
      <c r="J263" s="42"/>
      <c r="K263" s="42"/>
      <c r="L263" s="42"/>
      <c r="M263" s="42"/>
      <c r="N263" s="42"/>
      <c r="O263" s="42"/>
      <c r="P263" s="2" t="str">
        <f t="shared" si="20"/>
        <v/>
      </c>
      <c r="Q263" s="2" t="str">
        <f t="shared" si="21"/>
        <v/>
      </c>
      <c r="R263" s="2" t="str">
        <f t="shared" si="22"/>
        <v/>
      </c>
      <c r="S263" s="37" t="str">
        <f t="shared" si="23"/>
        <v/>
      </c>
    </row>
    <row r="264" spans="1:19" x14ac:dyDescent="0.2">
      <c r="A264" s="1" t="str">
        <f>IFERROR(VLOOKUP($D264,'JOURS FERIES'!$B$2:$D$12,2,0),"Jour ouvré")</f>
        <v>Jour ouvré</v>
      </c>
      <c r="B264" s="4">
        <f t="shared" si="18"/>
        <v>45281</v>
      </c>
      <c r="C264" s="2">
        <f t="shared" si="19"/>
        <v>51</v>
      </c>
      <c r="D264" s="3">
        <v>45281</v>
      </c>
      <c r="E264" s="42"/>
      <c r="F264" s="42"/>
      <c r="G264" s="42"/>
      <c r="H264" s="42"/>
      <c r="I264" s="42"/>
      <c r="J264" s="42"/>
      <c r="K264" s="42"/>
      <c r="L264" s="42"/>
      <c r="M264" s="42"/>
      <c r="N264" s="42"/>
      <c r="O264" s="42"/>
      <c r="P264" s="2" t="str">
        <f t="shared" si="20"/>
        <v/>
      </c>
      <c r="Q264" s="2" t="str">
        <f t="shared" si="21"/>
        <v/>
      </c>
      <c r="R264" s="2" t="str">
        <f t="shared" si="22"/>
        <v/>
      </c>
      <c r="S264" s="37" t="str">
        <f t="shared" si="23"/>
        <v/>
      </c>
    </row>
    <row r="265" spans="1:19" x14ac:dyDescent="0.2">
      <c r="A265" s="1" t="str">
        <f>IFERROR(VLOOKUP($D265,'JOURS FERIES'!$B$2:$D$12,2,0),"Jour ouvré")</f>
        <v>Jour ouvré</v>
      </c>
      <c r="B265" s="4">
        <f t="shared" si="18"/>
        <v>45282</v>
      </c>
      <c r="C265" s="2">
        <f t="shared" si="19"/>
        <v>51</v>
      </c>
      <c r="D265" s="3">
        <v>45282</v>
      </c>
      <c r="E265" s="42"/>
      <c r="F265" s="42"/>
      <c r="G265" s="42"/>
      <c r="H265" s="42"/>
      <c r="I265" s="42"/>
      <c r="J265" s="42"/>
      <c r="K265" s="42"/>
      <c r="L265" s="42"/>
      <c r="M265" s="42"/>
      <c r="N265" s="42"/>
      <c r="O265" s="42"/>
      <c r="P265" s="2" t="str">
        <f t="shared" si="20"/>
        <v/>
      </c>
      <c r="Q265" s="2" t="str">
        <f t="shared" si="21"/>
        <v/>
      </c>
      <c r="R265" s="2" t="str">
        <f t="shared" si="22"/>
        <v/>
      </c>
      <c r="S265" s="37" t="str">
        <f t="shared" si="23"/>
        <v/>
      </c>
    </row>
    <row r="266" spans="1:19" x14ac:dyDescent="0.2">
      <c r="A266" s="1" t="str">
        <f>IFERROR(VLOOKUP($D266,'JOURS FERIES'!$B$2:$D$12,2,0),"Jour ouvré")</f>
        <v>Noël</v>
      </c>
      <c r="B266" s="4">
        <f t="shared" si="18"/>
        <v>45285</v>
      </c>
      <c r="C266" s="2">
        <f t="shared" si="19"/>
        <v>52</v>
      </c>
      <c r="D266" s="3">
        <v>45285</v>
      </c>
      <c r="E266" s="42"/>
      <c r="F266" s="42"/>
      <c r="G266" s="42"/>
      <c r="H266" s="42"/>
      <c r="I266" s="42"/>
      <c r="J266" s="42"/>
      <c r="K266" s="42"/>
      <c r="L266" s="42"/>
      <c r="M266" s="42"/>
      <c r="N266" s="42"/>
      <c r="O266" s="42"/>
      <c r="P266" s="2" t="str">
        <f t="shared" si="20"/>
        <v/>
      </c>
      <c r="Q266" s="2" t="str">
        <f t="shared" si="21"/>
        <v/>
      </c>
      <c r="R266" s="2" t="str">
        <f t="shared" si="22"/>
        <v/>
      </c>
      <c r="S266" s="37" t="str">
        <f t="shared" si="23"/>
        <v/>
      </c>
    </row>
    <row r="267" spans="1:19" x14ac:dyDescent="0.2">
      <c r="A267" s="1" t="str">
        <f>IFERROR(VLOOKUP($D267,'JOURS FERIES'!$B$2:$D$12,2,0),"Jour ouvré")</f>
        <v>Jour ouvré</v>
      </c>
      <c r="B267" s="4">
        <f t="shared" si="18"/>
        <v>45286</v>
      </c>
      <c r="C267" s="2">
        <f t="shared" si="19"/>
        <v>52</v>
      </c>
      <c r="D267" s="3">
        <v>45286</v>
      </c>
      <c r="E267" s="42"/>
      <c r="F267" s="42"/>
      <c r="G267" s="42"/>
      <c r="H267" s="42"/>
      <c r="I267" s="42"/>
      <c r="J267" s="42"/>
      <c r="K267" s="42"/>
      <c r="L267" s="42"/>
      <c r="M267" s="42"/>
      <c r="N267" s="42"/>
      <c r="O267" s="42"/>
      <c r="P267" s="2" t="str">
        <f t="shared" si="20"/>
        <v/>
      </c>
      <c r="Q267" s="2" t="str">
        <f t="shared" si="21"/>
        <v/>
      </c>
      <c r="R267" s="2" t="str">
        <f t="shared" si="22"/>
        <v/>
      </c>
      <c r="S267" s="37" t="str">
        <f t="shared" si="23"/>
        <v/>
      </c>
    </row>
    <row r="268" spans="1:19" x14ac:dyDescent="0.2">
      <c r="A268" s="1" t="str">
        <f>IFERROR(VLOOKUP($D268,'JOURS FERIES'!$B$2:$D$12,2,0),"Jour ouvré")</f>
        <v>Jour ouvré</v>
      </c>
      <c r="B268" s="4">
        <f t="shared" ref="B268:B270" si="24">$D268</f>
        <v>45287</v>
      </c>
      <c r="C268" s="2">
        <f t="shared" ref="C268:C270" si="25">WEEKNUM($D268,21)</f>
        <v>52</v>
      </c>
      <c r="D268" s="3">
        <v>45287</v>
      </c>
      <c r="E268" s="42"/>
      <c r="F268" s="42"/>
      <c r="G268" s="42"/>
      <c r="H268" s="42"/>
      <c r="I268" s="42"/>
      <c r="J268" s="42"/>
      <c r="K268" s="42"/>
      <c r="L268" s="42"/>
      <c r="M268" s="42"/>
      <c r="N268" s="42"/>
      <c r="O268" s="42"/>
      <c r="P268" s="2" t="str">
        <f t="shared" ref="P268:P270" si="26">IF(SUM(E268:O268)=0,"",SUM(E268:O268))</f>
        <v/>
      </c>
      <c r="Q268" s="2" t="str">
        <f t="shared" ref="Q268:Q270" si="27">IF(MIN(E268:O268)=0,"",MIN(E268:O268))</f>
        <v/>
      </c>
      <c r="R268" s="2" t="str">
        <f t="shared" ref="R268:R270" si="28">IF(MAX(E268:O268)=0,"",MAX(E268:O268))</f>
        <v/>
      </c>
      <c r="S268" s="37" t="str">
        <f t="shared" ref="S268:S270" si="29">IFERROR(AVERAGE(E268:O268),"")</f>
        <v/>
      </c>
    </row>
    <row r="269" spans="1:19" x14ac:dyDescent="0.2">
      <c r="A269" s="1" t="str">
        <f>IFERROR(VLOOKUP($D269,'JOURS FERIES'!$B$2:$D$12,2,0),"Jour ouvré")</f>
        <v>Jour ouvré</v>
      </c>
      <c r="B269" s="4">
        <f t="shared" si="24"/>
        <v>45288</v>
      </c>
      <c r="C269" s="2">
        <f t="shared" si="25"/>
        <v>52</v>
      </c>
      <c r="D269" s="3">
        <v>45288</v>
      </c>
      <c r="E269" s="42"/>
      <c r="F269" s="42"/>
      <c r="G269" s="42"/>
      <c r="H269" s="42"/>
      <c r="I269" s="42"/>
      <c r="J269" s="42"/>
      <c r="K269" s="42"/>
      <c r="L269" s="42"/>
      <c r="M269" s="42"/>
      <c r="N269" s="42"/>
      <c r="O269" s="42"/>
      <c r="P269" s="2" t="str">
        <f t="shared" si="26"/>
        <v/>
      </c>
      <c r="Q269" s="2" t="str">
        <f t="shared" si="27"/>
        <v/>
      </c>
      <c r="R269" s="2" t="str">
        <f t="shared" si="28"/>
        <v/>
      </c>
      <c r="S269" s="37" t="str">
        <f t="shared" si="29"/>
        <v/>
      </c>
    </row>
    <row r="270" spans="1:19" x14ac:dyDescent="0.2">
      <c r="A270" s="1" t="str">
        <f>IFERROR(VLOOKUP($D270,'JOURS FERIES'!$B$2:$D$12,2,0),"Jour ouvré")</f>
        <v>Jour ouvré</v>
      </c>
      <c r="B270" s="4">
        <f t="shared" si="24"/>
        <v>45289</v>
      </c>
      <c r="C270" s="2">
        <f t="shared" si="25"/>
        <v>52</v>
      </c>
      <c r="D270" s="3">
        <v>45289</v>
      </c>
      <c r="E270" s="42"/>
      <c r="F270" s="42"/>
      <c r="G270" s="42"/>
      <c r="H270" s="42"/>
      <c r="I270" s="42"/>
      <c r="J270" s="42"/>
      <c r="K270" s="42"/>
      <c r="L270" s="42"/>
      <c r="M270" s="42"/>
      <c r="N270" s="42"/>
      <c r="O270" s="42"/>
      <c r="P270" s="2" t="str">
        <f t="shared" si="26"/>
        <v/>
      </c>
      <c r="Q270" s="2" t="str">
        <f t="shared" si="27"/>
        <v/>
      </c>
      <c r="R270" s="2" t="str">
        <f t="shared" si="28"/>
        <v/>
      </c>
      <c r="S270" s="37" t="str">
        <f t="shared" si="29"/>
        <v/>
      </c>
    </row>
    <row r="271" spans="1:19" x14ac:dyDescent="0.2">
      <c r="A271" s="1" t="s">
        <v>43</v>
      </c>
      <c r="B271" s="2"/>
      <c r="C271" s="2"/>
      <c r="D271" s="2"/>
      <c r="E271" s="2">
        <f>SUBTOTAL(109,TBSPS[Prénom Nom 4])</f>
        <v>1255</v>
      </c>
      <c r="F271" s="2">
        <f>SUBTOTAL(109,TBSPS[Prénom Nom 3])</f>
        <v>1157</v>
      </c>
      <c r="G271" s="2">
        <f>SUBTOTAL(109,TBSPS[Prénom Nom 2])</f>
        <v>663</v>
      </c>
      <c r="H271" s="2">
        <f>SUBTOTAL(109,TBSPS[Prénom Nom 1])</f>
        <v>291</v>
      </c>
      <c r="I271" s="2">
        <f>SUBTOTAL(109,TBSPS[Prénom Nom 0])</f>
        <v>302</v>
      </c>
      <c r="J271" s="2">
        <f>SUBTOTAL(109,TBSPS[Prénom Nom 12])</f>
        <v>0</v>
      </c>
      <c r="K271" s="2">
        <f>SUBTOTAL(109,TBSPS[Prénom Nom 23])</f>
        <v>0</v>
      </c>
      <c r="L271" s="2">
        <f>SUBTOTAL(109,TBSPS[Prénom Nom 34])</f>
        <v>0</v>
      </c>
      <c r="M271" s="2">
        <f>SUBTOTAL(109,TBSPS[Prénom Nom 45])</f>
        <v>0</v>
      </c>
      <c r="N271" s="2">
        <f>SUBTOTAL(109,TBSPS[Prénom Nom 5])</f>
        <v>0</v>
      </c>
      <c r="O271" s="2">
        <f>SUBTOTAL(109,TBSPS[Prénom Nom 6])</f>
        <v>0</v>
      </c>
      <c r="P271" s="37">
        <f>SUBTOTAL(109,TBSPS[TOTAL])</f>
        <v>3668</v>
      </c>
      <c r="Q271" s="2">
        <f>SUBTOTAL(105,TBSPS[MINIMUM])</f>
        <v>9</v>
      </c>
      <c r="R271" s="2">
        <f>SUBTOTAL(104,TBSPS[MAXIMUM])</f>
        <v>110</v>
      </c>
      <c r="S271" s="37">
        <f>SUBTOTAL(101,TBSPS[MOYENNE])</f>
        <v>60.41888888888888</v>
      </c>
    </row>
  </sheetData>
  <mergeCells count="14">
    <mergeCell ref="E9:O9"/>
    <mergeCell ref="A7:B7"/>
    <mergeCell ref="A8:B8"/>
    <mergeCell ref="M1:P1"/>
    <mergeCell ref="O5:P5"/>
    <mergeCell ref="O4:P4"/>
    <mergeCell ref="O3:P3"/>
    <mergeCell ref="M6:N6"/>
    <mergeCell ref="O6:P6"/>
    <mergeCell ref="O2:P2"/>
    <mergeCell ref="M3:N3"/>
    <mergeCell ref="M4:N4"/>
    <mergeCell ref="M5:N5"/>
    <mergeCell ref="M2:N2"/>
  </mergeCells>
  <phoneticPr fontId="19" type="noConversion"/>
  <conditionalFormatting sqref="R11:R270">
    <cfRule type="top10" dxfId="60" priority="9" rank="1"/>
  </conditionalFormatting>
  <conditionalFormatting sqref="Q11:Q270">
    <cfRule type="top10" dxfId="59" priority="8" bottom="1" rank="1"/>
  </conditionalFormatting>
  <conditionalFormatting sqref="P11:P270">
    <cfRule type="top10" dxfId="58" priority="6" bottom="1" rank="1"/>
    <cfRule type="top10" dxfId="57" priority="7" rank="1"/>
  </conditionalFormatting>
  <conditionalFormatting sqref="D11:D270">
    <cfRule type="timePeriod" dxfId="56" priority="1" timePeriod="today">
      <formula>FLOOR(D11,1)=TODAY()</formula>
    </cfRule>
  </conditionalFormatting>
  <dataValidations count="1">
    <dataValidation allowBlank="1" showInputMessage="1" showErrorMessage="1" promptTitle="NE RIEN SAISIR" prompt="Cette cellule est incrémentée par une formule de calcul." sqref="A11:D270 P11:S270" xr:uid="{934FE998-AC85-4B51-B2EB-7289A45F567B}"/>
  </dataValidations>
  <hyperlinks>
    <hyperlink ref="O3:P3" location="CONSOLIDATION!A1" tooltip="Accédez à la consolidation des données." display="Consolidation" xr:uid="{7C365D80-C54C-4F44-9373-6127B0E4B893}"/>
  </hyperlinks>
  <pageMargins left="0.7" right="0.7" top="0.75" bottom="0.75" header="0.3" footer="0.3"/>
  <pageSetup paperSize="8" scale="39" orientation="portrait" verticalDpi="0" r:id="rId1"/>
  <ignoredErrors>
    <ignoredError sqref="P11:P13 P14:P270 Q11:Q270 R11:R270 S11:S270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registrerFichier">
                <anchor>
                  <from>
                    <xdr:col>5</xdr:col>
                    <xdr:colOff>101600</xdr:colOff>
                    <xdr:row>1</xdr:row>
                    <xdr:rowOff>63500</xdr:rowOff>
                  </from>
                  <to>
                    <xdr:col>6</xdr:col>
                    <xdr:colOff>1193800</xdr:colOff>
                    <xdr:row>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hercherDerniereLigneVide">
                <anchor>
                  <from>
                    <xdr:col>6</xdr:col>
                    <xdr:colOff>1257300</xdr:colOff>
                    <xdr:row>1</xdr:row>
                    <xdr:rowOff>63500</xdr:rowOff>
                  </from>
                  <to>
                    <xdr:col>8</xdr:col>
                    <xdr:colOff>622300</xdr:colOff>
                    <xdr:row>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AtteindreAujourdhui">
                <anchor>
                  <from>
                    <xdr:col>8</xdr:col>
                    <xdr:colOff>685800</xdr:colOff>
                    <xdr:row>1</xdr:row>
                    <xdr:rowOff>63500</xdr:rowOff>
                  </from>
                  <to>
                    <xdr:col>9</xdr:col>
                    <xdr:colOff>1244600</xdr:colOff>
                    <xdr:row>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AtteindreAujourdhui2">
                <anchor>
                  <from>
                    <xdr:col>8</xdr:col>
                    <xdr:colOff>673100</xdr:colOff>
                    <xdr:row>4</xdr:row>
                    <xdr:rowOff>127000</xdr:rowOff>
                  </from>
                  <to>
                    <xdr:col>9</xdr:col>
                    <xdr:colOff>1231900</xdr:colOff>
                    <xdr:row>7</xdr:row>
                    <xdr:rowOff>63500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7A1A322C-35CD-4086-820F-912BD68AFBCC}">
            <xm:f>COUNTIF('JOURS FERIES'!$B$2:$B$12,$D11)</xm:f>
            <x14:dxf>
              <fill>
                <patternFill>
                  <bgColor rgb="FFFB8DAF"/>
                </patternFill>
              </fill>
            </x14:dxf>
          </x14:cfRule>
          <xm:sqref>P272:S272 A11:S270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89D45-D9B2-4801-B48C-59FC13AC6CE6}">
  <sheetPr codeName="Feuil4">
    <tabColor rgb="FFDC0055"/>
  </sheetPr>
  <dimension ref="A1:N79"/>
  <sheetViews>
    <sheetView showGridLines="0" workbookViewId="0">
      <selection activeCell="F10" sqref="F10"/>
    </sheetView>
  </sheetViews>
  <sheetFormatPr baseColWidth="10" defaultRowHeight="15" x14ac:dyDescent="0.2"/>
  <cols>
    <col min="1" max="1" width="21" bestFit="1" customWidth="1"/>
    <col min="2" max="2" width="14" style="30" bestFit="1" customWidth="1"/>
    <col min="3" max="3" width="17.33203125" style="30" bestFit="1" customWidth="1"/>
    <col min="4" max="4" width="18.33203125" style="30" bestFit="1" customWidth="1"/>
    <col min="5" max="5" width="15.6640625" style="30" bestFit="1" customWidth="1"/>
    <col min="6" max="6" width="19.5" style="30" bestFit="1" customWidth="1"/>
    <col min="7" max="7" width="20.5" style="30" customWidth="1"/>
    <col min="8" max="10" width="20.5" customWidth="1"/>
    <col min="11" max="11" width="22.1640625" customWidth="1"/>
  </cols>
  <sheetData>
    <row r="1" spans="1:14" ht="22" thickBot="1" x14ac:dyDescent="0.25">
      <c r="A1" s="14" t="s">
        <v>16</v>
      </c>
      <c r="B1" s="16"/>
      <c r="C1" s="15"/>
      <c r="D1" s="15"/>
      <c r="E1" s="15"/>
      <c r="F1" s="15"/>
      <c r="G1" s="15"/>
      <c r="H1" s="15"/>
      <c r="I1" s="17">
        <f>YEAR('SPS-SUIVI PRODUCTION'!$D$11)</f>
        <v>2023</v>
      </c>
      <c r="K1" s="55" t="s">
        <v>54</v>
      </c>
      <c r="L1" s="55"/>
      <c r="M1" s="55"/>
      <c r="N1" s="55"/>
    </row>
    <row r="2" spans="1:14" ht="21" x14ac:dyDescent="0.2">
      <c r="A2" s="35"/>
      <c r="B2" s="1"/>
      <c r="C2" s="2"/>
      <c r="D2" s="2"/>
      <c r="E2" s="2"/>
      <c r="F2" s="2"/>
      <c r="G2" s="2"/>
      <c r="H2" s="2"/>
      <c r="I2" s="36"/>
    </row>
    <row r="3" spans="1:14" ht="21" x14ac:dyDescent="0.2">
      <c r="A3" s="33" t="str">
        <f ca="1">"Nous sommes le : "&amp;TEXT(NOW(),"jjjj jj mmmm aaaa - hh:mm:s")</f>
        <v>Nous sommes le : mercredi 22 février 2023 - 16:38:52</v>
      </c>
      <c r="B3" s="1"/>
      <c r="C3" s="2"/>
      <c r="D3" s="2"/>
      <c r="E3" s="2"/>
      <c r="F3" s="2"/>
      <c r="G3" s="2"/>
      <c r="H3" s="2"/>
      <c r="I3" s="36"/>
    </row>
    <row r="4" spans="1:14" x14ac:dyDescent="0.2">
      <c r="A4" s="32" t="str">
        <f ca="1">DatModif() &amp; LastAuthor()</f>
        <v>Dernière modification le : 22/02/2023 16:36:23 par lola X</v>
      </c>
    </row>
    <row r="5" spans="1:14" x14ac:dyDescent="0.2">
      <c r="A5" s="34" t="str">
        <f ca="1">CELL("nomfichier")</f>
        <v>/Users/marinehijona/Desktop/[2023-SUIVI-PRODUCTION-SPS.xlsm]SPS-SUIVI PRODUCTION</v>
      </c>
    </row>
    <row r="7" spans="1:14" x14ac:dyDescent="0.2">
      <c r="A7" s="24" t="s">
        <v>27</v>
      </c>
      <c r="B7" t="s">
        <v>53</v>
      </c>
      <c r="C7"/>
      <c r="D7"/>
      <c r="E7"/>
      <c r="F7"/>
      <c r="G7"/>
    </row>
    <row r="8" spans="1:14" x14ac:dyDescent="0.2">
      <c r="A8" s="25" t="s">
        <v>29</v>
      </c>
      <c r="B8" s="56">
        <v>3668</v>
      </c>
      <c r="C8"/>
      <c r="D8"/>
      <c r="E8"/>
      <c r="F8"/>
      <c r="G8"/>
    </row>
    <row r="9" spans="1:14" x14ac:dyDescent="0.2">
      <c r="A9" s="25" t="s">
        <v>30</v>
      </c>
      <c r="B9" s="56">
        <v>0</v>
      </c>
      <c r="C9"/>
      <c r="D9"/>
      <c r="E9"/>
      <c r="F9"/>
      <c r="G9"/>
    </row>
    <row r="10" spans="1:14" x14ac:dyDescent="0.2">
      <c r="A10" s="25" t="s">
        <v>31</v>
      </c>
      <c r="B10" s="56">
        <v>0</v>
      </c>
      <c r="C10"/>
      <c r="D10"/>
      <c r="E10"/>
      <c r="F10"/>
      <c r="G10"/>
    </row>
    <row r="11" spans="1:14" x14ac:dyDescent="0.2">
      <c r="A11" s="25" t="s">
        <v>32</v>
      </c>
      <c r="B11" s="56">
        <v>0</v>
      </c>
      <c r="C11"/>
      <c r="D11"/>
      <c r="E11"/>
      <c r="F11"/>
      <c r="G11"/>
    </row>
    <row r="12" spans="1:14" x14ac:dyDescent="0.2">
      <c r="A12" s="25" t="s">
        <v>33</v>
      </c>
      <c r="B12" s="56">
        <v>0</v>
      </c>
      <c r="C12"/>
      <c r="D12"/>
      <c r="E12"/>
      <c r="F12"/>
      <c r="G12"/>
    </row>
    <row r="13" spans="1:14" x14ac:dyDescent="0.2">
      <c r="A13" s="25" t="s">
        <v>34</v>
      </c>
      <c r="B13" s="56">
        <v>0</v>
      </c>
      <c r="C13"/>
      <c r="D13"/>
      <c r="E13"/>
      <c r="F13"/>
      <c r="G13"/>
    </row>
    <row r="14" spans="1:14" x14ac:dyDescent="0.2">
      <c r="A14" s="25" t="s">
        <v>35</v>
      </c>
      <c r="B14" s="56">
        <v>0</v>
      </c>
      <c r="C14"/>
      <c r="D14"/>
      <c r="E14"/>
      <c r="F14"/>
      <c r="G14"/>
    </row>
    <row r="15" spans="1:14" x14ac:dyDescent="0.2">
      <c r="A15" s="25" t="s">
        <v>36</v>
      </c>
      <c r="B15" s="56">
        <v>0</v>
      </c>
      <c r="C15"/>
      <c r="D15"/>
      <c r="E15"/>
      <c r="F15"/>
      <c r="G15"/>
    </row>
    <row r="16" spans="1:14" x14ac:dyDescent="0.2">
      <c r="A16" s="25" t="s">
        <v>37</v>
      </c>
      <c r="B16" s="56">
        <v>0</v>
      </c>
      <c r="C16"/>
      <c r="D16"/>
      <c r="E16"/>
      <c r="F16"/>
      <c r="G16"/>
    </row>
    <row r="17" spans="1:7" x14ac:dyDescent="0.2">
      <c r="A17" s="25" t="s">
        <v>38</v>
      </c>
      <c r="B17" s="56">
        <v>0</v>
      </c>
      <c r="C17"/>
      <c r="D17"/>
      <c r="E17"/>
      <c r="F17"/>
      <c r="G17"/>
    </row>
    <row r="18" spans="1:7" x14ac:dyDescent="0.2">
      <c r="A18" s="25" t="s">
        <v>39</v>
      </c>
      <c r="B18" s="56">
        <v>0</v>
      </c>
      <c r="C18"/>
      <c r="D18"/>
      <c r="E18"/>
      <c r="F18"/>
      <c r="G18"/>
    </row>
    <row r="19" spans="1:7" x14ac:dyDescent="0.2">
      <c r="A19" s="25" t="s">
        <v>40</v>
      </c>
      <c r="B19" s="56">
        <v>0</v>
      </c>
      <c r="C19"/>
      <c r="D19"/>
      <c r="E19"/>
      <c r="F19"/>
      <c r="G19"/>
    </row>
    <row r="20" spans="1:7" x14ac:dyDescent="0.2">
      <c r="A20" s="25" t="s">
        <v>28</v>
      </c>
      <c r="B20" s="56">
        <v>3668</v>
      </c>
      <c r="C20"/>
      <c r="D20"/>
      <c r="E20"/>
      <c r="F20"/>
      <c r="G20"/>
    </row>
    <row r="21" spans="1:7" x14ac:dyDescent="0.2">
      <c r="B21"/>
      <c r="C21"/>
      <c r="D21"/>
      <c r="E21"/>
      <c r="F21"/>
      <c r="G21"/>
    </row>
    <row r="22" spans="1:7" x14ac:dyDescent="0.2">
      <c r="B22"/>
      <c r="C22"/>
      <c r="D22"/>
      <c r="E22"/>
      <c r="F22"/>
      <c r="G22"/>
    </row>
    <row r="23" spans="1:7" x14ac:dyDescent="0.2">
      <c r="B23"/>
      <c r="C23"/>
      <c r="D23"/>
      <c r="E23"/>
      <c r="F23"/>
      <c r="G23"/>
    </row>
    <row r="24" spans="1:7" x14ac:dyDescent="0.2">
      <c r="B24"/>
      <c r="C24"/>
      <c r="D24"/>
      <c r="E24"/>
      <c r="F24"/>
      <c r="G24"/>
    </row>
    <row r="25" spans="1:7" x14ac:dyDescent="0.2">
      <c r="B25"/>
      <c r="C25"/>
      <c r="D25"/>
      <c r="E25"/>
      <c r="F25"/>
      <c r="G25"/>
    </row>
    <row r="26" spans="1:7" x14ac:dyDescent="0.2">
      <c r="B26"/>
      <c r="C26"/>
      <c r="D26"/>
      <c r="E26"/>
      <c r="F26"/>
      <c r="G26"/>
    </row>
    <row r="27" spans="1:7" x14ac:dyDescent="0.2">
      <c r="B27"/>
      <c r="C27"/>
      <c r="D27"/>
      <c r="E27"/>
      <c r="F27"/>
      <c r="G27"/>
    </row>
    <row r="28" spans="1:7" x14ac:dyDescent="0.2">
      <c r="B28"/>
      <c r="C28"/>
      <c r="D28"/>
      <c r="E28"/>
      <c r="F28"/>
      <c r="G28"/>
    </row>
    <row r="29" spans="1:7" x14ac:dyDescent="0.2">
      <c r="B29"/>
      <c r="C29"/>
      <c r="D29"/>
      <c r="E29"/>
      <c r="F29"/>
      <c r="G29"/>
    </row>
    <row r="30" spans="1:7" x14ac:dyDescent="0.2">
      <c r="B30"/>
      <c r="C30"/>
      <c r="D30"/>
      <c r="E30"/>
      <c r="F30"/>
      <c r="G30"/>
    </row>
    <row r="31" spans="1:7" x14ac:dyDescent="0.2">
      <c r="B31"/>
      <c r="C31"/>
      <c r="D31"/>
      <c r="E31"/>
      <c r="F31"/>
      <c r="G31"/>
    </row>
    <row r="32" spans="1:7" x14ac:dyDescent="0.2">
      <c r="B32"/>
      <c r="C32"/>
      <c r="D32"/>
      <c r="E32"/>
      <c r="F32"/>
      <c r="G32"/>
    </row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  <row r="39" customFormat="1" x14ac:dyDescent="0.2"/>
    <row r="40" customFormat="1" x14ac:dyDescent="0.2"/>
    <row r="41" customFormat="1" x14ac:dyDescent="0.2"/>
    <row r="42" customFormat="1" x14ac:dyDescent="0.2"/>
    <row r="43" customFormat="1" x14ac:dyDescent="0.2"/>
    <row r="44" customFormat="1" x14ac:dyDescent="0.2"/>
    <row r="45" customFormat="1" x14ac:dyDescent="0.2"/>
    <row r="46" customFormat="1" x14ac:dyDescent="0.2"/>
    <row r="47" customFormat="1" x14ac:dyDescent="0.2"/>
    <row r="48" customFormat="1" x14ac:dyDescent="0.2"/>
    <row r="49" customFormat="1" x14ac:dyDescent="0.2"/>
    <row r="50" customFormat="1" x14ac:dyDescent="0.2"/>
    <row r="51" customFormat="1" x14ac:dyDescent="0.2"/>
    <row r="52" customFormat="1" x14ac:dyDescent="0.2"/>
    <row r="53" customFormat="1" x14ac:dyDescent="0.2"/>
    <row r="54" customFormat="1" x14ac:dyDescent="0.2"/>
    <row r="55" customFormat="1" x14ac:dyDescent="0.2"/>
    <row r="56" customFormat="1" x14ac:dyDescent="0.2"/>
    <row r="57" customFormat="1" x14ac:dyDescent="0.2"/>
    <row r="58" customFormat="1" x14ac:dyDescent="0.2"/>
    <row r="59" customFormat="1" x14ac:dyDescent="0.2"/>
    <row r="60" customFormat="1" x14ac:dyDescent="0.2"/>
    <row r="61" customFormat="1" x14ac:dyDescent="0.2"/>
    <row r="62" customFormat="1" x14ac:dyDescent="0.2"/>
    <row r="63" customFormat="1" x14ac:dyDescent="0.2"/>
    <row r="64" customFormat="1" x14ac:dyDescent="0.2"/>
    <row r="65" customFormat="1" x14ac:dyDescent="0.2"/>
    <row r="66" customFormat="1" x14ac:dyDescent="0.2"/>
    <row r="67" customFormat="1" x14ac:dyDescent="0.2"/>
    <row r="68" customFormat="1" x14ac:dyDescent="0.2"/>
    <row r="69" customFormat="1" x14ac:dyDescent="0.2"/>
    <row r="70" customFormat="1" x14ac:dyDescent="0.2"/>
    <row r="71" customFormat="1" x14ac:dyDescent="0.2"/>
    <row r="72" customFormat="1" x14ac:dyDescent="0.2"/>
    <row r="73" customFormat="1" x14ac:dyDescent="0.2"/>
    <row r="74" customFormat="1" x14ac:dyDescent="0.2"/>
    <row r="75" customFormat="1" x14ac:dyDescent="0.2"/>
    <row r="76" customFormat="1" x14ac:dyDescent="0.2"/>
    <row r="77" customFormat="1" x14ac:dyDescent="0.2"/>
    <row r="78" customFormat="1" x14ac:dyDescent="0.2"/>
    <row r="79" customFormat="1" x14ac:dyDescent="0.2"/>
  </sheetData>
  <sheetProtection autoFilter="0" pivotTables="0"/>
  <mergeCells count="1">
    <mergeCell ref="K1:N1"/>
  </mergeCells>
  <hyperlinks>
    <hyperlink ref="K1:N1" location="'SPS-SUIVI PRODUCTION'!A1" display="Cliquez pour revenir au TB de Suivi SPS" xr:uid="{B5549937-8293-493A-BD80-FCC0F0AE249D}"/>
  </hyperlinks>
  <pageMargins left="0.7" right="0.7" top="0.75" bottom="0.75" header="0.3" footer="0.3"/>
  <pageSetup paperSize="9" orientation="portrait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5B495-5001-4ACB-AC75-CD893DBA50D0}">
  <sheetPr codeName="Feuil3">
    <tabColor rgb="FF00B050"/>
  </sheetPr>
  <dimension ref="A1:B7"/>
  <sheetViews>
    <sheetView workbookViewId="0">
      <selection activeCell="A7" sqref="A1:A1048576"/>
    </sheetView>
  </sheetViews>
  <sheetFormatPr baseColWidth="10" defaultRowHeight="15" x14ac:dyDescent="0.2"/>
  <cols>
    <col min="1" max="2" width="32.6640625" customWidth="1"/>
  </cols>
  <sheetData>
    <row r="1" spans="1:2" x14ac:dyDescent="0.2">
      <c r="A1" s="40" t="s">
        <v>55</v>
      </c>
      <c r="B1" s="40" t="s">
        <v>2</v>
      </c>
    </row>
    <row r="2" spans="1:2" x14ac:dyDescent="0.2">
      <c r="A2" t="s">
        <v>57</v>
      </c>
      <c r="B2" s="41">
        <v>44979.018252314818</v>
      </c>
    </row>
    <row r="3" spans="1:2" x14ac:dyDescent="0.2">
      <c r="A3" t="s">
        <v>57</v>
      </c>
      <c r="B3" s="41">
        <v>44979.018807870372</v>
      </c>
    </row>
    <row r="4" spans="1:2" x14ac:dyDescent="0.2">
      <c r="A4" t="s">
        <v>57</v>
      </c>
      <c r="B4" s="41">
        <v>44979.338240740741</v>
      </c>
    </row>
    <row r="5" spans="1:2" x14ac:dyDescent="0.2">
      <c r="A5" t="s">
        <v>57</v>
      </c>
      <c r="B5" s="41">
        <v>44979.588275462964</v>
      </c>
    </row>
    <row r="6" spans="1:2" x14ac:dyDescent="0.2">
      <c r="A6" t="s">
        <v>57</v>
      </c>
      <c r="B6" s="41">
        <v>44979.594722222224</v>
      </c>
    </row>
    <row r="7" spans="1:2" x14ac:dyDescent="0.2">
      <c r="A7" t="s">
        <v>59</v>
      </c>
      <c r="B7" s="41">
        <v>44979.686944444446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81B31-E97D-4F10-8C78-58F1A613E535}">
  <sheetPr codeName="Feuil2">
    <tabColor rgb="FFFFFF00"/>
  </sheetPr>
  <dimension ref="A1:J12"/>
  <sheetViews>
    <sheetView workbookViewId="0">
      <selection activeCell="C1" sqref="C1"/>
    </sheetView>
  </sheetViews>
  <sheetFormatPr baseColWidth="10" defaultRowHeight="15" x14ac:dyDescent="0.2"/>
  <cols>
    <col min="1" max="1" width="14.33203125" bestFit="1" customWidth="1"/>
    <col min="2" max="2" width="22.5" bestFit="1" customWidth="1"/>
    <col min="3" max="3" width="22.5" customWidth="1"/>
    <col min="4" max="4" width="23.5" bestFit="1" customWidth="1"/>
    <col min="5" max="5" width="21.5" bestFit="1" customWidth="1"/>
    <col min="6" max="6" width="23.5" bestFit="1" customWidth="1"/>
    <col min="7" max="8" width="22.5" bestFit="1" customWidth="1"/>
    <col min="9" max="9" width="24.33203125" bestFit="1" customWidth="1"/>
    <col min="10" max="10" width="23.5" bestFit="1" customWidth="1"/>
  </cols>
  <sheetData>
    <row r="1" spans="1:10" ht="16" thickBot="1" x14ac:dyDescent="0.25">
      <c r="A1" s="5" t="s">
        <v>3</v>
      </c>
      <c r="B1" s="6">
        <v>2023</v>
      </c>
      <c r="C1" s="5" t="s">
        <v>3</v>
      </c>
      <c r="D1" s="7">
        <v>2024</v>
      </c>
      <c r="E1" s="6">
        <v>2025</v>
      </c>
      <c r="F1" s="7">
        <v>2026</v>
      </c>
      <c r="G1" s="6">
        <v>2027</v>
      </c>
      <c r="H1" s="7">
        <v>2028</v>
      </c>
      <c r="I1" s="6">
        <v>2029</v>
      </c>
      <c r="J1" s="7">
        <v>2030</v>
      </c>
    </row>
    <row r="2" spans="1:10" x14ac:dyDescent="0.2">
      <c r="A2" s="8" t="s">
        <v>4</v>
      </c>
      <c r="B2" s="9">
        <v>44927</v>
      </c>
      <c r="C2" s="8" t="s">
        <v>4</v>
      </c>
      <c r="D2" s="10">
        <v>45292</v>
      </c>
      <c r="E2" s="9">
        <v>45658</v>
      </c>
      <c r="F2" s="10">
        <v>46023</v>
      </c>
      <c r="G2" s="9">
        <v>46388</v>
      </c>
      <c r="H2" s="10">
        <v>46753</v>
      </c>
      <c r="I2" s="9">
        <v>47119</v>
      </c>
      <c r="J2" s="10">
        <v>47484</v>
      </c>
    </row>
    <row r="3" spans="1:10" x14ac:dyDescent="0.2">
      <c r="A3" s="8" t="s">
        <v>5</v>
      </c>
      <c r="B3" s="9">
        <v>45026</v>
      </c>
      <c r="C3" s="8" t="s">
        <v>5</v>
      </c>
      <c r="D3" s="10">
        <v>45383</v>
      </c>
      <c r="E3" s="9">
        <v>45768</v>
      </c>
      <c r="F3" s="10">
        <v>46118</v>
      </c>
      <c r="G3" s="9">
        <v>46475</v>
      </c>
      <c r="H3" s="10">
        <v>46860</v>
      </c>
      <c r="I3" s="9">
        <v>47210</v>
      </c>
      <c r="J3" s="10">
        <v>47595</v>
      </c>
    </row>
    <row r="4" spans="1:10" x14ac:dyDescent="0.2">
      <c r="A4" s="8" t="s">
        <v>6</v>
      </c>
      <c r="B4" s="9">
        <v>45047</v>
      </c>
      <c r="C4" s="8" t="s">
        <v>6</v>
      </c>
      <c r="D4" s="10">
        <v>45413</v>
      </c>
      <c r="E4" s="9">
        <v>45778</v>
      </c>
      <c r="F4" s="10">
        <v>46143</v>
      </c>
      <c r="G4" s="9">
        <v>46508</v>
      </c>
      <c r="H4" s="10">
        <v>46874</v>
      </c>
      <c r="I4" s="9">
        <v>47239</v>
      </c>
      <c r="J4" s="10">
        <v>47604</v>
      </c>
    </row>
    <row r="5" spans="1:10" x14ac:dyDescent="0.2">
      <c r="A5" s="8" t="s">
        <v>7</v>
      </c>
      <c r="B5" s="9">
        <v>45054</v>
      </c>
      <c r="C5" s="8" t="s">
        <v>7</v>
      </c>
      <c r="D5" s="10">
        <v>45420</v>
      </c>
      <c r="E5" s="9">
        <v>45785</v>
      </c>
      <c r="F5" s="10">
        <v>46150</v>
      </c>
      <c r="G5" s="9">
        <v>46513</v>
      </c>
      <c r="H5" s="10">
        <v>46881</v>
      </c>
      <c r="I5" s="9">
        <v>47246</v>
      </c>
      <c r="J5" s="10">
        <v>47611</v>
      </c>
    </row>
    <row r="6" spans="1:10" x14ac:dyDescent="0.2">
      <c r="A6" s="8" t="s">
        <v>8</v>
      </c>
      <c r="B6" s="9">
        <v>45064</v>
      </c>
      <c r="C6" s="8" t="s">
        <v>8</v>
      </c>
      <c r="D6" s="10">
        <v>45421</v>
      </c>
      <c r="E6" s="9">
        <v>45806</v>
      </c>
      <c r="F6" s="10">
        <v>46156</v>
      </c>
      <c r="G6" s="9">
        <v>46515</v>
      </c>
      <c r="H6" s="10">
        <v>46898</v>
      </c>
      <c r="I6" s="9">
        <v>47248</v>
      </c>
      <c r="J6" s="10">
        <v>47633</v>
      </c>
    </row>
    <row r="7" spans="1:10" x14ac:dyDescent="0.2">
      <c r="A7" s="8" t="s">
        <v>9</v>
      </c>
      <c r="B7" s="9">
        <v>45075</v>
      </c>
      <c r="C7" s="8" t="s">
        <v>9</v>
      </c>
      <c r="D7" s="10">
        <v>45432</v>
      </c>
      <c r="E7" s="9">
        <v>45817</v>
      </c>
      <c r="F7" s="10">
        <v>46167</v>
      </c>
      <c r="G7" s="9">
        <v>46524</v>
      </c>
      <c r="H7" s="10">
        <v>46909</v>
      </c>
      <c r="I7" s="9">
        <v>47259</v>
      </c>
      <c r="J7" s="10">
        <v>47644</v>
      </c>
    </row>
    <row r="8" spans="1:10" x14ac:dyDescent="0.2">
      <c r="A8" s="8" t="s">
        <v>10</v>
      </c>
      <c r="B8" s="9">
        <v>45121</v>
      </c>
      <c r="C8" s="8" t="s">
        <v>10</v>
      </c>
      <c r="D8" s="10">
        <v>45487</v>
      </c>
      <c r="E8" s="9">
        <v>45852</v>
      </c>
      <c r="F8" s="10">
        <v>46217</v>
      </c>
      <c r="G8" s="9">
        <v>46582</v>
      </c>
      <c r="H8" s="10">
        <v>46948</v>
      </c>
      <c r="I8" s="9">
        <v>47313</v>
      </c>
      <c r="J8" s="10">
        <v>47678</v>
      </c>
    </row>
    <row r="9" spans="1:10" x14ac:dyDescent="0.2">
      <c r="A9" s="8" t="s">
        <v>11</v>
      </c>
      <c r="B9" s="9">
        <v>45153</v>
      </c>
      <c r="C9" s="8" t="s">
        <v>11</v>
      </c>
      <c r="D9" s="10">
        <v>45519</v>
      </c>
      <c r="E9" s="9">
        <v>45884</v>
      </c>
      <c r="F9" s="10">
        <v>46249</v>
      </c>
      <c r="G9" s="9">
        <v>46614</v>
      </c>
      <c r="H9" s="10">
        <v>46980</v>
      </c>
      <c r="I9" s="9">
        <v>47345</v>
      </c>
      <c r="J9" s="10">
        <v>47710</v>
      </c>
    </row>
    <row r="10" spans="1:10" x14ac:dyDescent="0.2">
      <c r="A10" s="8" t="s">
        <v>12</v>
      </c>
      <c r="B10" s="9">
        <v>45231</v>
      </c>
      <c r="C10" s="8" t="s">
        <v>12</v>
      </c>
      <c r="D10" s="10">
        <v>45597</v>
      </c>
      <c r="E10" s="9">
        <v>45962</v>
      </c>
      <c r="F10" s="10">
        <v>46327</v>
      </c>
      <c r="G10" s="9">
        <v>46692</v>
      </c>
      <c r="H10" s="10">
        <v>47058</v>
      </c>
      <c r="I10" s="9">
        <v>47423</v>
      </c>
      <c r="J10" s="10">
        <v>47788</v>
      </c>
    </row>
    <row r="11" spans="1:10" x14ac:dyDescent="0.2">
      <c r="A11" s="8" t="s">
        <v>13</v>
      </c>
      <c r="B11" s="9">
        <v>45241</v>
      </c>
      <c r="C11" s="8" t="s">
        <v>13</v>
      </c>
      <c r="D11" s="10">
        <v>45607</v>
      </c>
      <c r="E11" s="9">
        <v>45972</v>
      </c>
      <c r="F11" s="10">
        <v>46337</v>
      </c>
      <c r="G11" s="9">
        <v>46702</v>
      </c>
      <c r="H11" s="10">
        <v>47068</v>
      </c>
      <c r="I11" s="9">
        <v>47433</v>
      </c>
      <c r="J11" s="10">
        <v>47798</v>
      </c>
    </row>
    <row r="12" spans="1:10" ht="16" thickBot="1" x14ac:dyDescent="0.25">
      <c r="A12" s="11" t="s">
        <v>14</v>
      </c>
      <c r="B12" s="12">
        <v>45285</v>
      </c>
      <c r="C12" s="11" t="s">
        <v>14</v>
      </c>
      <c r="D12" s="13">
        <v>45651</v>
      </c>
      <c r="E12" s="12">
        <v>46016</v>
      </c>
      <c r="F12" s="13">
        <v>46381</v>
      </c>
      <c r="G12" s="12">
        <v>46746</v>
      </c>
      <c r="H12" s="13">
        <v>47112</v>
      </c>
      <c r="I12" s="12">
        <v>47477</v>
      </c>
      <c r="J12" s="13">
        <v>47842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SPS-SUIVI PRODUCTION</vt:lpstr>
      <vt:lpstr>CONSOLIDATION</vt:lpstr>
      <vt:lpstr>LOG</vt:lpstr>
      <vt:lpstr>JOURS FERIES</vt:lpstr>
      <vt:lpstr>'SPS-SUIVI PRODUCTION'!Zone_d_impression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HIJONA Marine</dc:creator>
  <cp:lastModifiedBy>lola X</cp:lastModifiedBy>
  <dcterms:created xsi:type="dcterms:W3CDTF">2023-02-21T14:48:34Z</dcterms:created>
  <dcterms:modified xsi:type="dcterms:W3CDTF">2023-02-22T15:39:26Z</dcterms:modified>
</cp:coreProperties>
</file>